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HABITAT\CONTRATACIÓN 2024\MAYO 2024\PROCESOS DE SELECCIÓN MAYO 2024\SDHT-CMA-002-2024\INFORME FINAL DE EVALUACIÓN - PROCESO SDHT-CMA-002-2024\INFORME FINAL - TECNICO\"/>
    </mc:Choice>
  </mc:AlternateContent>
  <workbookProtection workbookAlgorithmName="SHA-512" workbookHashValue="QlUYDJGmk+/fhCuE4hGzjzizJqMqY0WTRvEiBupr9eknT0Cr00NG1wB3SpebbQNvTUQolZaELaXhKrRB9Ohl5g==" workbookSaltValue="WOsCjGPifpUcvbkZ25B6HA==" workbookSpinCount="100000" lockStructure="1"/>
  <bookViews>
    <workbookView xWindow="0" yWindow="0" windowWidth="20490" windowHeight="6630"/>
  </bookViews>
  <sheets>
    <sheet name="Hoja1" sheetId="1" r:id="rId1"/>
  </sheets>
  <definedNames>
    <definedName name="_xlnm._FilterDatabase" localSheetId="0" hidden="1">Hoja1!$A$288:$M$300</definedName>
    <definedName name="_xlnm.Print_Area" localSheetId="0">Hoja1!$A$1:$M$488</definedName>
    <definedName name="_xlnm.Print_Titles" localSheetId="0">Hoja1!$1:$14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4" i="1" l="1"/>
  <c r="L632" i="1"/>
  <c r="L628" i="1"/>
  <c r="L624" i="1"/>
  <c r="L623" i="1"/>
  <c r="L622" i="1"/>
  <c r="L618" i="1"/>
  <c r="L625" i="1" l="1"/>
  <c r="L486" i="1"/>
  <c r="L566" i="1"/>
  <c r="J553" i="1"/>
  <c r="I553" i="1"/>
  <c r="B553" i="1"/>
  <c r="J552" i="1"/>
  <c r="I552" i="1"/>
  <c r="B552" i="1"/>
  <c r="J551" i="1"/>
  <c r="I551" i="1"/>
  <c r="B551" i="1"/>
  <c r="J550" i="1"/>
  <c r="I550" i="1"/>
  <c r="B550" i="1"/>
  <c r="J549" i="1"/>
  <c r="I549" i="1"/>
  <c r="B549" i="1"/>
  <c r="J548" i="1"/>
  <c r="I548" i="1"/>
  <c r="B548" i="1"/>
  <c r="J547" i="1"/>
  <c r="I547" i="1"/>
  <c r="B547" i="1"/>
  <c r="J524" i="1"/>
  <c r="I524" i="1"/>
  <c r="B524" i="1"/>
  <c r="J523" i="1"/>
  <c r="I523" i="1"/>
  <c r="B523" i="1"/>
  <c r="J522" i="1"/>
  <c r="I522" i="1"/>
  <c r="B522" i="1"/>
  <c r="J521" i="1"/>
  <c r="I521" i="1"/>
  <c r="B521" i="1"/>
  <c r="J520" i="1"/>
  <c r="I520" i="1"/>
  <c r="B520" i="1"/>
  <c r="J519" i="1"/>
  <c r="I519" i="1"/>
  <c r="B519" i="1"/>
  <c r="J518" i="1"/>
  <c r="I518" i="1"/>
  <c r="B518" i="1"/>
  <c r="L503" i="1"/>
  <c r="L478" i="1"/>
  <c r="L464" i="1"/>
  <c r="L450" i="1"/>
  <c r="L436" i="1"/>
  <c r="L422" i="1"/>
  <c r="L408" i="1"/>
  <c r="L394" i="1"/>
  <c r="L377" i="1"/>
  <c r="L378" i="1" s="1"/>
  <c r="L481" i="1" s="1"/>
  <c r="L356" i="1"/>
  <c r="L342" i="1"/>
  <c r="L328" i="1"/>
  <c r="L314" i="1"/>
  <c r="L300" i="1"/>
  <c r="L286" i="1"/>
  <c r="L272" i="1"/>
  <c r="M5" i="1"/>
  <c r="K5" i="1"/>
  <c r="L225" i="1"/>
  <c r="K225" i="1"/>
  <c r="J225" i="1"/>
  <c r="B225" i="1"/>
  <c r="L224" i="1"/>
  <c r="K224" i="1"/>
  <c r="J224" i="1"/>
  <c r="B224" i="1"/>
  <c r="L223" i="1"/>
  <c r="K223" i="1"/>
  <c r="J223" i="1"/>
  <c r="B223" i="1"/>
  <c r="L222" i="1"/>
  <c r="K222" i="1"/>
  <c r="J222" i="1"/>
  <c r="B222" i="1"/>
  <c r="L221" i="1"/>
  <c r="K221" i="1"/>
  <c r="J221" i="1"/>
  <c r="B221" i="1"/>
  <c r="L220" i="1"/>
  <c r="K220" i="1"/>
  <c r="J220" i="1"/>
  <c r="B220" i="1"/>
  <c r="L219" i="1"/>
  <c r="K219" i="1"/>
  <c r="J219" i="1"/>
  <c r="B219" i="1"/>
  <c r="L196" i="1"/>
  <c r="K196" i="1"/>
  <c r="J196" i="1"/>
  <c r="B196" i="1"/>
  <c r="L195" i="1"/>
  <c r="K195" i="1"/>
  <c r="J195" i="1"/>
  <c r="B195" i="1"/>
  <c r="L194" i="1"/>
  <c r="K194" i="1"/>
  <c r="J194" i="1"/>
  <c r="B194" i="1"/>
  <c r="L193" i="1"/>
  <c r="K193" i="1"/>
  <c r="J193" i="1"/>
  <c r="B193" i="1"/>
  <c r="L192" i="1"/>
  <c r="K192" i="1"/>
  <c r="J192" i="1"/>
  <c r="B192" i="1"/>
  <c r="L191" i="1"/>
  <c r="K191" i="1"/>
  <c r="J191" i="1"/>
  <c r="B191" i="1"/>
  <c r="L190" i="1"/>
  <c r="K190" i="1"/>
  <c r="J190" i="1"/>
  <c r="B190" i="1"/>
  <c r="L167" i="1"/>
  <c r="K167" i="1"/>
  <c r="J167" i="1"/>
  <c r="B167" i="1"/>
  <c r="L166" i="1"/>
  <c r="K166" i="1"/>
  <c r="J166" i="1"/>
  <c r="B166" i="1"/>
  <c r="L165" i="1"/>
  <c r="K165" i="1"/>
  <c r="J165" i="1"/>
  <c r="B165" i="1"/>
  <c r="L164" i="1"/>
  <c r="K164" i="1"/>
  <c r="J164" i="1"/>
  <c r="B164" i="1"/>
  <c r="L163" i="1"/>
  <c r="K163" i="1"/>
  <c r="J163" i="1"/>
  <c r="B163" i="1"/>
  <c r="L162" i="1"/>
  <c r="K162" i="1"/>
  <c r="J162" i="1"/>
  <c r="B162" i="1"/>
  <c r="L161" i="1"/>
  <c r="K161" i="1"/>
  <c r="J161" i="1"/>
  <c r="B161" i="1"/>
  <c r="L138" i="1"/>
  <c r="K138" i="1"/>
  <c r="J138" i="1"/>
  <c r="B138" i="1"/>
  <c r="L137" i="1"/>
  <c r="K137" i="1"/>
  <c r="J137" i="1"/>
  <c r="B137" i="1"/>
  <c r="L136" i="1"/>
  <c r="K136" i="1"/>
  <c r="J136" i="1"/>
  <c r="B136" i="1"/>
  <c r="L135" i="1"/>
  <c r="K135" i="1"/>
  <c r="J135" i="1"/>
  <c r="B135" i="1"/>
  <c r="L134" i="1"/>
  <c r="K134" i="1"/>
  <c r="J134" i="1"/>
  <c r="B134" i="1"/>
  <c r="L133" i="1"/>
  <c r="K133" i="1"/>
  <c r="J133" i="1"/>
  <c r="B133" i="1"/>
  <c r="L132" i="1"/>
  <c r="K132" i="1"/>
  <c r="J132" i="1"/>
  <c r="B132" i="1"/>
  <c r="L109" i="1"/>
  <c r="K109" i="1"/>
  <c r="J109" i="1"/>
  <c r="B109" i="1"/>
  <c r="L108" i="1"/>
  <c r="K108" i="1"/>
  <c r="J108" i="1"/>
  <c r="B108" i="1"/>
  <c r="L107" i="1"/>
  <c r="K107" i="1"/>
  <c r="J107" i="1"/>
  <c r="B107" i="1"/>
  <c r="L106" i="1"/>
  <c r="K106" i="1"/>
  <c r="J106" i="1"/>
  <c r="B106" i="1"/>
  <c r="L105" i="1"/>
  <c r="K105" i="1"/>
  <c r="J105" i="1"/>
  <c r="B105" i="1"/>
  <c r="L104" i="1"/>
  <c r="K104" i="1"/>
  <c r="J104" i="1"/>
  <c r="B104" i="1"/>
  <c r="L103" i="1"/>
  <c r="K103" i="1"/>
  <c r="J103" i="1"/>
  <c r="B103" i="1"/>
  <c r="L255" i="1"/>
  <c r="L256" i="1" s="1"/>
  <c r="L359" i="1" s="1"/>
  <c r="L80" i="1"/>
  <c r="K80" i="1"/>
  <c r="J80" i="1"/>
  <c r="B80" i="1"/>
  <c r="L79" i="1"/>
  <c r="K79" i="1"/>
  <c r="J79" i="1"/>
  <c r="B79" i="1"/>
  <c r="L78" i="1"/>
  <c r="K78" i="1"/>
  <c r="J78" i="1"/>
  <c r="B78" i="1"/>
  <c r="L77" i="1"/>
  <c r="K77" i="1"/>
  <c r="J77" i="1"/>
  <c r="B77" i="1"/>
  <c r="L76" i="1"/>
  <c r="K76" i="1"/>
  <c r="J76" i="1"/>
  <c r="B76" i="1"/>
  <c r="L75" i="1"/>
  <c r="K75" i="1"/>
  <c r="J75" i="1"/>
  <c r="B75" i="1"/>
  <c r="L74" i="1"/>
  <c r="J74" i="1"/>
  <c r="B74" i="1"/>
  <c r="L46" i="1"/>
  <c r="L47" i="1"/>
  <c r="L48" i="1"/>
  <c r="L49" i="1"/>
  <c r="L50" i="1"/>
  <c r="L51" i="1"/>
  <c r="L45" i="1"/>
  <c r="K46" i="1"/>
  <c r="K47" i="1"/>
  <c r="K48" i="1"/>
  <c r="K49" i="1"/>
  <c r="K50" i="1"/>
  <c r="K51" i="1"/>
  <c r="K45" i="1"/>
  <c r="M6" i="1"/>
  <c r="J525" i="1" l="1"/>
  <c r="I554" i="1"/>
  <c r="J554" i="1"/>
  <c r="I525" i="1"/>
  <c r="K482" i="1"/>
  <c r="L482" i="1" s="1"/>
  <c r="L483" i="1" s="1"/>
  <c r="K360" i="1"/>
  <c r="L360" i="1" s="1"/>
  <c r="L361" i="1" s="1"/>
  <c r="L139" i="1"/>
  <c r="L197" i="1"/>
  <c r="K226" i="1"/>
  <c r="J197" i="1"/>
  <c r="K197" i="1"/>
  <c r="J226" i="1"/>
  <c r="L226" i="1"/>
  <c r="K168" i="1"/>
  <c r="K139" i="1"/>
  <c r="J168" i="1"/>
  <c r="L168" i="1"/>
  <c r="J139" i="1"/>
  <c r="J110" i="1"/>
  <c r="K110" i="1"/>
  <c r="L110" i="1"/>
  <c r="L81" i="1"/>
  <c r="J81" i="1"/>
  <c r="K81" i="1"/>
  <c r="L52" i="1"/>
  <c r="K52" i="1"/>
  <c r="A558" i="1" l="1"/>
  <c r="L559" i="1" s="1"/>
  <c r="A529" i="1"/>
  <c r="L530" i="1" s="1"/>
  <c r="A172" i="1"/>
  <c r="L173" i="1" s="1"/>
  <c r="A230" i="1"/>
  <c r="L231" i="1" s="1"/>
  <c r="A114" i="1"/>
  <c r="A143" i="1"/>
  <c r="L144" i="1" s="1"/>
  <c r="A201" i="1"/>
  <c r="L202" i="1" s="1"/>
  <c r="A85" i="1"/>
  <c r="L86" i="1" s="1"/>
  <c r="J46" i="1"/>
  <c r="J47" i="1"/>
  <c r="J48" i="1"/>
  <c r="J49" i="1"/>
  <c r="J50" i="1"/>
  <c r="J51" i="1"/>
  <c r="J45" i="1"/>
  <c r="B51" i="1"/>
  <c r="B50" i="1"/>
  <c r="B49" i="1"/>
  <c r="B48" i="1"/>
  <c r="B47" i="1"/>
  <c r="B46" i="1"/>
  <c r="B45" i="1"/>
  <c r="U27" i="1"/>
  <c r="U26" i="1"/>
  <c r="U19" i="1"/>
  <c r="U24" i="1"/>
  <c r="U25" i="1"/>
  <c r="U23" i="1"/>
  <c r="U18" i="1"/>
  <c r="U20" i="1"/>
  <c r="U21" i="1"/>
  <c r="U17" i="1"/>
  <c r="D115" i="1" l="1"/>
  <c r="L115" i="1"/>
  <c r="H231" i="1"/>
  <c r="D231" i="1"/>
  <c r="H202" i="1"/>
  <c r="D202" i="1"/>
  <c r="H173" i="1"/>
  <c r="D173" i="1"/>
  <c r="H144" i="1"/>
  <c r="D144" i="1"/>
  <c r="H86" i="1"/>
  <c r="D86" i="1"/>
  <c r="H115" i="1"/>
  <c r="J52" i="1"/>
  <c r="Y23" i="1"/>
  <c r="W23" i="1"/>
  <c r="X23" i="1"/>
  <c r="V23" i="1"/>
  <c r="W19" i="1"/>
  <c r="V17" i="1"/>
  <c r="A56" i="1" l="1"/>
  <c r="L57" i="1" s="1"/>
  <c r="K236" i="1" s="1"/>
  <c r="L236" i="1" s="1"/>
  <c r="M22" i="1"/>
  <c r="L631" i="1" s="1"/>
  <c r="L633" i="1" s="1"/>
  <c r="M28" i="1"/>
  <c r="L627" i="1" s="1"/>
  <c r="L629" i="1" s="1"/>
  <c r="H57" i="1" l="1"/>
  <c r="K235" i="1" s="1"/>
  <c r="L235" i="1" s="1"/>
  <c r="D57" i="1"/>
  <c r="K234" i="1" s="1"/>
  <c r="L234" i="1" s="1"/>
  <c r="L634" i="1"/>
  <c r="X29" i="1"/>
  <c r="U29" i="1"/>
  <c r="U22" i="1"/>
  <c r="X22" i="1"/>
  <c r="L238" i="1" l="1"/>
  <c r="L487" i="1" s="1"/>
  <c r="M29" i="1"/>
</calcChain>
</file>

<file path=xl/sharedStrings.xml><?xml version="1.0" encoding="utf-8"?>
<sst xmlns="http://schemas.openxmlformats.org/spreadsheetml/2006/main" count="984" uniqueCount="281">
  <si>
    <t>CONSIDERACIONES IMPORTANTES</t>
  </si>
  <si>
    <t>ALCALDÍA MAYOR DE BOGOTÁ D.C.</t>
  </si>
  <si>
    <t xml:space="preserve">Incluir datos en celdas </t>
  </si>
  <si>
    <t>SI</t>
  </si>
  <si>
    <t>CUMPLE</t>
  </si>
  <si>
    <t>INTERVENTORÍA PARA CONSTRUCCIÓN /O MEJORAMIENTO O REHABILITACIÓN O MANTENIMIENTO O ADECUACIÓN O INTERVENCIÓN DE ZONAS VERDES O URBANISMO O PAISAJISMO O PARQUES O ESPACIO PÚBLICO</t>
  </si>
  <si>
    <t>SECRETARÍA DEL HABITAT</t>
  </si>
  <si>
    <t>Seleccionar de la lista de  la celda</t>
  </si>
  <si>
    <t>NO</t>
  </si>
  <si>
    <t>NO CUMPLE</t>
  </si>
  <si>
    <t>INTERVENTORÍA A OBRAS EN PARQUES RECREO-DEPORTIVOS O PLAZAS O PARQUES CON ACTIVIDADES CONTEMPLATIVAS O SENDEROS O MIRADORES</t>
  </si>
  <si>
    <t>No modificar</t>
  </si>
  <si>
    <t>NO APLICA</t>
  </si>
  <si>
    <t>INTERVENTORÍA 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</si>
  <si>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OBJETO:</t>
  </si>
  <si>
    <r>
      <t xml:space="preserve">1. </t>
    </r>
    <r>
      <rPr>
        <b/>
        <sz val="11"/>
        <color theme="1"/>
        <rFont val="Arial Narrow"/>
        <family val="2"/>
      </rPr>
      <t>Los Profesionales a evaluar son diferentes para los dos lotes.</t>
    </r>
    <r>
      <rPr>
        <sz val="11"/>
        <color theme="1"/>
        <rFont val="Arial Narrow"/>
        <family val="2"/>
      </rPr>
      <t xml:space="preserve">
2. No modificar celdas formuladas o con formatos condicionales</t>
    </r>
  </si>
  <si>
    <t>NO ACREDITA RELACIÓN CON NINGUN OBJETO CONTEMPLADO EN EL PLIEGO DE CONDICIONES</t>
  </si>
  <si>
    <t>PROPONENTE:</t>
  </si>
  <si>
    <t>FECHA DE CIERRE DEL PROCESO:</t>
  </si>
  <si>
    <t>SMMLV</t>
  </si>
  <si>
    <t xml:space="preserve">Nombre </t>
  </si>
  <si>
    <t>Participación (%)</t>
  </si>
  <si>
    <t>7.1 REQUISITOS HABILITANTES</t>
  </si>
  <si>
    <t xml:space="preserve">CUMPLE </t>
  </si>
  <si>
    <t>NOMBRE DE DOCUMENTO EN LA OFERTA</t>
  </si>
  <si>
    <t>FOLIO</t>
  </si>
  <si>
    <t>OBSERVACIÓN</t>
  </si>
  <si>
    <t>7.1.2  REQUISITOS HABILITANTES TÉCNICOS</t>
  </si>
  <si>
    <t xml:space="preserve">7.1.2.3 </t>
  </si>
  <si>
    <t xml:space="preserve">Verificación Mypimes y Empresas de Mujeres </t>
  </si>
  <si>
    <t>El proponente ACREDITA CONDICION DE MIPYME  (para personas naturales) mediante el Registro Único de Proponentes.</t>
  </si>
  <si>
    <t>El proponente ACREDITA CONDICION DE MIPYME  CON DOMICILIO EN EL TERRITORIO NACIONAL (para personas naturales) mediante el Registro Único de Proponentes.</t>
  </si>
  <si>
    <t>Tratándose de proponente plural, el criterio diferencial habilitante solo se aplicará si por lo menos uno de los integrantes acredita la calidad de MiPymes y tiene una participación igual o superior al diez por ciento (10%) en el consorcio o la unión temporal</t>
  </si>
  <si>
    <t>El proponente ACREDITA CONDICION DE MIPYME   (para personas jurídicas) mediante la presentación del certificado de existencia y representación legal expedido por la Cámara de Comercio o por la autoridad competente para expedir dicha certificación y/o con la presentación del Registro Único de Proponentes, el cual deberá encontrarse vigente y en firme al momento de su presentación.</t>
  </si>
  <si>
    <t>EL PROPONENTE ACREDITA CONDICION DE MIPYMES DOMICILIADO EN COLOMBIA</t>
  </si>
  <si>
    <t>PONDERABLES</t>
  </si>
  <si>
    <t>FORMATO 13 A - Opción 1 [PERSONA JURÍDICA]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</si>
  <si>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FORMATO 13 A - Opción 2 [PERSONA JURÍDICA]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</si>
  <si>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FORMATO 13 C [PERSONA JURÍDICA]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</si>
  <si>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Tratándose de proponente plural, el criterio diferencial habilitante solo se aplicará si por lo menos uno de los integrantes acredita la calidad de Emprendimiento de mujer y tiene una participación igual o superior al diez por ciento (10%) en el consorcio o la unión temporal</t>
  </si>
  <si>
    <t>FORMATO 13B. [PERSONA NATURAL]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t>
  </si>
  <si>
    <t>EL PROPONENTE ACREDITA CONDICION DE EMPRENDIMIENTO Y EMPRESAS DE MUJERES</t>
  </si>
  <si>
    <t>OPCION A</t>
  </si>
  <si>
    <t>OPCION B</t>
  </si>
  <si>
    <t>OPCION C</t>
  </si>
  <si>
    <t>PERSON NATURAL</t>
  </si>
  <si>
    <t>NÚMERO DE CONTRATOS QUE PUEDE APORTAR EL PROPONENTE PARA ACREDITAR SU EXPERIENCIA GENERAL Y LA EXPERIENCIA DE LOS PROFESIONALES:</t>
  </si>
  <si>
    <t>7.1.2.1</t>
  </si>
  <si>
    <t>CERTIFICACIÓN NO 1</t>
  </si>
  <si>
    <t>7.1.2.1.3</t>
  </si>
  <si>
    <t>DOCUMENTOS QUE ACREDITAN LA EXPERIENCIA DEL PROPONENTE - 
Cada una de las certificaciones o acreditaciones de los contratos que adjunte el proponente en el SECOP II, deberá contener e indicar como mínimo los siguientes requisitos:</t>
  </si>
  <si>
    <t>Nombre o razón social del contratante.</t>
  </si>
  <si>
    <t>Nombre o razón social del contratista.</t>
  </si>
  <si>
    <t>Objeto del contrato.</t>
  </si>
  <si>
    <t>Fecha de iniciación (día, mes, año).</t>
  </si>
  <si>
    <t>Fecha de terminación (día, mes, año).</t>
  </si>
  <si>
    <t>Valor del contrato en pesos colombianos.</t>
  </si>
  <si>
    <t>Nombre y cargo de la persona que expide la certificación</t>
  </si>
  <si>
    <t>INTEGRANTES</t>
  </si>
  <si>
    <t>NÚMERO DE CONTRATO EN EL RUP:</t>
  </si>
  <si>
    <t>VALOR DE CONTRATO EN EL RUP (SMLMV)</t>
  </si>
  <si>
    <t>% Participación
(7.1.2.1.4 EXPERIENCIA ADQUIRIDA EN MODALIDADES ASOCIATIVAS)</t>
  </si>
  <si>
    <r>
      <rPr>
        <b/>
        <sz val="11"/>
        <color theme="1"/>
        <rFont val="Arial Narrow"/>
        <family val="2"/>
      </rPr>
      <t>OBSERVACIONES:</t>
    </r>
    <r>
      <rPr>
        <sz val="11"/>
        <color theme="1"/>
        <rFont val="Arial Narrow"/>
        <family val="2"/>
      </rPr>
      <t xml:space="preserve">
- </t>
    </r>
  </si>
  <si>
    <t>CERTIFICACIÓN NO 2</t>
  </si>
  <si>
    <t>CERTIFICACIÓN NO 3</t>
  </si>
  <si>
    <t>CERTIFICACIÓN NO 4</t>
  </si>
  <si>
    <t>CERTIFICACIÓN NO 5</t>
  </si>
  <si>
    <t>CERTIFICACIÓN NO 6</t>
  </si>
  <si>
    <t>CERTIFICACIÓN NO 7</t>
  </si>
  <si>
    <t xml:space="preserve"> EXPERIENCIA ESPECIFICA</t>
  </si>
  <si>
    <t>7.1.2.1.2</t>
  </si>
  <si>
    <t>Cuando la propuesta se presente en consorcio, unión temporal o promesa de sociedad futura, la experiencia requerida en valor (expresada en SMLMV) será la sumatoria de las experiencias de los integrantes proponente plural, en todo caso todos los integrantes deberán aportar al menos una certificación de experiencia.</t>
  </si>
  <si>
    <t>NOMBRE:</t>
  </si>
  <si>
    <t>7.1.2.2.1</t>
  </si>
  <si>
    <t>FECHA DE EXPEDICIÓN DE LA MATRICULA PROFESIONAL</t>
  </si>
  <si>
    <t>EXPERIENCIA GENERAL:</t>
  </si>
  <si>
    <t>DESCRIPCIÓN</t>
  </si>
  <si>
    <t>Fecha de inicio</t>
  </si>
  <si>
    <t>Fecha de terminación</t>
  </si>
  <si>
    <t>La certificación debe venir debidamente suscrita con nombre, firma, cargo, de la persona facultada para expedirla</t>
  </si>
  <si>
    <t>RESULTADO DE VALORACIÓN REQUISITOS TÉCNICOS CERTIFICACIÓN NO 1</t>
  </si>
  <si>
    <t>Observaciones:</t>
  </si>
  <si>
    <t>RESULTADO DE VALORACIÓN REQUISITOS TÉCNICOS CERTIFICACIÓN NO 2</t>
  </si>
  <si>
    <t>RESULTADO DE VALORACIÓN REQUISITOS TÉCNICOS CERTIFICACIÓN NO 3</t>
  </si>
  <si>
    <t>RESULTADO DE VALORACIÓN REQUISITOS TÉCNICOS CERTIFICACIÓN NO 4</t>
  </si>
  <si>
    <t>RESULTADO DE VALORACIÓN REQUISITOS TÉCNICOS CERTIFICACIÓN NO 5</t>
  </si>
  <si>
    <t>RESULTADO DE VALORACIÓN REQUISITOS TÉCNICOS CERTIFICACIÓN NO 7</t>
  </si>
  <si>
    <t>EVALUACIÓN TÉCNICA PROCESO SDHT-CMA-002-2024</t>
  </si>
  <si>
    <t>LOTE</t>
  </si>
  <si>
    <t>LOTE 1</t>
  </si>
  <si>
    <t>LOTE 2</t>
  </si>
  <si>
    <t>NO. DE PROPUESTA:</t>
  </si>
  <si>
    <t>“Realizar los estudios y diseños definitivos para las intervenciones en parques y espacios públicos, en las áreas priorizadas por la Secretaria del Hábitat, en el proyecto integral de revitalización en el ámbito del Cable Aéreo Potosí, en la localidad de Ciudad Bolívar"</t>
  </si>
  <si>
    <t>La Secretaría Distrital del Hábitat, verificará en el Registro Único de Proponentes, el cumplimiento de los requisitos habilitantes, además de verificar los demás documentos solicitados y que no reposan en el RUP. Esta verificación se hará de acuerdo con los artículos 2.2.1.1.1.5.2 y 2.2.1.1.1.5.3 del Decreto 1082 de 2015, para determinar y verificar los requisitos habilitantes en Procesos de Contratación expedido por Colombia Compra Eficiente.</t>
  </si>
  <si>
    <t>¿Es proponente Plural? - FORMATO 4</t>
  </si>
  <si>
    <t>1. Para el caso de Proponentes Plurales bastará con que uno de sus integrantes tenga una  participación igual o superior al diez por ciento (10 %) en el Consorcio o en la Unión Temporal y acredite la calidad de Mipyme o emprendimiento y empresa de mujeres, de conformidad con lo previsto en el artículo 2.2.1.13.2.2 del Decreto 1074 de 2015 y los artículos 2.2.1.2.4.2.4. y 2.2.1.2.4.2.14 del Decreto 1082 de 2015 o las normas que los modifiquen, sustituyan o complementen. 
2. Para acreditar la calidad de Mipyme, el Proponente entregará copia del certificado del Registro Único de Proponentes (RUP), el cual deberá encontrarse vigente y en firme al momento de su presentación. Por su parte, la condición de emprendimientos y empresas de mujeres se probará mediante el diligenciamiento del “Formato 13 – Acreditación de emprendimientos y empresas de mujeres”, el cual deberá aportarse con la documentación requerida en el artículo 2.2.1.2.4.2.14 del Decreto 1082 de 2015, o la norma que la modifique o la sustituya.(ADENDA 7.1.2.3)</t>
  </si>
  <si>
    <t>MÁXIMO CINCO (05) contratos que se encuentren debidamente ejecutados y terminados y/o liquidados con entidades públicas y/o privadas, registrados en el RUP, esta experiencia se podrá acreditar mediante la respectiva certificación emitida por el contratante, cuyo objeto sea o esté relacionado con “ELABORACIÓN DE ESTUDIOS Y DISEÑOS O CONSULTORÍAS PARA: CONSTRUCCIÓN O MEJORAMIENTO O REHABILITACIÓN O MANTENIMIENTO O ADECUACIÓN O INTERVENCIÓN, RELACIONADA(S) CON LA EJECUCIÓN EN ESPACIO PÚBLICO PEATONAL PARA EL ENCUENTRO”</t>
  </si>
  <si>
    <t>EXPERIENCIA GENERAL
(FORMATO NO 10)</t>
  </si>
  <si>
    <t>Área de estudios y diseños en metros cuadrados</t>
  </si>
  <si>
    <t>LA CERTIFICACIÓN ACREDITA EN SU OBJETO RELACIÓN CON LA EXPERIENCIA GENERAL REQUERIDA:</t>
  </si>
  <si>
    <t>VALIDACIÓN DE SMMLV Y ÁREA DE DISEÑO, NÚMERAL 7.1.2.1.4 DEL ESTUDIO PREVIO</t>
  </si>
  <si>
    <t>ÁREA DE ESTUDIOS Y DISEÑOS EN METROS CUADRADOS (EXPERIENCIA GENERAL)</t>
  </si>
  <si>
    <t>ÁREA DE ESTUDIOS Y DISEÑOS EN METROS CUADRADOS (EXPERIENCIA ESPECIFICA)</t>
  </si>
  <si>
    <t>VALOR DEL CONTRATO
AFECTADO POR EL NUMERAL
7.1.2.1.4 DEL ESTUDIO PREVIO</t>
  </si>
  <si>
    <t>ÁREA DE DISEÑO DEL CONTRATO AFECTADO POR EL NUMERAL 7.1.2.1.4 DEL ESTUDIO PREVIO</t>
  </si>
  <si>
    <t>ÁREA DE DISEÑO DEL CONTRATO "EXPERIENCIA ESPECIFICA" AFECTADO POR EL NUMERAL 7.1.2.1.4 DEL ESTUDIO PREVIO</t>
  </si>
  <si>
    <t>TOTALES</t>
  </si>
  <si>
    <t xml:space="preserve">RESULTADO DE VALORACIÓN REQUISITOS TÉCNICOS </t>
  </si>
  <si>
    <t>1. SMMLV</t>
  </si>
  <si>
    <t>Para cada lote que se presente, el valor de los contratos certificados y aportados por el proponente, deberán ser igual (es) o superior (es) al 100% del presupuesto oficial de cada lote al cual se presenta, expresado en SMMLV y certificados en el RUP. Así:
a. LOTE 1: 1269.03 SMMLV
b. LOTE 2: 1692.81 SMMLV</t>
  </si>
  <si>
    <t>SMMLV ACREDITADOS EN LA CERTIFICACIÓN</t>
  </si>
  <si>
    <t>ÁREA DE EXPERIENCIA GENERAL ACREDITADA EN LA CERTIFICACIÓN</t>
  </si>
  <si>
    <t>ÁREA DE EXPERIENCIA ESPECIFICA ACREDITADA EN LA CERTIFICACIÓN</t>
  </si>
  <si>
    <t>2. ÁREA DE DISEÑO</t>
  </si>
  <si>
    <t xml:space="preserve">La experiencia acreditada deberá ser en áreas diseñadas iguales o superiores a las señaladas a continuación:
a. LOTE 1: 12835.79 m².
b. LOTE 2: 18208.80 m². </t>
  </si>
  <si>
    <t>Área de diseño (general)</t>
  </si>
  <si>
    <t>Área de diseño (especifica)</t>
  </si>
  <si>
    <t>Las certificaciones aportadas en la experiencia general deberán contemplar como experiencia específica, la elaboración de productos de estudios y diseños relacionados con: MITIGACIÓN DE RIESGO PARA ESPACIO PUBLICO PEATONAL PARA EL ENCUENTRO” cuya sumatoria en áreas deberá ser igual o superior al 20% del área total de cada lote, cómo se indica a continuación:
LOTE 1: 2567 m²
LOTE 2: 3642 m²
Para componentes de diseño relacionados con la experiencia especifica requerida, se aceptarán actividades de diseño relacionadas con:
• Evaluación de la amenaza por avenidas torrenciales y/o crecientes súbitas
• Evaluación de la amenaza por inundación
• Evaluación de la amenaza por remoción en masa</t>
  </si>
  <si>
    <t>Sumatoria acreditada por el proponente:</t>
  </si>
  <si>
    <t>VALIDACIÓN</t>
  </si>
  <si>
    <t>VALORACIÓN DE REQUISITOS HABILITANTES TÉCNICOS</t>
  </si>
  <si>
    <t>DE ACUERDO CON LA VALORACIÓN DE LOS REQUISITOS HABILITANTES DE EXPERIENCIA GENERAL EL PROPONENTE:</t>
  </si>
  <si>
    <t>7.1.2.2</t>
  </si>
  <si>
    <t>EXPERIENCIA DEL PERSONAL</t>
  </si>
  <si>
    <t>El proponente deberá anexar a la propuesta toda la información necesaria que permita conocer al detalle el perfil y la experiencia de los profesionales que hacen parte del personal mínimo requerido habilitante, junto con el Formato No. 11 “CARTA DE COMPROMISO DEL PERSONAL HABILITANTE”, anexando las certificaciones que acrediten la experiencia y la formación académica de los profesionales.</t>
  </si>
  <si>
    <t>DOCUMENTOS DE ACREDITACIÓN DE LA FORMACIÓN DEL PERSONAL HABILITANTE.</t>
  </si>
  <si>
    <t>0. PROPONENTE DILIGENCIA EL FORMATO “CARTA DE COMPROMISO DEL PERSONAL HABILITANTE”.</t>
  </si>
  <si>
    <t>1. Fotocopia legible de documento de identidad</t>
  </si>
  <si>
    <t>2. Fotocopia legible de la tarjeta profesional (cuando aplique)</t>
  </si>
  <si>
    <t>3. Fotocopia (s) de diploma (s). o Fotocopia de acta de grado.</t>
  </si>
  <si>
    <t>4. Certificación de vigencia profesional COPNIA o del CPNAA para aquellos ingenieros o arquitectos propuestos dentro de la propuesta,
el cual deberá estar expedida y vigente con anterioridad a la fecha de adjudicación del presente proceso, so pena de no habilitación de la
propuesta. Para los demás profesionales deberá aportar la tarjeta profesional vigente cuando sea el caso.</t>
  </si>
  <si>
    <t>5. Fotocopias de certificaciones laborales</t>
  </si>
  <si>
    <t xml:space="preserve"> 6. Para acreditar los títulos técnicos, tecnólogos, post-grados, deberá anexarse fotocopia del diploma respectivo o el acta de grado.</t>
  </si>
  <si>
    <r>
      <t xml:space="preserve">DIRECTOR DE INTERVENTORÍA
</t>
    </r>
    <r>
      <rPr>
        <sz val="20"/>
        <color theme="1"/>
        <rFont val="Arial Narrow"/>
        <family val="2"/>
      </rPr>
      <t xml:space="preserve">1. Ingeniero Civil o Arquitecto, con tarjeta profesional vigente
2. Título de posgrado en gerencia de proyectos o afines o Urbanismo o Diseño Urbano
3. Experiencia general : 10 años contados a partir de la expedición de la tarjeta profesional.
4. 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r>
  </si>
  <si>
    <t>7. Compromiso del profesional firmado, donde certifique su disponibilidad para trabajar en el proyecto.</t>
  </si>
  <si>
    <t>8. Certificación del ente académico, en la cual se indique la fecha de terminación de materias del pregrado</t>
  </si>
  <si>
    <t>9. Copia del documento de homologación de los títulos obtenidos en el exterior, de conformidad con las disposiciones legales vigentes sobre la materia. (Si aplica)</t>
  </si>
  <si>
    <t>ACREDITACIÓN EXPERIENCIA ESPECÍFICA DIRECTOR DE CONSULTORIA</t>
  </si>
  <si>
    <t>En caso de que la certificación sea expedida por una persona natural, deberá aportar copia del contrato laboral, donde se pueda determinar el cargo y las actividades desarrolladas dentro de la ejecución del mismo.</t>
  </si>
  <si>
    <t>Si las certificaciones con las que se pretende acreditar la experiencia específica del personal habilitante objeto de evaluación corresponden a contratos ejecutados por el mismo proponente o en consorcio o uniones temporales de las cuales formó parte, el proponente debe presentar los siguientes documentos:
1. Copia del contrato del proyecto suscrito entre el contratista (proponente) y el contratante (entidad o empresa), en el cual el profesional propuesto prestó sus servicios, o la certificación expedida por la entidad contratante.
2. Copia del contrato laboral entre el contratante (proponente) y el contratista (profesional) o la certificación expedida por la entidad contratante principal donde se evidencie la participación del profesional.
3. Certificación o acta de liquidación final o actas parciales del proyecto ejecutado o actas de seguimiento o bitácoras de ejecución o cualquier otro documento suscrito por el contratante o su delegado (PERSONA NATURAL O JURÍDICA, PUBLICA O PRIVADA QUE CONTRATO LA EJECUCIÓN DEL PROYECTO) donde se pueda verificar que el profesional efectivamente hizo parte de la ejecución del proyecto.
4. Si el profesional propuesto coincide con uno de los representantes legales o socios de la persona jurídica que propone o la persona natural que oferta o el representante legal de consorcios o uniones temporales, deberá aportar además, copia del respectivo contrato o certificación suscrito entre el certificador y el contratante, dicha certificación debe contener el perfil del cargo del profesional propuesto, en el evento que la certificación no cuente con el perfil del profesional propuesto deberá presentar la documentación adicional necesaria donde se logre evidenciar el perfil.
NOTA: La SDHT podrá solicitar los soportes que considere necesarios para verificar la autenticidad de los documentos presentados.</t>
  </si>
  <si>
    <t>Nombre del contratante</t>
  </si>
  <si>
    <t>Objeto del proyecto/contrato principal</t>
  </si>
  <si>
    <t>Cargo</t>
  </si>
  <si>
    <t>Funciones o actividades desarrolladas en el contrato que correspondan a las solicitadas.</t>
  </si>
  <si>
    <t xml:space="preserve">Área de estudios y diseños en metros cuadrados. </t>
  </si>
  <si>
    <t>Área de estudios y diseños en metros cuadrados acreditados con la certificación</t>
  </si>
  <si>
    <t>VALORACIÓN DE REQUISITOS HABILITANTES DIRECTOR DE CONSULTORÍA</t>
  </si>
  <si>
    <t>ACREDITACIÓN DE REQUISITOS HABILITANTES DE EXPERIENCIA GENERAL PARA EL DIRECTOR DE CONSULTORÍA, :</t>
  </si>
  <si>
    <t>ACREDITACIÓN DE REQUISITOS HABILITANTES DE EXPERIENCIA GENERAL PARA EL DIRECTOR DE CONSULTORÍA :</t>
  </si>
  <si>
    <t xml:space="preserve">OBSERVACIONES: </t>
  </si>
  <si>
    <t>EXPERIENCIA ESPECIFICA</t>
  </si>
  <si>
    <t xml:space="preserve">Acreditar con máximo cinco (05) certificaciones en el cargo de director o gerente o coordinador de consultoría o interventoría de estudios y diseños para la construcción de proyectos de espacio público peatonal para el encuentro. Un área de diseño de 12835.79 m² (Lote 1) o 18208.80 m² (Lote 2)  </t>
  </si>
  <si>
    <t>DE ACUERDO CON LA VALORACIÓN DE LOS REQUISITOS HABILITANTES DEL DIRECTOR DE CONSULTORÍA, EL PROPONENTE:</t>
  </si>
  <si>
    <t>El proponente ACREDITA CONDICION DE MIPYME CON DOMICILIO EN EL TERRITORIO NACIONAL (para personas jurídicas) mediante el Registro Único de Proponentes.</t>
  </si>
  <si>
    <r>
      <t xml:space="preserve">ESPECIALISTA EN DISEÑO ARQUITECTONICO
</t>
    </r>
    <r>
      <rPr>
        <sz val="20"/>
        <color theme="1"/>
        <rFont val="Arial Narrow"/>
        <family val="2"/>
      </rPr>
      <t xml:space="preserve">1. Arquitecto, con tarjeta profesional vigente
2. Título de posgrado Arquitectura y/o Diseño Urbano y/o Espacio Público o afines
3. Experiencia general : 7 años contados a partir de la expedición de la tarjeta profesional.
4. Acreditar con máximo cinco (05) certificaciones en el cargo de especialista en diseño arquitectónico o afines en consultoría o interventoría de estudios y diseños para la construcción de proyectos de espacio público peatonal para el encuentro. Un área de diseño de 12835.79 m² (Lote 1) o 18208.80 m² (Lote 2)  </t>
    </r>
  </si>
  <si>
    <t>ACREDITACIÓN DE REQUISITOS HABILITANTES DE EXPERIENCIA GENERAL PARA EL ESPECIALISTA EN DISEÑO ARQUITECTONICO, :</t>
  </si>
  <si>
    <t>VALORACIÓN DE REQUISITOS HABILITANTES ESPECIALISTA EN DISEÑO ARQUITECTONICO</t>
  </si>
  <si>
    <t>Acreditar con máximo cinco (05) certificaciones en el cargo de especialista en diseño arquitectónico o afines en consultoría o interventoría de estudios y diseños para la construcción de proyectos de espacio público peatonal para el encuentro.</t>
  </si>
  <si>
    <t>ACREDITACIÓN DE REQUISITOS HABILITANTES DE EXPERIENCIA GENERAL PARA EL ESPECIALISTA EN DISEÑO ARQUITECTONICO:</t>
  </si>
  <si>
    <t>DE ACUERDO CON LA VALORACIÓN DE LOS REQUISITOS HABILITANTES DEL ESPECIALISTA EN DISEÑO ARQUITECTONICO, EL PROPONENTE:</t>
  </si>
  <si>
    <t>DE ACUERDO CON LA VALIDACIÓN DE LOS REQUISITOS HABILITANTES TÉCNICOS EL PROPONENTE SE ENCUENTRA:</t>
  </si>
  <si>
    <t xml:space="preserve">7.2  CRITERIOS DE EVALUACIÓN DE LAS OFERTAS </t>
  </si>
  <si>
    <t>7.2.1 EXPERIENCIA ADICIONAL ESPECÍFICA ACREDITADA DEL PROPONENTE (63 PUNTOS)</t>
  </si>
  <si>
    <t>Se otorgará un puntaje máximo de 63 puntos, al proponente que adicional a la experiencia mínima requerida “EXPERIENCIA ESPECÍFICA DEL PROPONENTE”, para resultar habilitado en el presente proceso, acredite que cuenta con mayor experiencia específica de acuerdo con la siguiente tabla:</t>
  </si>
  <si>
    <t>ÁREAS DE DISEÑO</t>
  </si>
  <si>
    <t>OBJETOS CONTRACTUALES</t>
  </si>
  <si>
    <t>(A) Estudios y diseños</t>
  </si>
  <si>
    <t>(B) Estudios, Diseños y Construcción</t>
  </si>
  <si>
    <t xml:space="preserve">Área diseñada mayor a 12836 m² Hasta 16687 m² </t>
  </si>
  <si>
    <t xml:space="preserve">Área diseñada mayor a 16688 m² Hasta 20537 m² </t>
  </si>
  <si>
    <t xml:space="preserve">Área diseñada mayor a 20538 m² Hasta 25672 m² </t>
  </si>
  <si>
    <t>Área diseñada mayor 25672 m²</t>
  </si>
  <si>
    <t>Lote 1</t>
  </si>
  <si>
    <t>Lote 2</t>
  </si>
  <si>
    <t>PUNTAJES OBJETOS CONTRACTUALES</t>
  </si>
  <si>
    <t>(A) Estudios y Diseños</t>
  </si>
  <si>
    <t xml:space="preserve">Área diseñada mayor a 18209 m² Hasta 23672 m² </t>
  </si>
  <si>
    <t xml:space="preserve">Área diseñada mayor a 23673 m² Hasta 29134 m² </t>
  </si>
  <si>
    <t xml:space="preserve">Área diseñada mayor a 29135 m² Hasta 36418 m² </t>
  </si>
  <si>
    <t>Área diseñada mayor 36418 m²</t>
  </si>
  <si>
    <t>PROPONENTE DILIGENCIA El FORMATO No 14 “EXPERIENCIA ADICIONAL ESPECÍFICA DEL PROPONENTE”</t>
  </si>
  <si>
    <t>Contratos que se encuentren debidamente ejecutados y terminados y/o liquidados con entidades públicas y/o privadas y registrados en el RUP. Esta experiencia se podrá acreditar mediante la respectiva certificación emitida por el contratante en alguno de los objetos descritos a continuación:
•	ELABORACIÓN DE ESTUDIOS Y DISEÑOS O CONSULTORÍAS PARA CONSTRUCCIÓN O MEJORAMIENTO O REHABILITACIÓN O MANTENIMIENTO O ADECUACIÓN O INTERVENCIÓN DE ZONAS VERDES O URBANISMO O PAISAJISMO O PARQUES O ESPACIO PÚBLICO PEATONAL PARA EL ENCUENTRO.
•	ELABORACIÓN Y/O ACTUALIZACIÓN DE ESTUDIOS, DISEÑOS Y CONSTRUCCIÓN DE ZONAS VERDES O URBANISMO O PAISAJISMO O PARQUES O ESPACIO PÚBLICO PEATONAL PARA EL ENCUENTRO.
En el evento en el que el proponente presente el máximo de dos certificaciones para acreditar la experiencia adicional, una relacionada con “Estudios y Diseños” y la otra con “Estudios Diseños y Construcción”, para alguno de los lotes o ambos, se evaluarán de la siguiente forma: 
1.	Si en las certificaciones se identifica que la mayor área de diseño corresponde a “Estudios y Diseños”, se realizará la sumatoria de las áreas de diseño de las certificaciones aportadas, tomando como criterio para asignación del puntaje adicional, los rangos de áreas señalados en la columna denominada “(A) Estudios y Diseños” de los cuadros previamente relacionados para cada uno de los lotes.
2.	Si en las certificaciones se identifica que la mayor área de diseño corresponde a “Estudios, Diseños y Construcción”, se realizará la sumatoria de las áreas de diseño de las certificaciones aportadas, tomando como criterio para asignación del puntaje adicional, los rangos de áreas señalados en la columna denominada “(B) Estudios, Diseños y Construcción” de los cuadros previamente relacionados para cada uno de los lotes.
NOTA 2: No serán válidas certificaciones que relacionen únicamente objetos y actividades de construcción.</t>
  </si>
  <si>
    <t>Área de estudios y diseños o estudios,diseños y construcción en metros cuadrados</t>
  </si>
  <si>
    <t>LA CERTIFICACIÓN ACREDITA EN SU OBJETO RELACIÓN CON LA EXPERIENCIA REQUERIDA:</t>
  </si>
  <si>
    <t>ÁREA  ACREDITADA EN LA CERTIFICACIÓN</t>
  </si>
  <si>
    <t>DE ACUERDO CON LA VALORACIÓN DE LAS CERTIFICACIONES APORTADAS EL PROPONENTE ACREDITA UN TOTAL DE:</t>
  </si>
  <si>
    <t>7.2.2 EXPERIENCIA ADICIONAL ESPECÍFICA ACREDITADA DEL EQUIPO DE TRABAJO (25.5 PUNTOS)</t>
  </si>
  <si>
    <t>7.2.2.1 Experiencia Director de Consultoría (Máximo 17.5 Puntos).</t>
  </si>
  <si>
    <t xml:space="preserve">El proponente deberá completar el Formato No. 12 “ACEPTACIÓN Y CUMPLIMIENTO DE LA FORMACIÓN Y EXPERIENCIA DEL EQUIPO MINIMO DE TRABAJO”. </t>
  </si>
  <si>
    <t>Director de Consultoría</t>
  </si>
  <si>
    <t>PUNTAJE</t>
  </si>
  <si>
    <t>Objeto: Estudios y Diseños</t>
  </si>
  <si>
    <t>Objeto: Estudios, Diseños y Construcción</t>
  </si>
  <si>
    <t>Sin componente de mitigación de riesgo ni diseño de construcción sostenible</t>
  </si>
  <si>
    <t>Con componente de mitigación de riesgo sin diseño de construcción sostenible</t>
  </si>
  <si>
    <t>Con componente de mitigación de riesgo y diseño de construcción sostenible</t>
  </si>
  <si>
    <t>Especialista en Diseño Arquitectonico</t>
  </si>
  <si>
    <r>
      <t>Experiencia certificada en contrato con 5000 m² de espacio público</t>
    </r>
    <r>
      <rPr>
        <vertAlign val="superscript"/>
        <sz val="10"/>
        <rFont val="Arial Narrow"/>
        <family val="2"/>
      </rPr>
      <t xml:space="preserve">  </t>
    </r>
    <r>
      <rPr>
        <sz val="10"/>
        <rFont val="Arial Narrow"/>
        <family val="2"/>
      </rPr>
      <t>peatonal para el encuentro.</t>
    </r>
  </si>
  <si>
    <r>
      <t>Experiencia certificada en contratos desde 5001 m</t>
    </r>
    <r>
      <rPr>
        <vertAlign val="superscript"/>
        <sz val="10"/>
        <rFont val="Arial Narrow"/>
        <family val="2"/>
      </rPr>
      <t>2</t>
    </r>
    <r>
      <rPr>
        <sz val="10"/>
        <rFont val="Arial Narrow"/>
        <family val="2"/>
      </rPr>
      <t xml:space="preserve"> – hasta 10000 m² de espacio público peatonal para el encuentro.</t>
    </r>
  </si>
  <si>
    <r>
      <t>Experiencia certificada en contrato desde 10001 m</t>
    </r>
    <r>
      <rPr>
        <vertAlign val="superscript"/>
        <sz val="10"/>
        <rFont val="Arial Narrow"/>
        <family val="2"/>
      </rPr>
      <t>2</t>
    </r>
    <r>
      <rPr>
        <sz val="10"/>
        <rFont val="Arial Narrow"/>
        <family val="2"/>
      </rPr>
      <t xml:space="preserve"> – hasta 20000 m² de espacio público peatonal para el encuentro.</t>
    </r>
  </si>
  <si>
    <r>
      <t>Experiencia certificada en contrato mayor a 20001m</t>
    </r>
    <r>
      <rPr>
        <vertAlign val="superscript"/>
        <sz val="10"/>
        <rFont val="Arial Narrow"/>
        <family val="2"/>
      </rPr>
      <t xml:space="preserve">2  </t>
    </r>
    <r>
      <rPr>
        <sz val="10"/>
        <rFont val="Arial Narrow"/>
        <family val="2"/>
      </rPr>
      <t>de espacio público peatonal para el encuentro.</t>
    </r>
  </si>
  <si>
    <t>NOTA 1: Para obtener el puntaje de EXPERIENCIA ADICIONAL ESPECÍFICA ACREDITADA DE LOS PROFESIONALES, esta podrá ser acreditada con máximo UNA (01) certificación adicional a las aportadas como requisito habilitante.
NOTA 2: Las certificaciones que se tendrán en cuenta para validar la experiencia ponderable de los profesionales serán la relacionadas en el FORMATO No 15 “Experiencia del Personal Ponderable”, el cual se debe diligenciar de forma independiente para cada uno de los profesionales.
NOTA 3: De no diligenciarse el FORMATO No 15 “Experiencia del Personal Ponderable”, la entidad entenderá que el proponente no desea recibir puntaje por experiencia adicional del personal y asignará un puntaje de CERO (0)</t>
  </si>
  <si>
    <t>CERTIFICACIÓN ESPECIFICA ADICIONAL DIRECTOR DE CONSULTORIA</t>
  </si>
  <si>
    <t>RESULTADO DE VALORACIÓN REQUISITOS TÉCNICOS CERTIFICACIÓN ADICIONAL DIRECTOR DE CONSULTORIA</t>
  </si>
  <si>
    <t>¿Componente de construcción sostenible?</t>
  </si>
  <si>
    <t>¿Componente de mitigación de riesgos?</t>
  </si>
  <si>
    <t>DE ACUERDO CON LA VALORACIÓN DE LA CERTIFICACION APORTADA EL PROPONENTE ACREDITA UN TOTAL DE:</t>
  </si>
  <si>
    <t>CERTIFICACIÓN ESPECIFICA ADICIONAL ESPECIALISTA EN DISEÑO ARQUITECTONICO</t>
  </si>
  <si>
    <t>RESULTADO DE VALORACIÓN REQUISITOS TÉCNICOS CERTIFICACIÓN ADICIONAL ESPECIALISTA EN DISEÑO ARQUITECTONICO</t>
  </si>
  <si>
    <t>7.2.3 APOYO A LA INDUSTRIA NACIONAL</t>
  </si>
  <si>
    <t>PROPONENTE DILIGENCIA EL FORMATO 16 “APOYO A LA INDUSTRIA NACIONAL”.</t>
  </si>
  <si>
    <t>TOTAL PUNTAJE POR APOYO A LA INDUSTRIA NACIONAL</t>
  </si>
  <si>
    <t>7.2.4 VINCULACIÓN DE PERSONAL CON DISCAPACIDAD</t>
  </si>
  <si>
    <t>Proponente aporta certificación donde acredite el número total de trabajadores vinculados en la planta de personal del proponente o sus integrantes a la fecha de cierre del proceso de selección, el cual debe ser suscrito por la persona natural, el representante legal de la persona jurídica o el revisor fiscal, según corresponda.</t>
  </si>
  <si>
    <t>Proponente aporta certificado expedido por el Ministerio de Trabajo, donde se acredita el número mínimo de personas con discapacidad que pertenecen a la planta de personal del proponente, el cual deberá estar vigente a la fecha de cierre del proceso de selección.</t>
  </si>
  <si>
    <t>TOTAL PUNTAJE POR VINCULACIÓN DE PERSONAL CON DISCAPACIDAD</t>
  </si>
  <si>
    <r>
      <t xml:space="preserve"> Si la oferta es presentada por un consorcio, unión temporal o promesa de sociedad futura, para obtener el puntaje adicional de vinculación de personal con discapacidad, se tendrá en cuenta la planta de personal del integrante del proponente plural que aporte como mínimo el cuarenta por ciento</t>
    </r>
    <r>
      <rPr>
        <b/>
        <sz val="16"/>
        <color theme="1"/>
        <rFont val="Arial Narrow"/>
        <family val="2"/>
      </rPr>
      <t xml:space="preserve"> (40%) de la experiencia en Salarios Mínimos Mensuales Legales Vigentes requerida en el numeral 7.1.3</t>
    </r>
  </si>
  <si>
    <t xml:space="preserve">PROPONENTE ACREDITA CONDICIÓN DE EMPREDIMIENTO Y EMPRESAS DE MUJERES </t>
  </si>
  <si>
    <t>¿ FORMATO 13 FUE OBJETO DE SUBSANACIÓN ?</t>
  </si>
  <si>
    <t xml:space="preserve">TOTAL PUNTAJE POR POR ACREDITACIÓN DE EMPRENDIMIENTOS Y EMPRESAS DE MUJERES </t>
  </si>
  <si>
    <t>PROPONENTE ACREDITA CONDICIÓN DE MIPYME</t>
  </si>
  <si>
    <t>¿ RUP DE PROPONENTE QUE ACREDITA FUE OBJETO DE SUBSANACIÓN ?</t>
  </si>
  <si>
    <t>TOTAL PUNTAJE POR POR ACREDITACIÓN DE MIPYME</t>
  </si>
  <si>
    <t xml:space="preserve">7.2.5.2 PUNTAJE ADICIONAL PARA PROPONENTES POR ACREDITACIÓN DE EMPRENDIMIENTOS Y EMPRESAS DE MUJERES </t>
  </si>
  <si>
    <t>TOTAL PUNTAJE PONDERABLE DEL PROPONENTE</t>
  </si>
  <si>
    <t>7.2.5.1 PUNTAJE ADICIONAL PARA PROPONENTES POR ACREDITACIÓN DE MIPYME</t>
  </si>
  <si>
    <t>PROPONENTE DILIGENCIA El FORMATO  FORMATO No 15 “Experiencia del Personal Ponderable”</t>
  </si>
  <si>
    <t>FORMATO 10 - EXPERIENCIA HABILITANTE DEL PROPONENTE 1</t>
  </si>
  <si>
    <t>FORMATO 11 PERSONAL HABILITANTE</t>
  </si>
  <si>
    <t>FORMATO 14</t>
  </si>
  <si>
    <t>FORMATO 15</t>
  </si>
  <si>
    <t>NOGAALL SAS</t>
  </si>
  <si>
    <t>MUNICIPIO DE BELLO</t>
  </si>
  <si>
    <t>UNION TEMPORAL PROYECTOS Y DESARROLLOS</t>
  </si>
  <si>
    <t>CARLOS HENAO BARRERA - SECRETARIO PLANEACION</t>
  </si>
  <si>
    <t>2. Arq Urbanista Habilitante - Aguirre</t>
  </si>
  <si>
    <t>1. Director Hbailitante- Arley Montañez</t>
  </si>
  <si>
    <t>MAESTRIA EN DISEÑO, GESTIÓN Y DIRECION DE PROYECTOS</t>
  </si>
  <si>
    <t>ESP EN ESPACIO PUBLICO -GER PROYECTOS</t>
  </si>
  <si>
    <t>JORGE BELTRAN CATUMBA -REP. LEGAL</t>
  </si>
  <si>
    <r>
      <t xml:space="preserve">OBSERVACIONES: </t>
    </r>
    <r>
      <rPr>
        <b/>
        <sz val="11"/>
        <color rgb="FFFF0000"/>
        <rFont val="Arial Narrow"/>
        <family val="2"/>
      </rPr>
      <t xml:space="preserve"> </t>
    </r>
  </si>
  <si>
    <t>IDRD</t>
  </si>
  <si>
    <t>“REALIZAR POR EL SISTEMA DE PRECIO GLOBAL FIJO LOS ESTUDIOS Y DISEÑOS TÉCNICOS DE INGENIERÍA Y ARQUITECTURA EN PARQUES DE DIFERENTES ESCALAS DEL SISTEMA DISTRITAL DE PARQUES DE BOGOTÁ, CON CARGO AL PROYECTO 1082: CONSTRUCCIÓN Y ADECUACIÓN DE PARQUES Y EQUIPAMIENTOS PARA TODOS.”</t>
  </si>
  <si>
    <t>CAMILO QUIROGA MORA / SUBDIRECTOR CONTRATACION</t>
  </si>
  <si>
    <t>SECRETARIA DE MOVILIDAD</t>
  </si>
  <si>
    <t>REALIZAR EN FORMA INTEGRAL LAS ACTIVIDADES INHERENTES AL PROCESO DE SEÑALIZACIÓN Y SEGURIDAD VIAL EN CINCO ZONAS EN LA CIUDAD DE BOGOTA D.C.</t>
  </si>
  <si>
    <t>CONSORCIO SEÑALIZACION DC</t>
  </si>
  <si>
    <t>FIRMA REP LEGAL DE CONRATISTE E INTERVENTORÍA</t>
  </si>
  <si>
    <t>CONSORCIO URBANISMO BOGOTÁ</t>
  </si>
  <si>
    <t>COORDINADOR CONSULTORIA</t>
  </si>
  <si>
    <t>ESTRUCTURAS DE CONTENCION -MUROS EN CONCRETO</t>
  </si>
  <si>
    <t xml:space="preserve">CONSORCIO URBANISMO CAPITAL
</t>
  </si>
  <si>
    <t>INTERVENTORÍA INTEGRAL A LOS ESTUDIOS Y DISEÑOS
DE VIAS YESPACIOPUBLICO ASOCIADO A LAS ZONAS INDUSTRIALES DE
MONTEVIDEO Y PUENTE ARANDA, EN LA CIUDAD DE BOGOTÁ, D.C. GRUPO 2
(UPZ 111 - PuenteAranda y UPZ 112 - Granjas de Techo)”</t>
  </si>
  <si>
    <t>ESPECIALISTA EN URBANISMO</t>
  </si>
  <si>
    <t xml:space="preserve">Observaciones: </t>
  </si>
  <si>
    <t>NO ACREDITA EN EL CERTIFICADO</t>
  </si>
  <si>
    <t>NO SE EVIDENCIA EN LA CARTIFICACIÓN, DESARROLLO DE LOS COMPONENTES  MITIGACION DEL RIESGO Y CONSTRUCCION SOSTENIBLE.</t>
  </si>
  <si>
    <t>Elaboración de los estudios y diseños a nivel de fase III para la construcción del proyecto vial denominado "Bulevar del renacimiento". Incluye Plan maestro de movilidad, plan maestro de espacio publico y anteproyecto arquitectónico parque la montaña.</t>
  </si>
  <si>
    <t>REALIZAR LA REVISIÓN, AJUSTE, ACTUALIZACIÓN Y COMPLEMENTACIÓN DE LOS ESTUDIOS Y DISEÑOS REGISTRADOS EN EL BANCO DE PROYECTOS DE LA DIRECCIÓN DE MEJORAMIENTO DE BARRIOS
LOCALIZADOS EN LOS TERRITORIOS PRIORIZADOS EN LA CIUDAD DE BOGOTÁ D.C. POR LA CAJA DE LA VIVIENDA POPULAR, Grupo No. 2. Zona Sur - Localidades de San Cristóbal, Rafael Uribe Uribe, Usme, Ciudad Bolívar
y Bosa (Total 83 CIV).</t>
  </si>
  <si>
    <t>ARLEY MONTAÑEZ MENDEZ</t>
  </si>
  <si>
    <t>JORGE EDUARDO AGUIRRE GARZON</t>
  </si>
  <si>
    <t>DIRECTOR- CERTIFICADO APORTADO NO SE AJUSTA A LA EXPERIENCIA REQUERIDA. TRABAJOS EJECUTADOS EN PROYECTOS DE INFRAESTRUTURA VIAL, CONFORME NOTA 3 DEL NUEMRAL 7.1.2.1 EXPERIENCIA PROPONENTE.</t>
  </si>
  <si>
    <t>CERTIFICADO APORTADO NO SE AJUSTA A LA EXPERIENCIA REQUERIDA. TRABAJOS EJECUTADOS EN PROYECTOS DE INFRAESTRUTURA VIAL, CONFORME NOTA 3 DEL NUEMRAL 7.1.2.1 EXPERIENCIA PROPONENTE.</t>
  </si>
  <si>
    <t>UNIÓN TEMPORAL
PROYECTOS Y DESARROLLOS</t>
  </si>
  <si>
    <t>Estudios y diseños a nivel de Fase III para la construcción del proyecto vial
denominado "Bulevar del Renacimiento". Incluye plan maestro de movilidad, plan
maestro de espacio público y anteproyecto arquitectónico parque de la montaña</t>
  </si>
  <si>
    <t>DIRECTOR DE CONSULTORIA</t>
  </si>
  <si>
    <t>NORBERTO GARCES ALARCON - REP. LEGAL</t>
  </si>
  <si>
    <t>NOGAALL S.A.</t>
  </si>
  <si>
    <t xml:space="preserve">REALIZAR POR EL
SISTEMA DE PRECIO GLOBAL FIJO LOS ESTUDIOS Y DISEÑOS TÉCNICOS DE
INGENIERÍA Y ARQUITECTURA EN PARQUES DE DIFERENTES ESCALAS DEL
SISTEMA DISTRITAL DE PARQUES DE BOGOTÁ, CON CARGO AL PROYECTO 1082:
CONSTRUCCIÓN Y ADECUACIÓN DE PARQUES Y EQUIPAMIENTOS PARA TODOS.
– GRUPO 3;
</t>
  </si>
  <si>
    <t>ARQUITECTO DISEÑADOR</t>
  </si>
  <si>
    <t>NORBERTO GARCÉS ALARCÓN -REP LEGAL</t>
  </si>
  <si>
    <t>CONSORCIO EMPRO-NOG</t>
  </si>
  <si>
    <r>
      <rPr>
        <b/>
        <sz val="11"/>
        <color theme="1"/>
        <rFont val="Arial Narrow"/>
        <family val="2"/>
      </rPr>
      <t xml:space="preserve">OBSERVACIONES: No acredita area de diseño experiencia especifica. </t>
    </r>
    <r>
      <rPr>
        <u/>
        <sz val="11"/>
        <color theme="1"/>
        <rFont val="Arial Narrow"/>
        <family val="2"/>
      </rPr>
      <t xml:space="preserve">
- </t>
    </r>
  </si>
  <si>
    <r>
      <rPr>
        <b/>
        <sz val="11"/>
        <color theme="1"/>
        <rFont val="Arial Narrow"/>
        <family val="2"/>
      </rPr>
      <t>OBSERVACIONES: No acredita area de diseño experiencia especifica con relación a la actividad ejecutada (plan maestro urbano y rural del sistema espacio público)</t>
    </r>
    <r>
      <rPr>
        <sz val="11"/>
        <color theme="1"/>
        <rFont val="Arial Narrow"/>
        <family val="2"/>
      </rPr>
      <t xml:space="preserve">
- </t>
    </r>
  </si>
  <si>
    <t>9 al 14</t>
  </si>
  <si>
    <t>ACREDITACIÓN EXPERIENCIA ESPECÍFICA ESPECIALISTA EN DISEÑO ARQUITECTONICO</t>
  </si>
  <si>
    <t>24 a 43</t>
  </si>
  <si>
    <t>OBSERVACIONES: No cumple, a) El objeto no se enmarca en la experiencia requerida. B) no se allegan documentos válidos, sino formatos de “certificado de supervisión” para autorización de pagos parciales. Lo que significa que dichos documentos no son validos conforme al numeral 7.1.2.1.3 DOCUMENTOS QUE ACREDITAN LA EXPERIENCIA DEL PROPONENTE. Copia del contrato sin firmas</t>
  </si>
  <si>
    <r>
      <rPr>
        <b/>
        <sz val="11"/>
        <rFont val="Arial Narrow"/>
        <family val="2"/>
      </rPr>
      <t>OBSERVACIONES: EN EL CERTIFICADO NO SE EVIDENCIA DESARROLLO DEL COMPONENTE CONSTRUCCION SOSTENIBLE</t>
    </r>
    <r>
      <rPr>
        <sz val="11"/>
        <rFont val="Arial Narrow"/>
        <family val="2"/>
      </rPr>
      <t xml:space="preserve">
- </t>
    </r>
  </si>
  <si>
    <r>
      <rPr>
        <b/>
        <sz val="11"/>
        <rFont val="Arial Narrow"/>
        <family val="2"/>
      </rPr>
      <t>OBSERVACIONES: NO SE EVIDENCIA EN LA CARTIFICACIÓN, DESARROLLO DE LOS COMPONENTES  MITIGACION DEL RIESGO Y CONSTRUCCION SOSTENIBLE.</t>
    </r>
    <r>
      <rPr>
        <sz val="11"/>
        <rFont val="Arial Narrow"/>
        <family val="2"/>
      </rPr>
      <t xml:space="preserve">
- </t>
    </r>
  </si>
  <si>
    <t>ELABORACIÓN DE ESTUDIOS Y DISEÑOS
DE LA MALLAVIAL Y ESPACIO PUBLICO Y OBRAS COMPLEMENTARIAS DE LA
LOCALIDAD DE SAN CRISTÓBAL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</si>
</sst>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quot;$&quot;* #,##0_-;\-&quot;$&quot;* #,##0_-;_-&quot;$&quot;* &quot;-&quot;_-;_-@_-"/>
    <numFmt numFmtId="165" formatCode="General\ &quot;SMMLV&quot;"/>
    <numFmt numFmtId="166" formatCode="General\ &quot;años&quot;"/>
    <numFmt numFmtId="167" formatCode="&quot;$&quot;\ #,##0"/>
    <numFmt numFmtId="168" formatCode="General\ &quot;m²&quot;"/>
    <numFmt numFmtId="169" formatCode="General\ &quot;puntos&quot;"/>
    <numFmt numFmtId="170" formatCode="0.0"/>
  </numFmts>
  <fonts count="47" x14ac:knownFonts="1">
    <font>
      <sz val="11"/>
      <color theme="1"/>
      <name val="Calibri"/>
      <family val="2"/>
      <scheme val="minor"/>
    </font>
    <font>
      <sz val="11"/>
      <color theme="1"/>
      <name val="Calibri"/>
      <family val="2"/>
      <scheme val="minor"/>
    </font>
    <font>
      <sz val="8"/>
      <name val="Calibri"/>
      <family val="2"/>
      <scheme val="minor"/>
    </font>
    <font>
      <sz val="11"/>
      <color theme="1"/>
      <name val="Arial Narrow"/>
      <family val="2"/>
    </font>
    <font>
      <b/>
      <sz val="11"/>
      <color theme="1"/>
      <name val="Arial Narrow"/>
      <family val="2"/>
    </font>
    <font>
      <sz val="10"/>
      <name val="Arial"/>
      <family val="2"/>
    </font>
    <font>
      <sz val="12"/>
      <color theme="1"/>
      <name val="Arial Narrow"/>
      <family val="2"/>
    </font>
    <font>
      <sz val="9"/>
      <color theme="1"/>
      <name val="Arial Narrow"/>
      <family val="2"/>
    </font>
    <font>
      <sz val="8"/>
      <color theme="1"/>
      <name val="Arial Narrow"/>
      <family val="2"/>
    </font>
    <font>
      <b/>
      <sz val="8"/>
      <name val="Arial Narrow"/>
      <family val="2"/>
    </font>
    <font>
      <b/>
      <sz val="10"/>
      <name val="Arial Narrow"/>
      <family val="2"/>
    </font>
    <font>
      <b/>
      <sz val="14"/>
      <color theme="1"/>
      <name val="Arial Narrow"/>
      <family val="2"/>
    </font>
    <font>
      <b/>
      <sz val="9"/>
      <color theme="1"/>
      <name val="Arial Narrow"/>
      <family val="2"/>
    </font>
    <font>
      <sz val="7"/>
      <color rgb="FF000000"/>
      <name val="Arial Narrow"/>
      <family val="2"/>
    </font>
    <font>
      <b/>
      <sz val="9"/>
      <name val="Arial Narrow"/>
      <family val="2"/>
    </font>
    <font>
      <sz val="10"/>
      <name val="Arial Narrow"/>
      <family val="2"/>
    </font>
    <font>
      <b/>
      <sz val="22"/>
      <name val="Arial Narrow"/>
      <family val="2"/>
    </font>
    <font>
      <b/>
      <sz val="18"/>
      <color theme="1"/>
      <name val="Arial Narrow"/>
      <family val="2"/>
    </font>
    <font>
      <b/>
      <sz val="20"/>
      <color theme="1"/>
      <name val="Arial Narrow"/>
      <family val="2"/>
    </font>
    <font>
      <b/>
      <sz val="28"/>
      <name val="Arial Narrow"/>
      <family val="2"/>
    </font>
    <font>
      <b/>
      <sz val="12"/>
      <color theme="1"/>
      <name val="Arial Narrow"/>
      <family val="2"/>
    </font>
    <font>
      <b/>
      <sz val="16"/>
      <color theme="1"/>
      <name val="Arial Narrow"/>
      <family val="2"/>
    </font>
    <font>
      <sz val="14"/>
      <color theme="1"/>
      <name val="Arial Narrow"/>
      <family val="2"/>
    </font>
    <font>
      <b/>
      <sz val="18"/>
      <name val="Arial Narrow"/>
      <family val="2"/>
    </font>
    <font>
      <b/>
      <i/>
      <sz val="11"/>
      <color theme="1"/>
      <name val="Arial Narrow"/>
      <family val="2"/>
    </font>
    <font>
      <b/>
      <sz val="28"/>
      <color theme="1"/>
      <name val="Arial Narrow"/>
      <family val="2"/>
    </font>
    <font>
      <b/>
      <sz val="8"/>
      <color theme="1"/>
      <name val="Arial Narrow"/>
      <family val="2"/>
    </font>
    <font>
      <b/>
      <sz val="22"/>
      <color theme="1"/>
      <name val="Arial Narrow"/>
      <family val="2"/>
    </font>
    <font>
      <b/>
      <sz val="24"/>
      <color theme="1"/>
      <name val="Arial Narrow"/>
      <family val="2"/>
    </font>
    <font>
      <b/>
      <sz val="12"/>
      <name val="Arial Narrow"/>
      <family val="2"/>
    </font>
    <font>
      <sz val="20"/>
      <color theme="1"/>
      <name val="Arial Narrow"/>
      <family val="2"/>
    </font>
    <font>
      <sz val="16"/>
      <color theme="1"/>
      <name val="Arial Narrow"/>
      <family val="2"/>
    </font>
    <font>
      <b/>
      <sz val="20"/>
      <name val="Arial Narrow"/>
      <family val="2"/>
    </font>
    <font>
      <b/>
      <sz val="9"/>
      <color theme="1"/>
      <name val="Times New Roman"/>
      <family val="1"/>
    </font>
    <font>
      <sz val="12"/>
      <name val="Arial Narrow"/>
      <family val="2"/>
    </font>
    <font>
      <vertAlign val="superscript"/>
      <sz val="10"/>
      <name val="Arial Narrow"/>
      <family val="2"/>
    </font>
    <font>
      <b/>
      <sz val="16"/>
      <name val="Arial Narrow"/>
      <family val="2"/>
    </font>
    <font>
      <b/>
      <sz val="26"/>
      <color theme="1"/>
      <name val="Arial Narrow"/>
      <family val="2"/>
    </font>
    <font>
      <sz val="11"/>
      <color rgb="FFFF0000"/>
      <name val="Arial Narrow"/>
      <family val="2"/>
    </font>
    <font>
      <b/>
      <sz val="11"/>
      <color rgb="FFFF0000"/>
      <name val="Arial Narrow"/>
      <family val="2"/>
    </font>
    <font>
      <sz val="12"/>
      <color rgb="FFFF0000"/>
      <name val="Arial Narrow"/>
      <family val="2"/>
    </font>
    <font>
      <sz val="14"/>
      <color rgb="FFFF0000"/>
      <name val="Arial Narrow"/>
      <family val="2"/>
    </font>
    <font>
      <u/>
      <sz val="11"/>
      <color theme="1"/>
      <name val="Arial Narrow"/>
      <family val="2"/>
    </font>
    <font>
      <b/>
      <sz val="11"/>
      <color rgb="FF0070C0"/>
      <name val="Arial Narrow"/>
      <family val="2"/>
    </font>
    <font>
      <sz val="11"/>
      <color rgb="FF0070C0"/>
      <name val="Arial Narrow"/>
      <family val="2"/>
    </font>
    <font>
      <b/>
      <sz val="11"/>
      <name val="Arial Narrow"/>
      <family val="2"/>
    </font>
    <font>
      <sz val="11"/>
      <name val="Arial Narrow"/>
      <family val="2"/>
    </font>
  </fonts>
  <fills count="1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7"/>
        <bgColor indexed="64"/>
      </patternFill>
    </fill>
    <fill>
      <patternFill patternType="solid">
        <fgColor theme="2"/>
        <bgColor indexed="64"/>
      </patternFill>
    </fill>
    <fill>
      <patternFill patternType="solid">
        <fgColor rgb="FFFFC000"/>
        <bgColor indexed="64"/>
      </patternFill>
    </fill>
    <fill>
      <patternFill patternType="solid">
        <fgColor theme="7" tint="0.79998168889431442"/>
        <bgColor indexed="64"/>
      </patternFill>
    </fill>
    <fill>
      <patternFill patternType="solid">
        <fgColor theme="1"/>
        <bgColor indexed="64"/>
      </patternFill>
    </fill>
    <fill>
      <patternFill patternType="solid">
        <fgColor rgb="FFFF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rgb="FF00B05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cellStyleXfs>
  <cellXfs count="309">
    <xf numFmtId="0" fontId="0" fillId="0" borderId="0" xfId="0"/>
    <xf numFmtId="0" fontId="3" fillId="0" borderId="1" xfId="0" applyFont="1" applyBorder="1" applyAlignment="1">
      <alignment horizontal="center"/>
    </xf>
    <xf numFmtId="0" fontId="3" fillId="0" borderId="0" xfId="0" applyFont="1"/>
    <xf numFmtId="0" fontId="3" fillId="2" borderId="2" xfId="0" applyFont="1" applyFill="1" applyBorder="1"/>
    <xf numFmtId="0" fontId="3" fillId="0" borderId="3" xfId="0" applyFont="1" applyBorder="1"/>
    <xf numFmtId="0" fontId="3" fillId="0" borderId="3" xfId="0" applyFont="1" applyBorder="1" applyAlignment="1">
      <alignment horizontal="center"/>
    </xf>
    <xf numFmtId="0" fontId="3" fillId="3" borderId="2" xfId="0" applyFont="1" applyFill="1" applyBorder="1"/>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xf>
    <xf numFmtId="0" fontId="3" fillId="2" borderId="1" xfId="0" applyFont="1" applyFill="1" applyBorder="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3" fillId="0" borderId="8" xfId="0" applyFont="1" applyBorder="1" applyAlignment="1">
      <alignment horizontal="center" vertical="center"/>
    </xf>
    <xf numFmtId="0" fontId="3" fillId="0" borderId="10" xfId="0" applyFont="1" applyBorder="1" applyAlignment="1">
      <alignment horizontal="center" vertical="center"/>
    </xf>
    <xf numFmtId="0" fontId="10" fillId="4" borderId="1" xfId="3" applyFont="1" applyFill="1" applyBorder="1" applyAlignment="1">
      <alignment horizontal="center" vertical="center" wrapText="1"/>
    </xf>
    <xf numFmtId="14" fontId="10" fillId="2" borderId="1" xfId="3" applyNumberFormat="1" applyFont="1" applyFill="1" applyBorder="1" applyAlignment="1">
      <alignment horizontal="center" vertical="center" wrapText="1"/>
    </xf>
    <xf numFmtId="0" fontId="3" fillId="5" borderId="1" xfId="0" applyFont="1" applyFill="1" applyBorder="1"/>
    <xf numFmtId="0" fontId="10" fillId="5" borderId="3" xfId="3" applyFont="1" applyFill="1" applyBorder="1" applyAlignment="1">
      <alignment horizontal="center" vertical="center"/>
    </xf>
    <xf numFmtId="0" fontId="13" fillId="0" borderId="0" xfId="0" applyFont="1"/>
    <xf numFmtId="0" fontId="12" fillId="0" borderId="1" xfId="0" applyFont="1" applyBorder="1" applyAlignment="1">
      <alignment vertical="center" wrapText="1"/>
    </xf>
    <xf numFmtId="0" fontId="11" fillId="5" borderId="1" xfId="0" applyFont="1" applyFill="1" applyBorder="1" applyAlignment="1">
      <alignment horizontal="center" vertical="center"/>
    </xf>
    <xf numFmtId="0" fontId="10" fillId="0" borderId="1" xfId="3" applyFont="1" applyBorder="1" applyAlignment="1">
      <alignment horizontal="center" vertical="center" wrapText="1"/>
    </xf>
    <xf numFmtId="0" fontId="14" fillId="0" borderId="1" xfId="3" applyFont="1" applyBorder="1" applyAlignment="1">
      <alignment horizontal="center" vertical="center" wrapText="1"/>
    </xf>
    <xf numFmtId="165" fontId="3" fillId="2" borderId="1" xfId="0" applyNumberFormat="1" applyFont="1" applyFill="1" applyBorder="1" applyAlignment="1">
      <alignment horizontal="center"/>
    </xf>
    <xf numFmtId="165" fontId="3" fillId="0" borderId="1" xfId="0" applyNumberFormat="1" applyFont="1" applyBorder="1" applyAlignment="1">
      <alignment horizontal="center"/>
    </xf>
    <xf numFmtId="165" fontId="3" fillId="0" borderId="0" xfId="0" applyNumberFormat="1" applyFont="1" applyAlignment="1">
      <alignment horizontal="center"/>
    </xf>
    <xf numFmtId="9" fontId="3" fillId="2" borderId="1" xfId="2" applyFont="1" applyFill="1" applyBorder="1" applyAlignment="1">
      <alignment horizontal="center"/>
    </xf>
    <xf numFmtId="0" fontId="3" fillId="0" borderId="0" xfId="0" applyFont="1" applyAlignment="1">
      <alignment horizontal="left" vertical="center"/>
    </xf>
    <xf numFmtId="0" fontId="6" fillId="0" borderId="0" xfId="0" applyFont="1"/>
    <xf numFmtId="0" fontId="3" fillId="0" borderId="0" xfId="0" applyFont="1" applyAlignment="1">
      <alignment horizontal="left"/>
    </xf>
    <xf numFmtId="0" fontId="24" fillId="0" borderId="0" xfId="0" applyFont="1"/>
    <xf numFmtId="0" fontId="3" fillId="10" borderId="0" xfId="0" applyFont="1" applyFill="1"/>
    <xf numFmtId="0" fontId="3" fillId="2" borderId="1" xfId="0" applyFont="1" applyFill="1" applyBorder="1" applyAlignment="1">
      <alignment horizontal="center" vertical="center" wrapText="1"/>
    </xf>
    <xf numFmtId="16" fontId="3" fillId="2" borderId="1" xfId="0" applyNumberFormat="1" applyFont="1" applyFill="1" applyBorder="1" applyAlignment="1">
      <alignment horizontal="center" vertical="center"/>
    </xf>
    <xf numFmtId="0" fontId="10" fillId="0" borderId="2" xfId="3" applyFont="1" applyBorder="1" applyAlignment="1">
      <alignment horizontal="center" vertical="center" wrapText="1"/>
    </xf>
    <xf numFmtId="0" fontId="4" fillId="3" borderId="7" xfId="0" applyFont="1" applyFill="1" applyBorder="1" applyAlignment="1">
      <alignment horizontal="center" vertical="center" wrapText="1"/>
    </xf>
    <xf numFmtId="0" fontId="3"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3" fillId="0" borderId="6" xfId="0" applyFont="1" applyBorder="1"/>
    <xf numFmtId="0" fontId="3" fillId="5" borderId="2" xfId="0" applyFont="1" applyFill="1" applyBorder="1"/>
    <xf numFmtId="168" fontId="3" fillId="0" borderId="1" xfId="0" applyNumberFormat="1" applyFont="1" applyBorder="1" applyAlignment="1">
      <alignment horizontal="center"/>
    </xf>
    <xf numFmtId="168" fontId="3" fillId="2" borderId="1" xfId="0" applyNumberFormat="1" applyFont="1" applyFill="1" applyBorder="1" applyAlignment="1">
      <alignment horizontal="center"/>
    </xf>
    <xf numFmtId="0" fontId="3" fillId="10" borderId="14" xfId="0" applyFont="1" applyFill="1" applyBorder="1" applyAlignment="1">
      <alignment horizontal="left" vertical="top" wrapText="1"/>
    </xf>
    <xf numFmtId="0" fontId="3" fillId="10" borderId="9" xfId="0" applyFont="1" applyFill="1" applyBorder="1" applyAlignment="1">
      <alignment horizontal="left" vertical="top"/>
    </xf>
    <xf numFmtId="0" fontId="3" fillId="10" borderId="11" xfId="0" applyFont="1" applyFill="1" applyBorder="1" applyAlignment="1">
      <alignment horizontal="left" vertical="top"/>
    </xf>
    <xf numFmtId="0" fontId="31" fillId="0" borderId="0" xfId="0" applyFont="1"/>
    <xf numFmtId="0" fontId="30" fillId="0" borderId="0" xfId="0" applyFont="1"/>
    <xf numFmtId="165" fontId="18" fillId="0" borderId="1" xfId="0" applyNumberFormat="1" applyFont="1" applyBorder="1" applyAlignment="1">
      <alignment horizontal="center" vertical="center" wrapText="1"/>
    </xf>
    <xf numFmtId="168" fontId="1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21" fillId="7" borderId="1" xfId="0" applyFont="1" applyFill="1" applyBorder="1" applyAlignment="1">
      <alignment horizontal="center" vertical="center" wrapText="1"/>
    </xf>
    <xf numFmtId="0" fontId="3" fillId="11" borderId="0" xfId="0" applyFont="1" applyFill="1"/>
    <xf numFmtId="0" fontId="17" fillId="6" borderId="1" xfId="0" applyFont="1" applyFill="1" applyBorder="1" applyAlignment="1">
      <alignment horizontal="center" vertical="center" wrapText="1"/>
    </xf>
    <xf numFmtId="0" fontId="18" fillId="7" borderId="1" xfId="0" applyFont="1" applyFill="1" applyBorder="1" applyAlignment="1">
      <alignment horizontal="center" vertical="center"/>
    </xf>
    <xf numFmtId="0" fontId="4" fillId="10" borderId="6" xfId="0" applyFont="1" applyFill="1" applyBorder="1" applyAlignment="1">
      <alignment horizontal="center" vertical="center" wrapText="1"/>
    </xf>
    <xf numFmtId="0" fontId="19" fillId="10" borderId="6" xfId="0" applyFont="1" applyFill="1" applyBorder="1" applyAlignment="1">
      <alignment horizontal="center" vertical="center"/>
    </xf>
    <xf numFmtId="0" fontId="3" fillId="10" borderId="0" xfId="0" applyFont="1" applyFill="1" applyAlignment="1">
      <alignment horizontal="center"/>
    </xf>
    <xf numFmtId="0" fontId="21" fillId="0" borderId="0" xfId="0" applyFont="1"/>
    <xf numFmtId="0" fontId="31" fillId="0" borderId="1" xfId="0" applyFont="1" applyBorder="1" applyAlignment="1">
      <alignment horizontal="justify" vertical="center" wrapText="1"/>
    </xf>
    <xf numFmtId="0" fontId="18" fillId="3" borderId="1" xfId="0" applyFont="1" applyFill="1" applyBorder="1" applyAlignment="1">
      <alignment horizontal="center" vertical="center"/>
    </xf>
    <xf numFmtId="0" fontId="33" fillId="0" borderId="0" xfId="0" applyFont="1" applyAlignment="1">
      <alignment vertical="center" wrapText="1"/>
    </xf>
    <xf numFmtId="2" fontId="34" fillId="0" borderId="1" xfId="0" applyNumberFormat="1" applyFont="1" applyBorder="1" applyAlignment="1">
      <alignment horizontal="center" vertical="center" wrapText="1"/>
    </xf>
    <xf numFmtId="0" fontId="34" fillId="0" borderId="1" xfId="0" applyFont="1" applyBorder="1" applyAlignment="1">
      <alignment horizontal="center" vertical="center" wrapText="1"/>
    </xf>
    <xf numFmtId="170" fontId="34" fillId="0" borderId="1" xfId="0" applyNumberFormat="1" applyFont="1" applyBorder="1" applyAlignment="1">
      <alignment horizontal="center" vertical="center" wrapText="1"/>
    </xf>
    <xf numFmtId="0" fontId="15" fillId="0" borderId="1" xfId="0" applyFont="1" applyBorder="1" applyAlignment="1">
      <alignment horizontal="justify" vertical="center" wrapText="1"/>
    </xf>
    <xf numFmtId="0" fontId="15" fillId="0" borderId="8" xfId="0" applyFont="1" applyBorder="1" applyAlignment="1">
      <alignment horizontal="justify" vertical="center" wrapText="1"/>
    </xf>
    <xf numFmtId="2" fontId="34" fillId="0" borderId="8" xfId="0" applyNumberFormat="1" applyFont="1" applyBorder="1" applyAlignment="1">
      <alignment horizontal="center" vertical="center" wrapText="1"/>
    </xf>
    <xf numFmtId="170" fontId="34" fillId="0" borderId="8" xfId="0" applyNumberFormat="1" applyFont="1" applyBorder="1" applyAlignment="1">
      <alignment horizontal="center" vertical="center" wrapText="1"/>
    </xf>
    <xf numFmtId="2" fontId="3" fillId="0" borderId="0" xfId="0" applyNumberFormat="1" applyFont="1" applyAlignment="1">
      <alignment horizontal="center"/>
    </xf>
    <xf numFmtId="2" fontId="3" fillId="0" borderId="0" xfId="0" applyNumberFormat="1" applyFont="1" applyAlignment="1">
      <alignment horizontal="center" vertical="center"/>
    </xf>
    <xf numFmtId="0" fontId="3" fillId="14" borderId="0" xfId="0" applyFont="1" applyFill="1"/>
    <xf numFmtId="0" fontId="38" fillId="2" borderId="1" xfId="0" applyFont="1" applyFill="1" applyBorder="1" applyAlignment="1">
      <alignment horizontal="center" vertical="center" wrapText="1"/>
    </xf>
    <xf numFmtId="0" fontId="38" fillId="2" borderId="1" xfId="0" applyFont="1" applyFill="1" applyBorder="1" applyAlignment="1">
      <alignment horizontal="center" vertical="center"/>
    </xf>
    <xf numFmtId="0" fontId="38" fillId="3" borderId="1" xfId="0" applyFont="1" applyFill="1" applyBorder="1" applyAlignment="1">
      <alignment horizontal="center" vertical="center"/>
    </xf>
    <xf numFmtId="0" fontId="38" fillId="0" borderId="0" xfId="0" applyFont="1" applyAlignment="1">
      <alignment horizontal="center" vertical="center"/>
    </xf>
    <xf numFmtId="0" fontId="3" fillId="4" borderId="0" xfId="0" applyFont="1" applyFill="1" applyAlignment="1">
      <alignment horizontal="center" vertical="center" wrapText="1"/>
    </xf>
    <xf numFmtId="0" fontId="3" fillId="4" borderId="0" xfId="0" applyFont="1" applyFill="1" applyAlignment="1">
      <alignment horizontal="center" vertical="center"/>
    </xf>
    <xf numFmtId="0" fontId="3" fillId="4" borderId="0" xfId="0" applyFont="1" applyFill="1" applyAlignment="1">
      <alignment vertical="center" wrapText="1"/>
    </xf>
    <xf numFmtId="0" fontId="41" fillId="4" borderId="0" xfId="0" applyFont="1" applyFill="1"/>
    <xf numFmtId="0" fontId="38" fillId="4" borderId="0" xfId="0" applyFont="1" applyFill="1" applyAlignment="1">
      <alignment vertical="center" wrapText="1"/>
    </xf>
    <xf numFmtId="0" fontId="3" fillId="4" borderId="0" xfId="0" applyFont="1" applyFill="1"/>
    <xf numFmtId="0" fontId="38" fillId="4" borderId="0" xfId="0" applyFont="1" applyFill="1"/>
    <xf numFmtId="0" fontId="3" fillId="4" borderId="0" xfId="0" applyFont="1" applyFill="1" applyAlignment="1">
      <alignment wrapText="1"/>
    </xf>
    <xf numFmtId="0" fontId="38" fillId="4" borderId="0" xfId="0" applyFont="1" applyFill="1" applyAlignment="1">
      <alignment horizontal="center" wrapText="1"/>
    </xf>
    <xf numFmtId="0" fontId="38" fillId="4" borderId="0" xfId="0" applyFont="1" applyFill="1" applyAlignment="1">
      <alignment vertical="center"/>
    </xf>
    <xf numFmtId="0" fontId="43" fillId="0" borderId="0" xfId="0" applyFont="1" applyAlignment="1">
      <alignment vertical="center"/>
    </xf>
    <xf numFmtId="0" fontId="43" fillId="0" borderId="0" xfId="0" applyFont="1" applyAlignment="1">
      <alignment vertical="center" wrapText="1"/>
    </xf>
    <xf numFmtId="0" fontId="43" fillId="0" borderId="0" xfId="0" applyFont="1" applyAlignment="1">
      <alignment horizontal="center" vertical="center" wrapText="1"/>
    </xf>
    <xf numFmtId="0" fontId="44" fillId="2" borderId="1" xfId="0" applyFont="1" applyFill="1" applyBorder="1" applyAlignment="1">
      <alignment horizontal="center" vertical="center" wrapText="1"/>
    </xf>
    <xf numFmtId="0" fontId="46" fillId="2" borderId="1"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28" fillId="5" borderId="1" xfId="0" applyFont="1" applyFill="1" applyBorder="1" applyAlignment="1">
      <alignment horizontal="center" vertical="center" wrapText="1"/>
    </xf>
    <xf numFmtId="0" fontId="28" fillId="5" borderId="1" xfId="0" applyFont="1" applyFill="1" applyBorder="1" applyAlignment="1">
      <alignment horizontal="center" vertical="center"/>
    </xf>
    <xf numFmtId="0" fontId="25" fillId="5" borderId="1" xfId="0" applyFont="1" applyFill="1" applyBorder="1" applyAlignment="1">
      <alignment horizontal="center" vertical="center" wrapText="1"/>
    </xf>
    <xf numFmtId="169" fontId="37" fillId="5" borderId="1" xfId="0" applyNumberFormat="1" applyFont="1" applyFill="1" applyBorder="1" applyAlignment="1">
      <alignment horizontal="center" vertical="center"/>
    </xf>
    <xf numFmtId="0" fontId="37" fillId="5" borderId="1" xfId="0" applyFont="1" applyFill="1" applyBorder="1" applyAlignment="1">
      <alignment horizontal="center" vertical="center"/>
    </xf>
    <xf numFmtId="0" fontId="3" fillId="0" borderId="1" xfId="0" applyFont="1" applyBorder="1" applyAlignment="1">
      <alignment horizontal="left" vertical="top" wrapText="1"/>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xf numFmtId="0" fontId="32" fillId="8" borderId="1" xfId="0" applyFont="1" applyFill="1" applyBorder="1" applyAlignment="1">
      <alignment horizontal="center" vertical="center" wrapText="1"/>
    </xf>
    <xf numFmtId="0" fontId="32" fillId="8" borderId="1" xfId="0" applyFont="1" applyFill="1" applyBorder="1" applyAlignment="1">
      <alignment horizontal="center" vertical="center"/>
    </xf>
    <xf numFmtId="169" fontId="28" fillId="5" borderId="1" xfId="0" applyNumberFormat="1" applyFont="1" applyFill="1" applyBorder="1" applyAlignment="1">
      <alignment horizontal="center" vertical="center"/>
    </xf>
    <xf numFmtId="0" fontId="18" fillId="4" borderId="1" xfId="0" applyFont="1" applyFill="1" applyBorder="1" applyAlignment="1">
      <alignment horizontal="center" vertical="center" wrapText="1"/>
    </xf>
    <xf numFmtId="0" fontId="17" fillId="3" borderId="1" xfId="0" applyFont="1" applyFill="1" applyBorder="1" applyAlignment="1">
      <alignment horizontal="center" vertical="center"/>
    </xf>
    <xf numFmtId="0" fontId="19" fillId="3" borderId="1" xfId="0" applyFont="1" applyFill="1" applyBorder="1" applyAlignment="1">
      <alignment horizontal="center" vertical="center"/>
    </xf>
    <xf numFmtId="169" fontId="25" fillId="13" borderId="1" xfId="0" applyNumberFormat="1" applyFont="1" applyFill="1" applyBorder="1" applyAlignment="1">
      <alignment horizontal="center" vertical="center"/>
    </xf>
    <xf numFmtId="0" fontId="20" fillId="0" borderId="1" xfId="0" applyFont="1" applyBorder="1" applyAlignment="1">
      <alignment horizontal="center" vertical="center" wrapText="1"/>
    </xf>
    <xf numFmtId="0" fontId="40" fillId="2" borderId="2" xfId="0" applyFont="1" applyFill="1" applyBorder="1" applyAlignment="1">
      <alignment horizontal="center" vertical="center" wrapText="1"/>
    </xf>
    <xf numFmtId="0" fontId="40" fillId="2" borderId="4" xfId="0" applyFont="1" applyFill="1" applyBorder="1" applyAlignment="1">
      <alignment horizontal="center" vertical="center" wrapText="1"/>
    </xf>
    <xf numFmtId="0" fontId="40" fillId="2" borderId="3" xfId="0" applyFont="1" applyFill="1" applyBorder="1" applyAlignment="1">
      <alignment horizontal="center" vertical="center" wrapText="1"/>
    </xf>
    <xf numFmtId="0" fontId="18" fillId="5" borderId="1" xfId="0" applyFont="1" applyFill="1" applyBorder="1" applyAlignment="1">
      <alignment horizontal="center"/>
    </xf>
    <xf numFmtId="0" fontId="18" fillId="5" borderId="4" xfId="0" applyFont="1" applyFill="1" applyBorder="1" applyAlignment="1">
      <alignment horizontal="center"/>
    </xf>
    <xf numFmtId="0" fontId="18" fillId="5" borderId="3" xfId="0" applyFont="1" applyFill="1" applyBorder="1" applyAlignment="1">
      <alignment horizontal="center"/>
    </xf>
    <xf numFmtId="0" fontId="16" fillId="3" borderId="1" xfId="0" applyFont="1" applyFill="1" applyBorder="1" applyAlignment="1">
      <alignment horizontal="center"/>
    </xf>
    <xf numFmtId="0" fontId="46" fillId="0" borderId="1" xfId="0" applyFont="1" applyBorder="1" applyAlignment="1">
      <alignment horizontal="left" vertical="top" wrapText="1"/>
    </xf>
    <xf numFmtId="0" fontId="46" fillId="0" borderId="1" xfId="0" applyFont="1" applyBorder="1" applyAlignment="1">
      <alignment horizontal="left" vertical="top"/>
    </xf>
    <xf numFmtId="14" fontId="6" fillId="2" borderId="2" xfId="0" applyNumberFormat="1"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20" fillId="0" borderId="1" xfId="0" applyFont="1" applyBorder="1" applyAlignment="1">
      <alignment horizontal="left" vertical="center" wrapText="1"/>
    </xf>
    <xf numFmtId="0" fontId="46" fillId="2" borderId="8" xfId="0" applyFont="1" applyFill="1" applyBorder="1" applyAlignment="1">
      <alignment horizontal="center" vertical="center" wrapText="1"/>
    </xf>
    <xf numFmtId="0" fontId="46" fillId="2" borderId="10" xfId="0" applyFont="1" applyFill="1" applyBorder="1" applyAlignment="1">
      <alignment horizontal="center" vertical="center" wrapText="1"/>
    </xf>
    <xf numFmtId="0" fontId="18" fillId="9" borderId="10" xfId="0" applyFont="1" applyFill="1" applyBorder="1" applyAlignment="1">
      <alignment horizontal="center" vertical="center"/>
    </xf>
    <xf numFmtId="0" fontId="18" fillId="9" borderId="15" xfId="0" applyFont="1" applyFill="1" applyBorder="1" applyAlignment="1">
      <alignment horizontal="center" vertical="center"/>
    </xf>
    <xf numFmtId="0" fontId="18" fillId="9" borderId="13" xfId="0" applyFont="1" applyFill="1" applyBorder="1" applyAlignment="1">
      <alignment horizontal="center" vertical="center"/>
    </xf>
    <xf numFmtId="0" fontId="20" fillId="0" borderId="2" xfId="0" applyFont="1" applyBorder="1" applyAlignment="1">
      <alignment horizontal="center" vertical="center"/>
    </xf>
    <xf numFmtId="0" fontId="20" fillId="0" borderId="4" xfId="0" applyFont="1" applyBorder="1" applyAlignment="1">
      <alignment horizontal="center" vertical="center"/>
    </xf>
    <xf numFmtId="0" fontId="20" fillId="0" borderId="3" xfId="0" applyFont="1" applyBorder="1" applyAlignment="1">
      <alignment horizontal="center" vertical="center"/>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4" fillId="4" borderId="1" xfId="0" applyFont="1" applyFill="1" applyBorder="1" applyAlignment="1">
      <alignment horizontal="left" vertical="top"/>
    </xf>
    <xf numFmtId="0" fontId="29" fillId="4" borderId="1" xfId="0" applyFont="1" applyFill="1" applyBorder="1" applyAlignment="1">
      <alignment horizontal="left" vertical="top"/>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9" fillId="4" borderId="1" xfId="0" applyFont="1" applyFill="1" applyBorder="1" applyAlignment="1">
      <alignment horizontal="center" vertical="center" wrapText="1"/>
    </xf>
    <xf numFmtId="168" fontId="18" fillId="7" borderId="2" xfId="0" applyNumberFormat="1" applyFont="1" applyFill="1" applyBorder="1" applyAlignment="1">
      <alignment horizontal="center" vertical="center"/>
    </xf>
    <xf numFmtId="168" fontId="18" fillId="7" borderId="3" xfId="0" applyNumberFormat="1" applyFont="1" applyFill="1" applyBorder="1" applyAlignment="1">
      <alignment horizontal="center" vertical="center"/>
    </xf>
    <xf numFmtId="0" fontId="3" fillId="10" borderId="2" xfId="0" applyFont="1" applyFill="1" applyBorder="1" applyAlignment="1">
      <alignment horizontal="center" vertical="top" wrapText="1"/>
    </xf>
    <xf numFmtId="0" fontId="3" fillId="10" borderId="4" xfId="0" applyFont="1" applyFill="1" applyBorder="1" applyAlignment="1">
      <alignment horizontal="center" vertical="top" wrapText="1"/>
    </xf>
    <xf numFmtId="0" fontId="3" fillId="10" borderId="3" xfId="0" applyFont="1" applyFill="1" applyBorder="1" applyAlignment="1">
      <alignment horizontal="center" vertical="top"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3" fillId="2" borderId="2" xfId="0" applyFont="1" applyFill="1" applyBorder="1" applyAlignment="1">
      <alignment horizontal="center"/>
    </xf>
    <xf numFmtId="0" fontId="3" fillId="2" borderId="3" xfId="0" applyFont="1" applyFill="1" applyBorder="1" applyAlignment="1">
      <alignment horizontal="center"/>
    </xf>
    <xf numFmtId="0" fontId="18" fillId="5" borderId="2" xfId="0" applyFont="1" applyFill="1" applyBorder="1" applyAlignment="1">
      <alignment horizontal="center"/>
    </xf>
    <xf numFmtId="0" fontId="16" fillId="3" borderId="8" xfId="0" applyFont="1" applyFill="1" applyBorder="1" applyAlignment="1">
      <alignment horizontal="center"/>
    </xf>
    <xf numFmtId="0" fontId="3" fillId="0" borderId="19" xfId="0" applyFont="1" applyBorder="1" applyAlignment="1">
      <alignment horizontal="left" vertical="top" wrapText="1"/>
    </xf>
    <xf numFmtId="0" fontId="3" fillId="0" borderId="20" xfId="0" applyFont="1" applyBorder="1" applyAlignment="1">
      <alignment horizontal="left" vertical="top"/>
    </xf>
    <xf numFmtId="0" fontId="3" fillId="0" borderId="21" xfId="0" applyFont="1" applyBorder="1" applyAlignment="1">
      <alignment horizontal="left" vertical="top"/>
    </xf>
    <xf numFmtId="0" fontId="28" fillId="12" borderId="1" xfId="0" applyFont="1" applyFill="1" applyBorder="1" applyAlignment="1">
      <alignment horizontal="center" vertical="center" wrapText="1"/>
    </xf>
    <xf numFmtId="165" fontId="18" fillId="7" borderId="2" xfId="0" applyNumberFormat="1" applyFont="1" applyFill="1" applyBorder="1" applyAlignment="1">
      <alignment horizontal="center" vertical="center"/>
    </xf>
    <xf numFmtId="165" fontId="18" fillId="7" borderId="3" xfId="0" applyNumberFormat="1" applyFont="1" applyFill="1" applyBorder="1" applyAlignment="1">
      <alignment horizontal="center" vertical="center"/>
    </xf>
    <xf numFmtId="0" fontId="18" fillId="4" borderId="2"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18" fillId="7" borderId="2"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11" fillId="6" borderId="1" xfId="0" applyFont="1" applyFill="1" applyBorder="1" applyAlignment="1">
      <alignment horizontal="center" vertical="center"/>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167" fontId="12" fillId="2" borderId="1" xfId="1" applyNumberFormat="1" applyFont="1" applyFill="1" applyBorder="1" applyAlignment="1">
      <alignment horizontal="center" vertical="center" wrapText="1"/>
    </xf>
    <xf numFmtId="0" fontId="10" fillId="0" borderId="1" xfId="3" applyFont="1" applyBorder="1" applyAlignment="1">
      <alignment horizontal="center" vertical="center" wrapText="1"/>
    </xf>
    <xf numFmtId="0" fontId="3" fillId="0" borderId="16" xfId="0" applyFont="1" applyBorder="1" applyAlignment="1">
      <alignment horizontal="left" vertical="top" wrapText="1"/>
    </xf>
    <xf numFmtId="0" fontId="3" fillId="0" borderId="17" xfId="0" applyFont="1" applyBorder="1" applyAlignment="1">
      <alignment horizontal="left" vertical="top"/>
    </xf>
    <xf numFmtId="0" fontId="3" fillId="0" borderId="18" xfId="0" applyFont="1" applyBorder="1" applyAlignment="1">
      <alignment horizontal="left" vertical="top"/>
    </xf>
    <xf numFmtId="168" fontId="12" fillId="2" borderId="2" xfId="1" applyNumberFormat="1" applyFont="1" applyFill="1" applyBorder="1" applyAlignment="1">
      <alignment horizontal="center" vertical="center" wrapText="1"/>
    </xf>
    <xf numFmtId="168" fontId="12" fillId="2" borderId="4" xfId="1" applyNumberFormat="1" applyFont="1" applyFill="1" applyBorder="1" applyAlignment="1">
      <alignment horizontal="center" vertical="center" wrapText="1"/>
    </xf>
    <xf numFmtId="168" fontId="12" fillId="2" borderId="3" xfId="1" applyNumberFormat="1" applyFont="1" applyFill="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49" fontId="3" fillId="0" borderId="5" xfId="0" applyNumberFormat="1" applyFont="1" applyBorder="1" applyAlignment="1">
      <alignment horizontal="left" vertical="top" wrapText="1"/>
    </xf>
    <xf numFmtId="49" fontId="3" fillId="0" borderId="7" xfId="0" applyNumberFormat="1" applyFont="1" applyBorder="1" applyAlignment="1">
      <alignment horizontal="left" vertical="top" wrapText="1"/>
    </xf>
    <xf numFmtId="49" fontId="3" fillId="0" borderId="11" xfId="0" applyNumberFormat="1" applyFont="1" applyBorder="1" applyAlignment="1">
      <alignment horizontal="left" vertical="top" wrapText="1"/>
    </xf>
    <xf numFmtId="49" fontId="3" fillId="0" borderId="14" xfId="0" applyNumberFormat="1" applyFont="1" applyBorder="1" applyAlignment="1">
      <alignment horizontal="left" vertical="top" wrapText="1"/>
    </xf>
    <xf numFmtId="49" fontId="3" fillId="0" borderId="12" xfId="0" applyNumberFormat="1" applyFont="1" applyBorder="1" applyAlignment="1">
      <alignment horizontal="left" vertical="top" wrapText="1"/>
    </xf>
    <xf numFmtId="49" fontId="3" fillId="0" borderId="13" xfId="0" applyNumberFormat="1" applyFont="1" applyBorder="1" applyAlignment="1">
      <alignment horizontal="left" vertical="top" wrapText="1"/>
    </xf>
    <xf numFmtId="0" fontId="3" fillId="0" borderId="22" xfId="0" applyFont="1" applyBorder="1" applyAlignment="1">
      <alignment horizontal="left" vertical="top" wrapText="1"/>
    </xf>
    <xf numFmtId="0" fontId="3" fillId="0" borderId="23" xfId="0" applyFont="1" applyBorder="1" applyAlignment="1">
      <alignment horizontal="left" vertical="top"/>
    </xf>
    <xf numFmtId="0" fontId="3" fillId="0" borderId="24" xfId="0" applyFont="1" applyBorder="1" applyAlignment="1">
      <alignment horizontal="left" vertical="top"/>
    </xf>
    <xf numFmtId="0" fontId="4"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4" fillId="0" borderId="4" xfId="0" applyFont="1" applyBorder="1" applyAlignment="1">
      <alignment horizontal="center" vertical="center"/>
    </xf>
    <xf numFmtId="0" fontId="22" fillId="7" borderId="1" xfId="0" applyFont="1" applyFill="1" applyBorder="1" applyAlignment="1">
      <alignment horizontal="left" vertical="center" wrapText="1"/>
    </xf>
    <xf numFmtId="0" fontId="27" fillId="7" borderId="2"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4" fillId="0" borderId="4" xfId="0" applyFont="1" applyBorder="1" applyAlignment="1">
      <alignment horizontal="center" vertical="center" wrapText="1"/>
    </xf>
    <xf numFmtId="0" fontId="19" fillId="7" borderId="2" xfId="0" applyFont="1" applyFill="1" applyBorder="1" applyAlignment="1">
      <alignment horizontal="center" vertical="center"/>
    </xf>
    <xf numFmtId="0" fontId="19" fillId="7" borderId="3" xfId="0" applyFont="1" applyFill="1" applyBorder="1" applyAlignment="1">
      <alignment horizontal="center" vertical="center"/>
    </xf>
    <xf numFmtId="0" fontId="18" fillId="7" borderId="2" xfId="0" applyFont="1" applyFill="1" applyBorder="1" applyAlignment="1">
      <alignment horizontal="left" vertical="center" wrapText="1"/>
    </xf>
    <xf numFmtId="0" fontId="18" fillId="7" borderId="4" xfId="0" applyFont="1" applyFill="1" applyBorder="1" applyAlignment="1">
      <alignment horizontal="left" vertical="center" wrapText="1"/>
    </xf>
    <xf numFmtId="0" fontId="18" fillId="7" borderId="3" xfId="0" applyFont="1" applyFill="1" applyBorder="1" applyAlignment="1">
      <alignment horizontal="left" vertical="center" wrapText="1"/>
    </xf>
    <xf numFmtId="0" fontId="10" fillId="2" borderId="2"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3" fillId="0" borderId="1" xfId="0" applyFont="1" applyBorder="1" applyAlignment="1">
      <alignment horizontal="center" vertical="center"/>
    </xf>
    <xf numFmtId="0" fontId="3" fillId="0" borderId="8" xfId="0" applyFont="1" applyBorder="1" applyAlignment="1">
      <alignment horizontal="center" vertical="center"/>
    </xf>
    <xf numFmtId="0" fontId="4" fillId="0" borderId="1" xfId="0" applyFont="1" applyBorder="1" applyAlignment="1">
      <alignment horizontal="center" vertical="center"/>
    </xf>
    <xf numFmtId="0" fontId="25" fillId="5" borderId="1" xfId="0" applyFont="1" applyFill="1" applyBorder="1" applyAlignment="1">
      <alignment horizontal="center" vertical="center"/>
    </xf>
    <xf numFmtId="0" fontId="3"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7" fillId="3" borderId="5" xfId="0" applyFont="1" applyFill="1" applyBorder="1" applyAlignment="1">
      <alignment horizontal="center" vertical="center"/>
    </xf>
    <xf numFmtId="0" fontId="17" fillId="3" borderId="11" xfId="0" applyFont="1" applyFill="1" applyBorder="1" applyAlignment="1">
      <alignment horizontal="center" vertical="center"/>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1" fillId="0" borderId="1" xfId="0" applyFont="1" applyBorder="1" applyAlignment="1">
      <alignment horizontal="center"/>
    </xf>
    <xf numFmtId="0" fontId="3" fillId="0" borderId="1" xfId="0" applyFont="1" applyBorder="1" applyAlignment="1">
      <alignment horizontal="center"/>
    </xf>
    <xf numFmtId="0" fontId="18" fillId="0" borderId="2" xfId="0" applyFont="1" applyBorder="1" applyAlignment="1">
      <alignment horizontal="center" vertical="center"/>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19" fillId="3" borderId="2" xfId="0" applyFont="1" applyFill="1" applyBorder="1" applyAlignment="1">
      <alignment horizontal="center" vertical="center"/>
    </xf>
    <xf numFmtId="0" fontId="19" fillId="3" borderId="3" xfId="0" applyFont="1" applyFill="1" applyBorder="1" applyAlignment="1">
      <alignment horizontal="center" vertical="center"/>
    </xf>
    <xf numFmtId="0" fontId="3" fillId="0" borderId="2" xfId="0" applyFont="1" applyBorder="1" applyAlignment="1">
      <alignment horizontal="left" vertical="top" wrapText="1"/>
    </xf>
    <xf numFmtId="0" fontId="3" fillId="0" borderId="4" xfId="0" applyFont="1" applyBorder="1" applyAlignment="1">
      <alignment horizontal="left" vertical="top" wrapText="1"/>
    </xf>
    <xf numFmtId="0" fontId="3" fillId="0" borderId="3" xfId="0" applyFont="1" applyBorder="1" applyAlignment="1">
      <alignment horizontal="left" vertical="top" wrapText="1"/>
    </xf>
    <xf numFmtId="166" fontId="18" fillId="7" borderId="2" xfId="0" applyNumberFormat="1" applyFont="1" applyFill="1" applyBorder="1" applyAlignment="1">
      <alignment horizontal="center" vertical="center" wrapText="1"/>
    </xf>
    <xf numFmtId="166" fontId="18" fillId="7" borderId="3" xfId="0" applyNumberFormat="1" applyFont="1" applyFill="1" applyBorder="1" applyAlignment="1">
      <alignment horizontal="center" vertical="center" wrapText="1"/>
    </xf>
    <xf numFmtId="0" fontId="10" fillId="4" borderId="1" xfId="3" applyFont="1" applyFill="1" applyBorder="1" applyAlignment="1">
      <alignment horizontal="center" vertical="center"/>
    </xf>
    <xf numFmtId="0" fontId="10" fillId="2" borderId="1" xfId="3" applyFont="1" applyFill="1" applyBorder="1" applyAlignment="1">
      <alignment horizontal="center" vertical="center"/>
    </xf>
    <xf numFmtId="14" fontId="3" fillId="2" borderId="2" xfId="0" applyNumberFormat="1" applyFont="1" applyFill="1" applyBorder="1" applyAlignment="1">
      <alignment horizontal="center" vertical="center" wrapText="1"/>
    </xf>
    <xf numFmtId="14" fontId="3" fillId="2" borderId="3" xfId="0" applyNumberFormat="1"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3" xfId="0" applyFont="1" applyBorder="1" applyAlignment="1">
      <alignment horizontal="center" vertical="center" wrapText="1"/>
    </xf>
    <xf numFmtId="0" fontId="18" fillId="7" borderId="4" xfId="0" applyFont="1" applyFill="1" applyBorder="1" applyAlignment="1">
      <alignment horizontal="center" vertical="center" wrapText="1"/>
    </xf>
    <xf numFmtId="0" fontId="18" fillId="8" borderId="4" xfId="0" applyFont="1" applyFill="1" applyBorder="1" applyAlignment="1">
      <alignment horizontal="center" vertical="center" wrapText="1"/>
    </xf>
    <xf numFmtId="0" fontId="18" fillId="8" borderId="4" xfId="0" applyFont="1" applyFill="1" applyBorder="1" applyAlignment="1">
      <alignment horizontal="center" vertical="center"/>
    </xf>
    <xf numFmtId="0" fontId="18" fillId="2" borderId="2"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4" fillId="5" borderId="1" xfId="0" applyFont="1" applyFill="1" applyBorder="1" applyAlignment="1">
      <alignment horizontal="center" vertical="center"/>
    </xf>
    <xf numFmtId="0" fontId="4" fillId="0" borderId="1" xfId="0" applyFont="1" applyBorder="1" applyAlignment="1">
      <alignment horizontal="center" vertical="center" wrapText="1"/>
    </xf>
    <xf numFmtId="0" fontId="23" fillId="7" borderId="1" xfId="0" applyFont="1" applyFill="1" applyBorder="1" applyAlignment="1">
      <alignment horizontal="center" vertical="center"/>
    </xf>
    <xf numFmtId="168" fontId="18" fillId="7" borderId="2" xfId="0" applyNumberFormat="1" applyFont="1" applyFill="1" applyBorder="1" applyAlignment="1">
      <alignment horizontal="center" vertical="center" wrapText="1"/>
    </xf>
    <xf numFmtId="168" fontId="18" fillId="7" borderId="3" xfId="0" applyNumberFormat="1" applyFont="1" applyFill="1" applyBorder="1" applyAlignment="1">
      <alignment horizontal="center" vertical="center" wrapText="1"/>
    </xf>
    <xf numFmtId="0" fontId="15" fillId="4" borderId="1" xfId="0" applyFont="1" applyFill="1" applyBorder="1" applyAlignment="1">
      <alignment horizontal="left" vertical="top"/>
    </xf>
    <xf numFmtId="0" fontId="10" fillId="4" borderId="1" xfId="0" applyFont="1" applyFill="1" applyBorder="1" applyAlignment="1">
      <alignment horizontal="left" vertical="top"/>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18" fillId="7"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32" fillId="7" borderId="2" xfId="0" applyFont="1" applyFill="1" applyBorder="1" applyAlignment="1">
      <alignment horizontal="center" vertical="center"/>
    </xf>
    <xf numFmtId="0" fontId="32" fillId="7" borderId="3" xfId="0" applyFont="1" applyFill="1" applyBorder="1" applyAlignment="1">
      <alignment horizontal="center" vertical="center"/>
    </xf>
    <xf numFmtId="0" fontId="34" fillId="2" borderId="2" xfId="0" applyFont="1" applyFill="1" applyBorder="1" applyAlignment="1">
      <alignment horizontal="center" vertical="center" wrapText="1"/>
    </xf>
    <xf numFmtId="0" fontId="34" fillId="2" borderId="4" xfId="0" applyFont="1" applyFill="1" applyBorder="1" applyAlignment="1">
      <alignment horizontal="center" vertical="center" wrapText="1"/>
    </xf>
    <xf numFmtId="0" fontId="34" fillId="2" borderId="3" xfId="0" applyFont="1" applyFill="1" applyBorder="1" applyAlignment="1">
      <alignment horizontal="center" vertical="center" wrapText="1"/>
    </xf>
    <xf numFmtId="0" fontId="18" fillId="0" borderId="4" xfId="0" applyFont="1" applyBorder="1" applyAlignment="1">
      <alignment horizontal="center" vertical="center" wrapText="1"/>
    </xf>
    <xf numFmtId="0" fontId="31" fillId="0" borderId="2" xfId="0" applyFont="1" applyBorder="1" applyAlignment="1">
      <alignment horizontal="left" vertical="center" wrapText="1"/>
    </xf>
    <xf numFmtId="0" fontId="31" fillId="0" borderId="4" xfId="0" applyFont="1" applyBorder="1" applyAlignment="1">
      <alignment horizontal="left" vertical="center" wrapText="1"/>
    </xf>
    <xf numFmtId="0" fontId="15"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31" fillId="0" borderId="3" xfId="0" applyFont="1" applyBorder="1" applyAlignment="1">
      <alignment horizontal="left" vertical="center" wrapText="1"/>
    </xf>
    <xf numFmtId="0" fontId="21" fillId="0" borderId="1" xfId="0" applyFont="1" applyBorder="1" applyAlignment="1">
      <alignment horizontal="center" vertical="center" wrapText="1"/>
    </xf>
    <xf numFmtId="0" fontId="4" fillId="0" borderId="4" xfId="0" applyFont="1" applyBorder="1" applyAlignment="1">
      <alignment horizontal="left" vertical="top" wrapText="1"/>
    </xf>
    <xf numFmtId="0" fontId="19" fillId="7" borderId="1" xfId="0" applyFont="1" applyFill="1" applyBorder="1" applyAlignment="1">
      <alignment horizontal="center" vertical="center"/>
    </xf>
    <xf numFmtId="0" fontId="25" fillId="0" borderId="2"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3" xfId="0" applyFont="1" applyBorder="1" applyAlignment="1">
      <alignment horizontal="center" vertical="center" wrapText="1"/>
    </xf>
    <xf numFmtId="0" fontId="21" fillId="0" borderId="1" xfId="0" applyFont="1" applyBorder="1" applyAlignment="1">
      <alignment horizontal="left" vertical="center" wrapText="1"/>
    </xf>
    <xf numFmtId="0" fontId="21" fillId="0" borderId="1" xfId="0" applyFont="1" applyBorder="1" applyAlignment="1">
      <alignment horizontal="left" vertical="center"/>
    </xf>
    <xf numFmtId="0" fontId="25" fillId="8" borderId="1" xfId="0" applyFont="1" applyFill="1" applyBorder="1" applyAlignment="1">
      <alignment horizontal="center" vertical="center"/>
    </xf>
    <xf numFmtId="0" fontId="31" fillId="0" borderId="1" xfId="0" applyFont="1" applyBorder="1" applyAlignment="1">
      <alignment horizontal="center" vertical="center"/>
    </xf>
    <xf numFmtId="0" fontId="31" fillId="0" borderId="1" xfId="0" applyFont="1" applyBorder="1" applyAlignment="1">
      <alignment horizontal="center" vertical="center" wrapText="1"/>
    </xf>
    <xf numFmtId="0" fontId="20" fillId="0" borderId="1" xfId="0" applyFont="1" applyBorder="1" applyAlignment="1">
      <alignment horizontal="center" vertical="center"/>
    </xf>
    <xf numFmtId="0" fontId="45" fillId="0" borderId="1" xfId="0" applyFont="1" applyBorder="1" applyAlignment="1">
      <alignment horizontal="left" vertical="top" wrapText="1"/>
    </xf>
    <xf numFmtId="0" fontId="29" fillId="4" borderId="5"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7" xfId="0" applyFont="1" applyFill="1" applyBorder="1" applyAlignment="1">
      <alignment horizontal="center" vertical="center" wrapText="1"/>
    </xf>
    <xf numFmtId="0" fontId="18" fillId="5" borderId="1" xfId="0" applyFont="1" applyFill="1" applyBorder="1" applyAlignment="1">
      <alignment horizontal="center" vertical="center"/>
    </xf>
    <xf numFmtId="0" fontId="32" fillId="7" borderId="5" xfId="0" applyFont="1" applyFill="1" applyBorder="1" applyAlignment="1">
      <alignment horizontal="center" vertical="center"/>
    </xf>
    <xf numFmtId="0" fontId="32" fillId="7" borderId="7" xfId="0" applyFont="1" applyFill="1" applyBorder="1" applyAlignment="1">
      <alignment horizontal="center" vertical="center"/>
    </xf>
    <xf numFmtId="0" fontId="3" fillId="0" borderId="1" xfId="0" applyFont="1" applyBorder="1" applyAlignment="1">
      <alignment horizontal="left" vertical="top"/>
    </xf>
    <xf numFmtId="0" fontId="11" fillId="0" borderId="1" xfId="0" applyFont="1" applyBorder="1" applyAlignment="1">
      <alignment horizontal="center" wrapText="1"/>
    </xf>
    <xf numFmtId="0" fontId="11" fillId="0" borderId="1" xfId="0" applyFont="1" applyBorder="1" applyAlignment="1">
      <alignment horizontal="center"/>
    </xf>
  </cellXfs>
  <cellStyles count="4">
    <cellStyle name="Moneda [0]" xfId="1" builtinId="7"/>
    <cellStyle name="Normal" xfId="0" builtinId="0"/>
    <cellStyle name="Normal 2" xfId="3"/>
    <cellStyle name="Porcentaje" xfId="2" builtinId="5"/>
  </cellStyles>
  <dxfs count="260">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2"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theme="0" tint="-0.2499465926084170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0</xdr:row>
      <xdr:rowOff>304800</xdr:rowOff>
    </xdr:to>
    <xdr:sp macro="" textlink="">
      <xdr:nvSpPr>
        <xdr:cNvPr id="1025" name="AutoShape 1" descr="Inicio">
          <a:extLst>
            <a:ext uri="{FF2B5EF4-FFF2-40B4-BE49-F238E27FC236}">
              <a16:creationId xmlns:a16="http://schemas.microsoft.com/office/drawing/2014/main" id="{38EF62DD-9D14-AE82-4BA9-44FA2B069E9B}"/>
            </a:ext>
          </a:extLst>
        </xdr:cNvPr>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12</xdr:row>
      <xdr:rowOff>0</xdr:rowOff>
    </xdr:from>
    <xdr:to>
      <xdr:col>6</xdr:col>
      <xdr:colOff>304800</xdr:colOff>
      <xdr:row>13</xdr:row>
      <xdr:rowOff>129540</xdr:rowOff>
    </xdr:to>
    <xdr:sp macro="" textlink="">
      <xdr:nvSpPr>
        <xdr:cNvPr id="1026" name="AutoShape 2" descr="Inicio">
          <a:extLst>
            <a:ext uri="{FF2B5EF4-FFF2-40B4-BE49-F238E27FC236}">
              <a16:creationId xmlns:a16="http://schemas.microsoft.com/office/drawing/2014/main" id="{C9CFB216-B89C-0163-0382-088BEAC2740D}"/>
            </a:ext>
          </a:extLst>
        </xdr:cNvPr>
        <xdr:cNvSpPr>
          <a:spLocks noChangeAspect="1" noChangeArrowheads="1"/>
        </xdr:cNvSpPr>
      </xdr:nvSpPr>
      <xdr:spPr bwMode="auto">
        <a:xfrm>
          <a:off x="3657600" y="21945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538842</xdr:colOff>
      <xdr:row>0</xdr:row>
      <xdr:rowOff>84908</xdr:rowOff>
    </xdr:from>
    <xdr:to>
      <xdr:col>7</xdr:col>
      <xdr:colOff>105173</xdr:colOff>
      <xdr:row>0</xdr:row>
      <xdr:rowOff>794658</xdr:rowOff>
    </xdr:to>
    <xdr:pic>
      <xdr:nvPicPr>
        <xdr:cNvPr id="2" name="Imagen 1">
          <a:extLst>
            <a:ext uri="{FF2B5EF4-FFF2-40B4-BE49-F238E27FC236}">
              <a16:creationId xmlns:a16="http://schemas.microsoft.com/office/drawing/2014/main" id="{EDB92D94-5B93-B3CA-0062-5DD063811F5B}"/>
            </a:ext>
          </a:extLst>
        </xdr:cNvPr>
        <xdr:cNvPicPr>
          <a:picLocks noChangeAspect="1"/>
        </xdr:cNvPicPr>
      </xdr:nvPicPr>
      <xdr:blipFill>
        <a:blip xmlns:r="http://schemas.openxmlformats.org/officeDocument/2006/relationships" r:embed="rId1"/>
        <a:stretch>
          <a:fillRect/>
        </a:stretch>
      </xdr:blipFill>
      <xdr:spPr>
        <a:xfrm>
          <a:off x="7135585" y="84908"/>
          <a:ext cx="2489145" cy="7097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35"/>
  <sheetViews>
    <sheetView showGridLines="0" tabSelected="1" zoomScale="70" zoomScaleNormal="70" zoomScaleSheetLayoutView="70" workbookViewId="0">
      <pane ySplit="6" topLeftCell="A622" activePane="bottomLeft" state="frozen"/>
      <selection pane="bottomLeft" activeCell="M595" sqref="M595"/>
    </sheetView>
  </sheetViews>
  <sheetFormatPr baseColWidth="10" defaultColWidth="8.85546875" defaultRowHeight="16.5" x14ac:dyDescent="0.3"/>
  <cols>
    <col min="1" max="1" width="20.85546875" style="10" customWidth="1"/>
    <col min="2" max="2" width="28.42578125" style="2" customWidth="1"/>
    <col min="3" max="3" width="14.85546875" style="2" customWidth="1"/>
    <col min="4" max="4" width="15.140625" style="2" customWidth="1"/>
    <col min="5" max="5" width="21.140625" style="2" bestFit="1" customWidth="1"/>
    <col min="6" max="6" width="16.140625" style="2" customWidth="1"/>
    <col min="7" max="7" width="42.5703125" style="2" customWidth="1"/>
    <col min="8" max="8" width="24.140625" style="2" customWidth="1"/>
    <col min="9" max="9" width="27.42578125" style="2" customWidth="1"/>
    <col min="10" max="10" width="34.42578125" style="2" customWidth="1"/>
    <col min="11" max="11" width="40.85546875" style="2" customWidth="1"/>
    <col min="12" max="12" width="29.140625" style="2" customWidth="1"/>
    <col min="13" max="13" width="27.140625" style="2" customWidth="1"/>
    <col min="14" max="14" width="32.140625" style="2" customWidth="1"/>
    <col min="15" max="15" width="24.5703125" style="2" customWidth="1"/>
    <col min="16" max="16" width="36.85546875" style="2" customWidth="1"/>
    <col min="17" max="17" width="30.85546875" style="2" hidden="1" customWidth="1"/>
    <col min="18" max="18" width="14" style="2" hidden="1" customWidth="1"/>
    <col min="19" max="19" width="15.5703125" style="2" hidden="1" customWidth="1"/>
    <col min="20" max="20" width="13.42578125" style="2" hidden="1" customWidth="1"/>
    <col min="21" max="21" width="8.85546875" style="2" hidden="1" customWidth="1"/>
    <col min="22" max="22" width="13.42578125" style="2" hidden="1" customWidth="1"/>
    <col min="23" max="23" width="8.85546875" style="2" hidden="1" customWidth="1"/>
    <col min="24" max="24" width="44.85546875" style="2" hidden="1" customWidth="1"/>
    <col min="25" max="25" width="18" style="2" hidden="1" customWidth="1"/>
    <col min="26" max="31" width="8.85546875" style="2" hidden="1" customWidth="1"/>
    <col min="32" max="32" width="18.85546875" style="2" hidden="1" customWidth="1"/>
    <col min="33" max="33" width="14.140625" style="2" hidden="1" customWidth="1"/>
    <col min="34" max="35" width="8.85546875" style="2" hidden="1" customWidth="1"/>
    <col min="36" max="36" width="28.140625" style="2" customWidth="1"/>
    <col min="37" max="37" width="24.5703125" style="2" customWidth="1"/>
    <col min="38" max="38" width="19.85546875" style="2" customWidth="1"/>
    <col min="39" max="39" width="19.140625" style="2" customWidth="1"/>
    <col min="40" max="40" width="17.5703125" style="2" customWidth="1"/>
    <col min="41" max="42" width="19.42578125" style="2" customWidth="1"/>
    <col min="43" max="43" width="14.140625" style="2" customWidth="1"/>
    <col min="44" max="44" width="18.85546875" style="2" customWidth="1"/>
    <col min="45" max="71" width="8.85546875" style="2" customWidth="1"/>
    <col min="72" max="16384" width="8.85546875" style="2"/>
  </cols>
  <sheetData>
    <row r="1" spans="1:34" ht="66" customHeight="1" x14ac:dyDescent="0.3">
      <c r="A1" s="231"/>
      <c r="B1" s="231"/>
      <c r="C1" s="231"/>
      <c r="D1" s="231"/>
      <c r="E1" s="231"/>
      <c r="F1" s="231"/>
      <c r="G1" s="231"/>
      <c r="H1" s="231"/>
      <c r="I1" s="231"/>
      <c r="J1" s="231"/>
      <c r="K1" s="231"/>
      <c r="L1" s="231"/>
      <c r="M1" s="231"/>
      <c r="O1" s="186" t="s">
        <v>0</v>
      </c>
      <c r="P1" s="187"/>
      <c r="AE1" s="2">
        <v>0</v>
      </c>
      <c r="AF1" s="2">
        <v>0</v>
      </c>
      <c r="AG1" s="77">
        <v>0</v>
      </c>
    </row>
    <row r="2" spans="1:34" ht="20.25" x14ac:dyDescent="0.3">
      <c r="A2" s="230" t="s">
        <v>1</v>
      </c>
      <c r="B2" s="230"/>
      <c r="C2" s="230"/>
      <c r="D2" s="230"/>
      <c r="E2" s="230"/>
      <c r="F2" s="230"/>
      <c r="G2" s="230"/>
      <c r="H2" s="230"/>
      <c r="I2" s="230"/>
      <c r="J2" s="230"/>
      <c r="K2" s="230"/>
      <c r="L2" s="230"/>
      <c r="M2" s="230"/>
      <c r="O2" s="3"/>
      <c r="P2" s="5" t="s">
        <v>2</v>
      </c>
      <c r="R2" s="2">
        <v>2567</v>
      </c>
      <c r="S2" s="2">
        <v>12835.79</v>
      </c>
      <c r="T2" s="27" t="s">
        <v>89</v>
      </c>
      <c r="U2" s="2" t="s">
        <v>3</v>
      </c>
      <c r="V2" s="2" t="s">
        <v>4</v>
      </c>
      <c r="W2" s="2">
        <v>1269.03</v>
      </c>
      <c r="X2" s="2" t="s">
        <v>5</v>
      </c>
      <c r="Y2" s="2">
        <v>0</v>
      </c>
      <c r="AE2" s="2">
        <v>10</v>
      </c>
      <c r="AF2" s="2">
        <v>0.1</v>
      </c>
      <c r="AG2" s="77">
        <v>0.1</v>
      </c>
    </row>
    <row r="3" spans="1:34" ht="20.25" x14ac:dyDescent="0.3">
      <c r="A3" s="230" t="s">
        <v>6</v>
      </c>
      <c r="B3" s="230"/>
      <c r="C3" s="230"/>
      <c r="D3" s="230"/>
      <c r="E3" s="230"/>
      <c r="F3" s="230"/>
      <c r="G3" s="230"/>
      <c r="H3" s="230"/>
      <c r="I3" s="230"/>
      <c r="J3" s="230"/>
      <c r="K3" s="230"/>
      <c r="L3" s="230"/>
      <c r="M3" s="230"/>
      <c r="O3" s="6"/>
      <c r="P3" s="4" t="s">
        <v>7</v>
      </c>
      <c r="R3" s="2">
        <v>3642</v>
      </c>
      <c r="S3" s="2">
        <v>18208.8</v>
      </c>
      <c r="T3" s="27" t="s">
        <v>90</v>
      </c>
      <c r="U3" s="2" t="s">
        <v>8</v>
      </c>
      <c r="V3" s="2" t="s">
        <v>9</v>
      </c>
      <c r="W3" s="2">
        <v>1692.81</v>
      </c>
      <c r="X3" s="2" t="s">
        <v>10</v>
      </c>
      <c r="Y3" s="2">
        <v>5</v>
      </c>
      <c r="AE3" s="2">
        <v>15</v>
      </c>
      <c r="AF3" s="2">
        <v>0.3</v>
      </c>
      <c r="AG3" s="77">
        <v>0.3</v>
      </c>
    </row>
    <row r="4" spans="1:34" ht="20.25" x14ac:dyDescent="0.3">
      <c r="A4" s="230" t="s">
        <v>87</v>
      </c>
      <c r="B4" s="230"/>
      <c r="C4" s="230"/>
      <c r="D4" s="230"/>
      <c r="E4" s="230"/>
      <c r="F4" s="230"/>
      <c r="G4" s="230"/>
      <c r="H4" s="230"/>
      <c r="I4" s="230"/>
      <c r="J4" s="230"/>
      <c r="K4" s="230"/>
      <c r="L4" s="230"/>
      <c r="M4" s="230"/>
      <c r="O4" s="25"/>
      <c r="P4" s="1" t="s">
        <v>11</v>
      </c>
      <c r="T4" s="2" t="s">
        <v>3</v>
      </c>
      <c r="U4" s="2" t="s">
        <v>12</v>
      </c>
      <c r="X4" s="2" t="s">
        <v>13</v>
      </c>
      <c r="Y4" s="2">
        <v>10</v>
      </c>
      <c r="AE4" s="2">
        <v>20</v>
      </c>
      <c r="AF4" s="2">
        <v>0.5</v>
      </c>
      <c r="AG4" s="77">
        <v>0.5</v>
      </c>
    </row>
    <row r="5" spans="1:34" ht="46.35" customHeight="1" x14ac:dyDescent="0.3">
      <c r="A5" s="9" t="s">
        <v>14</v>
      </c>
      <c r="B5" s="283" t="s">
        <v>92</v>
      </c>
      <c r="C5" s="284"/>
      <c r="D5" s="284"/>
      <c r="E5" s="284"/>
      <c r="F5" s="284"/>
      <c r="G5" s="285"/>
      <c r="H5" s="23" t="s">
        <v>88</v>
      </c>
      <c r="I5" s="44" t="s">
        <v>90</v>
      </c>
      <c r="J5" s="15" t="s">
        <v>115</v>
      </c>
      <c r="K5" s="26">
        <f>+IF(I5=T2,S2,IF(I5=T3,S3,"Seleccionar Lote"))</f>
        <v>18208.8</v>
      </c>
      <c r="L5" s="13" t="s">
        <v>116</v>
      </c>
      <c r="M5" s="26">
        <f>+IF(I5=T2,R2,IF(I5=T3,R3,"Seleccionar Lote"))</f>
        <v>3642</v>
      </c>
      <c r="O5" s="188" t="s">
        <v>15</v>
      </c>
      <c r="P5" s="189"/>
      <c r="T5" s="2" t="s">
        <v>8</v>
      </c>
      <c r="X5" s="36" t="s">
        <v>16</v>
      </c>
      <c r="AE5" s="2">
        <v>30</v>
      </c>
      <c r="AF5" s="2">
        <v>1</v>
      </c>
      <c r="AG5" s="77">
        <v>0.7</v>
      </c>
    </row>
    <row r="6" spans="1:34" s="8" customFormat="1" ht="82.35" customHeight="1" x14ac:dyDescent="0.3">
      <c r="A6" s="13" t="s">
        <v>91</v>
      </c>
      <c r="B6" s="16">
        <v>8</v>
      </c>
      <c r="C6" s="242" t="s">
        <v>17</v>
      </c>
      <c r="D6" s="242"/>
      <c r="E6" s="243" t="s">
        <v>231</v>
      </c>
      <c r="F6" s="243"/>
      <c r="G6" s="243"/>
      <c r="H6" s="243"/>
      <c r="I6" s="243"/>
      <c r="J6" s="23" t="s">
        <v>18</v>
      </c>
      <c r="K6" s="24">
        <v>45421</v>
      </c>
      <c r="L6" s="23" t="s">
        <v>19</v>
      </c>
      <c r="M6" s="26">
        <f>+IF(I5=T2,W2,IF(I5=T3,W3,"Seleccionar Lote"))</f>
        <v>1692.81</v>
      </c>
      <c r="O6" s="190"/>
      <c r="P6" s="191"/>
      <c r="AE6" s="8">
        <v>35</v>
      </c>
      <c r="AF6" s="8">
        <v>1.5</v>
      </c>
      <c r="AG6" s="77">
        <v>0.8</v>
      </c>
    </row>
    <row r="7" spans="1:34" ht="44.1" customHeight="1" x14ac:dyDescent="0.3">
      <c r="A7" s="12" t="s">
        <v>94</v>
      </c>
      <c r="B7" s="186" t="s">
        <v>20</v>
      </c>
      <c r="C7" s="202"/>
      <c r="D7" s="187"/>
      <c r="E7" s="15" t="s">
        <v>21</v>
      </c>
      <c r="F7" s="186" t="s">
        <v>22</v>
      </c>
      <c r="G7" s="202"/>
      <c r="H7" s="202"/>
      <c r="I7" s="187"/>
      <c r="J7" s="13" t="s">
        <v>23</v>
      </c>
      <c r="K7" s="13" t="s">
        <v>24</v>
      </c>
      <c r="L7" s="13" t="s">
        <v>25</v>
      </c>
      <c r="M7" s="13" t="s">
        <v>26</v>
      </c>
      <c r="O7" s="190"/>
      <c r="P7" s="191"/>
      <c r="AE7" s="2">
        <v>45</v>
      </c>
      <c r="AF7" s="2">
        <v>1.75</v>
      </c>
      <c r="AG7" s="77">
        <v>0.9</v>
      </c>
    </row>
    <row r="8" spans="1:34" ht="47.45" customHeight="1" x14ac:dyDescent="0.3">
      <c r="A8" s="223" t="s">
        <v>8</v>
      </c>
      <c r="B8" s="213" t="s">
        <v>231</v>
      </c>
      <c r="C8" s="214"/>
      <c r="D8" s="214"/>
      <c r="E8" s="20">
        <v>100</v>
      </c>
      <c r="F8" s="246" t="s">
        <v>93</v>
      </c>
      <c r="G8" s="247"/>
      <c r="H8" s="247"/>
      <c r="I8" s="248"/>
      <c r="J8" s="17" t="s">
        <v>3</v>
      </c>
      <c r="K8" s="18"/>
      <c r="L8" s="46"/>
      <c r="M8" s="18"/>
      <c r="O8" s="190"/>
      <c r="P8" s="191"/>
      <c r="AE8" s="2">
        <v>50</v>
      </c>
      <c r="AF8" s="2">
        <v>3</v>
      </c>
      <c r="AG8" s="77">
        <v>1</v>
      </c>
    </row>
    <row r="9" spans="1:34" ht="36" customHeight="1" x14ac:dyDescent="0.3">
      <c r="A9" s="224"/>
      <c r="B9" s="213"/>
      <c r="C9" s="214"/>
      <c r="D9" s="214"/>
      <c r="E9" s="20"/>
      <c r="F9" s="249"/>
      <c r="G9" s="250"/>
      <c r="H9" s="250"/>
      <c r="I9" s="251"/>
      <c r="J9" s="17"/>
      <c r="K9" s="18"/>
      <c r="L9" s="19"/>
      <c r="M9" s="18"/>
      <c r="O9" s="190"/>
      <c r="P9" s="191"/>
      <c r="AE9" s="2">
        <v>63</v>
      </c>
      <c r="AF9" s="2">
        <v>3.5</v>
      </c>
      <c r="AG9" s="77">
        <v>1.5</v>
      </c>
    </row>
    <row r="10" spans="1:34" ht="14.1" customHeight="1" x14ac:dyDescent="0.3">
      <c r="A10" s="224"/>
      <c r="B10" s="213"/>
      <c r="C10" s="214"/>
      <c r="D10" s="214"/>
      <c r="E10" s="20"/>
      <c r="F10" s="249"/>
      <c r="G10" s="250"/>
      <c r="H10" s="250"/>
      <c r="I10" s="251"/>
      <c r="J10" s="17"/>
      <c r="K10" s="19"/>
      <c r="L10" s="19"/>
      <c r="M10" s="19"/>
      <c r="O10" s="190"/>
      <c r="P10" s="191"/>
      <c r="AF10" s="2">
        <v>5</v>
      </c>
      <c r="AG10" s="78">
        <v>2.1</v>
      </c>
    </row>
    <row r="11" spans="1:34" ht="14.1" customHeight="1" x14ac:dyDescent="0.3">
      <c r="A11" s="224"/>
      <c r="B11" s="213"/>
      <c r="C11" s="214"/>
      <c r="D11" s="214"/>
      <c r="E11" s="20"/>
      <c r="F11" s="249"/>
      <c r="G11" s="250"/>
      <c r="H11" s="250"/>
      <c r="I11" s="251"/>
      <c r="J11" s="17"/>
      <c r="K11" s="19"/>
      <c r="L11" s="19"/>
      <c r="M11" s="19"/>
      <c r="O11" s="190"/>
      <c r="P11" s="191"/>
      <c r="AF11" s="2">
        <v>5.25</v>
      </c>
      <c r="AG11" s="77">
        <v>2.4</v>
      </c>
    </row>
    <row r="12" spans="1:34" ht="14.1" customHeight="1" x14ac:dyDescent="0.3">
      <c r="A12" s="224"/>
      <c r="B12" s="213"/>
      <c r="C12" s="214"/>
      <c r="D12" s="214"/>
      <c r="E12" s="20"/>
      <c r="F12" s="249"/>
      <c r="G12" s="250"/>
      <c r="H12" s="250"/>
      <c r="I12" s="251"/>
      <c r="J12" s="17"/>
      <c r="K12" s="19"/>
      <c r="L12" s="19"/>
      <c r="M12" s="19"/>
      <c r="O12" s="190"/>
      <c r="P12" s="191"/>
      <c r="AF12" s="2">
        <v>7</v>
      </c>
      <c r="AG12" s="77">
        <v>3</v>
      </c>
    </row>
    <row r="13" spans="1:34" ht="14.1" customHeight="1" x14ac:dyDescent="0.3">
      <c r="A13" s="224"/>
      <c r="B13" s="213"/>
      <c r="C13" s="214"/>
      <c r="D13" s="214"/>
      <c r="E13" s="20"/>
      <c r="F13" s="249"/>
      <c r="G13" s="250"/>
      <c r="H13" s="250"/>
      <c r="I13" s="251"/>
      <c r="J13" s="17"/>
      <c r="K13" s="19"/>
      <c r="L13" s="19"/>
      <c r="M13" s="19"/>
      <c r="O13" s="190"/>
      <c r="P13" s="191"/>
      <c r="AF13" s="2">
        <v>12.25</v>
      </c>
      <c r="AG13" s="77">
        <v>3.5</v>
      </c>
      <c r="AH13" s="8"/>
    </row>
    <row r="14" spans="1:34" ht="14.1" customHeight="1" x14ac:dyDescent="0.3">
      <c r="A14" s="224"/>
      <c r="B14" s="213"/>
      <c r="C14" s="214"/>
      <c r="D14" s="214"/>
      <c r="E14" s="20"/>
      <c r="F14" s="252"/>
      <c r="G14" s="253"/>
      <c r="H14" s="253"/>
      <c r="I14" s="254"/>
      <c r="J14" s="17"/>
      <c r="K14" s="19"/>
      <c r="L14" s="19"/>
      <c r="M14" s="19"/>
      <c r="O14" s="190"/>
      <c r="P14" s="191"/>
      <c r="AF14" s="2">
        <v>17.5</v>
      </c>
      <c r="AG14" s="77">
        <v>5</v>
      </c>
    </row>
    <row r="15" spans="1:34" ht="33.6" customHeight="1" x14ac:dyDescent="0.3">
      <c r="A15" s="218" t="s">
        <v>27</v>
      </c>
      <c r="B15" s="218"/>
      <c r="C15" s="218"/>
      <c r="D15" s="218"/>
      <c r="E15" s="218"/>
      <c r="F15" s="218"/>
      <c r="G15" s="218"/>
      <c r="H15" s="218"/>
      <c r="I15" s="218"/>
      <c r="J15" s="218"/>
      <c r="K15" s="218"/>
      <c r="L15" s="218"/>
      <c r="M15" s="218"/>
      <c r="O15" s="190"/>
      <c r="P15" s="191"/>
      <c r="AG15" s="77">
        <v>5.6</v>
      </c>
    </row>
    <row r="16" spans="1:34" s="7" customFormat="1" ht="107.1" customHeight="1" x14ac:dyDescent="0.25">
      <c r="A16" s="215" t="s">
        <v>28</v>
      </c>
      <c r="B16" s="219" t="s">
        <v>95</v>
      </c>
      <c r="C16" s="215"/>
      <c r="D16" s="215"/>
      <c r="E16" s="215"/>
      <c r="F16" s="215"/>
      <c r="G16" s="215"/>
      <c r="H16" s="215"/>
      <c r="I16" s="215"/>
      <c r="J16" s="215"/>
      <c r="K16" s="215"/>
      <c r="L16" s="215"/>
      <c r="M16" s="215"/>
      <c r="O16" s="192"/>
      <c r="P16" s="193"/>
      <c r="U16" s="198" t="s">
        <v>29</v>
      </c>
      <c r="V16" s="198"/>
      <c r="W16" s="198"/>
      <c r="AG16" s="78">
        <v>8</v>
      </c>
    </row>
    <row r="17" spans="1:46" s="8" customFormat="1" ht="26.45" customHeight="1" x14ac:dyDescent="0.25">
      <c r="A17" s="215"/>
      <c r="B17" s="220" t="s">
        <v>30</v>
      </c>
      <c r="C17" s="221"/>
      <c r="D17" s="221"/>
      <c r="E17" s="221"/>
      <c r="F17" s="221"/>
      <c r="G17" s="221"/>
      <c r="H17" s="221"/>
      <c r="I17" s="222"/>
      <c r="J17" s="17" t="s">
        <v>12</v>
      </c>
      <c r="K17" s="18"/>
      <c r="L17" s="11"/>
      <c r="M17" s="11"/>
      <c r="U17" s="14">
        <f>+IF(J17="SI",1,0)</f>
        <v>0</v>
      </c>
      <c r="V17" s="215">
        <f>+U17+U18+U19</f>
        <v>1</v>
      </c>
      <c r="W17" s="14"/>
      <c r="AC17" s="7"/>
      <c r="AD17" s="7"/>
      <c r="AE17" s="7"/>
      <c r="AF17" s="7"/>
      <c r="AG17" s="7"/>
      <c r="AH17" s="7"/>
      <c r="AI17" s="7"/>
      <c r="AJ17" s="7"/>
      <c r="AK17" s="7"/>
      <c r="AL17" s="7"/>
      <c r="AM17" s="7"/>
      <c r="AN17" s="7"/>
      <c r="AO17" s="7"/>
      <c r="AP17" s="7"/>
      <c r="AQ17" s="7"/>
      <c r="AR17" s="7"/>
      <c r="AS17" s="7"/>
      <c r="AT17" s="7"/>
    </row>
    <row r="18" spans="1:46" s="8" customFormat="1" ht="30.6" customHeight="1" x14ac:dyDescent="0.25">
      <c r="A18" s="215"/>
      <c r="B18" s="220" t="s">
        <v>31</v>
      </c>
      <c r="C18" s="221"/>
      <c r="D18" s="221"/>
      <c r="E18" s="221"/>
      <c r="F18" s="221"/>
      <c r="G18" s="221"/>
      <c r="H18" s="221"/>
      <c r="I18" s="222"/>
      <c r="J18" s="17" t="s">
        <v>12</v>
      </c>
      <c r="K18" s="18"/>
      <c r="L18" s="11"/>
      <c r="M18" s="11"/>
      <c r="U18" s="14">
        <f t="shared" ref="U18:U21" si="0">+IF(J18="SI",1,0)</f>
        <v>0</v>
      </c>
      <c r="V18" s="215"/>
      <c r="W18" s="14"/>
      <c r="AC18" s="7"/>
      <c r="AD18" s="7"/>
      <c r="AE18" s="7"/>
      <c r="AF18" s="7"/>
      <c r="AG18" s="7"/>
      <c r="AH18" s="7"/>
      <c r="AI18" s="7"/>
      <c r="AJ18" s="7"/>
      <c r="AK18" s="7"/>
      <c r="AL18" s="7"/>
      <c r="AM18" s="7"/>
      <c r="AN18" s="7"/>
      <c r="AO18" s="7"/>
      <c r="AP18" s="7"/>
      <c r="AQ18" s="7"/>
      <c r="AR18" s="7"/>
      <c r="AS18" s="7"/>
      <c r="AT18" s="7"/>
    </row>
    <row r="19" spans="1:46" s="8" customFormat="1" ht="32.1" customHeight="1" x14ac:dyDescent="0.25">
      <c r="A19" s="215"/>
      <c r="B19" s="220" t="s">
        <v>32</v>
      </c>
      <c r="C19" s="221"/>
      <c r="D19" s="221"/>
      <c r="E19" s="221"/>
      <c r="F19" s="221"/>
      <c r="G19" s="221"/>
      <c r="H19" s="221"/>
      <c r="I19" s="222"/>
      <c r="J19" s="17" t="s">
        <v>12</v>
      </c>
      <c r="K19" s="18"/>
      <c r="L19" s="11"/>
      <c r="M19" s="11"/>
      <c r="U19" s="14">
        <f>IF($A$8="NO",1,IF(J19="SI",1,0))</f>
        <v>1</v>
      </c>
      <c r="V19" s="215"/>
      <c r="W19" s="215">
        <f>+U19+U20+U21</f>
        <v>3</v>
      </c>
      <c r="AC19" s="7"/>
      <c r="AD19" s="7"/>
      <c r="AE19" s="7"/>
      <c r="AF19" s="7"/>
      <c r="AG19" s="7"/>
      <c r="AH19" s="7"/>
      <c r="AI19" s="7"/>
      <c r="AJ19" s="7"/>
      <c r="AK19" s="7"/>
      <c r="AL19" s="7"/>
      <c r="AM19" s="7"/>
      <c r="AN19" s="7"/>
      <c r="AO19" s="7"/>
      <c r="AP19" s="7"/>
      <c r="AQ19" s="7"/>
      <c r="AR19" s="7"/>
      <c r="AS19" s="7"/>
      <c r="AT19" s="7"/>
    </row>
    <row r="20" spans="1:46" s="8" customFormat="1" ht="51.6" customHeight="1" x14ac:dyDescent="0.25">
      <c r="A20" s="215"/>
      <c r="B20" s="220" t="s">
        <v>33</v>
      </c>
      <c r="C20" s="221"/>
      <c r="D20" s="221"/>
      <c r="E20" s="221"/>
      <c r="F20" s="221"/>
      <c r="G20" s="221"/>
      <c r="H20" s="221"/>
      <c r="I20" s="222"/>
      <c r="J20" s="82" t="s">
        <v>3</v>
      </c>
      <c r="K20" s="41"/>
      <c r="L20" s="42"/>
      <c r="M20" s="11"/>
      <c r="U20" s="14">
        <f t="shared" si="0"/>
        <v>1</v>
      </c>
      <c r="V20" s="14"/>
      <c r="W20" s="215"/>
      <c r="AC20" s="7"/>
      <c r="AD20" s="7"/>
      <c r="AE20" s="7"/>
      <c r="AF20" s="7"/>
      <c r="AG20" s="7"/>
      <c r="AH20" s="7"/>
      <c r="AI20" s="7"/>
      <c r="AJ20" s="7"/>
      <c r="AK20" s="7"/>
      <c r="AL20" s="7"/>
      <c r="AM20" s="7"/>
      <c r="AN20" s="7"/>
      <c r="AO20" s="7"/>
      <c r="AP20" s="7"/>
      <c r="AQ20" s="7"/>
      <c r="AR20" s="7"/>
      <c r="AS20" s="7"/>
      <c r="AT20" s="7"/>
    </row>
    <row r="21" spans="1:46" s="8" customFormat="1" x14ac:dyDescent="0.25">
      <c r="A21" s="215"/>
      <c r="B21" s="220" t="s">
        <v>153</v>
      </c>
      <c r="C21" s="221"/>
      <c r="D21" s="221"/>
      <c r="E21" s="221"/>
      <c r="F21" s="221"/>
      <c r="G21" s="221"/>
      <c r="H21" s="221"/>
      <c r="I21" s="222"/>
      <c r="J21" s="82" t="s">
        <v>3</v>
      </c>
      <c r="K21" s="41"/>
      <c r="L21" s="11"/>
      <c r="M21" s="11"/>
      <c r="U21" s="21">
        <f t="shared" si="0"/>
        <v>1</v>
      </c>
      <c r="V21" s="21"/>
      <c r="W21" s="216"/>
      <c r="AC21" s="7"/>
      <c r="AD21" s="7"/>
      <c r="AE21" s="7"/>
      <c r="AF21" s="7"/>
      <c r="AG21" s="7"/>
      <c r="AH21" s="7"/>
      <c r="AI21" s="7"/>
      <c r="AJ21" s="7"/>
      <c r="AK21" s="7"/>
      <c r="AL21" s="7"/>
      <c r="AM21" s="7"/>
      <c r="AN21" s="7"/>
      <c r="AO21" s="7"/>
      <c r="AP21" s="7"/>
      <c r="AQ21" s="7"/>
      <c r="AR21" s="7"/>
      <c r="AS21" s="7"/>
      <c r="AT21" s="7"/>
    </row>
    <row r="22" spans="1:46" s="8" customFormat="1" ht="32.1" customHeight="1" x14ac:dyDescent="0.25">
      <c r="A22" s="215"/>
      <c r="B22" s="197" t="s">
        <v>34</v>
      </c>
      <c r="C22" s="197"/>
      <c r="D22" s="197"/>
      <c r="E22" s="197"/>
      <c r="F22" s="197"/>
      <c r="G22" s="197"/>
      <c r="H22" s="197"/>
      <c r="I22" s="197"/>
      <c r="J22" s="197"/>
      <c r="K22" s="197"/>
      <c r="L22" s="197"/>
      <c r="M22" s="15" t="str">
        <f>+IF(OR(V17=3,W19=3),"SI ACREDITA","NO ACREDITA")</f>
        <v>SI ACREDITA</v>
      </c>
      <c r="T22" s="14" t="s">
        <v>35</v>
      </c>
      <c r="U22" s="217">
        <f>+IF(M22="SI ACREDITA",0.25,0)</f>
        <v>0.25</v>
      </c>
      <c r="V22" s="217"/>
      <c r="W22" s="217"/>
      <c r="X22" s="8">
        <f>+IF(M22="SI ACREDITA",1,0)</f>
        <v>1</v>
      </c>
      <c r="AC22" s="7"/>
      <c r="AD22" s="7"/>
      <c r="AE22" s="7"/>
      <c r="AF22" s="7"/>
      <c r="AG22" s="7"/>
      <c r="AH22" s="7"/>
      <c r="AI22" s="7"/>
      <c r="AJ22" s="7"/>
      <c r="AK22" s="7"/>
      <c r="AL22" s="7"/>
      <c r="AM22" s="7"/>
      <c r="AN22" s="7"/>
      <c r="AO22" s="7"/>
      <c r="AP22" s="7"/>
      <c r="AQ22" s="7"/>
      <c r="AR22" s="7"/>
      <c r="AS22" s="7"/>
      <c r="AT22" s="7"/>
    </row>
    <row r="23" spans="1:46" s="8" customFormat="1" ht="55.35" customHeight="1" x14ac:dyDescent="0.25">
      <c r="A23" s="215"/>
      <c r="B23" s="220" t="s">
        <v>36</v>
      </c>
      <c r="C23" s="221"/>
      <c r="D23" s="221"/>
      <c r="E23" s="221"/>
      <c r="F23" s="221"/>
      <c r="G23" s="221"/>
      <c r="H23" s="221"/>
      <c r="I23" s="222"/>
      <c r="J23" s="17" t="s">
        <v>12</v>
      </c>
      <c r="K23" s="11"/>
      <c r="L23" s="11"/>
      <c r="M23" s="11"/>
      <c r="U23" s="22">
        <f>+IF(J23="SI",1,0)</f>
        <v>0</v>
      </c>
      <c r="V23" s="228">
        <f>+U26+U23</f>
        <v>1</v>
      </c>
      <c r="W23" s="228">
        <f>+U24+U26</f>
        <v>2</v>
      </c>
      <c r="X23" s="216">
        <f>+U25+U26</f>
        <v>1</v>
      </c>
      <c r="Y23" s="216">
        <f>+U26+U27</f>
        <v>1</v>
      </c>
      <c r="AC23" s="7"/>
      <c r="AD23" s="7"/>
      <c r="AE23" s="7"/>
      <c r="AF23" s="7"/>
      <c r="AG23" s="7"/>
      <c r="AH23" s="7"/>
      <c r="AI23" s="7"/>
      <c r="AJ23" s="7"/>
      <c r="AK23" s="7"/>
      <c r="AL23" s="7"/>
      <c r="AM23" s="7"/>
      <c r="AN23" s="7"/>
      <c r="AO23" s="7"/>
      <c r="AP23" s="7"/>
      <c r="AQ23" s="7"/>
      <c r="AR23" s="7"/>
      <c r="AS23" s="7"/>
      <c r="AT23" s="7"/>
    </row>
    <row r="24" spans="1:46" s="8" customFormat="1" ht="55.35" customHeight="1" x14ac:dyDescent="0.25">
      <c r="A24" s="215"/>
      <c r="B24" s="220" t="s">
        <v>37</v>
      </c>
      <c r="C24" s="221"/>
      <c r="D24" s="221"/>
      <c r="E24" s="221"/>
      <c r="F24" s="221"/>
      <c r="G24" s="221"/>
      <c r="H24" s="221"/>
      <c r="I24" s="222"/>
      <c r="J24" s="17" t="s">
        <v>3</v>
      </c>
      <c r="K24" s="41"/>
      <c r="L24" s="41"/>
      <c r="M24" s="11"/>
      <c r="U24" s="14">
        <f t="shared" ref="U24:U27" si="1">+IF(J24="SI",1,0)</f>
        <v>1</v>
      </c>
      <c r="V24" s="228"/>
      <c r="W24" s="228"/>
      <c r="X24" s="228"/>
      <c r="Y24" s="228"/>
      <c r="AC24" s="7"/>
      <c r="AD24" s="7"/>
      <c r="AE24" s="7"/>
      <c r="AF24" s="7"/>
      <c r="AG24" s="7"/>
      <c r="AH24" s="7"/>
      <c r="AI24" s="7"/>
      <c r="AJ24" s="7"/>
      <c r="AK24" s="7"/>
      <c r="AL24" s="7"/>
      <c r="AM24" s="7"/>
      <c r="AN24" s="7"/>
      <c r="AO24" s="7"/>
      <c r="AP24" s="7"/>
      <c r="AQ24" s="7"/>
      <c r="AR24" s="7"/>
      <c r="AS24" s="7"/>
      <c r="AT24" s="7"/>
    </row>
    <row r="25" spans="1:46" s="8" customFormat="1" ht="55.35" customHeight="1" x14ac:dyDescent="0.25">
      <c r="A25" s="215"/>
      <c r="B25" s="220" t="s">
        <v>38</v>
      </c>
      <c r="C25" s="221"/>
      <c r="D25" s="221"/>
      <c r="E25" s="221"/>
      <c r="F25" s="221"/>
      <c r="G25" s="221"/>
      <c r="H25" s="221"/>
      <c r="I25" s="222"/>
      <c r="J25" s="17" t="s">
        <v>12</v>
      </c>
      <c r="K25" s="11"/>
      <c r="L25" s="11"/>
      <c r="M25" s="11"/>
      <c r="U25" s="14">
        <f>+IF(J25="SI",1,0)</f>
        <v>0</v>
      </c>
      <c r="V25" s="228"/>
      <c r="W25" s="228"/>
      <c r="X25" s="228"/>
      <c r="Y25" s="228"/>
      <c r="AC25" s="7"/>
      <c r="AD25" s="7"/>
      <c r="AE25" s="7"/>
      <c r="AF25" s="7"/>
      <c r="AG25" s="7"/>
      <c r="AH25" s="7"/>
      <c r="AI25" s="7"/>
      <c r="AJ25" s="7"/>
      <c r="AK25" s="7"/>
      <c r="AL25" s="7"/>
      <c r="AM25" s="7"/>
      <c r="AN25" s="7"/>
      <c r="AO25" s="7"/>
      <c r="AP25" s="7"/>
      <c r="AQ25" s="7"/>
      <c r="AR25" s="7"/>
      <c r="AS25" s="7"/>
      <c r="AT25" s="7"/>
    </row>
    <row r="26" spans="1:46" s="8" customFormat="1" ht="43.35" customHeight="1" x14ac:dyDescent="0.25">
      <c r="A26" s="215"/>
      <c r="B26" s="220" t="s">
        <v>39</v>
      </c>
      <c r="C26" s="221"/>
      <c r="D26" s="221"/>
      <c r="E26" s="221"/>
      <c r="F26" s="221"/>
      <c r="G26" s="221"/>
      <c r="H26" s="221"/>
      <c r="I26" s="222"/>
      <c r="J26" s="17" t="s">
        <v>12</v>
      </c>
      <c r="K26" s="41"/>
      <c r="L26" s="11"/>
      <c r="M26" s="11"/>
      <c r="U26" s="14">
        <f>IF($A$8="NO",1,IF(J26="SI",1,0))</f>
        <v>1</v>
      </c>
      <c r="V26" s="228"/>
      <c r="W26" s="228"/>
      <c r="X26" s="228"/>
      <c r="Y26" s="228"/>
      <c r="AC26" s="7"/>
      <c r="AD26" s="7"/>
      <c r="AE26" s="7"/>
      <c r="AF26" s="7"/>
      <c r="AG26" s="7"/>
      <c r="AH26" s="7"/>
      <c r="AI26" s="7"/>
      <c r="AJ26" s="7"/>
      <c r="AK26" s="7"/>
      <c r="AL26" s="7"/>
      <c r="AM26" s="7"/>
      <c r="AN26" s="7"/>
      <c r="AO26" s="7"/>
      <c r="AP26" s="7"/>
      <c r="AQ26" s="7"/>
      <c r="AR26" s="7"/>
      <c r="AS26" s="7"/>
      <c r="AT26" s="7"/>
    </row>
    <row r="27" spans="1:46" s="8" customFormat="1" ht="55.35" customHeight="1" x14ac:dyDescent="0.25">
      <c r="A27" s="215"/>
      <c r="B27" s="220" t="s">
        <v>40</v>
      </c>
      <c r="C27" s="221"/>
      <c r="D27" s="221"/>
      <c r="E27" s="221"/>
      <c r="F27" s="221"/>
      <c r="G27" s="221"/>
      <c r="H27" s="221"/>
      <c r="I27" s="222"/>
      <c r="J27" s="17" t="s">
        <v>12</v>
      </c>
      <c r="K27" s="41"/>
      <c r="L27" s="11"/>
      <c r="M27" s="11"/>
      <c r="U27" s="14">
        <f t="shared" si="1"/>
        <v>0</v>
      </c>
      <c r="V27" s="229"/>
      <c r="W27" s="229"/>
      <c r="X27" s="229"/>
      <c r="Y27" s="229"/>
      <c r="AC27" s="7"/>
      <c r="AD27" s="7"/>
      <c r="AE27" s="7"/>
      <c r="AF27" s="7"/>
      <c r="AG27" s="7"/>
      <c r="AH27" s="7"/>
      <c r="AI27" s="7"/>
      <c r="AJ27" s="7"/>
      <c r="AK27" s="7"/>
      <c r="AL27" s="7"/>
      <c r="AM27" s="7"/>
      <c r="AN27" s="7"/>
      <c r="AO27" s="7"/>
      <c r="AP27" s="7"/>
      <c r="AQ27" s="7"/>
      <c r="AR27" s="7"/>
      <c r="AS27" s="7"/>
      <c r="AT27" s="7"/>
    </row>
    <row r="28" spans="1:46" s="8" customFormat="1" ht="14.1" customHeight="1" x14ac:dyDescent="0.25">
      <c r="A28" s="215"/>
      <c r="B28" s="225" t="s">
        <v>41</v>
      </c>
      <c r="C28" s="226"/>
      <c r="D28" s="226"/>
      <c r="E28" s="226"/>
      <c r="F28" s="226"/>
      <c r="G28" s="226"/>
      <c r="H28" s="226"/>
      <c r="I28" s="226"/>
      <c r="J28" s="226"/>
      <c r="K28" s="226"/>
      <c r="L28" s="227"/>
      <c r="M28" s="15" t="str">
        <f>+IF(OR(V23=2,W23=2,X23=2,Y23=2),"SI ACREDITA","NO ACREDITA")</f>
        <v>SI ACREDITA</v>
      </c>
      <c r="U28" s="21"/>
      <c r="V28" s="21" t="s">
        <v>42</v>
      </c>
      <c r="W28" s="21" t="s">
        <v>43</v>
      </c>
      <c r="X28" s="14" t="s">
        <v>44</v>
      </c>
      <c r="Y28" s="14" t="s">
        <v>45</v>
      </c>
      <c r="AC28" s="7"/>
      <c r="AD28" s="7"/>
      <c r="AE28" s="7"/>
      <c r="AF28" s="7"/>
      <c r="AG28" s="7"/>
      <c r="AH28" s="7"/>
      <c r="AI28" s="7"/>
      <c r="AJ28" s="7"/>
      <c r="AK28" s="7"/>
      <c r="AL28" s="7"/>
      <c r="AM28" s="7"/>
      <c r="AN28" s="7"/>
      <c r="AO28" s="7"/>
      <c r="AP28" s="7"/>
      <c r="AQ28" s="7"/>
      <c r="AR28" s="7"/>
      <c r="AS28" s="7"/>
      <c r="AT28" s="7"/>
    </row>
    <row r="29" spans="1:46" ht="23.45" customHeight="1" x14ac:dyDescent="0.3">
      <c r="A29" s="261" t="s">
        <v>46</v>
      </c>
      <c r="B29" s="261"/>
      <c r="C29" s="261"/>
      <c r="D29" s="261"/>
      <c r="E29" s="261"/>
      <c r="F29" s="261"/>
      <c r="G29" s="261"/>
      <c r="H29" s="261"/>
      <c r="I29" s="261"/>
      <c r="J29" s="261"/>
      <c r="K29" s="261"/>
      <c r="L29" s="261"/>
      <c r="M29" s="29">
        <f>5+X29+X22</f>
        <v>7</v>
      </c>
      <c r="T29" s="14" t="s">
        <v>35</v>
      </c>
      <c r="U29" s="217">
        <f>+IF(M28="SI ACREDITA",0.25,0)</f>
        <v>0.25</v>
      </c>
      <c r="V29" s="217"/>
      <c r="W29" s="217"/>
      <c r="X29" s="10">
        <f>+IF(M28="SI ACREDITA",1,0)</f>
        <v>1</v>
      </c>
      <c r="AC29" s="7"/>
      <c r="AD29" s="7"/>
      <c r="AE29" s="7"/>
      <c r="AF29" s="7"/>
      <c r="AG29" s="7"/>
      <c r="AH29" s="7"/>
      <c r="AI29" s="7"/>
      <c r="AJ29" s="7"/>
      <c r="AK29" s="7"/>
      <c r="AL29" s="7"/>
      <c r="AM29" s="7"/>
      <c r="AN29" s="7"/>
      <c r="AO29" s="7"/>
      <c r="AP29" s="7"/>
      <c r="AQ29" s="7"/>
      <c r="AR29" s="7"/>
      <c r="AS29" s="7"/>
      <c r="AT29" s="7"/>
    </row>
    <row r="30" spans="1:46" ht="72.599999999999994" customHeight="1" x14ac:dyDescent="0.3">
      <c r="A30" s="15" t="s">
        <v>47</v>
      </c>
      <c r="B30" s="262" t="s">
        <v>97</v>
      </c>
      <c r="C30" s="262"/>
      <c r="D30" s="175" t="s">
        <v>96</v>
      </c>
      <c r="E30" s="175"/>
      <c r="F30" s="175"/>
      <c r="G30" s="175"/>
      <c r="H30" s="175"/>
      <c r="I30" s="175"/>
      <c r="J30" s="175"/>
      <c r="K30" s="175"/>
      <c r="L30" s="175"/>
      <c r="M30" s="175"/>
    </row>
    <row r="31" spans="1:46" ht="27.6" customHeight="1" x14ac:dyDescent="0.3">
      <c r="A31" s="174" t="s">
        <v>48</v>
      </c>
      <c r="B31" s="174"/>
      <c r="C31" s="174"/>
      <c r="D31" s="174"/>
      <c r="E31" s="174"/>
      <c r="F31" s="174"/>
      <c r="G31" s="174"/>
      <c r="H31" s="174"/>
      <c r="I31" s="174"/>
      <c r="J31" s="174"/>
      <c r="K31" s="174"/>
      <c r="L31" s="174"/>
      <c r="M31" s="174"/>
    </row>
    <row r="32" spans="1:46" ht="49.35" customHeight="1" x14ac:dyDescent="0.3">
      <c r="A32" s="15" t="s">
        <v>49</v>
      </c>
      <c r="B32" s="175" t="s">
        <v>50</v>
      </c>
      <c r="C32" s="175"/>
      <c r="D32" s="175"/>
      <c r="E32" s="175"/>
      <c r="F32" s="175"/>
      <c r="G32" s="175"/>
      <c r="H32" s="175"/>
      <c r="I32" s="175"/>
      <c r="J32" s="13" t="s">
        <v>23</v>
      </c>
      <c r="K32" s="13" t="s">
        <v>24</v>
      </c>
      <c r="L32" s="13" t="s">
        <v>25</v>
      </c>
      <c r="M32" s="13" t="s">
        <v>26</v>
      </c>
      <c r="U32" s="198"/>
      <c r="V32" s="198"/>
      <c r="W32" s="198"/>
    </row>
    <row r="33" spans="1:21" s="7" customFormat="1" ht="41.1" customHeight="1" x14ac:dyDescent="0.25">
      <c r="A33" s="28" t="s">
        <v>51</v>
      </c>
      <c r="B33" s="176" t="s">
        <v>232</v>
      </c>
      <c r="C33" s="176"/>
      <c r="D33" s="176"/>
      <c r="E33" s="176"/>
      <c r="F33" s="176"/>
      <c r="G33" s="176"/>
      <c r="H33" s="176"/>
      <c r="I33" s="176"/>
      <c r="J33" s="17" t="s">
        <v>3</v>
      </c>
      <c r="K33" s="41" t="s">
        <v>227</v>
      </c>
      <c r="L33" s="11">
        <v>2</v>
      </c>
      <c r="M33" s="81"/>
      <c r="U33" s="8"/>
    </row>
    <row r="34" spans="1:21" s="7" customFormat="1" ht="42.6" customHeight="1" x14ac:dyDescent="0.25">
      <c r="A34" s="28" t="s">
        <v>52</v>
      </c>
      <c r="B34" s="176" t="s">
        <v>233</v>
      </c>
      <c r="C34" s="176"/>
      <c r="D34" s="176"/>
      <c r="E34" s="176"/>
      <c r="F34" s="176"/>
      <c r="G34" s="176"/>
      <c r="H34" s="176"/>
      <c r="I34" s="176"/>
      <c r="J34" s="17" t="s">
        <v>3</v>
      </c>
      <c r="K34" s="11"/>
      <c r="L34" s="11"/>
      <c r="M34" s="11"/>
      <c r="U34" s="8"/>
    </row>
    <row r="35" spans="1:21" s="7" customFormat="1" ht="107.45" customHeight="1" x14ac:dyDescent="0.25">
      <c r="A35" s="28" t="s">
        <v>53</v>
      </c>
      <c r="B35" s="176" t="s">
        <v>257</v>
      </c>
      <c r="C35" s="176"/>
      <c r="D35" s="176"/>
      <c r="E35" s="176"/>
      <c r="F35" s="176"/>
      <c r="G35" s="176"/>
      <c r="H35" s="176"/>
      <c r="I35" s="176"/>
      <c r="J35" s="17" t="s">
        <v>3</v>
      </c>
      <c r="K35" s="11"/>
      <c r="L35" s="11"/>
      <c r="M35" s="80"/>
      <c r="N35" s="94"/>
      <c r="O35" s="84"/>
      <c r="U35" s="8"/>
    </row>
    <row r="36" spans="1:21" s="7" customFormat="1" ht="35.1" customHeight="1" x14ac:dyDescent="0.25">
      <c r="A36" s="28" t="s">
        <v>54</v>
      </c>
      <c r="B36" s="177">
        <v>40463</v>
      </c>
      <c r="C36" s="176"/>
      <c r="D36" s="176"/>
      <c r="E36" s="176"/>
      <c r="F36" s="176"/>
      <c r="G36" s="176"/>
      <c r="H36" s="176"/>
      <c r="I36" s="176"/>
      <c r="J36" s="17" t="s">
        <v>3</v>
      </c>
      <c r="K36" s="11"/>
      <c r="L36" s="11"/>
      <c r="M36" s="11"/>
      <c r="U36" s="8"/>
    </row>
    <row r="37" spans="1:21" s="7" customFormat="1" ht="38.1" customHeight="1" x14ac:dyDescent="0.25">
      <c r="A37" s="28" t="s">
        <v>55</v>
      </c>
      <c r="B37" s="177">
        <v>41267</v>
      </c>
      <c r="C37" s="176"/>
      <c r="D37" s="176"/>
      <c r="E37" s="176"/>
      <c r="F37" s="176"/>
      <c r="G37" s="176"/>
      <c r="H37" s="176"/>
      <c r="I37" s="176"/>
      <c r="J37" s="17" t="s">
        <v>3</v>
      </c>
      <c r="K37" s="11"/>
      <c r="L37" s="11"/>
      <c r="M37" s="11"/>
      <c r="U37" s="8"/>
    </row>
    <row r="38" spans="1:21" s="7" customFormat="1" ht="42.6" customHeight="1" x14ac:dyDescent="0.25">
      <c r="A38" s="28" t="s">
        <v>56</v>
      </c>
      <c r="B38" s="178">
        <v>2999995015</v>
      </c>
      <c r="C38" s="178"/>
      <c r="D38" s="178"/>
      <c r="E38" s="178"/>
      <c r="F38" s="178"/>
      <c r="G38" s="178"/>
      <c r="H38" s="178"/>
      <c r="I38" s="178"/>
      <c r="J38" s="17" t="s">
        <v>3</v>
      </c>
      <c r="K38" s="11"/>
      <c r="L38" s="11"/>
      <c r="M38" s="11"/>
      <c r="U38" s="8"/>
    </row>
    <row r="39" spans="1:21" s="7" customFormat="1" ht="42.6" customHeight="1" x14ac:dyDescent="0.25">
      <c r="A39" s="28" t="s">
        <v>98</v>
      </c>
      <c r="B39" s="183">
        <v>578150</v>
      </c>
      <c r="C39" s="184"/>
      <c r="D39" s="184"/>
      <c r="E39" s="184"/>
      <c r="F39" s="184"/>
      <c r="G39" s="184"/>
      <c r="H39" s="184"/>
      <c r="I39" s="185"/>
      <c r="J39" s="17" t="s">
        <v>3</v>
      </c>
      <c r="K39" s="11"/>
      <c r="L39" s="11"/>
      <c r="M39" s="11"/>
      <c r="U39" s="8"/>
    </row>
    <row r="40" spans="1:21" s="7" customFormat="1" ht="53.1" customHeight="1" x14ac:dyDescent="0.25">
      <c r="A40" s="28" t="s">
        <v>57</v>
      </c>
      <c r="B40" s="178" t="s">
        <v>234</v>
      </c>
      <c r="C40" s="178"/>
      <c r="D40" s="178"/>
      <c r="E40" s="178"/>
      <c r="F40" s="178"/>
      <c r="G40" s="178"/>
      <c r="H40" s="178"/>
      <c r="I40" s="178"/>
      <c r="J40" s="17" t="s">
        <v>3</v>
      </c>
      <c r="K40" s="11"/>
      <c r="L40" s="11"/>
      <c r="M40" s="11"/>
      <c r="U40" s="8"/>
    </row>
    <row r="41" spans="1:21" ht="77.45" customHeight="1" x14ac:dyDescent="0.3">
      <c r="A41" s="186" t="s">
        <v>99</v>
      </c>
      <c r="B41" s="202"/>
      <c r="C41" s="202"/>
      <c r="D41" s="202"/>
      <c r="E41" s="202"/>
      <c r="F41" s="202"/>
      <c r="G41" s="202"/>
      <c r="H41" s="202"/>
      <c r="I41" s="187"/>
      <c r="J41" s="199" t="s">
        <v>3</v>
      </c>
      <c r="K41" s="200"/>
      <c r="L41" s="200"/>
      <c r="M41" s="201"/>
      <c r="U41" s="8"/>
    </row>
    <row r="42" spans="1:21" x14ac:dyDescent="0.3">
      <c r="A42" s="197" t="s">
        <v>100</v>
      </c>
      <c r="B42" s="197"/>
      <c r="C42" s="197"/>
      <c r="D42" s="197"/>
      <c r="E42" s="197"/>
      <c r="F42" s="197"/>
      <c r="G42" s="197"/>
      <c r="H42" s="197"/>
      <c r="I42" s="197"/>
      <c r="J42" s="197"/>
      <c r="K42" s="197"/>
      <c r="L42" s="197"/>
      <c r="M42" s="197"/>
    </row>
    <row r="43" spans="1:21" x14ac:dyDescent="0.3">
      <c r="A43" s="2"/>
      <c r="D43" s="47"/>
      <c r="E43" s="47"/>
      <c r="F43" s="47"/>
      <c r="G43" s="47"/>
      <c r="H43" s="47"/>
      <c r="I43" s="47"/>
      <c r="J43" s="47"/>
      <c r="K43" s="47"/>
      <c r="L43" s="47"/>
    </row>
    <row r="44" spans="1:21" ht="96.6" customHeight="1" x14ac:dyDescent="0.3">
      <c r="B44" s="43" t="s">
        <v>58</v>
      </c>
      <c r="C44" s="179" t="s">
        <v>59</v>
      </c>
      <c r="D44" s="179"/>
      <c r="E44" s="31" t="s">
        <v>23</v>
      </c>
      <c r="F44" s="30" t="s">
        <v>60</v>
      </c>
      <c r="G44" s="30" t="s">
        <v>101</v>
      </c>
      <c r="H44" s="30" t="s">
        <v>102</v>
      </c>
      <c r="I44" s="30" t="s">
        <v>61</v>
      </c>
      <c r="J44" s="30" t="s">
        <v>103</v>
      </c>
      <c r="K44" s="30" t="s">
        <v>104</v>
      </c>
      <c r="L44" s="30" t="s">
        <v>105</v>
      </c>
    </row>
    <row r="45" spans="1:21" x14ac:dyDescent="0.3">
      <c r="B45" s="48" t="str">
        <f>+$B$8</f>
        <v>NOGAALL SAS</v>
      </c>
      <c r="C45" s="160">
        <v>1</v>
      </c>
      <c r="D45" s="161"/>
      <c r="E45" s="17" t="s">
        <v>3</v>
      </c>
      <c r="F45" s="32">
        <v>5293.79</v>
      </c>
      <c r="G45" s="50">
        <v>578150</v>
      </c>
      <c r="H45" s="50">
        <v>0</v>
      </c>
      <c r="I45" s="35">
        <v>0.66</v>
      </c>
      <c r="J45" s="33">
        <f t="shared" ref="J45:J51" si="2">+IF(E45="SI",I45*F45,0)</f>
        <v>3493.9014000000002</v>
      </c>
      <c r="K45" s="49">
        <f t="shared" ref="K45:K51" si="3">+IF(E45="SI",I45*G45,0)</f>
        <v>381579</v>
      </c>
      <c r="L45" s="49">
        <f t="shared" ref="L45:L51" si="4">+IF(E45="SI",I45*H45,0)</f>
        <v>0</v>
      </c>
    </row>
    <row r="46" spans="1:21" x14ac:dyDescent="0.3">
      <c r="B46" s="48">
        <f>+$B$9</f>
        <v>0</v>
      </c>
      <c r="C46" s="160"/>
      <c r="D46" s="161"/>
      <c r="E46" s="17"/>
      <c r="F46" s="32"/>
      <c r="G46" s="50"/>
      <c r="H46" s="50"/>
      <c r="I46" s="35"/>
      <c r="J46" s="33">
        <f t="shared" si="2"/>
        <v>0</v>
      </c>
      <c r="K46" s="49">
        <f t="shared" si="3"/>
        <v>0</v>
      </c>
      <c r="L46" s="49">
        <f t="shared" si="4"/>
        <v>0</v>
      </c>
    </row>
    <row r="47" spans="1:21" x14ac:dyDescent="0.3">
      <c r="B47" s="48">
        <f>+$B$10</f>
        <v>0</v>
      </c>
      <c r="C47" s="160"/>
      <c r="D47" s="161"/>
      <c r="E47" s="17"/>
      <c r="F47" s="32"/>
      <c r="G47" s="50"/>
      <c r="H47" s="50"/>
      <c r="I47" s="35"/>
      <c r="J47" s="33">
        <f t="shared" si="2"/>
        <v>0</v>
      </c>
      <c r="K47" s="49">
        <f t="shared" si="3"/>
        <v>0</v>
      </c>
      <c r="L47" s="49">
        <f t="shared" si="4"/>
        <v>0</v>
      </c>
    </row>
    <row r="48" spans="1:21" x14ac:dyDescent="0.3">
      <c r="B48" s="48">
        <f>+$B$11</f>
        <v>0</v>
      </c>
      <c r="C48" s="160"/>
      <c r="D48" s="161"/>
      <c r="E48" s="17"/>
      <c r="F48" s="32"/>
      <c r="G48" s="50"/>
      <c r="H48" s="50"/>
      <c r="I48" s="35"/>
      <c r="J48" s="33">
        <f t="shared" si="2"/>
        <v>0</v>
      </c>
      <c r="K48" s="49">
        <f t="shared" si="3"/>
        <v>0</v>
      </c>
      <c r="L48" s="49">
        <f t="shared" si="4"/>
        <v>0</v>
      </c>
    </row>
    <row r="49" spans="1:13" x14ac:dyDescent="0.3">
      <c r="B49" s="48">
        <f>+$B$12</f>
        <v>0</v>
      </c>
      <c r="C49" s="160"/>
      <c r="D49" s="161"/>
      <c r="E49" s="17"/>
      <c r="F49" s="32"/>
      <c r="G49" s="50"/>
      <c r="H49" s="50"/>
      <c r="I49" s="35"/>
      <c r="J49" s="33">
        <f t="shared" si="2"/>
        <v>0</v>
      </c>
      <c r="K49" s="49">
        <f t="shared" si="3"/>
        <v>0</v>
      </c>
      <c r="L49" s="49">
        <f t="shared" si="4"/>
        <v>0</v>
      </c>
    </row>
    <row r="50" spans="1:13" x14ac:dyDescent="0.3">
      <c r="B50" s="48">
        <f>+$B$13</f>
        <v>0</v>
      </c>
      <c r="C50" s="160"/>
      <c r="D50" s="161"/>
      <c r="E50" s="17"/>
      <c r="F50" s="32"/>
      <c r="G50" s="50"/>
      <c r="H50" s="50"/>
      <c r="I50" s="35"/>
      <c r="J50" s="33">
        <f t="shared" si="2"/>
        <v>0</v>
      </c>
      <c r="K50" s="49">
        <f t="shared" si="3"/>
        <v>0</v>
      </c>
      <c r="L50" s="49">
        <f t="shared" si="4"/>
        <v>0</v>
      </c>
    </row>
    <row r="51" spans="1:13" x14ac:dyDescent="0.3">
      <c r="B51" s="48">
        <f>+$B$14</f>
        <v>0</v>
      </c>
      <c r="C51" s="160"/>
      <c r="D51" s="161"/>
      <c r="E51" s="17"/>
      <c r="F51" s="32"/>
      <c r="G51" s="50"/>
      <c r="H51" s="50"/>
      <c r="I51" s="35"/>
      <c r="J51" s="33">
        <f t="shared" si="2"/>
        <v>0</v>
      </c>
      <c r="K51" s="49">
        <f t="shared" si="3"/>
        <v>0</v>
      </c>
      <c r="L51" s="49">
        <f t="shared" si="4"/>
        <v>0</v>
      </c>
    </row>
    <row r="52" spans="1:13" x14ac:dyDescent="0.3">
      <c r="A52" s="2"/>
      <c r="I52" s="1" t="s">
        <v>106</v>
      </c>
      <c r="J52" s="33">
        <f>SUM(J45:J51)</f>
        <v>3493.9014000000002</v>
      </c>
      <c r="K52" s="49">
        <f>SUM(K45:K51)</f>
        <v>381579</v>
      </c>
      <c r="L52" s="49">
        <f>SUM(L45:L51)</f>
        <v>0</v>
      </c>
    </row>
    <row r="53" spans="1:13" x14ac:dyDescent="0.3">
      <c r="A53" s="2"/>
      <c r="L53" s="34"/>
    </row>
    <row r="54" spans="1:13" x14ac:dyDescent="0.3">
      <c r="A54" s="2"/>
      <c r="L54" s="34"/>
    </row>
    <row r="55" spans="1:13" ht="25.5" x14ac:dyDescent="0.35">
      <c r="A55" s="162" t="s">
        <v>107</v>
      </c>
      <c r="B55" s="123"/>
      <c r="C55" s="123"/>
      <c r="D55" s="123"/>
      <c r="E55" s="123"/>
      <c r="F55" s="123"/>
      <c r="G55" s="123"/>
      <c r="H55" s="123"/>
      <c r="I55" s="123"/>
      <c r="J55" s="123"/>
      <c r="K55" s="123"/>
      <c r="L55" s="123"/>
      <c r="M55" s="124"/>
    </row>
    <row r="56" spans="1:13" ht="27" x14ac:dyDescent="0.35">
      <c r="A56" s="125" t="str">
        <f>+IF(AND(J52&gt;0,AND(K52&gt;0,AND(J33="SI",J34="SI",J35="SI",J36="SI",J37="SI",J38="SI",J40="SI",J39="SI"))),"CUMPLE","NO CUMPLE")</f>
        <v>CUMPLE</v>
      </c>
      <c r="B56" s="125"/>
      <c r="C56" s="125"/>
      <c r="D56" s="125"/>
      <c r="E56" s="125"/>
      <c r="F56" s="125"/>
      <c r="G56" s="125"/>
      <c r="H56" s="125"/>
      <c r="I56" s="125"/>
      <c r="J56" s="125"/>
      <c r="K56" s="125"/>
      <c r="L56" s="125"/>
      <c r="M56" s="125"/>
    </row>
    <row r="57" spans="1:13" ht="49.35" customHeight="1" x14ac:dyDescent="0.3">
      <c r="A57" s="151" t="s">
        <v>110</v>
      </c>
      <c r="B57" s="151"/>
      <c r="C57" s="151"/>
      <c r="D57" s="168">
        <f>+IF(A56="CUMPLE",J52,0)</f>
        <v>3493.9014000000002</v>
      </c>
      <c r="E57" s="169"/>
      <c r="F57" s="151" t="s">
        <v>111</v>
      </c>
      <c r="G57" s="151"/>
      <c r="H57" s="152">
        <f>+IF(A56="CUMPLE",K52,0)</f>
        <v>381579</v>
      </c>
      <c r="I57" s="153"/>
      <c r="J57" s="151" t="s">
        <v>112</v>
      </c>
      <c r="K57" s="151"/>
      <c r="L57" s="152">
        <f>+IF(A56="CUMPLE",L52,0)</f>
        <v>0</v>
      </c>
      <c r="M57" s="153"/>
    </row>
    <row r="58" spans="1:13" ht="41.25" customHeight="1" thickBot="1" x14ac:dyDescent="0.35">
      <c r="A58" s="194" t="s">
        <v>272</v>
      </c>
      <c r="B58" s="195"/>
      <c r="C58" s="195"/>
      <c r="D58" s="195"/>
      <c r="E58" s="195"/>
      <c r="F58" s="195"/>
      <c r="G58" s="195"/>
      <c r="H58" s="195"/>
      <c r="I58" s="195"/>
      <c r="J58" s="195"/>
      <c r="K58" s="195"/>
      <c r="L58" s="195"/>
      <c r="M58" s="196"/>
    </row>
    <row r="59" spans="1:13" ht="24" customHeight="1" x14ac:dyDescent="0.3">
      <c r="A59" s="51"/>
      <c r="B59" s="52"/>
      <c r="C59" s="52"/>
      <c r="D59" s="52"/>
      <c r="E59" s="52"/>
      <c r="F59" s="52"/>
      <c r="G59" s="52"/>
      <c r="H59" s="52"/>
      <c r="I59" s="52"/>
      <c r="J59" s="52"/>
      <c r="K59" s="52"/>
      <c r="L59" s="52"/>
      <c r="M59" s="53"/>
    </row>
    <row r="60" spans="1:13" ht="18" hidden="1" x14ac:dyDescent="0.3">
      <c r="A60" s="174" t="s">
        <v>63</v>
      </c>
      <c r="B60" s="174"/>
      <c r="C60" s="174"/>
      <c r="D60" s="174"/>
      <c r="E60" s="174"/>
      <c r="F60" s="174"/>
      <c r="G60" s="174"/>
      <c r="H60" s="174"/>
      <c r="I60" s="174"/>
      <c r="J60" s="174"/>
      <c r="K60" s="174"/>
      <c r="L60" s="174"/>
      <c r="M60" s="174"/>
    </row>
    <row r="61" spans="1:13" ht="30.75" hidden="1" customHeight="1" x14ac:dyDescent="0.3">
      <c r="A61" s="15" t="s">
        <v>49</v>
      </c>
      <c r="B61" s="175" t="s">
        <v>50</v>
      </c>
      <c r="C61" s="175"/>
      <c r="D61" s="175"/>
      <c r="E61" s="175"/>
      <c r="F61" s="175"/>
      <c r="G61" s="175"/>
      <c r="H61" s="175"/>
      <c r="I61" s="175"/>
      <c r="J61" s="13" t="s">
        <v>23</v>
      </c>
      <c r="K61" s="13" t="s">
        <v>24</v>
      </c>
      <c r="L61" s="13" t="s">
        <v>25</v>
      </c>
      <c r="M61" s="13" t="s">
        <v>26</v>
      </c>
    </row>
    <row r="62" spans="1:13" ht="36.75" hidden="1" customHeight="1" x14ac:dyDescent="0.3">
      <c r="A62" s="28" t="s">
        <v>51</v>
      </c>
      <c r="B62" s="176"/>
      <c r="C62" s="176"/>
      <c r="D62" s="176"/>
      <c r="E62" s="176"/>
      <c r="F62" s="176"/>
      <c r="G62" s="176"/>
      <c r="H62" s="176"/>
      <c r="I62" s="176"/>
      <c r="J62" s="17"/>
      <c r="K62" s="41"/>
      <c r="L62" s="11"/>
      <c r="M62" s="11"/>
    </row>
    <row r="63" spans="1:13" ht="44.25" hidden="1" customHeight="1" x14ac:dyDescent="0.3">
      <c r="A63" s="28" t="s">
        <v>52</v>
      </c>
      <c r="B63" s="176"/>
      <c r="C63" s="176"/>
      <c r="D63" s="176"/>
      <c r="E63" s="176"/>
      <c r="F63" s="176"/>
      <c r="G63" s="176"/>
      <c r="H63" s="176"/>
      <c r="I63" s="176"/>
      <c r="J63" s="17"/>
      <c r="K63" s="11"/>
      <c r="L63" s="11"/>
      <c r="M63" s="11"/>
    </row>
    <row r="64" spans="1:13" ht="48" hidden="1" customHeight="1" x14ac:dyDescent="0.3">
      <c r="A64" s="28" t="s">
        <v>53</v>
      </c>
      <c r="B64" s="176"/>
      <c r="C64" s="176"/>
      <c r="D64" s="176"/>
      <c r="E64" s="176"/>
      <c r="F64" s="176"/>
      <c r="G64" s="176"/>
      <c r="H64" s="176"/>
      <c r="I64" s="176"/>
      <c r="J64" s="17"/>
      <c r="K64" s="11"/>
      <c r="L64" s="11"/>
      <c r="M64" s="11"/>
    </row>
    <row r="65" spans="1:13" ht="27" hidden="1" x14ac:dyDescent="0.3">
      <c r="A65" s="28" t="s">
        <v>54</v>
      </c>
      <c r="B65" s="177"/>
      <c r="C65" s="176"/>
      <c r="D65" s="176"/>
      <c r="E65" s="176"/>
      <c r="F65" s="176"/>
      <c r="G65" s="176"/>
      <c r="H65" s="176"/>
      <c r="I65" s="176"/>
      <c r="J65" s="17"/>
      <c r="K65" s="11"/>
      <c r="L65" s="11"/>
      <c r="M65" s="11"/>
    </row>
    <row r="66" spans="1:13" ht="45" hidden="1" customHeight="1" x14ac:dyDescent="0.3">
      <c r="A66" s="28" t="s">
        <v>55</v>
      </c>
      <c r="B66" s="177"/>
      <c r="C66" s="176"/>
      <c r="D66" s="176"/>
      <c r="E66" s="176"/>
      <c r="F66" s="176"/>
      <c r="G66" s="176"/>
      <c r="H66" s="176"/>
      <c r="I66" s="176"/>
      <c r="J66" s="17"/>
      <c r="K66" s="11"/>
      <c r="L66" s="11"/>
      <c r="M66" s="11"/>
    </row>
    <row r="67" spans="1:13" ht="27" hidden="1" x14ac:dyDescent="0.3">
      <c r="A67" s="28" t="s">
        <v>56</v>
      </c>
      <c r="B67" s="178"/>
      <c r="C67" s="178"/>
      <c r="D67" s="178"/>
      <c r="E67" s="178"/>
      <c r="F67" s="178"/>
      <c r="G67" s="178"/>
      <c r="H67" s="178"/>
      <c r="I67" s="178"/>
      <c r="J67" s="17"/>
      <c r="K67" s="11"/>
      <c r="L67" s="11"/>
      <c r="M67" s="11"/>
    </row>
    <row r="68" spans="1:13" ht="27" hidden="1" x14ac:dyDescent="0.3">
      <c r="A68" s="28" t="s">
        <v>98</v>
      </c>
      <c r="B68" s="183"/>
      <c r="C68" s="184"/>
      <c r="D68" s="184"/>
      <c r="E68" s="184"/>
      <c r="F68" s="184"/>
      <c r="G68" s="184"/>
      <c r="H68" s="184"/>
      <c r="I68" s="185"/>
      <c r="J68" s="17"/>
      <c r="K68" s="11"/>
      <c r="L68" s="11"/>
      <c r="M68" s="11"/>
    </row>
    <row r="69" spans="1:13" ht="40.5" hidden="1" x14ac:dyDescent="0.3">
      <c r="A69" s="28" t="s">
        <v>57</v>
      </c>
      <c r="B69" s="178"/>
      <c r="C69" s="178"/>
      <c r="D69" s="178"/>
      <c r="E69" s="178"/>
      <c r="F69" s="178"/>
      <c r="G69" s="178"/>
      <c r="H69" s="178"/>
      <c r="I69" s="178"/>
      <c r="J69" s="17"/>
      <c r="K69" s="11"/>
      <c r="L69" s="11"/>
      <c r="M69" s="11"/>
    </row>
    <row r="70" spans="1:13" ht="25.5" hidden="1" x14ac:dyDescent="0.3">
      <c r="A70" s="186" t="s">
        <v>99</v>
      </c>
      <c r="B70" s="202"/>
      <c r="C70" s="202"/>
      <c r="D70" s="202"/>
      <c r="E70" s="202"/>
      <c r="F70" s="202"/>
      <c r="G70" s="202"/>
      <c r="H70" s="202"/>
      <c r="I70" s="187"/>
      <c r="J70" s="199"/>
      <c r="K70" s="200"/>
      <c r="L70" s="200"/>
      <c r="M70" s="201"/>
    </row>
    <row r="71" spans="1:13" hidden="1" x14ac:dyDescent="0.3">
      <c r="A71" s="197" t="s">
        <v>100</v>
      </c>
      <c r="B71" s="197"/>
      <c r="C71" s="197"/>
      <c r="D71" s="197"/>
      <c r="E71" s="197"/>
      <c r="F71" s="197"/>
      <c r="G71" s="197"/>
      <c r="H71" s="197"/>
      <c r="I71" s="197"/>
      <c r="J71" s="197"/>
      <c r="K71" s="197"/>
      <c r="L71" s="197"/>
      <c r="M71" s="197"/>
    </row>
    <row r="72" spans="1:13" hidden="1" x14ac:dyDescent="0.3">
      <c r="A72" s="2"/>
      <c r="D72" s="47"/>
      <c r="E72" s="47"/>
      <c r="F72" s="47"/>
      <c r="G72" s="47"/>
      <c r="H72" s="47"/>
      <c r="I72" s="47"/>
      <c r="J72" s="47"/>
      <c r="K72" s="47"/>
      <c r="L72" s="47"/>
    </row>
    <row r="73" spans="1:13" ht="51" hidden="1" x14ac:dyDescent="0.3">
      <c r="B73" s="43" t="s">
        <v>58</v>
      </c>
      <c r="C73" s="179" t="s">
        <v>59</v>
      </c>
      <c r="D73" s="179"/>
      <c r="E73" s="31" t="s">
        <v>23</v>
      </c>
      <c r="F73" s="30" t="s">
        <v>60</v>
      </c>
      <c r="G73" s="30" t="s">
        <v>101</v>
      </c>
      <c r="H73" s="30" t="s">
        <v>102</v>
      </c>
      <c r="I73" s="30" t="s">
        <v>61</v>
      </c>
      <c r="J73" s="30" t="s">
        <v>103</v>
      </c>
      <c r="K73" s="30" t="s">
        <v>104</v>
      </c>
      <c r="L73" s="30" t="s">
        <v>105</v>
      </c>
    </row>
    <row r="74" spans="1:13" hidden="1" x14ac:dyDescent="0.3">
      <c r="B74" s="48" t="str">
        <f>+$B$8</f>
        <v>NOGAALL SAS</v>
      </c>
      <c r="C74" s="160"/>
      <c r="D74" s="161"/>
      <c r="E74" s="17"/>
      <c r="F74" s="32"/>
      <c r="G74" s="50"/>
      <c r="H74" s="50">
        <v>0</v>
      </c>
      <c r="I74" s="35"/>
      <c r="J74" s="33">
        <f t="shared" ref="J74:J80" si="5">+IF(E74="SI",I74*F74,0)</f>
        <v>0</v>
      </c>
      <c r="K74" s="49">
        <f>+IF(E74="SI",I74*G74,0)</f>
        <v>0</v>
      </c>
      <c r="L74" s="49">
        <f t="shared" ref="L74:L80" si="6">+IF(E74="SI",I74*H74,0)</f>
        <v>0</v>
      </c>
    </row>
    <row r="75" spans="1:13" hidden="1" x14ac:dyDescent="0.3">
      <c r="B75" s="48">
        <f>+$B$9</f>
        <v>0</v>
      </c>
      <c r="C75" s="160"/>
      <c r="D75" s="161"/>
      <c r="E75" s="17"/>
      <c r="F75" s="32"/>
      <c r="G75" s="50"/>
      <c r="H75" s="50"/>
      <c r="I75" s="35"/>
      <c r="J75" s="33">
        <f t="shared" si="5"/>
        <v>0</v>
      </c>
      <c r="K75" s="49">
        <f t="shared" ref="K75:K80" si="7">+IF(E75="SI",I75*G75,0)</f>
        <v>0</v>
      </c>
      <c r="L75" s="49">
        <f t="shared" si="6"/>
        <v>0</v>
      </c>
    </row>
    <row r="76" spans="1:13" hidden="1" x14ac:dyDescent="0.3">
      <c r="B76" s="48">
        <f>+$B$10</f>
        <v>0</v>
      </c>
      <c r="C76" s="160"/>
      <c r="D76" s="161"/>
      <c r="E76" s="17"/>
      <c r="F76" s="32"/>
      <c r="G76" s="50"/>
      <c r="H76" s="50"/>
      <c r="I76" s="35"/>
      <c r="J76" s="33">
        <f t="shared" si="5"/>
        <v>0</v>
      </c>
      <c r="K76" s="49">
        <f t="shared" si="7"/>
        <v>0</v>
      </c>
      <c r="L76" s="49">
        <f t="shared" si="6"/>
        <v>0</v>
      </c>
    </row>
    <row r="77" spans="1:13" hidden="1" x14ac:dyDescent="0.3">
      <c r="B77" s="48">
        <f>+$B$11</f>
        <v>0</v>
      </c>
      <c r="C77" s="160"/>
      <c r="D77" s="161"/>
      <c r="E77" s="17"/>
      <c r="F77" s="32"/>
      <c r="G77" s="50"/>
      <c r="H77" s="50"/>
      <c r="I77" s="35"/>
      <c r="J77" s="33">
        <f t="shared" si="5"/>
        <v>0</v>
      </c>
      <c r="K77" s="49">
        <f t="shared" si="7"/>
        <v>0</v>
      </c>
      <c r="L77" s="49">
        <f t="shared" si="6"/>
        <v>0</v>
      </c>
    </row>
    <row r="78" spans="1:13" hidden="1" x14ac:dyDescent="0.3">
      <c r="B78" s="48">
        <f>+$B$12</f>
        <v>0</v>
      </c>
      <c r="C78" s="160"/>
      <c r="D78" s="161"/>
      <c r="E78" s="17"/>
      <c r="F78" s="32"/>
      <c r="G78" s="50"/>
      <c r="H78" s="50"/>
      <c r="I78" s="35"/>
      <c r="J78" s="33">
        <f t="shared" si="5"/>
        <v>0</v>
      </c>
      <c r="K78" s="49">
        <f t="shared" si="7"/>
        <v>0</v>
      </c>
      <c r="L78" s="49">
        <f t="shared" si="6"/>
        <v>0</v>
      </c>
    </row>
    <row r="79" spans="1:13" hidden="1" x14ac:dyDescent="0.3">
      <c r="B79" s="48">
        <f>+$B$13</f>
        <v>0</v>
      </c>
      <c r="C79" s="160"/>
      <c r="D79" s="161"/>
      <c r="E79" s="17"/>
      <c r="F79" s="32"/>
      <c r="G79" s="50"/>
      <c r="H79" s="50"/>
      <c r="I79" s="35"/>
      <c r="J79" s="33">
        <f t="shared" si="5"/>
        <v>0</v>
      </c>
      <c r="K79" s="49">
        <f t="shared" si="7"/>
        <v>0</v>
      </c>
      <c r="L79" s="49">
        <f t="shared" si="6"/>
        <v>0</v>
      </c>
    </row>
    <row r="80" spans="1:13" hidden="1" x14ac:dyDescent="0.3">
      <c r="B80" s="48">
        <f>+$B$14</f>
        <v>0</v>
      </c>
      <c r="C80" s="160"/>
      <c r="D80" s="161"/>
      <c r="E80" s="17"/>
      <c r="F80" s="32"/>
      <c r="G80" s="50"/>
      <c r="H80" s="50"/>
      <c r="I80" s="35"/>
      <c r="J80" s="33">
        <f t="shared" si="5"/>
        <v>0</v>
      </c>
      <c r="K80" s="49">
        <f t="shared" si="7"/>
        <v>0</v>
      </c>
      <c r="L80" s="49">
        <f t="shared" si="6"/>
        <v>0</v>
      </c>
    </row>
    <row r="81" spans="1:13" hidden="1" x14ac:dyDescent="0.3">
      <c r="A81" s="2"/>
      <c r="I81" s="1" t="s">
        <v>106</v>
      </c>
      <c r="J81" s="33">
        <f>SUM(J74:J80)</f>
        <v>0</v>
      </c>
      <c r="K81" s="49">
        <f>SUM(K74:K80)</f>
        <v>0</v>
      </c>
      <c r="L81" s="49">
        <f>SUM(L74:L80)</f>
        <v>0</v>
      </c>
    </row>
    <row r="82" spans="1:13" hidden="1" x14ac:dyDescent="0.3">
      <c r="A82" s="2"/>
      <c r="L82" s="34"/>
    </row>
    <row r="83" spans="1:13" hidden="1" x14ac:dyDescent="0.3">
      <c r="A83" s="2"/>
      <c r="L83" s="34"/>
    </row>
    <row r="84" spans="1:13" ht="25.5" hidden="1" x14ac:dyDescent="0.35">
      <c r="A84" s="162" t="s">
        <v>107</v>
      </c>
      <c r="B84" s="123"/>
      <c r="C84" s="123"/>
      <c r="D84" s="123"/>
      <c r="E84" s="123"/>
      <c r="F84" s="123"/>
      <c r="G84" s="123"/>
      <c r="H84" s="123"/>
      <c r="I84" s="123"/>
      <c r="J84" s="123"/>
      <c r="K84" s="123"/>
      <c r="L84" s="123"/>
      <c r="M84" s="124"/>
    </row>
    <row r="85" spans="1:13" ht="27" hidden="1" x14ac:dyDescent="0.35">
      <c r="A85" s="163" t="str">
        <f>+IF(AND(J81&gt;0,AND(K81&gt;0,AND(J62="SI",J63="SI",J64="SI",J65="SI",J66="SI",J67="SI",J69="SI",J68="SI"))),"CUMPLE","NO CUMPLE")</f>
        <v>NO CUMPLE</v>
      </c>
      <c r="B85" s="163"/>
      <c r="C85" s="163"/>
      <c r="D85" s="163"/>
      <c r="E85" s="163"/>
      <c r="F85" s="163"/>
      <c r="G85" s="163"/>
      <c r="H85" s="163"/>
      <c r="I85" s="163"/>
      <c r="J85" s="163"/>
      <c r="K85" s="163"/>
      <c r="L85" s="163"/>
      <c r="M85" s="163"/>
    </row>
    <row r="86" spans="1:13" ht="26.25" hidden="1" thickBot="1" x14ac:dyDescent="0.35">
      <c r="A86" s="151" t="s">
        <v>110</v>
      </c>
      <c r="B86" s="151"/>
      <c r="C86" s="151"/>
      <c r="D86" s="168">
        <f>+IF(A85="CUMPLE",J81,0)</f>
        <v>0</v>
      </c>
      <c r="E86" s="169"/>
      <c r="F86" s="151" t="s">
        <v>111</v>
      </c>
      <c r="G86" s="151"/>
      <c r="H86" s="152">
        <f>+IF(A85="CUMPLE",K81,0)</f>
        <v>0</v>
      </c>
      <c r="I86" s="153"/>
      <c r="J86" s="151" t="s">
        <v>112</v>
      </c>
      <c r="K86" s="151"/>
      <c r="L86" s="152">
        <f>+IF(A85="CUMPLE",L81,0)</f>
        <v>0</v>
      </c>
      <c r="M86" s="153"/>
    </row>
    <row r="87" spans="1:13" ht="17.25" hidden="1" thickBot="1" x14ac:dyDescent="0.35">
      <c r="A87" s="180" t="s">
        <v>62</v>
      </c>
      <c r="B87" s="181"/>
      <c r="C87" s="181"/>
      <c r="D87" s="181"/>
      <c r="E87" s="181"/>
      <c r="F87" s="181"/>
      <c r="G87" s="181"/>
      <c r="H87" s="181"/>
      <c r="I87" s="181"/>
      <c r="J87" s="181"/>
      <c r="K87" s="181"/>
      <c r="L87" s="181"/>
      <c r="M87" s="182"/>
    </row>
    <row r="88" spans="1:13" hidden="1" x14ac:dyDescent="0.3">
      <c r="A88" s="51"/>
      <c r="B88" s="52"/>
      <c r="C88" s="52"/>
      <c r="D88" s="52"/>
      <c r="E88" s="52"/>
      <c r="F88" s="52"/>
      <c r="G88" s="52"/>
      <c r="H88" s="52"/>
      <c r="I88" s="52"/>
      <c r="J88" s="52"/>
      <c r="K88" s="52"/>
      <c r="L88" s="52"/>
      <c r="M88" s="53"/>
    </row>
    <row r="89" spans="1:13" ht="18" hidden="1" x14ac:dyDescent="0.3">
      <c r="A89" s="174" t="s">
        <v>64</v>
      </c>
      <c r="B89" s="174"/>
      <c r="C89" s="174"/>
      <c r="D89" s="174"/>
      <c r="E89" s="174"/>
      <c r="F89" s="174"/>
      <c r="G89" s="174"/>
      <c r="H89" s="174"/>
      <c r="I89" s="174"/>
      <c r="J89" s="174"/>
      <c r="K89" s="174"/>
      <c r="L89" s="174"/>
      <c r="M89" s="174"/>
    </row>
    <row r="90" spans="1:13" ht="36" hidden="1" customHeight="1" x14ac:dyDescent="0.3">
      <c r="A90" s="15" t="s">
        <v>49</v>
      </c>
      <c r="B90" s="175" t="s">
        <v>50</v>
      </c>
      <c r="C90" s="175"/>
      <c r="D90" s="175"/>
      <c r="E90" s="175"/>
      <c r="F90" s="175"/>
      <c r="G90" s="175"/>
      <c r="H90" s="175"/>
      <c r="I90" s="175"/>
      <c r="J90" s="13" t="s">
        <v>23</v>
      </c>
      <c r="K90" s="13" t="s">
        <v>24</v>
      </c>
      <c r="L90" s="13" t="s">
        <v>25</v>
      </c>
      <c r="M90" s="13" t="s">
        <v>26</v>
      </c>
    </row>
    <row r="91" spans="1:13" ht="27" hidden="1" x14ac:dyDescent="0.3">
      <c r="A91" s="28" t="s">
        <v>51</v>
      </c>
      <c r="B91" s="176"/>
      <c r="C91" s="176"/>
      <c r="D91" s="176"/>
      <c r="E91" s="176"/>
      <c r="F91" s="176"/>
      <c r="G91" s="176"/>
      <c r="H91" s="176"/>
      <c r="I91" s="176"/>
      <c r="J91" s="17"/>
      <c r="K91" s="41"/>
      <c r="L91" s="11"/>
      <c r="M91" s="11"/>
    </row>
    <row r="92" spans="1:13" ht="27" hidden="1" x14ac:dyDescent="0.3">
      <c r="A92" s="28" t="s">
        <v>52</v>
      </c>
      <c r="B92" s="176"/>
      <c r="C92" s="176"/>
      <c r="D92" s="176"/>
      <c r="E92" s="176"/>
      <c r="F92" s="176"/>
      <c r="G92" s="176"/>
      <c r="H92" s="176"/>
      <c r="I92" s="176"/>
      <c r="J92" s="17"/>
      <c r="K92" s="11"/>
      <c r="L92" s="11"/>
      <c r="M92" s="11"/>
    </row>
    <row r="93" spans="1:13" ht="32.25" hidden="1" customHeight="1" x14ac:dyDescent="0.3">
      <c r="A93" s="28" t="s">
        <v>53</v>
      </c>
      <c r="B93" s="176"/>
      <c r="C93" s="176"/>
      <c r="D93" s="176"/>
      <c r="E93" s="176"/>
      <c r="F93" s="176"/>
      <c r="G93" s="176"/>
      <c r="H93" s="176"/>
      <c r="I93" s="176"/>
      <c r="J93" s="17"/>
      <c r="K93" s="11"/>
      <c r="L93" s="11"/>
      <c r="M93" s="11"/>
    </row>
    <row r="94" spans="1:13" ht="27" hidden="1" x14ac:dyDescent="0.3">
      <c r="A94" s="28" t="s">
        <v>54</v>
      </c>
      <c r="B94" s="177"/>
      <c r="C94" s="176"/>
      <c r="D94" s="176"/>
      <c r="E94" s="176"/>
      <c r="F94" s="176"/>
      <c r="G94" s="176"/>
      <c r="H94" s="176"/>
      <c r="I94" s="176"/>
      <c r="J94" s="17"/>
      <c r="K94" s="11"/>
      <c r="L94" s="11"/>
      <c r="M94" s="11"/>
    </row>
    <row r="95" spans="1:13" ht="27" hidden="1" x14ac:dyDescent="0.3">
      <c r="A95" s="28" t="s">
        <v>55</v>
      </c>
      <c r="B95" s="177"/>
      <c r="C95" s="176"/>
      <c r="D95" s="176"/>
      <c r="E95" s="176"/>
      <c r="F95" s="176"/>
      <c r="G95" s="176"/>
      <c r="H95" s="176"/>
      <c r="I95" s="176"/>
      <c r="J95" s="17"/>
      <c r="K95" s="11"/>
      <c r="L95" s="11"/>
      <c r="M95" s="11"/>
    </row>
    <row r="96" spans="1:13" ht="27" hidden="1" x14ac:dyDescent="0.3">
      <c r="A96" s="28" t="s">
        <v>56</v>
      </c>
      <c r="B96" s="178"/>
      <c r="C96" s="178"/>
      <c r="D96" s="178"/>
      <c r="E96" s="178"/>
      <c r="F96" s="178"/>
      <c r="G96" s="178"/>
      <c r="H96" s="178"/>
      <c r="I96" s="178"/>
      <c r="J96" s="17"/>
      <c r="K96" s="11"/>
      <c r="L96" s="11"/>
      <c r="M96" s="11"/>
    </row>
    <row r="97" spans="1:13" ht="27" hidden="1" x14ac:dyDescent="0.3">
      <c r="A97" s="28" t="s">
        <v>98</v>
      </c>
      <c r="B97" s="183"/>
      <c r="C97" s="184"/>
      <c r="D97" s="184"/>
      <c r="E97" s="184"/>
      <c r="F97" s="184"/>
      <c r="G97" s="184"/>
      <c r="H97" s="184"/>
      <c r="I97" s="185"/>
      <c r="J97" s="17"/>
      <c r="K97" s="11"/>
      <c r="L97" s="11"/>
      <c r="M97" s="11"/>
    </row>
    <row r="98" spans="1:13" ht="40.5" hidden="1" x14ac:dyDescent="0.3">
      <c r="A98" s="28" t="s">
        <v>57</v>
      </c>
      <c r="B98" s="178"/>
      <c r="C98" s="178"/>
      <c r="D98" s="178"/>
      <c r="E98" s="178"/>
      <c r="F98" s="178"/>
      <c r="G98" s="178"/>
      <c r="H98" s="178"/>
      <c r="I98" s="178"/>
      <c r="J98" s="17"/>
      <c r="K98" s="11"/>
      <c r="L98" s="11"/>
      <c r="M98" s="11"/>
    </row>
    <row r="99" spans="1:13" ht="25.5" hidden="1" x14ac:dyDescent="0.3">
      <c r="A99" s="186" t="s">
        <v>99</v>
      </c>
      <c r="B99" s="202"/>
      <c r="C99" s="202"/>
      <c r="D99" s="202"/>
      <c r="E99" s="202"/>
      <c r="F99" s="202"/>
      <c r="G99" s="202"/>
      <c r="H99" s="202"/>
      <c r="I99" s="187"/>
      <c r="J99" s="199"/>
      <c r="K99" s="200"/>
      <c r="L99" s="200"/>
      <c r="M99" s="201"/>
    </row>
    <row r="100" spans="1:13" hidden="1" x14ac:dyDescent="0.3">
      <c r="A100" s="197" t="s">
        <v>100</v>
      </c>
      <c r="B100" s="197"/>
      <c r="C100" s="197"/>
      <c r="D100" s="197"/>
      <c r="E100" s="197"/>
      <c r="F100" s="197"/>
      <c r="G100" s="197"/>
      <c r="H100" s="197"/>
      <c r="I100" s="197"/>
      <c r="J100" s="197"/>
      <c r="K100" s="197"/>
      <c r="L100" s="197"/>
      <c r="M100" s="197"/>
    </row>
    <row r="101" spans="1:13" hidden="1" x14ac:dyDescent="0.3">
      <c r="A101" s="2"/>
      <c r="D101" s="47"/>
      <c r="E101" s="47"/>
      <c r="F101" s="47"/>
      <c r="G101" s="47"/>
      <c r="H101" s="47"/>
      <c r="I101" s="47"/>
      <c r="J101" s="47"/>
      <c r="K101" s="47"/>
      <c r="L101" s="47"/>
    </row>
    <row r="102" spans="1:13" ht="51" hidden="1" x14ac:dyDescent="0.3">
      <c r="B102" s="43" t="s">
        <v>58</v>
      </c>
      <c r="C102" s="179" t="s">
        <v>59</v>
      </c>
      <c r="D102" s="179"/>
      <c r="E102" s="31" t="s">
        <v>23</v>
      </c>
      <c r="F102" s="30" t="s">
        <v>60</v>
      </c>
      <c r="G102" s="30" t="s">
        <v>101</v>
      </c>
      <c r="H102" s="30" t="s">
        <v>102</v>
      </c>
      <c r="I102" s="30" t="s">
        <v>61</v>
      </c>
      <c r="J102" s="30" t="s">
        <v>103</v>
      </c>
      <c r="K102" s="30" t="s">
        <v>104</v>
      </c>
      <c r="L102" s="30" t="s">
        <v>105</v>
      </c>
    </row>
    <row r="103" spans="1:13" hidden="1" x14ac:dyDescent="0.3">
      <c r="B103" s="48" t="str">
        <f>+$B$8</f>
        <v>NOGAALL SAS</v>
      </c>
      <c r="C103" s="160"/>
      <c r="D103" s="161"/>
      <c r="E103" s="17"/>
      <c r="F103" s="32">
        <v>94.18</v>
      </c>
      <c r="G103" s="50"/>
      <c r="H103" s="50">
        <v>0</v>
      </c>
      <c r="I103" s="35"/>
      <c r="J103" s="33">
        <f t="shared" ref="J103:J109" si="8">+IF(E103="SI",I103*F103,0)</f>
        <v>0</v>
      </c>
      <c r="K103" s="49">
        <f t="shared" ref="K103:K109" si="9">+IF(E103="SI",I103*G103,0)</f>
        <v>0</v>
      </c>
      <c r="L103" s="49">
        <f t="shared" ref="L103:L109" si="10">+IF(E103="SI",I103*H103,0)</f>
        <v>0</v>
      </c>
    </row>
    <row r="104" spans="1:13" hidden="1" x14ac:dyDescent="0.3">
      <c r="B104" s="48">
        <f>+$B$9</f>
        <v>0</v>
      </c>
      <c r="C104" s="160"/>
      <c r="D104" s="161"/>
      <c r="E104" s="17"/>
      <c r="F104" s="32"/>
      <c r="G104" s="50"/>
      <c r="H104" s="50"/>
      <c r="I104" s="35"/>
      <c r="J104" s="33">
        <f t="shared" si="8"/>
        <v>0</v>
      </c>
      <c r="K104" s="49">
        <f t="shared" si="9"/>
        <v>0</v>
      </c>
      <c r="L104" s="49">
        <f t="shared" si="10"/>
        <v>0</v>
      </c>
    </row>
    <row r="105" spans="1:13" hidden="1" x14ac:dyDescent="0.3">
      <c r="B105" s="48">
        <f>+$B$10</f>
        <v>0</v>
      </c>
      <c r="C105" s="160"/>
      <c r="D105" s="161"/>
      <c r="E105" s="17"/>
      <c r="F105" s="32"/>
      <c r="G105" s="50"/>
      <c r="H105" s="50"/>
      <c r="I105" s="35"/>
      <c r="J105" s="33">
        <f t="shared" si="8"/>
        <v>0</v>
      </c>
      <c r="K105" s="49">
        <f t="shared" si="9"/>
        <v>0</v>
      </c>
      <c r="L105" s="49">
        <f t="shared" si="10"/>
        <v>0</v>
      </c>
    </row>
    <row r="106" spans="1:13" hidden="1" x14ac:dyDescent="0.3">
      <c r="B106" s="48">
        <f>+$B$11</f>
        <v>0</v>
      </c>
      <c r="C106" s="160"/>
      <c r="D106" s="161"/>
      <c r="E106" s="17"/>
      <c r="F106" s="32"/>
      <c r="G106" s="50"/>
      <c r="H106" s="50"/>
      <c r="I106" s="35"/>
      <c r="J106" s="33">
        <f t="shared" si="8"/>
        <v>0</v>
      </c>
      <c r="K106" s="49">
        <f t="shared" si="9"/>
        <v>0</v>
      </c>
      <c r="L106" s="49">
        <f t="shared" si="10"/>
        <v>0</v>
      </c>
    </row>
    <row r="107" spans="1:13" hidden="1" x14ac:dyDescent="0.3">
      <c r="B107" s="48">
        <f>+$B$12</f>
        <v>0</v>
      </c>
      <c r="C107" s="160"/>
      <c r="D107" s="161"/>
      <c r="E107" s="17"/>
      <c r="F107" s="32"/>
      <c r="G107" s="50"/>
      <c r="H107" s="50"/>
      <c r="I107" s="35"/>
      <c r="J107" s="33">
        <f t="shared" si="8"/>
        <v>0</v>
      </c>
      <c r="K107" s="49">
        <f t="shared" si="9"/>
        <v>0</v>
      </c>
      <c r="L107" s="49">
        <f t="shared" si="10"/>
        <v>0</v>
      </c>
    </row>
    <row r="108" spans="1:13" hidden="1" x14ac:dyDescent="0.3">
      <c r="B108" s="48">
        <f>+$B$13</f>
        <v>0</v>
      </c>
      <c r="C108" s="160"/>
      <c r="D108" s="161"/>
      <c r="E108" s="17"/>
      <c r="F108" s="32"/>
      <c r="G108" s="50"/>
      <c r="H108" s="50"/>
      <c r="I108" s="35"/>
      <c r="J108" s="33">
        <f t="shared" si="8"/>
        <v>0</v>
      </c>
      <c r="K108" s="49">
        <f t="shared" si="9"/>
        <v>0</v>
      </c>
      <c r="L108" s="49">
        <f t="shared" si="10"/>
        <v>0</v>
      </c>
    </row>
    <row r="109" spans="1:13" hidden="1" x14ac:dyDescent="0.3">
      <c r="B109" s="48">
        <f>+$B$14</f>
        <v>0</v>
      </c>
      <c r="C109" s="160"/>
      <c r="D109" s="161"/>
      <c r="E109" s="17"/>
      <c r="F109" s="32"/>
      <c r="G109" s="50"/>
      <c r="H109" s="50"/>
      <c r="I109" s="35"/>
      <c r="J109" s="33">
        <f t="shared" si="8"/>
        <v>0</v>
      </c>
      <c r="K109" s="49">
        <f t="shared" si="9"/>
        <v>0</v>
      </c>
      <c r="L109" s="49">
        <f t="shared" si="10"/>
        <v>0</v>
      </c>
    </row>
    <row r="110" spans="1:13" hidden="1" x14ac:dyDescent="0.3">
      <c r="A110" s="2"/>
      <c r="I110" s="1" t="s">
        <v>106</v>
      </c>
      <c r="J110" s="33">
        <f>SUM(J103:J109)</f>
        <v>0</v>
      </c>
      <c r="K110" s="49">
        <f>SUM(K103:K109)</f>
        <v>0</v>
      </c>
      <c r="L110" s="49">
        <f>SUM(L103:L109)</f>
        <v>0</v>
      </c>
    </row>
    <row r="111" spans="1:13" hidden="1" x14ac:dyDescent="0.3">
      <c r="A111" s="2"/>
      <c r="L111" s="34"/>
    </row>
    <row r="112" spans="1:13" hidden="1" x14ac:dyDescent="0.3">
      <c r="A112" s="2"/>
      <c r="L112" s="34"/>
    </row>
    <row r="113" spans="1:13" ht="25.5" hidden="1" x14ac:dyDescent="0.35">
      <c r="A113" s="162" t="s">
        <v>107</v>
      </c>
      <c r="B113" s="123"/>
      <c r="C113" s="123"/>
      <c r="D113" s="123"/>
      <c r="E113" s="123"/>
      <c r="F113" s="123"/>
      <c r="G113" s="123"/>
      <c r="H113" s="123"/>
      <c r="I113" s="123"/>
      <c r="J113" s="123"/>
      <c r="K113" s="123"/>
      <c r="L113" s="123"/>
      <c r="M113" s="124"/>
    </row>
    <row r="114" spans="1:13" ht="27" hidden="1" x14ac:dyDescent="0.35">
      <c r="A114" s="163" t="str">
        <f>+IF(AND(J110&gt;0,AND(K110&gt;0,AND(J91="SI",J92="SI",J93="SI",J94="SI",J95="SI",J96="SI",J98="SI",J97="SI"))),"CUMPLE","NO CUMPLE")</f>
        <v>NO CUMPLE</v>
      </c>
      <c r="B114" s="163"/>
      <c r="C114" s="163"/>
      <c r="D114" s="163"/>
      <c r="E114" s="163"/>
      <c r="F114" s="163"/>
      <c r="G114" s="163"/>
      <c r="H114" s="163"/>
      <c r="I114" s="163"/>
      <c r="J114" s="163"/>
      <c r="K114" s="163"/>
      <c r="L114" s="163"/>
      <c r="M114" s="163"/>
    </row>
    <row r="115" spans="1:13" ht="26.25" hidden="1" thickBot="1" x14ac:dyDescent="0.35">
      <c r="A115" s="151" t="s">
        <v>110</v>
      </c>
      <c r="B115" s="151"/>
      <c r="C115" s="151"/>
      <c r="D115" s="168">
        <f>+IF(A114="CUMPLE",J110,0)</f>
        <v>0</v>
      </c>
      <c r="E115" s="169"/>
      <c r="F115" s="151" t="s">
        <v>111</v>
      </c>
      <c r="G115" s="151"/>
      <c r="H115" s="152">
        <f>+IF(A114="CUMPLE",K110,0)</f>
        <v>0</v>
      </c>
      <c r="I115" s="153"/>
      <c r="J115" s="151" t="s">
        <v>112</v>
      </c>
      <c r="K115" s="151"/>
      <c r="L115" s="152">
        <f>+IF(A114="CUMPLE",L110,0)</f>
        <v>0</v>
      </c>
      <c r="M115" s="153"/>
    </row>
    <row r="116" spans="1:13" ht="17.25" hidden="1" thickBot="1" x14ac:dyDescent="0.35">
      <c r="A116" s="180" t="s">
        <v>62</v>
      </c>
      <c r="B116" s="181"/>
      <c r="C116" s="181"/>
      <c r="D116" s="181"/>
      <c r="E116" s="181"/>
      <c r="F116" s="181"/>
      <c r="G116" s="181"/>
      <c r="H116" s="181"/>
      <c r="I116" s="181"/>
      <c r="J116" s="181"/>
      <c r="K116" s="181"/>
      <c r="L116" s="181"/>
      <c r="M116" s="182"/>
    </row>
    <row r="117" spans="1:13" hidden="1" x14ac:dyDescent="0.3">
      <c r="A117" s="51"/>
      <c r="B117" s="52"/>
      <c r="C117" s="52"/>
      <c r="D117" s="52"/>
      <c r="E117" s="52"/>
      <c r="F117" s="52"/>
      <c r="G117" s="52"/>
      <c r="H117" s="52"/>
      <c r="I117" s="52"/>
      <c r="J117" s="52"/>
      <c r="K117" s="52"/>
      <c r="L117" s="52"/>
      <c r="M117" s="53"/>
    </row>
    <row r="118" spans="1:13" ht="18" hidden="1" x14ac:dyDescent="0.3">
      <c r="A118" s="174" t="s">
        <v>65</v>
      </c>
      <c r="B118" s="174"/>
      <c r="C118" s="174"/>
      <c r="D118" s="174"/>
      <c r="E118" s="174"/>
      <c r="F118" s="174"/>
      <c r="G118" s="174"/>
      <c r="H118" s="174"/>
      <c r="I118" s="174"/>
      <c r="J118" s="174"/>
      <c r="K118" s="174"/>
      <c r="L118" s="174"/>
      <c r="M118" s="174"/>
    </row>
    <row r="119" spans="1:13" hidden="1" x14ac:dyDescent="0.3">
      <c r="A119" s="15" t="s">
        <v>49</v>
      </c>
      <c r="B119" s="175" t="s">
        <v>50</v>
      </c>
      <c r="C119" s="175"/>
      <c r="D119" s="175"/>
      <c r="E119" s="175"/>
      <c r="F119" s="175"/>
      <c r="G119" s="175"/>
      <c r="H119" s="175"/>
      <c r="I119" s="175"/>
      <c r="J119" s="13" t="s">
        <v>23</v>
      </c>
      <c r="K119" s="13" t="s">
        <v>24</v>
      </c>
      <c r="L119" s="13" t="s">
        <v>25</v>
      </c>
      <c r="M119" s="13" t="s">
        <v>26</v>
      </c>
    </row>
    <row r="120" spans="1:13" ht="27" hidden="1" x14ac:dyDescent="0.3">
      <c r="A120" s="28" t="s">
        <v>51</v>
      </c>
      <c r="B120" s="176"/>
      <c r="C120" s="176"/>
      <c r="D120" s="176"/>
      <c r="E120" s="176"/>
      <c r="F120" s="176"/>
      <c r="G120" s="176"/>
      <c r="H120" s="176"/>
      <c r="I120" s="176"/>
      <c r="J120" s="17"/>
      <c r="K120" s="41"/>
      <c r="L120" s="11"/>
      <c r="M120" s="11"/>
    </row>
    <row r="121" spans="1:13" ht="27" hidden="1" x14ac:dyDescent="0.3">
      <c r="A121" s="28" t="s">
        <v>52</v>
      </c>
      <c r="B121" s="176"/>
      <c r="C121" s="176"/>
      <c r="D121" s="176"/>
      <c r="E121" s="176"/>
      <c r="F121" s="176"/>
      <c r="G121" s="176"/>
      <c r="H121" s="176"/>
      <c r="I121" s="176"/>
      <c r="J121" s="17"/>
      <c r="K121" s="11"/>
      <c r="L121" s="11"/>
      <c r="M121" s="11"/>
    </row>
    <row r="122" spans="1:13" ht="39.75" hidden="1" customHeight="1" x14ac:dyDescent="0.3">
      <c r="A122" s="28" t="s">
        <v>53</v>
      </c>
      <c r="B122" s="176"/>
      <c r="C122" s="176"/>
      <c r="D122" s="176"/>
      <c r="E122" s="176"/>
      <c r="F122" s="176"/>
      <c r="G122" s="176"/>
      <c r="H122" s="176"/>
      <c r="I122" s="176"/>
      <c r="J122" s="17"/>
      <c r="K122" s="11"/>
      <c r="L122" s="11"/>
      <c r="M122" s="11"/>
    </row>
    <row r="123" spans="1:13" ht="27" hidden="1" x14ac:dyDescent="0.3">
      <c r="A123" s="28" t="s">
        <v>54</v>
      </c>
      <c r="B123" s="177"/>
      <c r="C123" s="176"/>
      <c r="D123" s="176"/>
      <c r="E123" s="176"/>
      <c r="F123" s="176"/>
      <c r="G123" s="176"/>
      <c r="H123" s="176"/>
      <c r="I123" s="176"/>
      <c r="J123" s="17"/>
      <c r="K123" s="11"/>
      <c r="L123" s="11"/>
      <c r="M123" s="11"/>
    </row>
    <row r="124" spans="1:13" ht="27" hidden="1" x14ac:dyDescent="0.3">
      <c r="A124" s="28" t="s">
        <v>55</v>
      </c>
      <c r="B124" s="177"/>
      <c r="C124" s="176"/>
      <c r="D124" s="176"/>
      <c r="E124" s="176"/>
      <c r="F124" s="176"/>
      <c r="G124" s="176"/>
      <c r="H124" s="176"/>
      <c r="I124" s="176"/>
      <c r="J124" s="17"/>
      <c r="K124" s="11"/>
      <c r="L124" s="11"/>
      <c r="M124" s="11"/>
    </row>
    <row r="125" spans="1:13" ht="27" hidden="1" x14ac:dyDescent="0.3">
      <c r="A125" s="28" t="s">
        <v>56</v>
      </c>
      <c r="B125" s="178"/>
      <c r="C125" s="178"/>
      <c r="D125" s="178"/>
      <c r="E125" s="178"/>
      <c r="F125" s="178"/>
      <c r="G125" s="178"/>
      <c r="H125" s="178"/>
      <c r="I125" s="178"/>
      <c r="J125" s="17"/>
      <c r="K125" s="11"/>
      <c r="L125" s="11"/>
      <c r="M125" s="11"/>
    </row>
    <row r="126" spans="1:13" ht="27" hidden="1" x14ac:dyDescent="0.3">
      <c r="A126" s="28" t="s">
        <v>98</v>
      </c>
      <c r="B126" s="183"/>
      <c r="C126" s="184"/>
      <c r="D126" s="184"/>
      <c r="E126" s="184"/>
      <c r="F126" s="184"/>
      <c r="G126" s="184"/>
      <c r="H126" s="184"/>
      <c r="I126" s="185"/>
      <c r="J126" s="17"/>
      <c r="K126" s="11"/>
      <c r="L126" s="11"/>
      <c r="M126" s="11"/>
    </row>
    <row r="127" spans="1:13" ht="40.5" hidden="1" x14ac:dyDescent="0.3">
      <c r="A127" s="28" t="s">
        <v>57</v>
      </c>
      <c r="B127" s="178"/>
      <c r="C127" s="178"/>
      <c r="D127" s="178"/>
      <c r="E127" s="178"/>
      <c r="F127" s="178"/>
      <c r="G127" s="178"/>
      <c r="H127" s="178"/>
      <c r="I127" s="178"/>
      <c r="J127" s="17"/>
      <c r="K127" s="11"/>
      <c r="L127" s="11"/>
      <c r="M127" s="11"/>
    </row>
    <row r="128" spans="1:13" ht="25.5" hidden="1" x14ac:dyDescent="0.3">
      <c r="A128" s="186" t="s">
        <v>99</v>
      </c>
      <c r="B128" s="202"/>
      <c r="C128" s="202"/>
      <c r="D128" s="202"/>
      <c r="E128" s="202"/>
      <c r="F128" s="202"/>
      <c r="G128" s="202"/>
      <c r="H128" s="202"/>
      <c r="I128" s="187"/>
      <c r="J128" s="199"/>
      <c r="K128" s="200"/>
      <c r="L128" s="200"/>
      <c r="M128" s="201"/>
    </row>
    <row r="129" spans="1:13" hidden="1" x14ac:dyDescent="0.3">
      <c r="A129" s="197" t="s">
        <v>100</v>
      </c>
      <c r="B129" s="197"/>
      <c r="C129" s="197"/>
      <c r="D129" s="197"/>
      <c r="E129" s="197"/>
      <c r="F129" s="197"/>
      <c r="G129" s="197"/>
      <c r="H129" s="197"/>
      <c r="I129" s="197"/>
      <c r="J129" s="197"/>
      <c r="K129" s="197"/>
      <c r="L129" s="197"/>
      <c r="M129" s="197"/>
    </row>
    <row r="130" spans="1:13" hidden="1" x14ac:dyDescent="0.3">
      <c r="A130" s="2"/>
      <c r="D130" s="47"/>
      <c r="E130" s="47"/>
      <c r="F130" s="47"/>
      <c r="G130" s="47"/>
      <c r="H130" s="47"/>
      <c r="I130" s="47"/>
      <c r="J130" s="47"/>
      <c r="K130" s="47"/>
      <c r="L130" s="47"/>
    </row>
    <row r="131" spans="1:13" ht="51" hidden="1" x14ac:dyDescent="0.3">
      <c r="B131" s="43" t="s">
        <v>58</v>
      </c>
      <c r="C131" s="179" t="s">
        <v>59</v>
      </c>
      <c r="D131" s="179"/>
      <c r="E131" s="31" t="s">
        <v>23</v>
      </c>
      <c r="F131" s="30" t="s">
        <v>60</v>
      </c>
      <c r="G131" s="30" t="s">
        <v>101</v>
      </c>
      <c r="H131" s="30" t="s">
        <v>102</v>
      </c>
      <c r="I131" s="30" t="s">
        <v>61</v>
      </c>
      <c r="J131" s="30" t="s">
        <v>103</v>
      </c>
      <c r="K131" s="30" t="s">
        <v>104</v>
      </c>
      <c r="L131" s="30" t="s">
        <v>105</v>
      </c>
    </row>
    <row r="132" spans="1:13" hidden="1" x14ac:dyDescent="0.3">
      <c r="B132" s="48" t="str">
        <f>+$B$8</f>
        <v>NOGAALL SAS</v>
      </c>
      <c r="C132" s="160"/>
      <c r="D132" s="161"/>
      <c r="E132" s="17"/>
      <c r="F132" s="32"/>
      <c r="G132" s="50"/>
      <c r="H132" s="50">
        <v>0</v>
      </c>
      <c r="I132" s="35"/>
      <c r="J132" s="33">
        <f t="shared" ref="J132:J138" si="11">+IF(E132="SI",I132*F132,0)</f>
        <v>0</v>
      </c>
      <c r="K132" s="49">
        <f t="shared" ref="K132:K138" si="12">+IF(E132="SI",I132*G132,0)</f>
        <v>0</v>
      </c>
      <c r="L132" s="49">
        <f t="shared" ref="L132:L138" si="13">+IF(E132="SI",I132*H132,0)</f>
        <v>0</v>
      </c>
    </row>
    <row r="133" spans="1:13" hidden="1" x14ac:dyDescent="0.3">
      <c r="B133" s="48">
        <f>+$B$9</f>
        <v>0</v>
      </c>
      <c r="C133" s="160"/>
      <c r="D133" s="161"/>
      <c r="E133" s="17"/>
      <c r="F133" s="32"/>
      <c r="G133" s="50"/>
      <c r="H133" s="50"/>
      <c r="I133" s="35"/>
      <c r="J133" s="33">
        <f t="shared" si="11"/>
        <v>0</v>
      </c>
      <c r="K133" s="49">
        <f t="shared" si="12"/>
        <v>0</v>
      </c>
      <c r="L133" s="49">
        <f t="shared" si="13"/>
        <v>0</v>
      </c>
    </row>
    <row r="134" spans="1:13" hidden="1" x14ac:dyDescent="0.3">
      <c r="B134" s="48">
        <f>+$B$10</f>
        <v>0</v>
      </c>
      <c r="C134" s="160"/>
      <c r="D134" s="161"/>
      <c r="E134" s="17"/>
      <c r="F134" s="32"/>
      <c r="G134" s="50"/>
      <c r="H134" s="50"/>
      <c r="I134" s="35"/>
      <c r="J134" s="33">
        <f t="shared" si="11"/>
        <v>0</v>
      </c>
      <c r="K134" s="49">
        <f t="shared" si="12"/>
        <v>0</v>
      </c>
      <c r="L134" s="49">
        <f t="shared" si="13"/>
        <v>0</v>
      </c>
    </row>
    <row r="135" spans="1:13" hidden="1" x14ac:dyDescent="0.3">
      <c r="B135" s="48">
        <f>+$B$11</f>
        <v>0</v>
      </c>
      <c r="C135" s="160"/>
      <c r="D135" s="161"/>
      <c r="E135" s="17"/>
      <c r="F135" s="32"/>
      <c r="G135" s="50"/>
      <c r="H135" s="50"/>
      <c r="I135" s="35"/>
      <c r="J135" s="33">
        <f t="shared" si="11"/>
        <v>0</v>
      </c>
      <c r="K135" s="49">
        <f t="shared" si="12"/>
        <v>0</v>
      </c>
      <c r="L135" s="49">
        <f t="shared" si="13"/>
        <v>0</v>
      </c>
    </row>
    <row r="136" spans="1:13" hidden="1" x14ac:dyDescent="0.3">
      <c r="B136" s="48">
        <f>+$B$12</f>
        <v>0</v>
      </c>
      <c r="C136" s="160"/>
      <c r="D136" s="161"/>
      <c r="E136" s="17"/>
      <c r="F136" s="32"/>
      <c r="G136" s="50"/>
      <c r="H136" s="50"/>
      <c r="I136" s="35"/>
      <c r="J136" s="33">
        <f t="shared" si="11"/>
        <v>0</v>
      </c>
      <c r="K136" s="49">
        <f t="shared" si="12"/>
        <v>0</v>
      </c>
      <c r="L136" s="49">
        <f t="shared" si="13"/>
        <v>0</v>
      </c>
    </row>
    <row r="137" spans="1:13" hidden="1" x14ac:dyDescent="0.3">
      <c r="B137" s="48">
        <f>+$B$13</f>
        <v>0</v>
      </c>
      <c r="C137" s="160"/>
      <c r="D137" s="161"/>
      <c r="E137" s="17"/>
      <c r="F137" s="32"/>
      <c r="G137" s="50"/>
      <c r="H137" s="50"/>
      <c r="I137" s="35"/>
      <c r="J137" s="33">
        <f t="shared" si="11"/>
        <v>0</v>
      </c>
      <c r="K137" s="49">
        <f t="shared" si="12"/>
        <v>0</v>
      </c>
      <c r="L137" s="49">
        <f t="shared" si="13"/>
        <v>0</v>
      </c>
    </row>
    <row r="138" spans="1:13" hidden="1" x14ac:dyDescent="0.3">
      <c r="B138" s="48">
        <f>+$B$14</f>
        <v>0</v>
      </c>
      <c r="C138" s="160"/>
      <c r="D138" s="161"/>
      <c r="E138" s="17"/>
      <c r="F138" s="32"/>
      <c r="G138" s="50"/>
      <c r="H138" s="50"/>
      <c r="I138" s="35"/>
      <c r="J138" s="33">
        <f t="shared" si="11"/>
        <v>0</v>
      </c>
      <c r="K138" s="49">
        <f t="shared" si="12"/>
        <v>0</v>
      </c>
      <c r="L138" s="49">
        <f t="shared" si="13"/>
        <v>0</v>
      </c>
    </row>
    <row r="139" spans="1:13" hidden="1" x14ac:dyDescent="0.3">
      <c r="A139" s="2"/>
      <c r="I139" s="1" t="s">
        <v>106</v>
      </c>
      <c r="J139" s="33">
        <f>SUM(J132:J138)</f>
        <v>0</v>
      </c>
      <c r="K139" s="49">
        <f>SUM(K132:K138)</f>
        <v>0</v>
      </c>
      <c r="L139" s="49">
        <f>SUM(L132:L138)</f>
        <v>0</v>
      </c>
    </row>
    <row r="140" spans="1:13" hidden="1" x14ac:dyDescent="0.3">
      <c r="A140" s="2"/>
      <c r="L140" s="34"/>
    </row>
    <row r="141" spans="1:13" hidden="1" x14ac:dyDescent="0.3">
      <c r="A141" s="2"/>
      <c r="L141" s="34"/>
    </row>
    <row r="142" spans="1:13" ht="25.5" hidden="1" x14ac:dyDescent="0.35">
      <c r="A142" s="162" t="s">
        <v>107</v>
      </c>
      <c r="B142" s="123"/>
      <c r="C142" s="123"/>
      <c r="D142" s="123"/>
      <c r="E142" s="123"/>
      <c r="F142" s="123"/>
      <c r="G142" s="123"/>
      <c r="H142" s="123"/>
      <c r="I142" s="123"/>
      <c r="J142" s="123"/>
      <c r="K142" s="123"/>
      <c r="L142" s="123"/>
      <c r="M142" s="124"/>
    </row>
    <row r="143" spans="1:13" ht="27" hidden="1" x14ac:dyDescent="0.35">
      <c r="A143" s="163" t="str">
        <f>+IF(AND(J139&gt;0,AND(K139&gt;0,AND(J120="SI",J121="SI",J122="SI",J123="SI",J124="SI",J125="SI",J127="SI",J126="SI"))),"CUMPLE","NO CUMPLE")</f>
        <v>NO CUMPLE</v>
      </c>
      <c r="B143" s="163"/>
      <c r="C143" s="163"/>
      <c r="D143" s="163"/>
      <c r="E143" s="163"/>
      <c r="F143" s="163"/>
      <c r="G143" s="163"/>
      <c r="H143" s="163"/>
      <c r="I143" s="163"/>
      <c r="J143" s="163"/>
      <c r="K143" s="163"/>
      <c r="L143" s="163"/>
      <c r="M143" s="163"/>
    </row>
    <row r="144" spans="1:13" ht="26.25" hidden="1" thickBot="1" x14ac:dyDescent="0.35">
      <c r="A144" s="151" t="s">
        <v>110</v>
      </c>
      <c r="B144" s="151"/>
      <c r="C144" s="151"/>
      <c r="D144" s="168">
        <f>+IF(A143="CUMPLE",J139,0)</f>
        <v>0</v>
      </c>
      <c r="E144" s="169"/>
      <c r="F144" s="151" t="s">
        <v>111</v>
      </c>
      <c r="G144" s="151"/>
      <c r="H144" s="152">
        <f>+IF(A143="CUMPLE",K139,0)</f>
        <v>0</v>
      </c>
      <c r="I144" s="153"/>
      <c r="J144" s="151" t="s">
        <v>112</v>
      </c>
      <c r="K144" s="151"/>
      <c r="L144" s="152">
        <f>+IF(A143="CUMPLE",L139,0)</f>
        <v>0</v>
      </c>
      <c r="M144" s="153"/>
    </row>
    <row r="145" spans="1:13" ht="17.25" hidden="1" thickBot="1" x14ac:dyDescent="0.35">
      <c r="A145" s="180" t="s">
        <v>62</v>
      </c>
      <c r="B145" s="181"/>
      <c r="C145" s="181"/>
      <c r="D145" s="181"/>
      <c r="E145" s="181"/>
      <c r="F145" s="181"/>
      <c r="G145" s="181"/>
      <c r="H145" s="181"/>
      <c r="I145" s="181"/>
      <c r="J145" s="181"/>
      <c r="K145" s="181"/>
      <c r="L145" s="181"/>
      <c r="M145" s="182"/>
    </row>
    <row r="146" spans="1:13" hidden="1" x14ac:dyDescent="0.3">
      <c r="A146" s="51"/>
      <c r="B146" s="52"/>
      <c r="C146" s="52"/>
      <c r="D146" s="52"/>
      <c r="E146" s="52"/>
      <c r="F146" s="52"/>
      <c r="G146" s="52"/>
      <c r="H146" s="52"/>
      <c r="I146" s="52"/>
      <c r="J146" s="52"/>
      <c r="K146" s="52"/>
      <c r="L146" s="52"/>
      <c r="M146" s="53"/>
    </row>
    <row r="147" spans="1:13" ht="18" hidden="1" x14ac:dyDescent="0.3">
      <c r="A147" s="174" t="s">
        <v>66</v>
      </c>
      <c r="B147" s="174"/>
      <c r="C147" s="174"/>
      <c r="D147" s="174"/>
      <c r="E147" s="174"/>
      <c r="F147" s="174"/>
      <c r="G147" s="174"/>
      <c r="H147" s="174"/>
      <c r="I147" s="174"/>
      <c r="J147" s="174"/>
      <c r="K147" s="174"/>
      <c r="L147" s="174"/>
      <c r="M147" s="174"/>
    </row>
    <row r="148" spans="1:13" ht="27.75" hidden="1" customHeight="1" x14ac:dyDescent="0.3">
      <c r="A148" s="15" t="s">
        <v>49</v>
      </c>
      <c r="B148" s="175" t="s">
        <v>50</v>
      </c>
      <c r="C148" s="175"/>
      <c r="D148" s="175"/>
      <c r="E148" s="175"/>
      <c r="F148" s="175"/>
      <c r="G148" s="175"/>
      <c r="H148" s="175"/>
      <c r="I148" s="175"/>
      <c r="J148" s="13" t="s">
        <v>23</v>
      </c>
      <c r="K148" s="13" t="s">
        <v>24</v>
      </c>
      <c r="L148" s="13" t="s">
        <v>25</v>
      </c>
      <c r="M148" s="13" t="s">
        <v>26</v>
      </c>
    </row>
    <row r="149" spans="1:13" ht="27" hidden="1" x14ac:dyDescent="0.3">
      <c r="A149" s="28" t="s">
        <v>51</v>
      </c>
      <c r="B149" s="176"/>
      <c r="C149" s="176"/>
      <c r="D149" s="176"/>
      <c r="E149" s="176"/>
      <c r="F149" s="176"/>
      <c r="G149" s="176"/>
      <c r="H149" s="176"/>
      <c r="I149" s="176"/>
      <c r="J149" s="17"/>
      <c r="K149" s="41"/>
      <c r="L149" s="11"/>
      <c r="M149" s="11"/>
    </row>
    <row r="150" spans="1:13" ht="27" hidden="1" x14ac:dyDescent="0.3">
      <c r="A150" s="28" t="s">
        <v>52</v>
      </c>
      <c r="B150" s="176"/>
      <c r="C150" s="176"/>
      <c r="D150" s="176"/>
      <c r="E150" s="176"/>
      <c r="F150" s="176"/>
      <c r="G150" s="176"/>
      <c r="H150" s="176"/>
      <c r="I150" s="176"/>
      <c r="J150" s="17"/>
      <c r="K150" s="11"/>
      <c r="L150" s="11"/>
      <c r="M150" s="11"/>
    </row>
    <row r="151" spans="1:13" ht="31.5" hidden="1" customHeight="1" x14ac:dyDescent="0.3">
      <c r="A151" s="28" t="s">
        <v>53</v>
      </c>
      <c r="B151" s="176"/>
      <c r="C151" s="176"/>
      <c r="D151" s="176"/>
      <c r="E151" s="176"/>
      <c r="F151" s="176"/>
      <c r="G151" s="176"/>
      <c r="H151" s="176"/>
      <c r="I151" s="176"/>
      <c r="J151" s="17"/>
      <c r="K151" s="11"/>
      <c r="L151" s="11"/>
      <c r="M151" s="11"/>
    </row>
    <row r="152" spans="1:13" ht="27" hidden="1" x14ac:dyDescent="0.3">
      <c r="A152" s="28" t="s">
        <v>54</v>
      </c>
      <c r="B152" s="177"/>
      <c r="C152" s="176"/>
      <c r="D152" s="176"/>
      <c r="E152" s="176"/>
      <c r="F152" s="176"/>
      <c r="G152" s="176"/>
      <c r="H152" s="176"/>
      <c r="I152" s="176"/>
      <c r="J152" s="17"/>
      <c r="K152" s="11"/>
      <c r="L152" s="11"/>
      <c r="M152" s="11"/>
    </row>
    <row r="153" spans="1:13" ht="27" hidden="1" x14ac:dyDescent="0.3">
      <c r="A153" s="28" t="s">
        <v>55</v>
      </c>
      <c r="B153" s="177"/>
      <c r="C153" s="176"/>
      <c r="D153" s="176"/>
      <c r="E153" s="176"/>
      <c r="F153" s="176"/>
      <c r="G153" s="176"/>
      <c r="H153" s="176"/>
      <c r="I153" s="176"/>
      <c r="J153" s="17"/>
      <c r="K153" s="11"/>
      <c r="L153" s="11"/>
      <c r="M153" s="11"/>
    </row>
    <row r="154" spans="1:13" ht="27" hidden="1" x14ac:dyDescent="0.3">
      <c r="A154" s="28" t="s">
        <v>56</v>
      </c>
      <c r="B154" s="178"/>
      <c r="C154" s="178"/>
      <c r="D154" s="178"/>
      <c r="E154" s="178"/>
      <c r="F154" s="178"/>
      <c r="G154" s="178"/>
      <c r="H154" s="178"/>
      <c r="I154" s="178"/>
      <c r="J154" s="17"/>
      <c r="K154" s="11"/>
      <c r="L154" s="11"/>
      <c r="M154" s="11"/>
    </row>
    <row r="155" spans="1:13" ht="27" hidden="1" x14ac:dyDescent="0.3">
      <c r="A155" s="28" t="s">
        <v>98</v>
      </c>
      <c r="B155" s="183"/>
      <c r="C155" s="184"/>
      <c r="D155" s="184"/>
      <c r="E155" s="184"/>
      <c r="F155" s="184"/>
      <c r="G155" s="184"/>
      <c r="H155" s="184"/>
      <c r="I155" s="185"/>
      <c r="J155" s="17"/>
      <c r="K155" s="11"/>
      <c r="L155" s="11"/>
      <c r="M155" s="11"/>
    </row>
    <row r="156" spans="1:13" ht="40.5" hidden="1" x14ac:dyDescent="0.3">
      <c r="A156" s="28" t="s">
        <v>57</v>
      </c>
      <c r="B156" s="178"/>
      <c r="C156" s="178"/>
      <c r="D156" s="178"/>
      <c r="E156" s="178"/>
      <c r="F156" s="178"/>
      <c r="G156" s="178"/>
      <c r="H156" s="178"/>
      <c r="I156" s="178"/>
      <c r="J156" s="17"/>
      <c r="K156" s="11"/>
      <c r="L156" s="11"/>
      <c r="M156" s="11"/>
    </row>
    <row r="157" spans="1:13" ht="25.5" hidden="1" x14ac:dyDescent="0.3">
      <c r="A157" s="186" t="s">
        <v>99</v>
      </c>
      <c r="B157" s="202"/>
      <c r="C157" s="202"/>
      <c r="D157" s="202"/>
      <c r="E157" s="202"/>
      <c r="F157" s="202"/>
      <c r="G157" s="202"/>
      <c r="H157" s="202"/>
      <c r="I157" s="187"/>
      <c r="J157" s="199"/>
      <c r="K157" s="200"/>
      <c r="L157" s="200"/>
      <c r="M157" s="201"/>
    </row>
    <row r="158" spans="1:13" hidden="1" x14ac:dyDescent="0.3">
      <c r="A158" s="197" t="s">
        <v>100</v>
      </c>
      <c r="B158" s="197"/>
      <c r="C158" s="197"/>
      <c r="D158" s="197"/>
      <c r="E158" s="197"/>
      <c r="F158" s="197"/>
      <c r="G158" s="197"/>
      <c r="H158" s="197"/>
      <c r="I158" s="197"/>
      <c r="J158" s="197"/>
      <c r="K158" s="197"/>
      <c r="L158" s="197"/>
      <c r="M158" s="197"/>
    </row>
    <row r="159" spans="1:13" hidden="1" x14ac:dyDescent="0.3">
      <c r="A159" s="2"/>
      <c r="D159" s="47"/>
      <c r="E159" s="47"/>
      <c r="F159" s="47"/>
      <c r="G159" s="47"/>
      <c r="H159" s="47"/>
      <c r="I159" s="47"/>
      <c r="J159" s="47"/>
      <c r="K159" s="47"/>
      <c r="L159" s="47"/>
    </row>
    <row r="160" spans="1:13" ht="51" hidden="1" x14ac:dyDescent="0.3">
      <c r="B160" s="43" t="s">
        <v>58</v>
      </c>
      <c r="C160" s="179" t="s">
        <v>59</v>
      </c>
      <c r="D160" s="179"/>
      <c r="E160" s="31" t="s">
        <v>23</v>
      </c>
      <c r="F160" s="30" t="s">
        <v>60</v>
      </c>
      <c r="G160" s="30" t="s">
        <v>101</v>
      </c>
      <c r="H160" s="30" t="s">
        <v>102</v>
      </c>
      <c r="I160" s="30" t="s">
        <v>61</v>
      </c>
      <c r="J160" s="30" t="s">
        <v>103</v>
      </c>
      <c r="K160" s="30" t="s">
        <v>104</v>
      </c>
      <c r="L160" s="30" t="s">
        <v>105</v>
      </c>
    </row>
    <row r="161" spans="1:13" hidden="1" x14ac:dyDescent="0.3">
      <c r="B161" s="48" t="str">
        <f>+$B$8</f>
        <v>NOGAALL SAS</v>
      </c>
      <c r="C161" s="160"/>
      <c r="D161" s="161"/>
      <c r="E161" s="17"/>
      <c r="F161" s="32"/>
      <c r="G161" s="50"/>
      <c r="H161" s="50"/>
      <c r="I161" s="35"/>
      <c r="J161" s="33">
        <f t="shared" ref="J161:J167" si="14">+IF(E161="SI",I161*F161,0)</f>
        <v>0</v>
      </c>
      <c r="K161" s="49">
        <f t="shared" ref="K161:K167" si="15">+IF(E161="SI",I161*G161,0)</f>
        <v>0</v>
      </c>
      <c r="L161" s="49">
        <f t="shared" ref="L161:L167" si="16">+IF(E161="SI",I161*H161,0)</f>
        <v>0</v>
      </c>
    </row>
    <row r="162" spans="1:13" hidden="1" x14ac:dyDescent="0.3">
      <c r="B162" s="48">
        <f>+$B$9</f>
        <v>0</v>
      </c>
      <c r="C162" s="160"/>
      <c r="D162" s="161"/>
      <c r="E162" s="17"/>
      <c r="F162" s="32"/>
      <c r="G162" s="50"/>
      <c r="H162" s="50"/>
      <c r="I162" s="35"/>
      <c r="J162" s="33">
        <f t="shared" si="14"/>
        <v>0</v>
      </c>
      <c r="K162" s="49">
        <f t="shared" si="15"/>
        <v>0</v>
      </c>
      <c r="L162" s="49">
        <f t="shared" si="16"/>
        <v>0</v>
      </c>
    </row>
    <row r="163" spans="1:13" hidden="1" x14ac:dyDescent="0.3">
      <c r="B163" s="48">
        <f>+$B$10</f>
        <v>0</v>
      </c>
      <c r="C163" s="160"/>
      <c r="D163" s="161"/>
      <c r="E163" s="17"/>
      <c r="F163" s="32"/>
      <c r="G163" s="50"/>
      <c r="H163" s="50"/>
      <c r="I163" s="35"/>
      <c r="J163" s="33">
        <f t="shared" si="14"/>
        <v>0</v>
      </c>
      <c r="K163" s="49">
        <f t="shared" si="15"/>
        <v>0</v>
      </c>
      <c r="L163" s="49">
        <f t="shared" si="16"/>
        <v>0</v>
      </c>
    </row>
    <row r="164" spans="1:13" hidden="1" x14ac:dyDescent="0.3">
      <c r="B164" s="48">
        <f>+$B$11</f>
        <v>0</v>
      </c>
      <c r="C164" s="160"/>
      <c r="D164" s="161"/>
      <c r="E164" s="17"/>
      <c r="F164" s="32"/>
      <c r="G164" s="50"/>
      <c r="H164" s="50"/>
      <c r="I164" s="35"/>
      <c r="J164" s="33">
        <f t="shared" si="14"/>
        <v>0</v>
      </c>
      <c r="K164" s="49">
        <f t="shared" si="15"/>
        <v>0</v>
      </c>
      <c r="L164" s="49">
        <f t="shared" si="16"/>
        <v>0</v>
      </c>
    </row>
    <row r="165" spans="1:13" hidden="1" x14ac:dyDescent="0.3">
      <c r="B165" s="48">
        <f>+$B$12</f>
        <v>0</v>
      </c>
      <c r="C165" s="160"/>
      <c r="D165" s="161"/>
      <c r="E165" s="17"/>
      <c r="F165" s="32"/>
      <c r="G165" s="50"/>
      <c r="H165" s="50"/>
      <c r="I165" s="35"/>
      <c r="J165" s="33">
        <f t="shared" si="14"/>
        <v>0</v>
      </c>
      <c r="K165" s="49">
        <f t="shared" si="15"/>
        <v>0</v>
      </c>
      <c r="L165" s="49">
        <f t="shared" si="16"/>
        <v>0</v>
      </c>
    </row>
    <row r="166" spans="1:13" hidden="1" x14ac:dyDescent="0.3">
      <c r="B166" s="48">
        <f>+$B$13</f>
        <v>0</v>
      </c>
      <c r="C166" s="160"/>
      <c r="D166" s="161"/>
      <c r="E166" s="17"/>
      <c r="F166" s="32"/>
      <c r="G166" s="50"/>
      <c r="H166" s="50"/>
      <c r="I166" s="35"/>
      <c r="J166" s="33">
        <f t="shared" si="14"/>
        <v>0</v>
      </c>
      <c r="K166" s="49">
        <f t="shared" si="15"/>
        <v>0</v>
      </c>
      <c r="L166" s="49">
        <f t="shared" si="16"/>
        <v>0</v>
      </c>
    </row>
    <row r="167" spans="1:13" hidden="1" x14ac:dyDescent="0.3">
      <c r="B167" s="48">
        <f>+$B$14</f>
        <v>0</v>
      </c>
      <c r="C167" s="160"/>
      <c r="D167" s="161"/>
      <c r="E167" s="17"/>
      <c r="F167" s="32"/>
      <c r="G167" s="50"/>
      <c r="H167" s="50"/>
      <c r="I167" s="35"/>
      <c r="J167" s="33">
        <f t="shared" si="14"/>
        <v>0</v>
      </c>
      <c r="K167" s="49">
        <f t="shared" si="15"/>
        <v>0</v>
      </c>
      <c r="L167" s="49">
        <f t="shared" si="16"/>
        <v>0</v>
      </c>
    </row>
    <row r="168" spans="1:13" hidden="1" x14ac:dyDescent="0.3">
      <c r="A168" s="2"/>
      <c r="I168" s="1" t="s">
        <v>106</v>
      </c>
      <c r="J168" s="33">
        <f>SUM(J161:J167)</f>
        <v>0</v>
      </c>
      <c r="K168" s="49">
        <f>SUM(K161:K167)</f>
        <v>0</v>
      </c>
      <c r="L168" s="49">
        <f>SUM(L161:L167)</f>
        <v>0</v>
      </c>
    </row>
    <row r="169" spans="1:13" hidden="1" x14ac:dyDescent="0.3">
      <c r="A169" s="2"/>
      <c r="L169" s="34"/>
    </row>
    <row r="170" spans="1:13" hidden="1" x14ac:dyDescent="0.3">
      <c r="A170" s="2"/>
      <c r="L170" s="34"/>
    </row>
    <row r="171" spans="1:13" ht="25.5" hidden="1" x14ac:dyDescent="0.35">
      <c r="A171" s="162" t="s">
        <v>107</v>
      </c>
      <c r="B171" s="123"/>
      <c r="C171" s="123"/>
      <c r="D171" s="123"/>
      <c r="E171" s="123"/>
      <c r="F171" s="123"/>
      <c r="G171" s="123"/>
      <c r="H171" s="123"/>
      <c r="I171" s="123"/>
      <c r="J171" s="123"/>
      <c r="K171" s="123"/>
      <c r="L171" s="123"/>
      <c r="M171" s="124"/>
    </row>
    <row r="172" spans="1:13" ht="27" hidden="1" x14ac:dyDescent="0.35">
      <c r="A172" s="163" t="str">
        <f>+IF(AND(J168&gt;0,AND(K168&gt;0,AND(J149="SI",J150="SI",J151="SI",J152="SI",J153="SI",J154="SI",J156="SI",J155="SI"))),"CUMPLE","NO CUMPLE")</f>
        <v>NO CUMPLE</v>
      </c>
      <c r="B172" s="163"/>
      <c r="C172" s="163"/>
      <c r="D172" s="163"/>
      <c r="E172" s="163"/>
      <c r="F172" s="163"/>
      <c r="G172" s="163"/>
      <c r="H172" s="163"/>
      <c r="I172" s="163"/>
      <c r="J172" s="163"/>
      <c r="K172" s="163"/>
      <c r="L172" s="163"/>
      <c r="M172" s="163"/>
    </row>
    <row r="173" spans="1:13" ht="26.25" hidden="1" thickBot="1" x14ac:dyDescent="0.35">
      <c r="A173" s="151" t="s">
        <v>110</v>
      </c>
      <c r="B173" s="151"/>
      <c r="C173" s="151"/>
      <c r="D173" s="168">
        <f>+IF(A172="CUMPLE",J168,0)</f>
        <v>0</v>
      </c>
      <c r="E173" s="169"/>
      <c r="F173" s="151" t="s">
        <v>111</v>
      </c>
      <c r="G173" s="151"/>
      <c r="H173" s="152">
        <f>+IF(A172="CUMPLE",K168,0)</f>
        <v>0</v>
      </c>
      <c r="I173" s="153"/>
      <c r="J173" s="151" t="s">
        <v>112</v>
      </c>
      <c r="K173" s="151"/>
      <c r="L173" s="152">
        <f>+IF(A172="CUMPLE",L168,0)</f>
        <v>0</v>
      </c>
      <c r="M173" s="153"/>
    </row>
    <row r="174" spans="1:13" ht="17.25" hidden="1" thickBot="1" x14ac:dyDescent="0.35">
      <c r="A174" s="180" t="s">
        <v>62</v>
      </c>
      <c r="B174" s="181"/>
      <c r="C174" s="181"/>
      <c r="D174" s="181"/>
      <c r="E174" s="181"/>
      <c r="F174" s="181"/>
      <c r="G174" s="181"/>
      <c r="H174" s="181"/>
      <c r="I174" s="181"/>
      <c r="J174" s="181"/>
      <c r="K174" s="181"/>
      <c r="L174" s="181"/>
      <c r="M174" s="182"/>
    </row>
    <row r="175" spans="1:13" hidden="1" x14ac:dyDescent="0.3">
      <c r="A175" s="51"/>
      <c r="B175" s="52"/>
      <c r="C175" s="52"/>
      <c r="D175" s="52"/>
      <c r="E175" s="52"/>
      <c r="F175" s="52"/>
      <c r="G175" s="52"/>
      <c r="H175" s="52"/>
      <c r="I175" s="52"/>
      <c r="J175" s="52"/>
      <c r="K175" s="52"/>
      <c r="L175" s="52"/>
      <c r="M175" s="53"/>
    </row>
    <row r="176" spans="1:13" ht="18" hidden="1" x14ac:dyDescent="0.3">
      <c r="A176" s="174" t="s">
        <v>67</v>
      </c>
      <c r="B176" s="174"/>
      <c r="C176" s="174"/>
      <c r="D176" s="174"/>
      <c r="E176" s="174"/>
      <c r="F176" s="174"/>
      <c r="G176" s="174"/>
      <c r="H176" s="174"/>
      <c r="I176" s="174"/>
      <c r="J176" s="174"/>
      <c r="K176" s="174"/>
      <c r="L176" s="174"/>
      <c r="M176" s="174"/>
    </row>
    <row r="177" spans="1:13" ht="36" hidden="1" customHeight="1" x14ac:dyDescent="0.3">
      <c r="A177" s="15" t="s">
        <v>49</v>
      </c>
      <c r="B177" s="175" t="s">
        <v>50</v>
      </c>
      <c r="C177" s="175"/>
      <c r="D177" s="175"/>
      <c r="E177" s="175"/>
      <c r="F177" s="175"/>
      <c r="G177" s="175"/>
      <c r="H177" s="175"/>
      <c r="I177" s="175"/>
      <c r="J177" s="13" t="s">
        <v>23</v>
      </c>
      <c r="K177" s="13" t="s">
        <v>24</v>
      </c>
      <c r="L177" s="13" t="s">
        <v>25</v>
      </c>
      <c r="M177" s="13" t="s">
        <v>26</v>
      </c>
    </row>
    <row r="178" spans="1:13" ht="27" hidden="1" x14ac:dyDescent="0.3">
      <c r="A178" s="28" t="s">
        <v>51</v>
      </c>
      <c r="B178" s="176"/>
      <c r="C178" s="176"/>
      <c r="D178" s="176"/>
      <c r="E178" s="176"/>
      <c r="F178" s="176"/>
      <c r="G178" s="176"/>
      <c r="H178" s="176"/>
      <c r="I178" s="176"/>
      <c r="J178" s="17"/>
      <c r="K178" s="41"/>
      <c r="L178" s="11"/>
      <c r="M178" s="11"/>
    </row>
    <row r="179" spans="1:13" ht="27" hidden="1" x14ac:dyDescent="0.3">
      <c r="A179" s="28" t="s">
        <v>52</v>
      </c>
      <c r="B179" s="176"/>
      <c r="C179" s="176"/>
      <c r="D179" s="176"/>
      <c r="E179" s="176"/>
      <c r="F179" s="176"/>
      <c r="G179" s="176"/>
      <c r="H179" s="176"/>
      <c r="I179" s="176"/>
      <c r="J179" s="17"/>
      <c r="K179" s="11"/>
      <c r="L179" s="11"/>
      <c r="M179" s="11"/>
    </row>
    <row r="180" spans="1:13" hidden="1" x14ac:dyDescent="0.3">
      <c r="A180" s="28" t="s">
        <v>53</v>
      </c>
      <c r="B180" s="176"/>
      <c r="C180" s="176"/>
      <c r="D180" s="176"/>
      <c r="E180" s="176"/>
      <c r="F180" s="176"/>
      <c r="G180" s="176"/>
      <c r="H180" s="176"/>
      <c r="I180" s="176"/>
      <c r="J180" s="17"/>
      <c r="K180" s="11"/>
      <c r="L180" s="11"/>
      <c r="M180" s="11"/>
    </row>
    <row r="181" spans="1:13" ht="27" hidden="1" x14ac:dyDescent="0.3">
      <c r="A181" s="28" t="s">
        <v>54</v>
      </c>
      <c r="B181" s="177"/>
      <c r="C181" s="176"/>
      <c r="D181" s="176"/>
      <c r="E181" s="176"/>
      <c r="F181" s="176"/>
      <c r="G181" s="176"/>
      <c r="H181" s="176"/>
      <c r="I181" s="176"/>
      <c r="J181" s="17"/>
      <c r="K181" s="11"/>
      <c r="L181" s="11"/>
      <c r="M181" s="11"/>
    </row>
    <row r="182" spans="1:13" ht="27" hidden="1" x14ac:dyDescent="0.3">
      <c r="A182" s="28" t="s">
        <v>55</v>
      </c>
      <c r="B182" s="176"/>
      <c r="C182" s="176"/>
      <c r="D182" s="176"/>
      <c r="E182" s="176"/>
      <c r="F182" s="176"/>
      <c r="G182" s="176"/>
      <c r="H182" s="176"/>
      <c r="I182" s="176"/>
      <c r="J182" s="17"/>
      <c r="K182" s="11"/>
      <c r="L182" s="11"/>
      <c r="M182" s="11"/>
    </row>
    <row r="183" spans="1:13" ht="27" hidden="1" x14ac:dyDescent="0.3">
      <c r="A183" s="28" t="s">
        <v>56</v>
      </c>
      <c r="B183" s="178"/>
      <c r="C183" s="178"/>
      <c r="D183" s="178"/>
      <c r="E183" s="178"/>
      <c r="F183" s="178"/>
      <c r="G183" s="178"/>
      <c r="H183" s="178"/>
      <c r="I183" s="178"/>
      <c r="J183" s="17"/>
      <c r="K183" s="11"/>
      <c r="L183" s="11"/>
      <c r="M183" s="11"/>
    </row>
    <row r="184" spans="1:13" ht="27" hidden="1" x14ac:dyDescent="0.3">
      <c r="A184" s="28" t="s">
        <v>98</v>
      </c>
      <c r="B184" s="183"/>
      <c r="C184" s="184"/>
      <c r="D184" s="184"/>
      <c r="E184" s="184"/>
      <c r="F184" s="184"/>
      <c r="G184" s="184"/>
      <c r="H184" s="184"/>
      <c r="I184" s="185"/>
      <c r="J184" s="17"/>
      <c r="K184" s="11"/>
      <c r="L184" s="11"/>
      <c r="M184" s="11"/>
    </row>
    <row r="185" spans="1:13" ht="40.5" hidden="1" x14ac:dyDescent="0.3">
      <c r="A185" s="28" t="s">
        <v>57</v>
      </c>
      <c r="B185" s="178"/>
      <c r="C185" s="178"/>
      <c r="D185" s="178"/>
      <c r="E185" s="178"/>
      <c r="F185" s="178"/>
      <c r="G185" s="178"/>
      <c r="H185" s="178"/>
      <c r="I185" s="178"/>
      <c r="J185" s="17"/>
      <c r="K185" s="11"/>
      <c r="L185" s="11"/>
      <c r="M185" s="11"/>
    </row>
    <row r="186" spans="1:13" ht="25.5" hidden="1" x14ac:dyDescent="0.3">
      <c r="A186" s="186" t="s">
        <v>99</v>
      </c>
      <c r="B186" s="202"/>
      <c r="C186" s="202"/>
      <c r="D186" s="202"/>
      <c r="E186" s="202"/>
      <c r="F186" s="202"/>
      <c r="G186" s="202"/>
      <c r="H186" s="202"/>
      <c r="I186" s="187"/>
      <c r="J186" s="199"/>
      <c r="K186" s="200"/>
      <c r="L186" s="200"/>
      <c r="M186" s="201"/>
    </row>
    <row r="187" spans="1:13" hidden="1" x14ac:dyDescent="0.3">
      <c r="A187" s="197" t="s">
        <v>100</v>
      </c>
      <c r="B187" s="197"/>
      <c r="C187" s="197"/>
      <c r="D187" s="197"/>
      <c r="E187" s="197"/>
      <c r="F187" s="197"/>
      <c r="G187" s="197"/>
      <c r="H187" s="197"/>
      <c r="I187" s="197"/>
      <c r="J187" s="197"/>
      <c r="K187" s="197"/>
      <c r="L187" s="197"/>
      <c r="M187" s="197"/>
    </row>
    <row r="188" spans="1:13" hidden="1" x14ac:dyDescent="0.3">
      <c r="A188" s="2"/>
      <c r="D188" s="47"/>
      <c r="E188" s="47"/>
      <c r="F188" s="47"/>
      <c r="G188" s="47"/>
      <c r="H188" s="47"/>
      <c r="I188" s="47"/>
      <c r="J188" s="47"/>
      <c r="K188" s="47"/>
      <c r="L188" s="47"/>
    </row>
    <row r="189" spans="1:13" ht="51" hidden="1" x14ac:dyDescent="0.3">
      <c r="B189" s="43" t="s">
        <v>58</v>
      </c>
      <c r="C189" s="179" t="s">
        <v>59</v>
      </c>
      <c r="D189" s="179"/>
      <c r="E189" s="31" t="s">
        <v>23</v>
      </c>
      <c r="F189" s="30" t="s">
        <v>60</v>
      </c>
      <c r="G189" s="30" t="s">
        <v>101</v>
      </c>
      <c r="H189" s="30" t="s">
        <v>102</v>
      </c>
      <c r="I189" s="30" t="s">
        <v>61</v>
      </c>
      <c r="J189" s="30" t="s">
        <v>103</v>
      </c>
      <c r="K189" s="30" t="s">
        <v>104</v>
      </c>
      <c r="L189" s="30" t="s">
        <v>105</v>
      </c>
    </row>
    <row r="190" spans="1:13" hidden="1" x14ac:dyDescent="0.3">
      <c r="B190" s="48" t="str">
        <f>+$B$8</f>
        <v>NOGAALL SAS</v>
      </c>
      <c r="C190" s="160"/>
      <c r="D190" s="161"/>
      <c r="E190" s="17"/>
      <c r="F190" s="32"/>
      <c r="G190" s="50"/>
      <c r="H190" s="50"/>
      <c r="I190" s="35"/>
      <c r="J190" s="33">
        <f t="shared" ref="J190:J196" si="17">+IF(E190="SI",I190*F190,0)</f>
        <v>0</v>
      </c>
      <c r="K190" s="49">
        <f t="shared" ref="K190:K196" si="18">+IF(E190="SI",I190*G190,0)</f>
        <v>0</v>
      </c>
      <c r="L190" s="49">
        <f t="shared" ref="L190:L196" si="19">+IF(E190="SI",I190*H190,0)</f>
        <v>0</v>
      </c>
    </row>
    <row r="191" spans="1:13" hidden="1" x14ac:dyDescent="0.3">
      <c r="B191" s="48">
        <f>+$B$9</f>
        <v>0</v>
      </c>
      <c r="C191" s="160"/>
      <c r="D191" s="161"/>
      <c r="E191" s="17"/>
      <c r="F191" s="32"/>
      <c r="G191" s="50"/>
      <c r="H191" s="50"/>
      <c r="I191" s="35"/>
      <c r="J191" s="33">
        <f t="shared" si="17"/>
        <v>0</v>
      </c>
      <c r="K191" s="49">
        <f t="shared" si="18"/>
        <v>0</v>
      </c>
      <c r="L191" s="49">
        <f t="shared" si="19"/>
        <v>0</v>
      </c>
    </row>
    <row r="192" spans="1:13" hidden="1" x14ac:dyDescent="0.3">
      <c r="B192" s="48">
        <f>+$B$10</f>
        <v>0</v>
      </c>
      <c r="C192" s="160"/>
      <c r="D192" s="161"/>
      <c r="E192" s="17"/>
      <c r="F192" s="32"/>
      <c r="G192" s="50"/>
      <c r="H192" s="50"/>
      <c r="I192" s="35"/>
      <c r="J192" s="33">
        <f t="shared" si="17"/>
        <v>0</v>
      </c>
      <c r="K192" s="49">
        <f t="shared" si="18"/>
        <v>0</v>
      </c>
      <c r="L192" s="49">
        <f t="shared" si="19"/>
        <v>0</v>
      </c>
    </row>
    <row r="193" spans="1:13" hidden="1" x14ac:dyDescent="0.3">
      <c r="B193" s="48">
        <f>+$B$11</f>
        <v>0</v>
      </c>
      <c r="C193" s="160"/>
      <c r="D193" s="161"/>
      <c r="E193" s="17"/>
      <c r="F193" s="32"/>
      <c r="G193" s="50"/>
      <c r="H193" s="50"/>
      <c r="I193" s="35"/>
      <c r="J193" s="33">
        <f t="shared" si="17"/>
        <v>0</v>
      </c>
      <c r="K193" s="49">
        <f t="shared" si="18"/>
        <v>0</v>
      </c>
      <c r="L193" s="49">
        <f t="shared" si="19"/>
        <v>0</v>
      </c>
    </row>
    <row r="194" spans="1:13" hidden="1" x14ac:dyDescent="0.3">
      <c r="B194" s="48">
        <f>+$B$12</f>
        <v>0</v>
      </c>
      <c r="C194" s="160"/>
      <c r="D194" s="161"/>
      <c r="E194" s="17"/>
      <c r="F194" s="32"/>
      <c r="G194" s="50"/>
      <c r="H194" s="50"/>
      <c r="I194" s="35"/>
      <c r="J194" s="33">
        <f t="shared" si="17"/>
        <v>0</v>
      </c>
      <c r="K194" s="49">
        <f t="shared" si="18"/>
        <v>0</v>
      </c>
      <c r="L194" s="49">
        <f t="shared" si="19"/>
        <v>0</v>
      </c>
    </row>
    <row r="195" spans="1:13" hidden="1" x14ac:dyDescent="0.3">
      <c r="B195" s="48">
        <f>+$B$13</f>
        <v>0</v>
      </c>
      <c r="C195" s="160"/>
      <c r="D195" s="161"/>
      <c r="E195" s="17"/>
      <c r="F195" s="32"/>
      <c r="G195" s="50"/>
      <c r="H195" s="50"/>
      <c r="I195" s="35"/>
      <c r="J195" s="33">
        <f t="shared" si="17"/>
        <v>0</v>
      </c>
      <c r="K195" s="49">
        <f t="shared" si="18"/>
        <v>0</v>
      </c>
      <c r="L195" s="49">
        <f t="shared" si="19"/>
        <v>0</v>
      </c>
    </row>
    <row r="196" spans="1:13" hidden="1" x14ac:dyDescent="0.3">
      <c r="B196" s="48">
        <f>+$B$14</f>
        <v>0</v>
      </c>
      <c r="C196" s="160"/>
      <c r="D196" s="161"/>
      <c r="E196" s="17"/>
      <c r="F196" s="32"/>
      <c r="G196" s="50"/>
      <c r="H196" s="50"/>
      <c r="I196" s="35"/>
      <c r="J196" s="33">
        <f t="shared" si="17"/>
        <v>0</v>
      </c>
      <c r="K196" s="49">
        <f t="shared" si="18"/>
        <v>0</v>
      </c>
      <c r="L196" s="49">
        <f t="shared" si="19"/>
        <v>0</v>
      </c>
    </row>
    <row r="197" spans="1:13" hidden="1" x14ac:dyDescent="0.3">
      <c r="A197" s="2"/>
      <c r="I197" s="1" t="s">
        <v>106</v>
      </c>
      <c r="J197" s="33">
        <f>SUM(J190:J196)</f>
        <v>0</v>
      </c>
      <c r="K197" s="49">
        <f>SUM(K190:K196)</f>
        <v>0</v>
      </c>
      <c r="L197" s="49">
        <f>SUM(L190:L196)</f>
        <v>0</v>
      </c>
    </row>
    <row r="198" spans="1:13" hidden="1" x14ac:dyDescent="0.3">
      <c r="A198" s="2"/>
      <c r="L198" s="34"/>
    </row>
    <row r="199" spans="1:13" hidden="1" x14ac:dyDescent="0.3">
      <c r="A199" s="2"/>
      <c r="L199" s="34"/>
    </row>
    <row r="200" spans="1:13" ht="25.5" hidden="1" x14ac:dyDescent="0.35">
      <c r="A200" s="162" t="s">
        <v>107</v>
      </c>
      <c r="B200" s="123"/>
      <c r="C200" s="123"/>
      <c r="D200" s="123"/>
      <c r="E200" s="123"/>
      <c r="F200" s="123"/>
      <c r="G200" s="123"/>
      <c r="H200" s="123"/>
      <c r="I200" s="123"/>
      <c r="J200" s="123"/>
      <c r="K200" s="123"/>
      <c r="L200" s="123"/>
      <c r="M200" s="124"/>
    </row>
    <row r="201" spans="1:13" ht="27" hidden="1" x14ac:dyDescent="0.35">
      <c r="A201" s="163" t="str">
        <f>+IF(AND(J197&gt;0,AND(K197&gt;0,AND(J178="SI",J179="SI",J180="SI",J181="SI",J182="SI",J183="SI",J185="SI",J184="SI"))),"CUMPLE","NO CUMPLE")</f>
        <v>NO CUMPLE</v>
      </c>
      <c r="B201" s="163"/>
      <c r="C201" s="163"/>
      <c r="D201" s="163"/>
      <c r="E201" s="163"/>
      <c r="F201" s="163"/>
      <c r="G201" s="163"/>
      <c r="H201" s="163"/>
      <c r="I201" s="163"/>
      <c r="J201" s="163"/>
      <c r="K201" s="163"/>
      <c r="L201" s="163"/>
      <c r="M201" s="163"/>
    </row>
    <row r="202" spans="1:13" ht="26.25" hidden="1" thickBot="1" x14ac:dyDescent="0.35">
      <c r="A202" s="151" t="s">
        <v>110</v>
      </c>
      <c r="B202" s="151"/>
      <c r="C202" s="151"/>
      <c r="D202" s="168">
        <f>+IF(A201="CUMPLE",J197,0)</f>
        <v>0</v>
      </c>
      <c r="E202" s="169"/>
      <c r="F202" s="151" t="s">
        <v>111</v>
      </c>
      <c r="G202" s="151"/>
      <c r="H202" s="152">
        <f>+IF(A201="CUMPLE",K197,0)</f>
        <v>0</v>
      </c>
      <c r="I202" s="153"/>
      <c r="J202" s="151" t="s">
        <v>112</v>
      </c>
      <c r="K202" s="151"/>
      <c r="L202" s="152">
        <f>+IF(A201="CUMPLE",L197,0)</f>
        <v>0</v>
      </c>
      <c r="M202" s="153"/>
    </row>
    <row r="203" spans="1:13" ht="17.25" hidden="1" thickBot="1" x14ac:dyDescent="0.35">
      <c r="A203" s="180" t="s">
        <v>62</v>
      </c>
      <c r="B203" s="181"/>
      <c r="C203" s="181"/>
      <c r="D203" s="181"/>
      <c r="E203" s="181"/>
      <c r="F203" s="181"/>
      <c r="G203" s="181"/>
      <c r="H203" s="181"/>
      <c r="I203" s="181"/>
      <c r="J203" s="181"/>
      <c r="K203" s="181"/>
      <c r="L203" s="181"/>
      <c r="M203" s="182"/>
    </row>
    <row r="204" spans="1:13" hidden="1" x14ac:dyDescent="0.3">
      <c r="A204" s="51"/>
      <c r="B204" s="52"/>
      <c r="C204" s="52"/>
      <c r="D204" s="52"/>
      <c r="E204" s="52"/>
      <c r="F204" s="52"/>
      <c r="G204" s="52"/>
      <c r="H204" s="52"/>
      <c r="I204" s="52"/>
      <c r="J204" s="52"/>
      <c r="K204" s="52"/>
      <c r="L204" s="52"/>
      <c r="M204" s="53"/>
    </row>
    <row r="205" spans="1:13" ht="18" hidden="1" x14ac:dyDescent="0.3">
      <c r="A205" s="174" t="s">
        <v>68</v>
      </c>
      <c r="B205" s="174"/>
      <c r="C205" s="174"/>
      <c r="D205" s="174"/>
      <c r="E205" s="174"/>
      <c r="F205" s="174"/>
      <c r="G205" s="174"/>
      <c r="H205" s="174"/>
      <c r="I205" s="174"/>
      <c r="J205" s="174"/>
      <c r="K205" s="174"/>
      <c r="L205" s="174"/>
      <c r="M205" s="174"/>
    </row>
    <row r="206" spans="1:13" hidden="1" x14ac:dyDescent="0.3">
      <c r="A206" s="15" t="s">
        <v>49</v>
      </c>
      <c r="B206" s="175" t="s">
        <v>50</v>
      </c>
      <c r="C206" s="175"/>
      <c r="D206" s="175"/>
      <c r="E206" s="175"/>
      <c r="F206" s="175"/>
      <c r="G206" s="175"/>
      <c r="H206" s="175"/>
      <c r="I206" s="175"/>
      <c r="J206" s="13" t="s">
        <v>23</v>
      </c>
      <c r="K206" s="13" t="s">
        <v>24</v>
      </c>
      <c r="L206" s="13" t="s">
        <v>25</v>
      </c>
      <c r="M206" s="13" t="s">
        <v>26</v>
      </c>
    </row>
    <row r="207" spans="1:13" ht="27" hidden="1" x14ac:dyDescent="0.3">
      <c r="A207" s="28" t="s">
        <v>51</v>
      </c>
      <c r="B207" s="176"/>
      <c r="C207" s="176"/>
      <c r="D207" s="176"/>
      <c r="E207" s="176"/>
      <c r="F207" s="176"/>
      <c r="G207" s="176"/>
      <c r="H207" s="176"/>
      <c r="I207" s="176"/>
      <c r="J207" s="17"/>
      <c r="K207" s="11"/>
      <c r="L207" s="11"/>
      <c r="M207" s="11"/>
    </row>
    <row r="208" spans="1:13" ht="27" hidden="1" x14ac:dyDescent="0.3">
      <c r="A208" s="28" t="s">
        <v>52</v>
      </c>
      <c r="B208" s="176"/>
      <c r="C208" s="176"/>
      <c r="D208" s="176"/>
      <c r="E208" s="176"/>
      <c r="F208" s="176"/>
      <c r="G208" s="176"/>
      <c r="H208" s="176"/>
      <c r="I208" s="176"/>
      <c r="J208" s="17"/>
      <c r="K208" s="11"/>
      <c r="L208" s="11"/>
      <c r="M208" s="11"/>
    </row>
    <row r="209" spans="1:13" hidden="1" x14ac:dyDescent="0.3">
      <c r="A209" s="28" t="s">
        <v>53</v>
      </c>
      <c r="B209" s="176"/>
      <c r="C209" s="176"/>
      <c r="D209" s="176"/>
      <c r="E209" s="176"/>
      <c r="F209" s="176"/>
      <c r="G209" s="176"/>
      <c r="H209" s="176"/>
      <c r="I209" s="176"/>
      <c r="J209" s="17"/>
      <c r="K209" s="11"/>
      <c r="L209" s="11"/>
      <c r="M209" s="11"/>
    </row>
    <row r="210" spans="1:13" ht="27" hidden="1" x14ac:dyDescent="0.3">
      <c r="A210" s="28" t="s">
        <v>54</v>
      </c>
      <c r="B210" s="177"/>
      <c r="C210" s="176"/>
      <c r="D210" s="176"/>
      <c r="E210" s="176"/>
      <c r="F210" s="176"/>
      <c r="G210" s="176"/>
      <c r="H210" s="176"/>
      <c r="I210" s="176"/>
      <c r="J210" s="17"/>
      <c r="K210" s="11"/>
      <c r="L210" s="11"/>
      <c r="M210" s="11"/>
    </row>
    <row r="211" spans="1:13" ht="27" hidden="1" x14ac:dyDescent="0.3">
      <c r="A211" s="28" t="s">
        <v>55</v>
      </c>
      <c r="B211" s="176"/>
      <c r="C211" s="176"/>
      <c r="D211" s="176"/>
      <c r="E211" s="176"/>
      <c r="F211" s="176"/>
      <c r="G211" s="176"/>
      <c r="H211" s="176"/>
      <c r="I211" s="176"/>
      <c r="J211" s="17"/>
      <c r="K211" s="11"/>
      <c r="L211" s="11"/>
      <c r="M211" s="11"/>
    </row>
    <row r="212" spans="1:13" ht="27" hidden="1" x14ac:dyDescent="0.3">
      <c r="A212" s="28" t="s">
        <v>56</v>
      </c>
      <c r="B212" s="178"/>
      <c r="C212" s="178"/>
      <c r="D212" s="178"/>
      <c r="E212" s="178"/>
      <c r="F212" s="178"/>
      <c r="G212" s="178"/>
      <c r="H212" s="178"/>
      <c r="I212" s="178"/>
      <c r="J212" s="17"/>
      <c r="K212" s="11"/>
      <c r="L212" s="11"/>
      <c r="M212" s="11"/>
    </row>
    <row r="213" spans="1:13" ht="27" hidden="1" x14ac:dyDescent="0.3">
      <c r="A213" s="28" t="s">
        <v>98</v>
      </c>
      <c r="B213" s="183"/>
      <c r="C213" s="184"/>
      <c r="D213" s="184"/>
      <c r="E213" s="184"/>
      <c r="F213" s="184"/>
      <c r="G213" s="184"/>
      <c r="H213" s="184"/>
      <c r="I213" s="185"/>
      <c r="J213" s="17"/>
      <c r="K213" s="11"/>
      <c r="L213" s="11"/>
      <c r="M213" s="11"/>
    </row>
    <row r="214" spans="1:13" ht="40.5" hidden="1" x14ac:dyDescent="0.3">
      <c r="A214" s="28" t="s">
        <v>57</v>
      </c>
      <c r="B214" s="178"/>
      <c r="C214" s="178"/>
      <c r="D214" s="178"/>
      <c r="E214" s="178"/>
      <c r="F214" s="178"/>
      <c r="G214" s="178"/>
      <c r="H214" s="178"/>
      <c r="I214" s="178"/>
      <c r="J214" s="17"/>
      <c r="K214" s="11"/>
      <c r="L214" s="11"/>
      <c r="M214" s="11"/>
    </row>
    <row r="215" spans="1:13" ht="25.5" hidden="1" x14ac:dyDescent="0.3">
      <c r="A215" s="186" t="s">
        <v>99</v>
      </c>
      <c r="B215" s="202"/>
      <c r="C215" s="202"/>
      <c r="D215" s="202"/>
      <c r="E215" s="202"/>
      <c r="F215" s="202"/>
      <c r="G215" s="202"/>
      <c r="H215" s="202"/>
      <c r="I215" s="187"/>
      <c r="J215" s="199"/>
      <c r="K215" s="200"/>
      <c r="L215" s="200"/>
      <c r="M215" s="201"/>
    </row>
    <row r="216" spans="1:13" hidden="1" x14ac:dyDescent="0.3">
      <c r="A216" s="197" t="s">
        <v>100</v>
      </c>
      <c r="B216" s="197"/>
      <c r="C216" s="197"/>
      <c r="D216" s="197"/>
      <c r="E216" s="197"/>
      <c r="F216" s="197"/>
      <c r="G216" s="197"/>
      <c r="H216" s="197"/>
      <c r="I216" s="197"/>
      <c r="J216" s="197"/>
      <c r="K216" s="197"/>
      <c r="L216" s="197"/>
      <c r="M216" s="197"/>
    </row>
    <row r="217" spans="1:13" hidden="1" x14ac:dyDescent="0.3">
      <c r="A217" s="2"/>
      <c r="D217" s="47"/>
      <c r="E217" s="47"/>
      <c r="F217" s="47"/>
      <c r="G217" s="47"/>
      <c r="H217" s="47"/>
      <c r="I217" s="47"/>
      <c r="J217" s="47"/>
      <c r="K217" s="47"/>
      <c r="L217" s="47"/>
    </row>
    <row r="218" spans="1:13" ht="51" hidden="1" x14ac:dyDescent="0.3">
      <c r="B218" s="43" t="s">
        <v>58</v>
      </c>
      <c r="C218" s="179" t="s">
        <v>59</v>
      </c>
      <c r="D218" s="179"/>
      <c r="E218" s="31" t="s">
        <v>23</v>
      </c>
      <c r="F218" s="30" t="s">
        <v>60</v>
      </c>
      <c r="G218" s="30" t="s">
        <v>101</v>
      </c>
      <c r="H218" s="30" t="s">
        <v>102</v>
      </c>
      <c r="I218" s="30" t="s">
        <v>61</v>
      </c>
      <c r="J218" s="30" t="s">
        <v>103</v>
      </c>
      <c r="K218" s="30" t="s">
        <v>104</v>
      </c>
      <c r="L218" s="30" t="s">
        <v>105</v>
      </c>
    </row>
    <row r="219" spans="1:13" hidden="1" x14ac:dyDescent="0.3">
      <c r="B219" s="48" t="str">
        <f>+$B$8</f>
        <v>NOGAALL SAS</v>
      </c>
      <c r="C219" s="160"/>
      <c r="D219" s="161"/>
      <c r="E219" s="17"/>
      <c r="F219" s="32"/>
      <c r="G219" s="50"/>
      <c r="H219" s="50"/>
      <c r="I219" s="35"/>
      <c r="J219" s="33">
        <f t="shared" ref="J219:J225" si="20">+IF(E219="SI",I219*F219,0)</f>
        <v>0</v>
      </c>
      <c r="K219" s="49">
        <f t="shared" ref="K219:K225" si="21">+IF(E219="SI",I219*G219,0)</f>
        <v>0</v>
      </c>
      <c r="L219" s="49">
        <f t="shared" ref="L219:L225" si="22">+IF(E219="SI",I219*H219,0)</f>
        <v>0</v>
      </c>
    </row>
    <row r="220" spans="1:13" hidden="1" x14ac:dyDescent="0.3">
      <c r="B220" s="48">
        <f>+$B$9</f>
        <v>0</v>
      </c>
      <c r="C220" s="160"/>
      <c r="D220" s="161"/>
      <c r="E220" s="17"/>
      <c r="F220" s="32"/>
      <c r="G220" s="50"/>
      <c r="H220" s="50"/>
      <c r="I220" s="35"/>
      <c r="J220" s="33">
        <f t="shared" si="20"/>
        <v>0</v>
      </c>
      <c r="K220" s="49">
        <f t="shared" si="21"/>
        <v>0</v>
      </c>
      <c r="L220" s="49">
        <f t="shared" si="22"/>
        <v>0</v>
      </c>
    </row>
    <row r="221" spans="1:13" hidden="1" x14ac:dyDescent="0.3">
      <c r="B221" s="48">
        <f>+$B$10</f>
        <v>0</v>
      </c>
      <c r="C221" s="160"/>
      <c r="D221" s="161"/>
      <c r="E221" s="17"/>
      <c r="F221" s="32"/>
      <c r="G221" s="50"/>
      <c r="H221" s="50"/>
      <c r="I221" s="35"/>
      <c r="J221" s="33">
        <f t="shared" si="20"/>
        <v>0</v>
      </c>
      <c r="K221" s="49">
        <f t="shared" si="21"/>
        <v>0</v>
      </c>
      <c r="L221" s="49">
        <f t="shared" si="22"/>
        <v>0</v>
      </c>
    </row>
    <row r="222" spans="1:13" hidden="1" x14ac:dyDescent="0.3">
      <c r="B222" s="48">
        <f>+$B$11</f>
        <v>0</v>
      </c>
      <c r="C222" s="160"/>
      <c r="D222" s="161"/>
      <c r="E222" s="17"/>
      <c r="F222" s="32"/>
      <c r="G222" s="50"/>
      <c r="H222" s="50"/>
      <c r="I222" s="35"/>
      <c r="J222" s="33">
        <f t="shared" si="20"/>
        <v>0</v>
      </c>
      <c r="K222" s="49">
        <f t="shared" si="21"/>
        <v>0</v>
      </c>
      <c r="L222" s="49">
        <f t="shared" si="22"/>
        <v>0</v>
      </c>
    </row>
    <row r="223" spans="1:13" hidden="1" x14ac:dyDescent="0.3">
      <c r="B223" s="48">
        <f>+$B$12</f>
        <v>0</v>
      </c>
      <c r="C223" s="160"/>
      <c r="D223" s="161"/>
      <c r="E223" s="17"/>
      <c r="F223" s="32"/>
      <c r="G223" s="50"/>
      <c r="H223" s="50"/>
      <c r="I223" s="35"/>
      <c r="J223" s="33">
        <f t="shared" si="20"/>
        <v>0</v>
      </c>
      <c r="K223" s="49">
        <f t="shared" si="21"/>
        <v>0</v>
      </c>
      <c r="L223" s="49">
        <f t="shared" si="22"/>
        <v>0</v>
      </c>
    </row>
    <row r="224" spans="1:13" ht="12.6" hidden="1" customHeight="1" x14ac:dyDescent="0.3">
      <c r="B224" s="48">
        <f>+$B$13</f>
        <v>0</v>
      </c>
      <c r="C224" s="160"/>
      <c r="D224" s="161"/>
      <c r="E224" s="17"/>
      <c r="F224" s="32"/>
      <c r="G224" s="50"/>
      <c r="H224" s="50"/>
      <c r="I224" s="35"/>
      <c r="J224" s="33">
        <f t="shared" si="20"/>
        <v>0</v>
      </c>
      <c r="K224" s="49">
        <f t="shared" si="21"/>
        <v>0</v>
      </c>
      <c r="L224" s="49">
        <f t="shared" si="22"/>
        <v>0</v>
      </c>
    </row>
    <row r="225" spans="1:14" ht="23.1" hidden="1" customHeight="1" x14ac:dyDescent="0.3">
      <c r="B225" s="48">
        <f>+$B$14</f>
        <v>0</v>
      </c>
      <c r="C225" s="160"/>
      <c r="D225" s="161"/>
      <c r="E225" s="17"/>
      <c r="F225" s="32"/>
      <c r="G225" s="50"/>
      <c r="H225" s="50"/>
      <c r="I225" s="35"/>
      <c r="J225" s="33">
        <f t="shared" si="20"/>
        <v>0</v>
      </c>
      <c r="K225" s="49">
        <f t="shared" si="21"/>
        <v>0</v>
      </c>
      <c r="L225" s="49">
        <f t="shared" si="22"/>
        <v>0</v>
      </c>
    </row>
    <row r="226" spans="1:14" hidden="1" x14ac:dyDescent="0.3">
      <c r="A226" s="2"/>
      <c r="I226" s="1" t="s">
        <v>106</v>
      </c>
      <c r="J226" s="33">
        <f>SUM(J219:J225)</f>
        <v>0</v>
      </c>
      <c r="K226" s="49">
        <f>SUM(K219:K225)</f>
        <v>0</v>
      </c>
      <c r="L226" s="49">
        <f>SUM(L219:L225)</f>
        <v>0</v>
      </c>
    </row>
    <row r="227" spans="1:14" hidden="1" x14ac:dyDescent="0.3">
      <c r="A227" s="2"/>
      <c r="L227" s="34"/>
    </row>
    <row r="228" spans="1:14" ht="45" hidden="1" customHeight="1" x14ac:dyDescent="0.3">
      <c r="A228" s="2"/>
      <c r="L228" s="34"/>
    </row>
    <row r="229" spans="1:14" ht="25.5" hidden="1" x14ac:dyDescent="0.35">
      <c r="A229" s="162" t="s">
        <v>107</v>
      </c>
      <c r="B229" s="123"/>
      <c r="C229" s="123"/>
      <c r="D229" s="123"/>
      <c r="E229" s="123"/>
      <c r="F229" s="123"/>
      <c r="G229" s="123"/>
      <c r="H229" s="123"/>
      <c r="I229" s="123"/>
      <c r="J229" s="123"/>
      <c r="K229" s="123"/>
      <c r="L229" s="123"/>
      <c r="M229" s="124"/>
    </row>
    <row r="230" spans="1:14" ht="27" hidden="1" x14ac:dyDescent="0.35">
      <c r="A230" s="163" t="str">
        <f>+IF(AND(J226&gt;0,AND(K226&gt;0,AND(J207="SI",J208="SI",J209="SI",J210="SI",J211="SI",J212="SI",J214="SI",J213="SI"))),"CUMPLE","NO CUMPLE")</f>
        <v>NO CUMPLE</v>
      </c>
      <c r="B230" s="163"/>
      <c r="C230" s="163"/>
      <c r="D230" s="163"/>
      <c r="E230" s="163"/>
      <c r="F230" s="163"/>
      <c r="G230" s="163"/>
      <c r="H230" s="163"/>
      <c r="I230" s="163"/>
      <c r="J230" s="163"/>
      <c r="K230" s="163"/>
      <c r="L230" s="163"/>
      <c r="M230" s="163"/>
    </row>
    <row r="231" spans="1:14" ht="47.45" hidden="1" customHeight="1" thickBot="1" x14ac:dyDescent="0.35">
      <c r="A231" s="151" t="s">
        <v>110</v>
      </c>
      <c r="B231" s="151"/>
      <c r="C231" s="151"/>
      <c r="D231" s="168">
        <f>+IF(A230="CUMPLE",J226,0)</f>
        <v>0</v>
      </c>
      <c r="E231" s="169"/>
      <c r="F231" s="151" t="s">
        <v>111</v>
      </c>
      <c r="G231" s="151"/>
      <c r="H231" s="152">
        <f>+IF(A230="CUMPLE",K226,0)</f>
        <v>0</v>
      </c>
      <c r="I231" s="153"/>
      <c r="J231" s="151" t="s">
        <v>112</v>
      </c>
      <c r="K231" s="151"/>
      <c r="L231" s="152">
        <f>+IF(A230="CUMPLE",L226,0)</f>
        <v>0</v>
      </c>
      <c r="M231" s="153"/>
    </row>
    <row r="232" spans="1:14" hidden="1" x14ac:dyDescent="0.3">
      <c r="A232" s="164" t="s">
        <v>62</v>
      </c>
      <c r="B232" s="165"/>
      <c r="C232" s="165"/>
      <c r="D232" s="165"/>
      <c r="E232" s="165"/>
      <c r="F232" s="165"/>
      <c r="G232" s="165"/>
      <c r="H232" s="165"/>
      <c r="I232" s="165"/>
      <c r="J232" s="165"/>
      <c r="K232" s="165"/>
      <c r="L232" s="165"/>
      <c r="M232" s="166"/>
    </row>
    <row r="233" spans="1:14" ht="58.35" customHeight="1" x14ac:dyDescent="0.3">
      <c r="A233" s="167" t="s">
        <v>120</v>
      </c>
      <c r="B233" s="167"/>
      <c r="C233" s="167"/>
      <c r="D233" s="167"/>
      <c r="E233" s="167"/>
      <c r="F233" s="167"/>
      <c r="G233" s="167"/>
      <c r="H233" s="167"/>
      <c r="I233" s="167"/>
      <c r="J233" s="167"/>
      <c r="K233" s="167"/>
      <c r="L233" s="167"/>
      <c r="M233" s="167"/>
    </row>
    <row r="234" spans="1:14" s="55" customFormat="1" ht="118.35" customHeight="1" x14ac:dyDescent="0.35">
      <c r="A234" s="145" t="s">
        <v>47</v>
      </c>
      <c r="B234" s="141" t="s">
        <v>108</v>
      </c>
      <c r="C234" s="142"/>
      <c r="D234" s="279" t="s">
        <v>109</v>
      </c>
      <c r="E234" s="280"/>
      <c r="F234" s="280"/>
      <c r="G234" s="280"/>
      <c r="H234" s="280"/>
      <c r="I234" s="280"/>
      <c r="J234" s="59" t="s">
        <v>118</v>
      </c>
      <c r="K234" s="56">
        <f>+D231+D202+D173+D144+D115+D86+D57</f>
        <v>3493.9014000000002</v>
      </c>
      <c r="L234" s="143" t="str">
        <f>+IF(K234&gt;M6,"CUMPLE","NO CUMPLE")</f>
        <v>CUMPLE</v>
      </c>
      <c r="M234" s="144"/>
      <c r="N234" s="2"/>
    </row>
    <row r="235" spans="1:14" ht="100.35" customHeight="1" x14ac:dyDescent="0.3">
      <c r="A235" s="146"/>
      <c r="B235" s="141" t="s">
        <v>113</v>
      </c>
      <c r="C235" s="142"/>
      <c r="D235" s="279" t="s">
        <v>114</v>
      </c>
      <c r="E235" s="280"/>
      <c r="F235" s="280"/>
      <c r="G235" s="280"/>
      <c r="H235" s="280"/>
      <c r="I235" s="286"/>
      <c r="J235" s="59" t="s">
        <v>118</v>
      </c>
      <c r="K235" s="57">
        <f>+H231+H202+H173+H144+H115+H86+H57</f>
        <v>381579</v>
      </c>
      <c r="L235" s="143" t="str">
        <f>+IF(K235&gt;K5,"CUMPLE","NO CUMPLE")</f>
        <v>CUMPLE</v>
      </c>
      <c r="M235" s="144"/>
    </row>
    <row r="236" spans="1:14" ht="226.35" customHeight="1" x14ac:dyDescent="0.3">
      <c r="A236" s="146"/>
      <c r="B236" s="149" t="s">
        <v>69</v>
      </c>
      <c r="C236" s="150"/>
      <c r="D236" s="279" t="s">
        <v>117</v>
      </c>
      <c r="E236" s="280"/>
      <c r="F236" s="280"/>
      <c r="G236" s="280"/>
      <c r="H236" s="280"/>
      <c r="I236" s="280"/>
      <c r="J236" s="59" t="s">
        <v>118</v>
      </c>
      <c r="K236" s="57">
        <f>+L231+L202+L173+L144+L115+L86+L57</f>
        <v>0</v>
      </c>
      <c r="L236" s="143" t="str">
        <f>+IF(K236&gt;M5,"CUMPLE","NO CUMPLE")</f>
        <v>NO CUMPLE</v>
      </c>
      <c r="M236" s="144"/>
    </row>
    <row r="237" spans="1:14" ht="70.349999999999994" customHeight="1" x14ac:dyDescent="0.3">
      <c r="A237" s="15" t="s">
        <v>70</v>
      </c>
      <c r="B237" s="287" t="s">
        <v>71</v>
      </c>
      <c r="C237" s="287"/>
      <c r="D237" s="287"/>
      <c r="E237" s="287"/>
      <c r="F237" s="287"/>
      <c r="G237" s="287"/>
      <c r="H237" s="287"/>
      <c r="I237" s="287"/>
      <c r="J237" s="287"/>
      <c r="K237" s="61" t="s">
        <v>119</v>
      </c>
      <c r="L237" s="143" t="s">
        <v>9</v>
      </c>
      <c r="M237" s="144"/>
    </row>
    <row r="238" spans="1:14" ht="42.6" customHeight="1" x14ac:dyDescent="0.3">
      <c r="A238" s="232" t="s">
        <v>121</v>
      </c>
      <c r="B238" s="233"/>
      <c r="C238" s="233"/>
      <c r="D238" s="233"/>
      <c r="E238" s="233"/>
      <c r="F238" s="233"/>
      <c r="G238" s="233"/>
      <c r="H238" s="233"/>
      <c r="I238" s="233"/>
      <c r="J238" s="233"/>
      <c r="K238" s="234"/>
      <c r="L238" s="235" t="str">
        <f>+IF(AND(L234="CUMPLE",L235="CUMPLE",L236="CUMPLE",L237="CUMPLE"),"CUMPLE","NO CUMPLE")</f>
        <v>NO CUMPLE</v>
      </c>
      <c r="M238" s="236"/>
      <c r="N238" s="60"/>
    </row>
    <row r="239" spans="1:14" ht="42" customHeight="1" x14ac:dyDescent="0.3">
      <c r="A239" s="237" t="s">
        <v>273</v>
      </c>
      <c r="B239" s="238"/>
      <c r="C239" s="238"/>
      <c r="D239" s="238"/>
      <c r="E239" s="238"/>
      <c r="F239" s="238"/>
      <c r="G239" s="238"/>
      <c r="H239" s="238"/>
      <c r="I239" s="238"/>
      <c r="J239" s="238"/>
      <c r="K239" s="238"/>
      <c r="L239" s="238"/>
      <c r="M239" s="239"/>
    </row>
    <row r="240" spans="1:14" ht="23.1" customHeight="1" x14ac:dyDescent="0.3">
      <c r="A240" s="154"/>
      <c r="B240" s="155"/>
      <c r="C240" s="155"/>
      <c r="D240" s="155"/>
      <c r="E240" s="155"/>
      <c r="F240" s="155"/>
      <c r="G240" s="155"/>
      <c r="H240" s="155"/>
      <c r="I240" s="155"/>
      <c r="J240" s="155"/>
      <c r="K240" s="155"/>
      <c r="L240" s="155"/>
      <c r="M240" s="156"/>
    </row>
    <row r="241" spans="1:24" ht="127.35" customHeight="1" x14ac:dyDescent="0.3">
      <c r="A241" s="62" t="s">
        <v>122</v>
      </c>
      <c r="B241" s="172" t="s">
        <v>123</v>
      </c>
      <c r="C241" s="173"/>
      <c r="D241" s="172" t="s">
        <v>124</v>
      </c>
      <c r="E241" s="255"/>
      <c r="F241" s="255"/>
      <c r="G241" s="255"/>
      <c r="H241" s="255"/>
      <c r="I241" s="255"/>
      <c r="J241" s="255"/>
      <c r="K241" s="255"/>
      <c r="L241" s="255"/>
      <c r="M241" s="173"/>
    </row>
    <row r="242" spans="1:24" ht="153" customHeight="1" x14ac:dyDescent="0.3">
      <c r="A242" s="256" t="s">
        <v>133</v>
      </c>
      <c r="B242" s="257"/>
      <c r="C242" s="257"/>
      <c r="D242" s="257"/>
      <c r="E242" s="257"/>
      <c r="F242" s="257"/>
      <c r="G242" s="257"/>
      <c r="H242" s="257"/>
      <c r="I242" s="257"/>
      <c r="J242" s="257"/>
      <c r="K242" s="257"/>
      <c r="L242" s="257"/>
      <c r="M242" s="257"/>
    </row>
    <row r="243" spans="1:24" ht="53.45" customHeight="1" x14ac:dyDescent="0.3">
      <c r="A243" s="170" t="s">
        <v>72</v>
      </c>
      <c r="B243" s="171"/>
      <c r="C243" s="258" t="s">
        <v>259</v>
      </c>
      <c r="D243" s="259"/>
      <c r="E243" s="259"/>
      <c r="F243" s="259"/>
      <c r="G243" s="259"/>
      <c r="H243" s="259"/>
      <c r="I243" s="259"/>
      <c r="J243" s="259"/>
      <c r="K243" s="259"/>
      <c r="L243" s="259"/>
      <c r="M243" s="260"/>
      <c r="O243" s="85"/>
    </row>
    <row r="244" spans="1:24" ht="41.1" customHeight="1" x14ac:dyDescent="0.3">
      <c r="A244" s="15" t="s">
        <v>73</v>
      </c>
      <c r="B244" s="157" t="s">
        <v>125</v>
      </c>
      <c r="C244" s="158"/>
      <c r="D244" s="158"/>
      <c r="E244" s="158"/>
      <c r="F244" s="158"/>
      <c r="G244" s="158"/>
      <c r="H244" s="158"/>
      <c r="I244" s="159"/>
      <c r="J244" s="13" t="s">
        <v>23</v>
      </c>
      <c r="K244" s="13" t="s">
        <v>24</v>
      </c>
      <c r="L244" s="13" t="s">
        <v>25</v>
      </c>
      <c r="M244" s="13" t="s">
        <v>26</v>
      </c>
    </row>
    <row r="245" spans="1:24" ht="41.1" customHeight="1" x14ac:dyDescent="0.3">
      <c r="A245" s="157" t="s">
        <v>126</v>
      </c>
      <c r="B245" s="158"/>
      <c r="C245" s="158"/>
      <c r="D245" s="158"/>
      <c r="E245" s="158"/>
      <c r="F245" s="158"/>
      <c r="G245" s="158"/>
      <c r="H245" s="158"/>
      <c r="I245" s="159"/>
      <c r="J245" s="17" t="s">
        <v>3</v>
      </c>
      <c r="K245" s="11" t="s">
        <v>236</v>
      </c>
      <c r="L245" s="11">
        <v>1</v>
      </c>
      <c r="M245" s="11"/>
    </row>
    <row r="246" spans="1:24" ht="41.1" customHeight="1" x14ac:dyDescent="0.3">
      <c r="A246" s="157" t="s">
        <v>127</v>
      </c>
      <c r="B246" s="158"/>
      <c r="C246" s="158"/>
      <c r="D246" s="158"/>
      <c r="E246" s="158"/>
      <c r="F246" s="158"/>
      <c r="G246" s="158"/>
      <c r="H246" s="158"/>
      <c r="I246" s="159"/>
      <c r="J246" s="17" t="s">
        <v>3</v>
      </c>
      <c r="K246" s="41"/>
      <c r="L246" s="11">
        <v>2</v>
      </c>
      <c r="M246" s="11"/>
    </row>
    <row r="247" spans="1:24" s="7" customFormat="1" ht="41.1" customHeight="1" x14ac:dyDescent="0.3">
      <c r="A247" s="157" t="s">
        <v>128</v>
      </c>
      <c r="B247" s="158"/>
      <c r="C247" s="158"/>
      <c r="D247" s="158"/>
      <c r="E247" s="158"/>
      <c r="F247" s="158"/>
      <c r="G247" s="158"/>
      <c r="H247" s="158"/>
      <c r="I247" s="159"/>
      <c r="J247" s="17" t="s">
        <v>3</v>
      </c>
      <c r="K247" s="11"/>
      <c r="L247" s="11">
        <v>3</v>
      </c>
      <c r="M247" s="11"/>
      <c r="Q247" s="2"/>
      <c r="R247" s="2"/>
      <c r="S247" s="2"/>
      <c r="T247" s="2"/>
      <c r="U247" s="2"/>
      <c r="V247" s="2"/>
      <c r="W247" s="2"/>
      <c r="X247" s="2"/>
    </row>
    <row r="248" spans="1:24" s="7" customFormat="1" ht="41.1" customHeight="1" x14ac:dyDescent="0.3">
      <c r="A248" s="157" t="s">
        <v>129</v>
      </c>
      <c r="B248" s="158"/>
      <c r="C248" s="158"/>
      <c r="D248" s="158"/>
      <c r="E248" s="158"/>
      <c r="F248" s="158"/>
      <c r="G248" s="158"/>
      <c r="H248" s="158"/>
      <c r="I248" s="159"/>
      <c r="J248" s="17" t="s">
        <v>3</v>
      </c>
      <c r="K248" s="11"/>
      <c r="L248" s="11">
        <v>5</v>
      </c>
      <c r="M248" s="41"/>
      <c r="Q248" s="2"/>
      <c r="R248" s="2"/>
      <c r="S248" s="2"/>
      <c r="T248" s="2"/>
      <c r="U248" s="2"/>
      <c r="V248" s="2"/>
      <c r="W248" s="2"/>
      <c r="X248" s="2"/>
    </row>
    <row r="249" spans="1:24" ht="41.1" customHeight="1" x14ac:dyDescent="0.3">
      <c r="A249" s="157" t="s">
        <v>130</v>
      </c>
      <c r="B249" s="158"/>
      <c r="C249" s="158"/>
      <c r="D249" s="158"/>
      <c r="E249" s="158"/>
      <c r="F249" s="158"/>
      <c r="G249" s="158"/>
      <c r="H249" s="158"/>
      <c r="I249" s="159"/>
      <c r="J249" s="17" t="s">
        <v>3</v>
      </c>
      <c r="K249" s="11"/>
      <c r="L249" s="11">
        <v>4</v>
      </c>
      <c r="M249" s="11"/>
    </row>
    <row r="250" spans="1:24" ht="41.1" customHeight="1" x14ac:dyDescent="0.3">
      <c r="A250" s="157" t="s">
        <v>131</v>
      </c>
      <c r="B250" s="158"/>
      <c r="C250" s="158"/>
      <c r="D250" s="158"/>
      <c r="E250" s="158"/>
      <c r="F250" s="158"/>
      <c r="G250" s="158"/>
      <c r="H250" s="158"/>
      <c r="I250" s="159"/>
      <c r="J250" s="17" t="s">
        <v>3</v>
      </c>
      <c r="K250" s="11"/>
      <c r="L250" s="11">
        <v>14</v>
      </c>
      <c r="M250" s="11"/>
    </row>
    <row r="251" spans="1:24" ht="41.1" customHeight="1" x14ac:dyDescent="0.3">
      <c r="A251" s="157" t="s">
        <v>132</v>
      </c>
      <c r="B251" s="158"/>
      <c r="C251" s="158"/>
      <c r="D251" s="158"/>
      <c r="E251" s="158"/>
      <c r="F251" s="158"/>
      <c r="G251" s="158"/>
      <c r="H251" s="158"/>
      <c r="I251" s="159"/>
      <c r="J251" s="17" t="s">
        <v>3</v>
      </c>
      <c r="K251" s="11"/>
      <c r="L251" s="11">
        <v>7</v>
      </c>
      <c r="M251" s="41" t="s">
        <v>237</v>
      </c>
    </row>
    <row r="252" spans="1:24" ht="41.1" customHeight="1" x14ac:dyDescent="0.3">
      <c r="A252" s="157" t="s">
        <v>134</v>
      </c>
      <c r="B252" s="158"/>
      <c r="C252" s="158"/>
      <c r="D252" s="158"/>
      <c r="E252" s="158"/>
      <c r="F252" s="158"/>
      <c r="G252" s="158"/>
      <c r="H252" s="158"/>
      <c r="I252" s="159"/>
      <c r="J252" s="17" t="s">
        <v>3</v>
      </c>
      <c r="K252" s="11"/>
      <c r="L252" s="11">
        <v>2</v>
      </c>
      <c r="M252" s="11"/>
    </row>
    <row r="253" spans="1:24" ht="41.1" customHeight="1" x14ac:dyDescent="0.3">
      <c r="A253" s="157" t="s">
        <v>135</v>
      </c>
      <c r="B253" s="158"/>
      <c r="C253" s="158"/>
      <c r="D253" s="158"/>
      <c r="E253" s="158"/>
      <c r="F253" s="158"/>
      <c r="G253" s="158"/>
      <c r="H253" s="158"/>
      <c r="I253" s="159"/>
      <c r="J253" s="17" t="s">
        <v>3</v>
      </c>
      <c r="K253" s="11"/>
      <c r="L253" s="11"/>
      <c r="M253" s="11"/>
    </row>
    <row r="254" spans="1:24" ht="41.1" customHeight="1" x14ac:dyDescent="0.3">
      <c r="A254" s="157" t="s">
        <v>136</v>
      </c>
      <c r="B254" s="158"/>
      <c r="C254" s="158"/>
      <c r="D254" s="158"/>
      <c r="E254" s="158"/>
      <c r="F254" s="158"/>
      <c r="G254" s="158"/>
      <c r="H254" s="158"/>
      <c r="I254" s="159"/>
      <c r="J254" s="17" t="s">
        <v>3</v>
      </c>
      <c r="K254" s="11"/>
      <c r="L254" s="11">
        <v>13</v>
      </c>
      <c r="M254" s="80"/>
    </row>
    <row r="255" spans="1:24" ht="25.5" x14ac:dyDescent="0.3">
      <c r="A255" s="149" t="s">
        <v>74</v>
      </c>
      <c r="B255" s="207"/>
      <c r="C255" s="207"/>
      <c r="D255" s="207"/>
      <c r="E255" s="207"/>
      <c r="F255" s="207"/>
      <c r="G255" s="150"/>
      <c r="H255" s="244">
        <v>38764</v>
      </c>
      <c r="I255" s="245"/>
      <c r="J255" s="149" t="s">
        <v>75</v>
      </c>
      <c r="K255" s="150"/>
      <c r="L255" s="240">
        <f>+ROUND(($K$6-H255)/365,2)</f>
        <v>18.239999999999998</v>
      </c>
      <c r="M255" s="241"/>
    </row>
    <row r="256" spans="1:24" ht="55.35" customHeight="1" x14ac:dyDescent="0.3">
      <c r="A256" s="149" t="s">
        <v>147</v>
      </c>
      <c r="B256" s="207"/>
      <c r="C256" s="207"/>
      <c r="D256" s="207"/>
      <c r="E256" s="207"/>
      <c r="F256" s="207"/>
      <c r="G256" s="207"/>
      <c r="H256" s="207"/>
      <c r="I256" s="207"/>
      <c r="J256" s="207"/>
      <c r="K256" s="150"/>
      <c r="L256" s="208" t="str">
        <f>+IF(AND(L255&gt;8,J245="SI",J246="SI",J247="SI",J248="SI",J249="SI",J250="SI",J251="SI",J252="SI",J253="SI",J254="SI"),"CUMPLE","NO CUMPLE")</f>
        <v>CUMPLE</v>
      </c>
      <c r="M256" s="209"/>
    </row>
    <row r="257" spans="1:16" ht="27" x14ac:dyDescent="0.3">
      <c r="A257" s="204" t="s">
        <v>137</v>
      </c>
      <c r="B257" s="205"/>
      <c r="C257" s="205"/>
      <c r="D257" s="205"/>
      <c r="E257" s="205"/>
      <c r="F257" s="205"/>
      <c r="G257" s="205"/>
      <c r="H257" s="205"/>
      <c r="I257" s="205"/>
      <c r="J257" s="205"/>
      <c r="K257" s="205"/>
      <c r="L257" s="205"/>
      <c r="M257" s="206"/>
    </row>
    <row r="258" spans="1:16" ht="102.6" customHeight="1" x14ac:dyDescent="0.3">
      <c r="A258" s="210" t="s">
        <v>138</v>
      </c>
      <c r="B258" s="211"/>
      <c r="C258" s="211"/>
      <c r="D258" s="211"/>
      <c r="E258" s="211"/>
      <c r="F258" s="211"/>
      <c r="G258" s="211"/>
      <c r="H258" s="211"/>
      <c r="I258" s="211"/>
      <c r="J258" s="211"/>
      <c r="K258" s="211"/>
      <c r="L258" s="211"/>
      <c r="M258" s="212"/>
    </row>
    <row r="259" spans="1:16" ht="180.6" customHeight="1" x14ac:dyDescent="0.3">
      <c r="A259" s="203" t="s">
        <v>139</v>
      </c>
      <c r="B259" s="203"/>
      <c r="C259" s="203"/>
      <c r="D259" s="203"/>
      <c r="E259" s="203"/>
      <c r="F259" s="203"/>
      <c r="G259" s="203"/>
      <c r="H259" s="203"/>
      <c r="I259" s="203"/>
      <c r="J259" s="203"/>
      <c r="K259" s="203"/>
      <c r="L259" s="203"/>
      <c r="M259" s="203"/>
    </row>
    <row r="260" spans="1:16" ht="39" customHeight="1" x14ac:dyDescent="0.3">
      <c r="A260" s="135" t="s">
        <v>48</v>
      </c>
      <c r="B260" s="136"/>
      <c r="C260" s="136"/>
      <c r="D260" s="136"/>
      <c r="E260" s="136"/>
      <c r="F260" s="136"/>
      <c r="G260" s="136"/>
      <c r="H260" s="136"/>
      <c r="I260" s="136"/>
      <c r="J260" s="136"/>
      <c r="K260" s="136"/>
      <c r="L260" s="136"/>
      <c r="M260" s="137"/>
    </row>
    <row r="261" spans="1:16" ht="66" customHeight="1" x14ac:dyDescent="0.3">
      <c r="A261" s="138" t="s">
        <v>76</v>
      </c>
      <c r="B261" s="139"/>
      <c r="C261" s="139"/>
      <c r="D261" s="139"/>
      <c r="E261" s="139"/>
      <c r="F261" s="139"/>
      <c r="G261" s="139"/>
      <c r="H261" s="139"/>
      <c r="I261" s="140"/>
      <c r="J261" s="13" t="s">
        <v>23</v>
      </c>
      <c r="K261" s="13" t="s">
        <v>24</v>
      </c>
      <c r="L261" s="13" t="s">
        <v>25</v>
      </c>
      <c r="M261" s="13" t="s">
        <v>26</v>
      </c>
    </row>
    <row r="262" spans="1:16" ht="35.450000000000003" customHeight="1" x14ac:dyDescent="0.3">
      <c r="A262" s="118" t="s">
        <v>140</v>
      </c>
      <c r="B262" s="118"/>
      <c r="C262" s="118"/>
      <c r="D262" s="118"/>
      <c r="E262" s="118"/>
      <c r="F262" s="118"/>
      <c r="G262" s="131" t="s">
        <v>263</v>
      </c>
      <c r="H262" s="129"/>
      <c r="I262" s="130"/>
      <c r="J262" s="17" t="s">
        <v>3</v>
      </c>
      <c r="K262" s="11" t="s">
        <v>228</v>
      </c>
      <c r="L262" s="11">
        <v>14</v>
      </c>
      <c r="M262" s="11"/>
    </row>
    <row r="263" spans="1:16" ht="81.75" customHeight="1" x14ac:dyDescent="0.3">
      <c r="A263" s="118" t="s">
        <v>141</v>
      </c>
      <c r="B263" s="118"/>
      <c r="C263" s="118"/>
      <c r="D263" s="118"/>
      <c r="E263" s="118"/>
      <c r="F263" s="118"/>
      <c r="G263" s="131" t="s">
        <v>264</v>
      </c>
      <c r="H263" s="129"/>
      <c r="I263" s="130"/>
      <c r="J263" s="17" t="s">
        <v>3</v>
      </c>
      <c r="K263" s="11"/>
      <c r="L263" s="11"/>
      <c r="M263" s="80"/>
      <c r="N263" s="94"/>
      <c r="O263" s="86"/>
      <c r="P263" s="87"/>
    </row>
    <row r="264" spans="1:16" ht="35.450000000000003" customHeight="1" x14ac:dyDescent="0.3">
      <c r="A264" s="118" t="s">
        <v>142</v>
      </c>
      <c r="B264" s="118"/>
      <c r="C264" s="118"/>
      <c r="D264" s="118"/>
      <c r="E264" s="118"/>
      <c r="F264" s="118"/>
      <c r="G264" s="131" t="s">
        <v>265</v>
      </c>
      <c r="H264" s="129"/>
      <c r="I264" s="130"/>
      <c r="J264" s="17" t="s">
        <v>3</v>
      </c>
      <c r="K264" s="11"/>
      <c r="L264" s="11"/>
      <c r="M264" s="11"/>
    </row>
    <row r="265" spans="1:16" ht="35.450000000000003" customHeight="1" x14ac:dyDescent="0.3">
      <c r="A265" s="118" t="s">
        <v>77</v>
      </c>
      <c r="B265" s="118"/>
      <c r="C265" s="118"/>
      <c r="D265" s="118"/>
      <c r="E265" s="118"/>
      <c r="F265" s="118"/>
      <c r="G265" s="128">
        <v>40463</v>
      </c>
      <c r="H265" s="129"/>
      <c r="I265" s="130"/>
      <c r="J265" s="17" t="s">
        <v>3</v>
      </c>
      <c r="K265" s="11"/>
      <c r="L265" s="11"/>
      <c r="M265" s="11"/>
    </row>
    <row r="266" spans="1:16" ht="35.450000000000003" customHeight="1" x14ac:dyDescent="0.3">
      <c r="A266" s="118" t="s">
        <v>78</v>
      </c>
      <c r="B266" s="118"/>
      <c r="C266" s="118"/>
      <c r="D266" s="118"/>
      <c r="E266" s="118"/>
      <c r="F266" s="118"/>
      <c r="G266" s="128">
        <v>41255</v>
      </c>
      <c r="H266" s="129"/>
      <c r="I266" s="130"/>
      <c r="J266" s="17" t="s">
        <v>3</v>
      </c>
      <c r="K266" s="11"/>
      <c r="L266" s="11"/>
      <c r="M266" s="11"/>
    </row>
    <row r="267" spans="1:16" ht="35.450000000000003" customHeight="1" x14ac:dyDescent="0.3">
      <c r="A267" s="268" t="s">
        <v>143</v>
      </c>
      <c r="B267" s="269"/>
      <c r="C267" s="269"/>
      <c r="D267" s="269"/>
      <c r="E267" s="269"/>
      <c r="F267" s="269"/>
      <c r="G267" s="131" t="s">
        <v>265</v>
      </c>
      <c r="H267" s="129"/>
      <c r="I267" s="130"/>
      <c r="J267" s="17" t="s">
        <v>3</v>
      </c>
      <c r="K267" s="11"/>
      <c r="L267" s="11"/>
      <c r="M267" s="11"/>
    </row>
    <row r="268" spans="1:16" ht="35.450000000000003" customHeight="1" x14ac:dyDescent="0.3">
      <c r="A268" s="118" t="s">
        <v>144</v>
      </c>
      <c r="B268" s="118"/>
      <c r="C268" s="118"/>
      <c r="D268" s="118"/>
      <c r="E268" s="118"/>
      <c r="F268" s="118"/>
      <c r="G268" s="131">
        <v>578150</v>
      </c>
      <c r="H268" s="129"/>
      <c r="I268" s="130"/>
      <c r="J268" s="17" t="s">
        <v>3</v>
      </c>
      <c r="K268" s="11"/>
      <c r="L268" s="11"/>
      <c r="M268" s="11"/>
    </row>
    <row r="269" spans="1:16" ht="35.450000000000003" customHeight="1" x14ac:dyDescent="0.3">
      <c r="A269" s="132" t="s">
        <v>79</v>
      </c>
      <c r="B269" s="132"/>
      <c r="C269" s="132"/>
      <c r="D269" s="132"/>
      <c r="E269" s="132"/>
      <c r="F269" s="132"/>
      <c r="G269" s="131" t="s">
        <v>266</v>
      </c>
      <c r="H269" s="129"/>
      <c r="I269" s="130"/>
      <c r="J269" s="17" t="s">
        <v>3</v>
      </c>
      <c r="K269" s="11"/>
      <c r="L269" s="11"/>
      <c r="M269" s="11"/>
    </row>
    <row r="270" spans="1:16" ht="25.5" x14ac:dyDescent="0.35">
      <c r="A270" s="122" t="s">
        <v>80</v>
      </c>
      <c r="B270" s="123"/>
      <c r="C270" s="123"/>
      <c r="D270" s="123"/>
      <c r="E270" s="123"/>
      <c r="F270" s="123"/>
      <c r="G270" s="123"/>
      <c r="H270" s="123"/>
      <c r="I270" s="123"/>
      <c r="J270" s="123"/>
      <c r="K270" s="123"/>
      <c r="L270" s="123"/>
      <c r="M270" s="124"/>
    </row>
    <row r="271" spans="1:16" ht="27" x14ac:dyDescent="0.35">
      <c r="A271" s="125" t="s">
        <v>4</v>
      </c>
      <c r="B271" s="125"/>
      <c r="C271" s="125"/>
      <c r="D271" s="125"/>
      <c r="E271" s="125"/>
      <c r="F271" s="125"/>
      <c r="G271" s="125"/>
      <c r="H271" s="125"/>
      <c r="I271" s="125"/>
      <c r="J271" s="125"/>
      <c r="K271" s="125"/>
      <c r="L271" s="125"/>
      <c r="M271" s="125"/>
    </row>
    <row r="272" spans="1:16" ht="25.5" x14ac:dyDescent="0.3">
      <c r="A272" s="263" t="s">
        <v>145</v>
      </c>
      <c r="B272" s="263"/>
      <c r="C272" s="263"/>
      <c r="D272" s="263"/>
      <c r="E272" s="263"/>
      <c r="F272" s="263"/>
      <c r="G272" s="263"/>
      <c r="H272" s="263"/>
      <c r="I272" s="263"/>
      <c r="J272" s="263"/>
      <c r="K272" s="263"/>
      <c r="L272" s="264">
        <f>+IF(A271="CUMPLE",G268,0)</f>
        <v>578150</v>
      </c>
      <c r="M272" s="265"/>
      <c r="N272" s="39"/>
    </row>
    <row r="273" spans="1:14" ht="32.25" customHeight="1" x14ac:dyDescent="0.3">
      <c r="A273" s="147" t="s">
        <v>254</v>
      </c>
      <c r="B273" s="148"/>
      <c r="C273" s="148"/>
      <c r="D273" s="148"/>
      <c r="E273" s="148"/>
      <c r="F273" s="148"/>
      <c r="G273" s="148"/>
      <c r="H273" s="148"/>
      <c r="I273" s="148"/>
      <c r="J273" s="148"/>
      <c r="K273" s="148"/>
      <c r="L273" s="148"/>
      <c r="M273" s="148"/>
    </row>
    <row r="274" spans="1:14" ht="24" hidden="1" customHeight="1" x14ac:dyDescent="0.3">
      <c r="A274" s="135" t="s">
        <v>63</v>
      </c>
      <c r="B274" s="136"/>
      <c r="C274" s="136"/>
      <c r="D274" s="136"/>
      <c r="E274" s="136"/>
      <c r="F274" s="136"/>
      <c r="G274" s="136"/>
      <c r="H274" s="136"/>
      <c r="I274" s="136"/>
      <c r="J274" s="136"/>
      <c r="K274" s="136"/>
      <c r="L274" s="136"/>
      <c r="M274" s="137"/>
    </row>
    <row r="275" spans="1:14" ht="29.45" hidden="1" customHeight="1" x14ac:dyDescent="0.3">
      <c r="A275" s="138" t="s">
        <v>76</v>
      </c>
      <c r="B275" s="139"/>
      <c r="C275" s="139"/>
      <c r="D275" s="139"/>
      <c r="E275" s="139"/>
      <c r="F275" s="139"/>
      <c r="G275" s="139"/>
      <c r="H275" s="139"/>
      <c r="I275" s="140"/>
      <c r="J275" s="13" t="s">
        <v>23</v>
      </c>
      <c r="K275" s="13" t="s">
        <v>24</v>
      </c>
      <c r="L275" s="13" t="s">
        <v>25</v>
      </c>
      <c r="M275" s="13" t="s">
        <v>26</v>
      </c>
    </row>
    <row r="276" spans="1:14" ht="14.1" hidden="1" customHeight="1" x14ac:dyDescent="0.3">
      <c r="A276" s="118" t="s">
        <v>140</v>
      </c>
      <c r="B276" s="118"/>
      <c r="C276" s="118"/>
      <c r="D276" s="118"/>
      <c r="E276" s="118"/>
      <c r="F276" s="118"/>
      <c r="G276" s="131"/>
      <c r="H276" s="129"/>
      <c r="I276" s="130"/>
      <c r="J276" s="17"/>
      <c r="K276" s="11"/>
      <c r="L276" s="11"/>
      <c r="M276" s="11"/>
    </row>
    <row r="277" spans="1:14" ht="15.6" hidden="1" customHeight="1" x14ac:dyDescent="0.3">
      <c r="A277" s="118" t="s">
        <v>141</v>
      </c>
      <c r="B277" s="118"/>
      <c r="C277" s="118"/>
      <c r="D277" s="118"/>
      <c r="E277" s="118"/>
      <c r="F277" s="118"/>
      <c r="G277" s="131"/>
      <c r="H277" s="129"/>
      <c r="I277" s="130"/>
      <c r="J277" s="17"/>
      <c r="K277" s="11"/>
      <c r="L277" s="11"/>
      <c r="M277" s="11"/>
    </row>
    <row r="278" spans="1:14" ht="27" hidden="1" customHeight="1" x14ac:dyDescent="0.3">
      <c r="A278" s="118" t="s">
        <v>142</v>
      </c>
      <c r="B278" s="118"/>
      <c r="C278" s="118"/>
      <c r="D278" s="118"/>
      <c r="E278" s="118"/>
      <c r="F278" s="118"/>
      <c r="G278" s="131"/>
      <c r="H278" s="129"/>
      <c r="I278" s="130"/>
      <c r="J278" s="17"/>
      <c r="K278" s="11"/>
      <c r="L278" s="11"/>
      <c r="M278" s="11"/>
    </row>
    <row r="279" spans="1:14" ht="29.1" hidden="1" customHeight="1" x14ac:dyDescent="0.3">
      <c r="A279" s="118" t="s">
        <v>77</v>
      </c>
      <c r="B279" s="118"/>
      <c r="C279" s="118"/>
      <c r="D279" s="118"/>
      <c r="E279" s="118"/>
      <c r="F279" s="118"/>
      <c r="G279" s="128"/>
      <c r="H279" s="129"/>
      <c r="I279" s="130"/>
      <c r="J279" s="17"/>
      <c r="K279" s="11"/>
      <c r="L279" s="11"/>
      <c r="M279" s="11"/>
    </row>
    <row r="280" spans="1:14" ht="14.1" hidden="1" customHeight="1" x14ac:dyDescent="0.3">
      <c r="A280" s="118" t="s">
        <v>78</v>
      </c>
      <c r="B280" s="118"/>
      <c r="C280" s="118"/>
      <c r="D280" s="118"/>
      <c r="E280" s="118"/>
      <c r="F280" s="118"/>
      <c r="G280" s="128"/>
      <c r="H280" s="129"/>
      <c r="I280" s="130"/>
      <c r="J280" s="17"/>
      <c r="K280" s="11"/>
      <c r="L280" s="11"/>
      <c r="M280" s="11"/>
    </row>
    <row r="281" spans="1:14" ht="14.1" hidden="1" customHeight="1" x14ac:dyDescent="0.3">
      <c r="A281" s="268" t="s">
        <v>143</v>
      </c>
      <c r="B281" s="269"/>
      <c r="C281" s="269"/>
      <c r="D281" s="269"/>
      <c r="E281" s="269"/>
      <c r="F281" s="269"/>
      <c r="G281" s="269"/>
      <c r="H281" s="269"/>
      <c r="I281" s="270"/>
      <c r="J281" s="17"/>
      <c r="K281" s="11"/>
      <c r="L281" s="11"/>
      <c r="M281" s="11"/>
    </row>
    <row r="282" spans="1:14" ht="15.6" hidden="1" customHeight="1" x14ac:dyDescent="0.3">
      <c r="A282" s="118" t="s">
        <v>144</v>
      </c>
      <c r="B282" s="118"/>
      <c r="C282" s="118"/>
      <c r="D282" s="118"/>
      <c r="E282" s="118"/>
      <c r="F282" s="118"/>
      <c r="G282" s="131"/>
      <c r="H282" s="129"/>
      <c r="I282" s="130"/>
      <c r="J282" s="17"/>
      <c r="K282" s="11"/>
      <c r="L282" s="11"/>
      <c r="M282" s="11"/>
    </row>
    <row r="283" spans="1:14" ht="15.6" hidden="1" customHeight="1" x14ac:dyDescent="0.3">
      <c r="A283" s="132" t="s">
        <v>79</v>
      </c>
      <c r="B283" s="132"/>
      <c r="C283" s="132"/>
      <c r="D283" s="132"/>
      <c r="E283" s="132"/>
      <c r="F283" s="132"/>
      <c r="G283" s="131"/>
      <c r="H283" s="129"/>
      <c r="I283" s="130"/>
      <c r="J283" s="17"/>
      <c r="K283" s="11"/>
      <c r="L283" s="11"/>
      <c r="M283" s="11"/>
    </row>
    <row r="284" spans="1:14" ht="28.35" hidden="1" customHeight="1" x14ac:dyDescent="0.35">
      <c r="A284" s="122" t="s">
        <v>82</v>
      </c>
      <c r="B284" s="123"/>
      <c r="C284" s="123"/>
      <c r="D284" s="123"/>
      <c r="E284" s="123"/>
      <c r="F284" s="123"/>
      <c r="G284" s="123"/>
      <c r="H284" s="123"/>
      <c r="I284" s="123"/>
      <c r="J284" s="123"/>
      <c r="K284" s="123"/>
      <c r="L284" s="123"/>
      <c r="M284" s="124"/>
    </row>
    <row r="285" spans="1:14" ht="27" hidden="1" x14ac:dyDescent="0.35">
      <c r="A285" s="125" t="s">
        <v>9</v>
      </c>
      <c r="B285" s="125"/>
      <c r="C285" s="125"/>
      <c r="D285" s="125"/>
      <c r="E285" s="125"/>
      <c r="F285" s="125"/>
      <c r="G285" s="125"/>
      <c r="H285" s="125"/>
      <c r="I285" s="125"/>
      <c r="J285" s="125"/>
      <c r="K285" s="125"/>
      <c r="L285" s="125"/>
      <c r="M285" s="125"/>
    </row>
    <row r="286" spans="1:14" ht="47.1" hidden="1" customHeight="1" x14ac:dyDescent="0.3">
      <c r="A286" s="263" t="s">
        <v>145</v>
      </c>
      <c r="B286" s="263"/>
      <c r="C286" s="263"/>
      <c r="D286" s="263"/>
      <c r="E286" s="263"/>
      <c r="F286" s="263"/>
      <c r="G286" s="263"/>
      <c r="H286" s="263"/>
      <c r="I286" s="263"/>
      <c r="J286" s="263"/>
      <c r="K286" s="263"/>
      <c r="L286" s="264">
        <f>+IF(A285="CUMPLE",G282,0)</f>
        <v>0</v>
      </c>
      <c r="M286" s="265"/>
      <c r="N286" s="39"/>
    </row>
    <row r="287" spans="1:14" hidden="1" x14ac:dyDescent="0.3">
      <c r="A287" s="266" t="s">
        <v>81</v>
      </c>
      <c r="B287" s="267"/>
      <c r="C287" s="267"/>
      <c r="D287" s="267"/>
      <c r="E287" s="267"/>
      <c r="F287" s="267"/>
      <c r="G287" s="267"/>
      <c r="H287" s="267"/>
      <c r="I287" s="267"/>
      <c r="J287" s="267"/>
      <c r="K287" s="267"/>
      <c r="L287" s="267"/>
      <c r="M287" s="267"/>
    </row>
    <row r="288" spans="1:14" ht="31.35" hidden="1" customHeight="1" x14ac:dyDescent="0.3">
      <c r="A288" s="135" t="s">
        <v>64</v>
      </c>
      <c r="B288" s="136"/>
      <c r="C288" s="136"/>
      <c r="D288" s="136"/>
      <c r="E288" s="136"/>
      <c r="F288" s="136"/>
      <c r="G288" s="136"/>
      <c r="H288" s="136"/>
      <c r="I288" s="136"/>
      <c r="J288" s="136"/>
      <c r="K288" s="136"/>
      <c r="L288" s="136"/>
      <c r="M288" s="137"/>
    </row>
    <row r="289" spans="1:14" hidden="1" x14ac:dyDescent="0.3">
      <c r="A289" s="138" t="s">
        <v>76</v>
      </c>
      <c r="B289" s="139"/>
      <c r="C289" s="139"/>
      <c r="D289" s="139"/>
      <c r="E289" s="139"/>
      <c r="F289" s="139"/>
      <c r="G289" s="139"/>
      <c r="H289" s="139"/>
      <c r="I289" s="140"/>
      <c r="J289" s="13" t="s">
        <v>23</v>
      </c>
      <c r="K289" s="13" t="s">
        <v>24</v>
      </c>
      <c r="L289" s="13" t="s">
        <v>25</v>
      </c>
      <c r="M289" s="13" t="s">
        <v>26</v>
      </c>
    </row>
    <row r="290" spans="1:14" ht="15.6" hidden="1" customHeight="1" x14ac:dyDescent="0.3">
      <c r="A290" s="118" t="s">
        <v>140</v>
      </c>
      <c r="B290" s="118"/>
      <c r="C290" s="118"/>
      <c r="D290" s="118"/>
      <c r="E290" s="118"/>
      <c r="F290" s="118"/>
      <c r="G290" s="131"/>
      <c r="H290" s="129"/>
      <c r="I290" s="130"/>
      <c r="J290" s="17"/>
      <c r="K290" s="11"/>
      <c r="L290" s="11"/>
      <c r="M290" s="11"/>
    </row>
    <row r="291" spans="1:14" ht="14.1" hidden="1" customHeight="1" x14ac:dyDescent="0.3">
      <c r="A291" s="118" t="s">
        <v>141</v>
      </c>
      <c r="B291" s="118"/>
      <c r="C291" s="118"/>
      <c r="D291" s="118"/>
      <c r="E291" s="118"/>
      <c r="F291" s="118"/>
      <c r="G291" s="131"/>
      <c r="H291" s="129"/>
      <c r="I291" s="130"/>
      <c r="J291" s="17"/>
      <c r="K291" s="11"/>
      <c r="L291" s="11"/>
      <c r="M291" s="11"/>
    </row>
    <row r="292" spans="1:14" hidden="1" x14ac:dyDescent="0.3">
      <c r="A292" s="118" t="s">
        <v>142</v>
      </c>
      <c r="B292" s="118"/>
      <c r="C292" s="118"/>
      <c r="D292" s="118"/>
      <c r="E292" s="118"/>
      <c r="F292" s="118"/>
      <c r="G292" s="131"/>
      <c r="H292" s="129"/>
      <c r="I292" s="130"/>
      <c r="J292" s="17"/>
      <c r="K292" s="11"/>
      <c r="L292" s="11"/>
      <c r="M292" s="11"/>
    </row>
    <row r="293" spans="1:14" ht="36" hidden="1" customHeight="1" x14ac:dyDescent="0.3">
      <c r="A293" s="118" t="s">
        <v>77</v>
      </c>
      <c r="B293" s="118"/>
      <c r="C293" s="118"/>
      <c r="D293" s="118"/>
      <c r="E293" s="118"/>
      <c r="F293" s="118"/>
      <c r="G293" s="128"/>
      <c r="H293" s="129"/>
      <c r="I293" s="130"/>
      <c r="J293" s="17"/>
      <c r="K293" s="11"/>
      <c r="L293" s="11"/>
      <c r="M293" s="11"/>
    </row>
    <row r="294" spans="1:14" ht="39" hidden="1" customHeight="1" x14ac:dyDescent="0.3">
      <c r="A294" s="118" t="s">
        <v>78</v>
      </c>
      <c r="B294" s="118"/>
      <c r="C294" s="118"/>
      <c r="D294" s="118"/>
      <c r="E294" s="118"/>
      <c r="F294" s="118"/>
      <c r="G294" s="128"/>
      <c r="H294" s="129"/>
      <c r="I294" s="130"/>
      <c r="J294" s="17"/>
      <c r="K294" s="11"/>
      <c r="L294" s="11"/>
      <c r="M294" s="11"/>
    </row>
    <row r="295" spans="1:14" ht="41.45" hidden="1" customHeight="1" x14ac:dyDescent="0.3">
      <c r="A295" s="268" t="s">
        <v>143</v>
      </c>
      <c r="B295" s="269"/>
      <c r="C295" s="269"/>
      <c r="D295" s="269"/>
      <c r="E295" s="269"/>
      <c r="F295" s="269"/>
      <c r="G295" s="269"/>
      <c r="H295" s="269"/>
      <c r="I295" s="270"/>
      <c r="J295" s="17"/>
      <c r="K295" s="11"/>
      <c r="L295" s="11"/>
      <c r="M295" s="11"/>
    </row>
    <row r="296" spans="1:14" ht="14.1" hidden="1" customHeight="1" x14ac:dyDescent="0.3">
      <c r="A296" s="118" t="s">
        <v>144</v>
      </c>
      <c r="B296" s="118"/>
      <c r="C296" s="118"/>
      <c r="D296" s="118"/>
      <c r="E296" s="118"/>
      <c r="F296" s="118"/>
      <c r="G296" s="131"/>
      <c r="H296" s="129"/>
      <c r="I296" s="130"/>
      <c r="J296" s="17"/>
      <c r="K296" s="11"/>
      <c r="L296" s="11"/>
      <c r="M296" s="11"/>
    </row>
    <row r="297" spans="1:14" ht="15.6" hidden="1" customHeight="1" x14ac:dyDescent="0.3">
      <c r="A297" s="132" t="s">
        <v>79</v>
      </c>
      <c r="B297" s="132"/>
      <c r="C297" s="132"/>
      <c r="D297" s="132"/>
      <c r="E297" s="132"/>
      <c r="F297" s="132"/>
      <c r="G297" s="131"/>
      <c r="H297" s="129"/>
      <c r="I297" s="130"/>
      <c r="J297" s="17"/>
      <c r="K297" s="11"/>
      <c r="L297" s="11"/>
      <c r="M297" s="11"/>
    </row>
    <row r="298" spans="1:14" ht="25.5" hidden="1" x14ac:dyDescent="0.35">
      <c r="A298" s="122" t="s">
        <v>83</v>
      </c>
      <c r="B298" s="123"/>
      <c r="C298" s="123"/>
      <c r="D298" s="123"/>
      <c r="E298" s="123"/>
      <c r="F298" s="123"/>
      <c r="G298" s="123"/>
      <c r="H298" s="123"/>
      <c r="I298" s="123"/>
      <c r="J298" s="123"/>
      <c r="K298" s="123"/>
      <c r="L298" s="123"/>
      <c r="M298" s="124"/>
    </row>
    <row r="299" spans="1:14" ht="24.6" hidden="1" customHeight="1" x14ac:dyDescent="0.35">
      <c r="A299" s="125" t="s">
        <v>9</v>
      </c>
      <c r="B299" s="125"/>
      <c r="C299" s="125"/>
      <c r="D299" s="125"/>
      <c r="E299" s="125"/>
      <c r="F299" s="125"/>
      <c r="G299" s="125"/>
      <c r="H299" s="125"/>
      <c r="I299" s="125"/>
      <c r="J299" s="125"/>
      <c r="K299" s="125"/>
      <c r="L299" s="125"/>
      <c r="M299" s="125"/>
    </row>
    <row r="300" spans="1:14" ht="25.5" hidden="1" x14ac:dyDescent="0.3">
      <c r="A300" s="263" t="s">
        <v>145</v>
      </c>
      <c r="B300" s="263"/>
      <c r="C300" s="263"/>
      <c r="D300" s="263"/>
      <c r="E300" s="263"/>
      <c r="F300" s="263"/>
      <c r="G300" s="263"/>
      <c r="H300" s="263"/>
      <c r="I300" s="263"/>
      <c r="J300" s="263"/>
      <c r="K300" s="263"/>
      <c r="L300" s="264">
        <f>+IF(A299="CUMPLE",G296,0)</f>
        <v>0</v>
      </c>
      <c r="M300" s="265"/>
      <c r="N300" s="39"/>
    </row>
    <row r="301" spans="1:14" ht="58.35" hidden="1" customHeight="1" x14ac:dyDescent="0.3">
      <c r="A301" s="266" t="s">
        <v>81</v>
      </c>
      <c r="B301" s="267"/>
      <c r="C301" s="267"/>
      <c r="D301" s="267"/>
      <c r="E301" s="267"/>
      <c r="F301" s="267"/>
      <c r="G301" s="267"/>
      <c r="H301" s="267"/>
      <c r="I301" s="267"/>
      <c r="J301" s="267"/>
      <c r="K301" s="267"/>
      <c r="L301" s="267"/>
      <c r="M301" s="267"/>
    </row>
    <row r="302" spans="1:14" s="38" customFormat="1" ht="29.1" hidden="1" customHeight="1" x14ac:dyDescent="0.3">
      <c r="A302" s="135" t="s">
        <v>65</v>
      </c>
      <c r="B302" s="136"/>
      <c r="C302" s="136"/>
      <c r="D302" s="136"/>
      <c r="E302" s="136"/>
      <c r="F302" s="136"/>
      <c r="G302" s="136"/>
      <c r="H302" s="136"/>
      <c r="I302" s="136"/>
      <c r="J302" s="136"/>
      <c r="K302" s="136"/>
      <c r="L302" s="136"/>
      <c r="M302" s="137"/>
      <c r="N302" s="2"/>
    </row>
    <row r="303" spans="1:14" hidden="1" x14ac:dyDescent="0.3">
      <c r="A303" s="138" t="s">
        <v>76</v>
      </c>
      <c r="B303" s="139"/>
      <c r="C303" s="139"/>
      <c r="D303" s="139"/>
      <c r="E303" s="139"/>
      <c r="F303" s="139"/>
      <c r="G303" s="139"/>
      <c r="H303" s="139"/>
      <c r="I303" s="140"/>
      <c r="J303" s="13" t="s">
        <v>23</v>
      </c>
      <c r="K303" s="13" t="s">
        <v>24</v>
      </c>
      <c r="L303" s="13" t="s">
        <v>25</v>
      </c>
      <c r="M303" s="13" t="s">
        <v>26</v>
      </c>
    </row>
    <row r="304" spans="1:14" hidden="1" x14ac:dyDescent="0.3">
      <c r="A304" s="118" t="s">
        <v>140</v>
      </c>
      <c r="B304" s="118"/>
      <c r="C304" s="118"/>
      <c r="D304" s="118"/>
      <c r="E304" s="118"/>
      <c r="F304" s="118"/>
      <c r="G304" s="131"/>
      <c r="H304" s="129"/>
      <c r="I304" s="130"/>
      <c r="J304" s="17"/>
      <c r="K304" s="11"/>
      <c r="L304" s="11"/>
      <c r="M304" s="11"/>
    </row>
    <row r="305" spans="1:14" ht="34.35" hidden="1" customHeight="1" x14ac:dyDescent="0.3">
      <c r="A305" s="118" t="s">
        <v>141</v>
      </c>
      <c r="B305" s="118"/>
      <c r="C305" s="118"/>
      <c r="D305" s="118"/>
      <c r="E305" s="118"/>
      <c r="F305" s="118"/>
      <c r="G305" s="131"/>
      <c r="H305" s="129"/>
      <c r="I305" s="130"/>
      <c r="J305" s="17"/>
      <c r="K305" s="11"/>
      <c r="L305" s="11"/>
      <c r="M305" s="11"/>
    </row>
    <row r="306" spans="1:14" ht="14.1" hidden="1" customHeight="1" x14ac:dyDescent="0.3">
      <c r="A306" s="118" t="s">
        <v>142</v>
      </c>
      <c r="B306" s="118"/>
      <c r="C306" s="118"/>
      <c r="D306" s="118"/>
      <c r="E306" s="118"/>
      <c r="F306" s="118"/>
      <c r="G306" s="131"/>
      <c r="H306" s="129"/>
      <c r="I306" s="130"/>
      <c r="J306" s="17"/>
      <c r="K306" s="11"/>
      <c r="L306" s="11"/>
      <c r="M306" s="11"/>
    </row>
    <row r="307" spans="1:14" hidden="1" x14ac:dyDescent="0.3">
      <c r="A307" s="118" t="s">
        <v>77</v>
      </c>
      <c r="B307" s="118"/>
      <c r="C307" s="118"/>
      <c r="D307" s="118"/>
      <c r="E307" s="118"/>
      <c r="F307" s="118"/>
      <c r="G307" s="128"/>
      <c r="H307" s="129"/>
      <c r="I307" s="130"/>
      <c r="J307" s="17"/>
      <c r="K307" s="11"/>
      <c r="L307" s="11"/>
      <c r="M307" s="11"/>
    </row>
    <row r="308" spans="1:14" ht="14.1" hidden="1" customHeight="1" x14ac:dyDescent="0.3">
      <c r="A308" s="118" t="s">
        <v>78</v>
      </c>
      <c r="B308" s="118"/>
      <c r="C308" s="118"/>
      <c r="D308" s="118"/>
      <c r="E308" s="118"/>
      <c r="F308" s="118"/>
      <c r="G308" s="128"/>
      <c r="H308" s="129"/>
      <c r="I308" s="130"/>
      <c r="J308" s="17"/>
      <c r="K308" s="11"/>
      <c r="L308" s="11"/>
      <c r="M308" s="11"/>
    </row>
    <row r="309" spans="1:14" ht="66" hidden="1" customHeight="1" x14ac:dyDescent="0.3">
      <c r="A309" s="268" t="s">
        <v>143</v>
      </c>
      <c r="B309" s="269"/>
      <c r="C309" s="269"/>
      <c r="D309" s="269"/>
      <c r="E309" s="269"/>
      <c r="F309" s="269"/>
      <c r="G309" s="269"/>
      <c r="H309" s="269"/>
      <c r="I309" s="270"/>
      <c r="J309" s="17"/>
      <c r="K309" s="11"/>
      <c r="L309" s="11"/>
      <c r="M309" s="11"/>
    </row>
    <row r="310" spans="1:14" ht="14.1" hidden="1" customHeight="1" x14ac:dyDescent="0.3">
      <c r="A310" s="118" t="s">
        <v>144</v>
      </c>
      <c r="B310" s="118"/>
      <c r="C310" s="118"/>
      <c r="D310" s="118"/>
      <c r="E310" s="118"/>
      <c r="F310" s="118"/>
      <c r="G310" s="131"/>
      <c r="H310" s="129"/>
      <c r="I310" s="130"/>
      <c r="J310" s="17"/>
      <c r="K310" s="11"/>
      <c r="L310" s="11"/>
      <c r="M310" s="11"/>
    </row>
    <row r="311" spans="1:14" ht="14.1" hidden="1" customHeight="1" x14ac:dyDescent="0.3">
      <c r="A311" s="132" t="s">
        <v>79</v>
      </c>
      <c r="B311" s="132"/>
      <c r="C311" s="132"/>
      <c r="D311" s="132"/>
      <c r="E311" s="132"/>
      <c r="F311" s="132"/>
      <c r="G311" s="131"/>
      <c r="H311" s="129"/>
      <c r="I311" s="130"/>
      <c r="J311" s="17"/>
      <c r="K311" s="11"/>
      <c r="L311" s="11"/>
      <c r="M311" s="11"/>
    </row>
    <row r="312" spans="1:14" ht="25.5" hidden="1" x14ac:dyDescent="0.35">
      <c r="A312" s="122" t="s">
        <v>84</v>
      </c>
      <c r="B312" s="123"/>
      <c r="C312" s="123"/>
      <c r="D312" s="123"/>
      <c r="E312" s="123"/>
      <c r="F312" s="123"/>
      <c r="G312" s="123"/>
      <c r="H312" s="123"/>
      <c r="I312" s="123"/>
      <c r="J312" s="123"/>
      <c r="K312" s="123"/>
      <c r="L312" s="123"/>
      <c r="M312" s="124"/>
    </row>
    <row r="313" spans="1:14" ht="27" hidden="1" x14ac:dyDescent="0.35">
      <c r="A313" s="125" t="s">
        <v>9</v>
      </c>
      <c r="B313" s="125"/>
      <c r="C313" s="125"/>
      <c r="D313" s="125"/>
      <c r="E313" s="125"/>
      <c r="F313" s="125"/>
      <c r="G313" s="125"/>
      <c r="H313" s="125"/>
      <c r="I313" s="125"/>
      <c r="J313" s="125"/>
      <c r="K313" s="125"/>
      <c r="L313" s="125"/>
      <c r="M313" s="125"/>
    </row>
    <row r="314" spans="1:14" ht="30.6" hidden="1" customHeight="1" x14ac:dyDescent="0.3">
      <c r="A314" s="263" t="s">
        <v>145</v>
      </c>
      <c r="B314" s="263"/>
      <c r="C314" s="263"/>
      <c r="D314" s="263"/>
      <c r="E314" s="263"/>
      <c r="F314" s="263"/>
      <c r="G314" s="263"/>
      <c r="H314" s="263"/>
      <c r="I314" s="263"/>
      <c r="J314" s="263"/>
      <c r="K314" s="263"/>
      <c r="L314" s="264">
        <f>+IF(A313="CUMPLE",G310,0)</f>
        <v>0</v>
      </c>
      <c r="M314" s="265"/>
      <c r="N314" s="39"/>
    </row>
    <row r="315" spans="1:14" s="38" customFormat="1" ht="35.450000000000003" hidden="1" customHeight="1" x14ac:dyDescent="0.3">
      <c r="A315" s="266" t="s">
        <v>81</v>
      </c>
      <c r="B315" s="267"/>
      <c r="C315" s="267"/>
      <c r="D315" s="267"/>
      <c r="E315" s="267"/>
      <c r="F315" s="267"/>
      <c r="G315" s="267"/>
      <c r="H315" s="267"/>
      <c r="I315" s="267"/>
      <c r="J315" s="267"/>
      <c r="K315" s="267"/>
      <c r="L315" s="267"/>
      <c r="M315" s="267"/>
      <c r="N315" s="2"/>
    </row>
    <row r="316" spans="1:14" ht="32.1" hidden="1" customHeight="1" x14ac:dyDescent="0.3">
      <c r="A316" s="135" t="s">
        <v>66</v>
      </c>
      <c r="B316" s="136"/>
      <c r="C316" s="136"/>
      <c r="D316" s="136"/>
      <c r="E316" s="136"/>
      <c r="F316" s="136"/>
      <c r="G316" s="136"/>
      <c r="H316" s="136"/>
      <c r="I316" s="136"/>
      <c r="J316" s="136"/>
      <c r="K316" s="136"/>
      <c r="L316" s="136"/>
      <c r="M316" s="137"/>
    </row>
    <row r="317" spans="1:14" hidden="1" x14ac:dyDescent="0.3">
      <c r="A317" s="138" t="s">
        <v>76</v>
      </c>
      <c r="B317" s="139"/>
      <c r="C317" s="139"/>
      <c r="D317" s="139"/>
      <c r="E317" s="139"/>
      <c r="F317" s="139"/>
      <c r="G317" s="139"/>
      <c r="H317" s="139"/>
      <c r="I317" s="140"/>
      <c r="J317" s="13" t="s">
        <v>23</v>
      </c>
      <c r="K317" s="13" t="s">
        <v>24</v>
      </c>
      <c r="L317" s="13" t="s">
        <v>25</v>
      </c>
      <c r="M317" s="13" t="s">
        <v>26</v>
      </c>
    </row>
    <row r="318" spans="1:14" hidden="1" x14ac:dyDescent="0.3">
      <c r="A318" s="118" t="s">
        <v>140</v>
      </c>
      <c r="B318" s="118"/>
      <c r="C318" s="118"/>
      <c r="D318" s="118"/>
      <c r="E318" s="118"/>
      <c r="F318" s="118"/>
      <c r="G318" s="131"/>
      <c r="H318" s="129"/>
      <c r="I318" s="130"/>
      <c r="J318" s="17"/>
      <c r="K318" s="11"/>
      <c r="L318" s="11"/>
      <c r="M318" s="11"/>
    </row>
    <row r="319" spans="1:14" hidden="1" x14ac:dyDescent="0.3">
      <c r="A319" s="118" t="s">
        <v>141</v>
      </c>
      <c r="B319" s="118"/>
      <c r="C319" s="118"/>
      <c r="D319" s="118"/>
      <c r="E319" s="118"/>
      <c r="F319" s="118"/>
      <c r="G319" s="131"/>
      <c r="H319" s="129"/>
      <c r="I319" s="130"/>
      <c r="J319" s="17"/>
      <c r="K319" s="11"/>
      <c r="L319" s="11"/>
      <c r="M319" s="11"/>
    </row>
    <row r="320" spans="1:14" ht="28.35" hidden="1" customHeight="1" x14ac:dyDescent="0.3">
      <c r="A320" s="118" t="s">
        <v>142</v>
      </c>
      <c r="B320" s="118"/>
      <c r="C320" s="118"/>
      <c r="D320" s="118"/>
      <c r="E320" s="118"/>
      <c r="F320" s="118"/>
      <c r="G320" s="131"/>
      <c r="H320" s="129"/>
      <c r="I320" s="130"/>
      <c r="J320" s="17"/>
      <c r="K320" s="11"/>
      <c r="L320" s="11"/>
      <c r="M320" s="11"/>
    </row>
    <row r="321" spans="1:14" ht="14.1" hidden="1" customHeight="1" x14ac:dyDescent="0.3">
      <c r="A321" s="118" t="s">
        <v>77</v>
      </c>
      <c r="B321" s="118"/>
      <c r="C321" s="118"/>
      <c r="D321" s="118"/>
      <c r="E321" s="118"/>
      <c r="F321" s="118"/>
      <c r="G321" s="128"/>
      <c r="H321" s="129"/>
      <c r="I321" s="130"/>
      <c r="J321" s="17"/>
      <c r="K321" s="11"/>
      <c r="L321" s="11"/>
      <c r="M321" s="11"/>
    </row>
    <row r="322" spans="1:14" hidden="1" x14ac:dyDescent="0.3">
      <c r="A322" s="118" t="s">
        <v>78</v>
      </c>
      <c r="B322" s="118"/>
      <c r="C322" s="118"/>
      <c r="D322" s="118"/>
      <c r="E322" s="118"/>
      <c r="F322" s="118"/>
      <c r="G322" s="128"/>
      <c r="H322" s="129"/>
      <c r="I322" s="130"/>
      <c r="J322" s="17"/>
      <c r="K322" s="11"/>
      <c r="L322" s="11"/>
      <c r="M322" s="11"/>
    </row>
    <row r="323" spans="1:14" ht="14.1" hidden="1" customHeight="1" x14ac:dyDescent="0.3">
      <c r="A323" s="268" t="s">
        <v>143</v>
      </c>
      <c r="B323" s="269"/>
      <c r="C323" s="269"/>
      <c r="D323" s="269"/>
      <c r="E323" s="269"/>
      <c r="F323" s="269"/>
      <c r="G323" s="269"/>
      <c r="H323" s="269"/>
      <c r="I323" s="270"/>
      <c r="J323" s="17"/>
      <c r="K323" s="11"/>
      <c r="L323" s="11"/>
      <c r="M323" s="11"/>
    </row>
    <row r="324" spans="1:14" ht="14.1" hidden="1" customHeight="1" x14ac:dyDescent="0.3">
      <c r="A324" s="118" t="s">
        <v>144</v>
      </c>
      <c r="B324" s="118"/>
      <c r="C324" s="118"/>
      <c r="D324" s="118"/>
      <c r="E324" s="118"/>
      <c r="F324" s="118"/>
      <c r="G324" s="131"/>
      <c r="H324" s="129"/>
      <c r="I324" s="130"/>
      <c r="J324" s="17"/>
      <c r="K324" s="11"/>
      <c r="L324" s="11"/>
      <c r="M324" s="11"/>
    </row>
    <row r="325" spans="1:14" ht="14.1" hidden="1" customHeight="1" x14ac:dyDescent="0.3">
      <c r="A325" s="132" t="s">
        <v>79</v>
      </c>
      <c r="B325" s="132"/>
      <c r="C325" s="132"/>
      <c r="D325" s="132"/>
      <c r="E325" s="132"/>
      <c r="F325" s="132"/>
      <c r="G325" s="131"/>
      <c r="H325" s="129"/>
      <c r="I325" s="130"/>
      <c r="J325" s="17"/>
      <c r="K325" s="11"/>
      <c r="L325" s="11"/>
      <c r="M325" s="11"/>
    </row>
    <row r="326" spans="1:14" ht="14.1" hidden="1" customHeight="1" x14ac:dyDescent="0.35">
      <c r="A326" s="122" t="s">
        <v>85</v>
      </c>
      <c r="B326" s="123"/>
      <c r="C326" s="123"/>
      <c r="D326" s="123"/>
      <c r="E326" s="123"/>
      <c r="F326" s="123"/>
      <c r="G326" s="123"/>
      <c r="H326" s="123"/>
      <c r="I326" s="123"/>
      <c r="J326" s="123"/>
      <c r="K326" s="123"/>
      <c r="L326" s="123"/>
      <c r="M326" s="124"/>
    </row>
    <row r="327" spans="1:14" ht="27" hidden="1" x14ac:dyDescent="0.35">
      <c r="A327" s="125" t="s">
        <v>9</v>
      </c>
      <c r="B327" s="125"/>
      <c r="C327" s="125"/>
      <c r="D327" s="125"/>
      <c r="E327" s="125"/>
      <c r="F327" s="125"/>
      <c r="G327" s="125"/>
      <c r="H327" s="125"/>
      <c r="I327" s="125"/>
      <c r="J327" s="125"/>
      <c r="K327" s="125"/>
      <c r="L327" s="125"/>
      <c r="M327" s="125"/>
    </row>
    <row r="328" spans="1:14" ht="25.5" hidden="1" x14ac:dyDescent="0.3">
      <c r="A328" s="263" t="s">
        <v>145</v>
      </c>
      <c r="B328" s="263"/>
      <c r="C328" s="263"/>
      <c r="D328" s="263"/>
      <c r="E328" s="263"/>
      <c r="F328" s="263"/>
      <c r="G328" s="263"/>
      <c r="H328" s="263"/>
      <c r="I328" s="263"/>
      <c r="J328" s="263"/>
      <c r="K328" s="263"/>
      <c r="L328" s="264">
        <f>+IF(A327="CUMPLE",G324,0)</f>
        <v>0</v>
      </c>
      <c r="M328" s="265"/>
      <c r="N328" s="39"/>
    </row>
    <row r="329" spans="1:14" s="38" customFormat="1" ht="26.1" hidden="1" customHeight="1" x14ac:dyDescent="0.3">
      <c r="A329" s="266" t="s">
        <v>81</v>
      </c>
      <c r="B329" s="267"/>
      <c r="C329" s="267"/>
      <c r="D329" s="267"/>
      <c r="E329" s="267"/>
      <c r="F329" s="267"/>
      <c r="G329" s="267"/>
      <c r="H329" s="267"/>
      <c r="I329" s="267"/>
      <c r="J329" s="267"/>
      <c r="K329" s="267"/>
      <c r="L329" s="267"/>
      <c r="M329" s="267"/>
      <c r="N329" s="2"/>
    </row>
    <row r="330" spans="1:14" s="38" customFormat="1" ht="26.1" hidden="1" customHeight="1" x14ac:dyDescent="0.3">
      <c r="A330" s="135" t="s">
        <v>67</v>
      </c>
      <c r="B330" s="136"/>
      <c r="C330" s="136"/>
      <c r="D330" s="136"/>
      <c r="E330" s="136"/>
      <c r="F330" s="136"/>
      <c r="G330" s="136"/>
      <c r="H330" s="136"/>
      <c r="I330" s="136"/>
      <c r="J330" s="136"/>
      <c r="K330" s="136"/>
      <c r="L330" s="136"/>
      <c r="M330" s="137"/>
      <c r="N330" s="2"/>
    </row>
    <row r="331" spans="1:14" s="38" customFormat="1" ht="26.1" hidden="1" customHeight="1" x14ac:dyDescent="0.3">
      <c r="A331" s="138" t="s">
        <v>76</v>
      </c>
      <c r="B331" s="139"/>
      <c r="C331" s="139"/>
      <c r="D331" s="139"/>
      <c r="E331" s="139"/>
      <c r="F331" s="139"/>
      <c r="G331" s="139"/>
      <c r="H331" s="139"/>
      <c r="I331" s="140"/>
      <c r="J331" s="13" t="s">
        <v>23</v>
      </c>
      <c r="K331" s="13" t="s">
        <v>24</v>
      </c>
      <c r="L331" s="13" t="s">
        <v>25</v>
      </c>
      <c r="M331" s="13" t="s">
        <v>26</v>
      </c>
    </row>
    <row r="332" spans="1:14" hidden="1" x14ac:dyDescent="0.3">
      <c r="A332" s="118" t="s">
        <v>140</v>
      </c>
      <c r="B332" s="118"/>
      <c r="C332" s="118"/>
      <c r="D332" s="118"/>
      <c r="E332" s="118"/>
      <c r="F332" s="118"/>
      <c r="G332" s="131"/>
      <c r="H332" s="129"/>
      <c r="I332" s="130"/>
      <c r="J332" s="17"/>
      <c r="K332" s="11"/>
      <c r="L332" s="11"/>
      <c r="M332" s="11"/>
      <c r="N332" s="38"/>
    </row>
    <row r="333" spans="1:14" hidden="1" x14ac:dyDescent="0.3">
      <c r="A333" s="118" t="s">
        <v>141</v>
      </c>
      <c r="B333" s="118"/>
      <c r="C333" s="118"/>
      <c r="D333" s="118"/>
      <c r="E333" s="118"/>
      <c r="F333" s="118"/>
      <c r="G333" s="131"/>
      <c r="H333" s="129"/>
      <c r="I333" s="130"/>
      <c r="J333" s="17"/>
      <c r="K333" s="11"/>
      <c r="L333" s="11"/>
      <c r="M333" s="11"/>
    </row>
    <row r="334" spans="1:14" ht="34.35" hidden="1" customHeight="1" x14ac:dyDescent="0.3">
      <c r="A334" s="118" t="s">
        <v>142</v>
      </c>
      <c r="B334" s="118"/>
      <c r="C334" s="118"/>
      <c r="D334" s="118"/>
      <c r="E334" s="118"/>
      <c r="F334" s="118"/>
      <c r="G334" s="131"/>
      <c r="H334" s="129"/>
      <c r="I334" s="130"/>
      <c r="J334" s="17"/>
      <c r="K334" s="11"/>
      <c r="L334" s="11"/>
      <c r="M334" s="11"/>
    </row>
    <row r="335" spans="1:14" hidden="1" x14ac:dyDescent="0.3">
      <c r="A335" s="118" t="s">
        <v>77</v>
      </c>
      <c r="B335" s="118"/>
      <c r="C335" s="118"/>
      <c r="D335" s="118"/>
      <c r="E335" s="118"/>
      <c r="F335" s="118"/>
      <c r="G335" s="128"/>
      <c r="H335" s="129"/>
      <c r="I335" s="130"/>
      <c r="J335" s="17"/>
      <c r="K335" s="11"/>
      <c r="L335" s="11"/>
      <c r="M335" s="11"/>
    </row>
    <row r="336" spans="1:14" hidden="1" x14ac:dyDescent="0.3">
      <c r="A336" s="118" t="s">
        <v>78</v>
      </c>
      <c r="B336" s="118"/>
      <c r="C336" s="118"/>
      <c r="D336" s="118"/>
      <c r="E336" s="118"/>
      <c r="F336" s="118"/>
      <c r="G336" s="128"/>
      <c r="H336" s="129"/>
      <c r="I336" s="130"/>
      <c r="J336" s="17"/>
      <c r="K336" s="11"/>
      <c r="L336" s="11"/>
      <c r="M336" s="11"/>
    </row>
    <row r="337" spans="1:14" hidden="1" x14ac:dyDescent="0.3">
      <c r="A337" s="268" t="s">
        <v>143</v>
      </c>
      <c r="B337" s="269"/>
      <c r="C337" s="269"/>
      <c r="D337" s="269"/>
      <c r="E337" s="269"/>
      <c r="F337" s="269"/>
      <c r="G337" s="269"/>
      <c r="H337" s="269"/>
      <c r="I337" s="270"/>
      <c r="J337" s="17"/>
      <c r="K337" s="11"/>
      <c r="L337" s="11"/>
      <c r="M337" s="11"/>
    </row>
    <row r="338" spans="1:14" ht="14.1" hidden="1" customHeight="1" x14ac:dyDescent="0.3">
      <c r="A338" s="118" t="s">
        <v>144</v>
      </c>
      <c r="B338" s="118"/>
      <c r="C338" s="118"/>
      <c r="D338" s="118"/>
      <c r="E338" s="118"/>
      <c r="F338" s="118"/>
      <c r="G338" s="131"/>
      <c r="H338" s="129"/>
      <c r="I338" s="130"/>
      <c r="J338" s="17"/>
      <c r="K338" s="11"/>
      <c r="L338" s="11"/>
      <c r="M338" s="11"/>
    </row>
    <row r="339" spans="1:14" ht="14.1" hidden="1" customHeight="1" x14ac:dyDescent="0.3">
      <c r="A339" s="132" t="s">
        <v>79</v>
      </c>
      <c r="B339" s="132"/>
      <c r="C339" s="132"/>
      <c r="D339" s="132"/>
      <c r="E339" s="132"/>
      <c r="F339" s="132"/>
      <c r="G339" s="131"/>
      <c r="H339" s="129"/>
      <c r="I339" s="130"/>
      <c r="J339" s="17"/>
      <c r="K339" s="11"/>
      <c r="L339" s="11"/>
      <c r="M339" s="11"/>
    </row>
    <row r="340" spans="1:14" ht="23.45" hidden="1" customHeight="1" x14ac:dyDescent="0.35">
      <c r="A340" s="122" t="s">
        <v>80</v>
      </c>
      <c r="B340" s="123"/>
      <c r="C340" s="123"/>
      <c r="D340" s="123"/>
      <c r="E340" s="123"/>
      <c r="F340" s="123"/>
      <c r="G340" s="123"/>
      <c r="H340" s="123"/>
      <c r="I340" s="123"/>
      <c r="J340" s="123"/>
      <c r="K340" s="123"/>
      <c r="L340" s="123"/>
      <c r="M340" s="124"/>
    </row>
    <row r="341" spans="1:14" ht="23.45" hidden="1" customHeight="1" x14ac:dyDescent="0.35">
      <c r="A341" s="125" t="s">
        <v>9</v>
      </c>
      <c r="B341" s="125"/>
      <c r="C341" s="125"/>
      <c r="D341" s="125"/>
      <c r="E341" s="125"/>
      <c r="F341" s="125"/>
      <c r="G341" s="125"/>
      <c r="H341" s="125"/>
      <c r="I341" s="125"/>
      <c r="J341" s="125"/>
      <c r="K341" s="125"/>
      <c r="L341" s="125"/>
      <c r="M341" s="125"/>
    </row>
    <row r="342" spans="1:14" ht="23.45" hidden="1" customHeight="1" x14ac:dyDescent="0.3">
      <c r="A342" s="263" t="s">
        <v>145</v>
      </c>
      <c r="B342" s="263"/>
      <c r="C342" s="263"/>
      <c r="D342" s="263"/>
      <c r="E342" s="263"/>
      <c r="F342" s="263"/>
      <c r="G342" s="263"/>
      <c r="H342" s="263"/>
      <c r="I342" s="263"/>
      <c r="J342" s="263"/>
      <c r="K342" s="263"/>
      <c r="L342" s="264">
        <f>+IF(A341="CUMPLE",G338,0)</f>
        <v>0</v>
      </c>
      <c r="M342" s="265"/>
      <c r="N342" s="39"/>
    </row>
    <row r="343" spans="1:14" ht="23.45" hidden="1" customHeight="1" x14ac:dyDescent="0.3">
      <c r="A343" s="266" t="s">
        <v>81</v>
      </c>
      <c r="B343" s="267"/>
      <c r="C343" s="267"/>
      <c r="D343" s="267"/>
      <c r="E343" s="267"/>
      <c r="F343" s="267"/>
      <c r="G343" s="267"/>
      <c r="H343" s="267"/>
      <c r="I343" s="267"/>
      <c r="J343" s="267"/>
      <c r="K343" s="267"/>
      <c r="L343" s="267"/>
      <c r="M343" s="267"/>
    </row>
    <row r="344" spans="1:14" ht="23.45" hidden="1" customHeight="1" x14ac:dyDescent="0.3">
      <c r="A344" s="135" t="s">
        <v>68</v>
      </c>
      <c r="B344" s="136"/>
      <c r="C344" s="136"/>
      <c r="D344" s="136"/>
      <c r="E344" s="136"/>
      <c r="F344" s="136"/>
      <c r="G344" s="136"/>
      <c r="H344" s="136"/>
      <c r="I344" s="136"/>
      <c r="J344" s="136"/>
      <c r="K344" s="136"/>
      <c r="L344" s="136"/>
      <c r="M344" s="137"/>
    </row>
    <row r="345" spans="1:14" ht="23.45" hidden="1" customHeight="1" x14ac:dyDescent="0.3">
      <c r="A345" s="138" t="s">
        <v>76</v>
      </c>
      <c r="B345" s="139"/>
      <c r="C345" s="139"/>
      <c r="D345" s="139"/>
      <c r="E345" s="139"/>
      <c r="F345" s="139"/>
      <c r="G345" s="139"/>
      <c r="H345" s="139"/>
      <c r="I345" s="140"/>
      <c r="J345" s="13" t="s">
        <v>23</v>
      </c>
      <c r="K345" s="13" t="s">
        <v>24</v>
      </c>
      <c r="L345" s="13" t="s">
        <v>25</v>
      </c>
      <c r="M345" s="13" t="s">
        <v>26</v>
      </c>
    </row>
    <row r="346" spans="1:14" ht="23.45" hidden="1" customHeight="1" x14ac:dyDescent="0.3">
      <c r="A346" s="118" t="s">
        <v>140</v>
      </c>
      <c r="B346" s="118"/>
      <c r="C346" s="118"/>
      <c r="D346" s="118"/>
      <c r="E346" s="118"/>
      <c r="F346" s="118"/>
      <c r="G346" s="131"/>
      <c r="H346" s="129"/>
      <c r="I346" s="130"/>
      <c r="J346" s="17"/>
      <c r="K346" s="11"/>
      <c r="L346" s="11"/>
      <c r="M346" s="11"/>
    </row>
    <row r="347" spans="1:14" ht="23.45" hidden="1" customHeight="1" x14ac:dyDescent="0.3">
      <c r="A347" s="118" t="s">
        <v>141</v>
      </c>
      <c r="B347" s="118"/>
      <c r="C347" s="118"/>
      <c r="D347" s="118"/>
      <c r="E347" s="118"/>
      <c r="F347" s="118"/>
      <c r="G347" s="131"/>
      <c r="H347" s="129"/>
      <c r="I347" s="130"/>
      <c r="J347" s="17"/>
      <c r="K347" s="11"/>
      <c r="L347" s="11"/>
      <c r="M347" s="11"/>
    </row>
    <row r="348" spans="1:14" ht="23.45" hidden="1" customHeight="1" x14ac:dyDescent="0.3">
      <c r="A348" s="118" t="s">
        <v>142</v>
      </c>
      <c r="B348" s="118"/>
      <c r="C348" s="118"/>
      <c r="D348" s="118"/>
      <c r="E348" s="118"/>
      <c r="F348" s="118"/>
      <c r="G348" s="131"/>
      <c r="H348" s="129"/>
      <c r="I348" s="130"/>
      <c r="J348" s="17"/>
      <c r="K348" s="11"/>
      <c r="L348" s="11"/>
      <c r="M348" s="11"/>
    </row>
    <row r="349" spans="1:14" ht="23.45" hidden="1" customHeight="1" x14ac:dyDescent="0.3">
      <c r="A349" s="118" t="s">
        <v>77</v>
      </c>
      <c r="B349" s="118"/>
      <c r="C349" s="118"/>
      <c r="D349" s="118"/>
      <c r="E349" s="118"/>
      <c r="F349" s="118"/>
      <c r="G349" s="128"/>
      <c r="H349" s="129"/>
      <c r="I349" s="130"/>
      <c r="J349" s="17"/>
      <c r="K349" s="11"/>
      <c r="L349" s="11"/>
      <c r="M349" s="11"/>
    </row>
    <row r="350" spans="1:14" hidden="1" x14ac:dyDescent="0.3">
      <c r="A350" s="118" t="s">
        <v>78</v>
      </c>
      <c r="B350" s="118"/>
      <c r="C350" s="118"/>
      <c r="D350" s="118"/>
      <c r="E350" s="118"/>
      <c r="F350" s="118"/>
      <c r="G350" s="128"/>
      <c r="H350" s="129"/>
      <c r="I350" s="130"/>
      <c r="J350" s="17"/>
      <c r="K350" s="11"/>
      <c r="L350" s="11"/>
      <c r="M350" s="11"/>
    </row>
    <row r="351" spans="1:14" hidden="1" x14ac:dyDescent="0.3">
      <c r="A351" s="268" t="s">
        <v>143</v>
      </c>
      <c r="B351" s="269"/>
      <c r="C351" s="269"/>
      <c r="D351" s="269"/>
      <c r="E351" s="269"/>
      <c r="F351" s="269"/>
      <c r="G351" s="269"/>
      <c r="H351" s="269"/>
      <c r="I351" s="270"/>
      <c r="J351" s="17"/>
      <c r="K351" s="11"/>
      <c r="L351" s="11"/>
      <c r="M351" s="11"/>
    </row>
    <row r="352" spans="1:14" ht="24.6" hidden="1" customHeight="1" x14ac:dyDescent="0.3">
      <c r="A352" s="118" t="s">
        <v>144</v>
      </c>
      <c r="B352" s="118"/>
      <c r="C352" s="118"/>
      <c r="D352" s="118"/>
      <c r="E352" s="118"/>
      <c r="F352" s="118"/>
      <c r="G352" s="131"/>
      <c r="H352" s="129"/>
      <c r="I352" s="130"/>
      <c r="J352" s="17"/>
      <c r="K352" s="11"/>
      <c r="L352" s="11"/>
      <c r="M352" s="11"/>
    </row>
    <row r="353" spans="1:14" ht="14.1" hidden="1" customHeight="1" x14ac:dyDescent="0.3">
      <c r="A353" s="132" t="s">
        <v>79</v>
      </c>
      <c r="B353" s="132"/>
      <c r="C353" s="132"/>
      <c r="D353" s="132"/>
      <c r="E353" s="132"/>
      <c r="F353" s="132"/>
      <c r="G353" s="131"/>
      <c r="H353" s="129"/>
      <c r="I353" s="130"/>
      <c r="J353" s="17"/>
      <c r="K353" s="11"/>
      <c r="L353" s="11"/>
      <c r="M353" s="11"/>
    </row>
    <row r="354" spans="1:14" ht="35.450000000000003" hidden="1" customHeight="1" x14ac:dyDescent="0.35">
      <c r="A354" s="122" t="s">
        <v>86</v>
      </c>
      <c r="B354" s="123"/>
      <c r="C354" s="123"/>
      <c r="D354" s="123"/>
      <c r="E354" s="123"/>
      <c r="F354" s="123"/>
      <c r="G354" s="123"/>
      <c r="H354" s="123"/>
      <c r="I354" s="123"/>
      <c r="J354" s="123"/>
      <c r="K354" s="123"/>
      <c r="L354" s="123"/>
      <c r="M354" s="124"/>
    </row>
    <row r="355" spans="1:14" ht="24.6" hidden="1" customHeight="1" x14ac:dyDescent="0.35">
      <c r="A355" s="125" t="s">
        <v>9</v>
      </c>
      <c r="B355" s="125"/>
      <c r="C355" s="125"/>
      <c r="D355" s="125"/>
      <c r="E355" s="125"/>
      <c r="F355" s="125"/>
      <c r="G355" s="125"/>
      <c r="H355" s="125"/>
      <c r="I355" s="125"/>
      <c r="J355" s="125"/>
      <c r="K355" s="125"/>
      <c r="L355" s="125"/>
      <c r="M355" s="125"/>
    </row>
    <row r="356" spans="1:14" ht="43.35" hidden="1" customHeight="1" x14ac:dyDescent="0.3">
      <c r="A356" s="263" t="s">
        <v>145</v>
      </c>
      <c r="B356" s="263"/>
      <c r="C356" s="263"/>
      <c r="D356" s="263"/>
      <c r="E356" s="263"/>
      <c r="F356" s="263"/>
      <c r="G356" s="263"/>
      <c r="H356" s="263"/>
      <c r="I356" s="263"/>
      <c r="J356" s="263"/>
      <c r="K356" s="263"/>
      <c r="L356" s="264">
        <f>+IF(A355="CUMPLE",G352,0)</f>
        <v>0</v>
      </c>
      <c r="M356" s="265"/>
      <c r="N356" s="39"/>
    </row>
    <row r="357" spans="1:14" ht="35.450000000000003" hidden="1" customHeight="1" x14ac:dyDescent="0.3">
      <c r="A357" s="266" t="s">
        <v>81</v>
      </c>
      <c r="B357" s="267"/>
      <c r="C357" s="267"/>
      <c r="D357" s="267"/>
      <c r="E357" s="267"/>
      <c r="F357" s="267"/>
      <c r="G357" s="267"/>
      <c r="H357" s="267"/>
      <c r="I357" s="267"/>
      <c r="J357" s="267"/>
      <c r="K357" s="267"/>
      <c r="L357" s="267"/>
      <c r="M357" s="267"/>
    </row>
    <row r="358" spans="1:14" ht="35.450000000000003" customHeight="1" x14ac:dyDescent="0.3">
      <c r="A358" s="167" t="s">
        <v>146</v>
      </c>
      <c r="B358" s="167"/>
      <c r="C358" s="167"/>
      <c r="D358" s="167"/>
      <c r="E358" s="167"/>
      <c r="F358" s="167"/>
      <c r="G358" s="167"/>
      <c r="H358" s="167"/>
      <c r="I358" s="167"/>
      <c r="J358" s="167"/>
      <c r="K358" s="167"/>
      <c r="L358" s="167"/>
      <c r="M358" s="167"/>
    </row>
    <row r="359" spans="1:14" ht="35.450000000000003" customHeight="1" x14ac:dyDescent="0.3">
      <c r="A359" s="262" t="s">
        <v>122</v>
      </c>
      <c r="B359" s="271" t="s">
        <v>148</v>
      </c>
      <c r="C359" s="271"/>
      <c r="D359" s="271"/>
      <c r="E359" s="271"/>
      <c r="F359" s="271"/>
      <c r="G359" s="271"/>
      <c r="H359" s="271"/>
      <c r="I359" s="271"/>
      <c r="J359" s="271"/>
      <c r="K359" s="271"/>
      <c r="L359" s="271" t="str">
        <f>+L256</f>
        <v>CUMPLE</v>
      </c>
      <c r="M359" s="271"/>
    </row>
    <row r="360" spans="1:14" ht="71.099999999999994" customHeight="1" x14ac:dyDescent="0.3">
      <c r="A360" s="262"/>
      <c r="B360" s="278" t="s">
        <v>150</v>
      </c>
      <c r="C360" s="142"/>
      <c r="D360" s="279" t="s">
        <v>151</v>
      </c>
      <c r="E360" s="280"/>
      <c r="F360" s="280"/>
      <c r="G360" s="280"/>
      <c r="H360" s="280"/>
      <c r="I360" s="280"/>
      <c r="J360" s="59" t="s">
        <v>118</v>
      </c>
      <c r="K360" s="57">
        <f>+L356+L342+L328+L314+L300+L286+L272</f>
        <v>578150</v>
      </c>
      <c r="L360" s="273" t="str">
        <f>+IF(K360&lt;$K$5,"NO CUMPLE","CUMPLE")</f>
        <v>CUMPLE</v>
      </c>
      <c r="M360" s="274"/>
    </row>
    <row r="361" spans="1:14" ht="55.35" customHeight="1" x14ac:dyDescent="0.3">
      <c r="A361" s="272" t="s">
        <v>152</v>
      </c>
      <c r="B361" s="272"/>
      <c r="C361" s="272"/>
      <c r="D361" s="272"/>
      <c r="E361" s="272"/>
      <c r="F361" s="272"/>
      <c r="G361" s="272"/>
      <c r="H361" s="272"/>
      <c r="I361" s="272"/>
      <c r="J361" s="272"/>
      <c r="K361" s="272"/>
      <c r="L361" s="273" t="str">
        <f>+IF(AND(L359="CUMPLE",L360="CUMPLE"),"CUMPLE","NO CUMPLE")</f>
        <v>CUMPLE</v>
      </c>
      <c r="M361" s="274"/>
      <c r="N361" s="60"/>
    </row>
    <row r="362" spans="1:14" ht="55.35" customHeight="1" x14ac:dyDescent="0.3">
      <c r="A362" s="288" t="s">
        <v>149</v>
      </c>
      <c r="B362" s="288"/>
      <c r="C362" s="288"/>
      <c r="D362" s="288"/>
      <c r="E362" s="288"/>
      <c r="F362" s="288"/>
      <c r="G362" s="288"/>
      <c r="H362" s="288"/>
      <c r="I362" s="288"/>
      <c r="J362" s="288"/>
      <c r="K362" s="288"/>
      <c r="L362" s="288"/>
      <c r="M362" s="288"/>
    </row>
    <row r="363" spans="1:14" ht="25.35" customHeight="1" x14ac:dyDescent="0.3">
      <c r="A363" s="63"/>
      <c r="B363" s="63"/>
      <c r="C363" s="63"/>
      <c r="D363" s="63"/>
      <c r="E363" s="63"/>
      <c r="F363" s="63"/>
      <c r="G363" s="63"/>
      <c r="H363" s="63"/>
      <c r="I363" s="63"/>
      <c r="J363" s="63"/>
      <c r="K363" s="63"/>
      <c r="L363" s="64"/>
      <c r="M363" s="64"/>
    </row>
    <row r="364" spans="1:14" ht="171.6" customHeight="1" x14ac:dyDescent="0.3">
      <c r="A364" s="256" t="s">
        <v>154</v>
      </c>
      <c r="B364" s="257"/>
      <c r="C364" s="257"/>
      <c r="D364" s="257"/>
      <c r="E364" s="257"/>
      <c r="F364" s="257"/>
      <c r="G364" s="257"/>
      <c r="H364" s="257"/>
      <c r="I364" s="257"/>
      <c r="J364" s="257"/>
      <c r="K364" s="257"/>
      <c r="L364" s="257"/>
      <c r="M364" s="257"/>
    </row>
    <row r="365" spans="1:14" ht="25.5" x14ac:dyDescent="0.3">
      <c r="A365" s="170" t="s">
        <v>72</v>
      </c>
      <c r="B365" s="171"/>
      <c r="C365" s="258" t="s">
        <v>260</v>
      </c>
      <c r="D365" s="259"/>
      <c r="E365" s="259"/>
      <c r="F365" s="259"/>
      <c r="G365" s="259"/>
      <c r="H365" s="259"/>
      <c r="I365" s="259"/>
      <c r="J365" s="259"/>
      <c r="K365" s="259"/>
      <c r="L365" s="259"/>
      <c r="M365" s="260"/>
    </row>
    <row r="366" spans="1:14" x14ac:dyDescent="0.3">
      <c r="A366" s="15" t="s">
        <v>73</v>
      </c>
      <c r="B366" s="157" t="s">
        <v>125</v>
      </c>
      <c r="C366" s="158"/>
      <c r="D366" s="158"/>
      <c r="E366" s="158"/>
      <c r="F366" s="158"/>
      <c r="G366" s="158"/>
      <c r="H366" s="158"/>
      <c r="I366" s="159"/>
      <c r="J366" s="13" t="s">
        <v>23</v>
      </c>
      <c r="K366" s="13" t="s">
        <v>24</v>
      </c>
      <c r="L366" s="13" t="s">
        <v>25</v>
      </c>
      <c r="M366" s="13" t="s">
        <v>26</v>
      </c>
    </row>
    <row r="367" spans="1:14" x14ac:dyDescent="0.3">
      <c r="A367" s="157" t="s">
        <v>126</v>
      </c>
      <c r="B367" s="158"/>
      <c r="C367" s="158"/>
      <c r="D367" s="158"/>
      <c r="E367" s="158"/>
      <c r="F367" s="158"/>
      <c r="G367" s="158"/>
      <c r="H367" s="158"/>
      <c r="I367" s="159"/>
      <c r="J367" s="17" t="s">
        <v>3</v>
      </c>
      <c r="K367" s="11" t="s">
        <v>235</v>
      </c>
      <c r="L367" s="11">
        <v>1</v>
      </c>
      <c r="M367" s="11"/>
    </row>
    <row r="368" spans="1:14" x14ac:dyDescent="0.3">
      <c r="A368" s="157" t="s">
        <v>127</v>
      </c>
      <c r="B368" s="158"/>
      <c r="C368" s="158"/>
      <c r="D368" s="158"/>
      <c r="E368" s="158"/>
      <c r="F368" s="158"/>
      <c r="G368" s="158"/>
      <c r="H368" s="158"/>
      <c r="I368" s="159"/>
      <c r="J368" s="17" t="s">
        <v>3</v>
      </c>
      <c r="K368" s="41"/>
      <c r="L368" s="11">
        <v>2</v>
      </c>
      <c r="M368" s="11"/>
    </row>
    <row r="369" spans="1:13" x14ac:dyDescent="0.3">
      <c r="A369" s="157" t="s">
        <v>128</v>
      </c>
      <c r="B369" s="158"/>
      <c r="C369" s="158"/>
      <c r="D369" s="158"/>
      <c r="E369" s="158"/>
      <c r="F369" s="158"/>
      <c r="G369" s="158"/>
      <c r="H369" s="158"/>
      <c r="I369" s="159"/>
      <c r="J369" s="17" t="s">
        <v>3</v>
      </c>
      <c r="K369" s="11"/>
      <c r="L369" s="11">
        <v>4</v>
      </c>
      <c r="M369" s="11"/>
    </row>
    <row r="370" spans="1:13" x14ac:dyDescent="0.3">
      <c r="A370" s="157" t="s">
        <v>129</v>
      </c>
      <c r="B370" s="158"/>
      <c r="C370" s="158"/>
      <c r="D370" s="158"/>
      <c r="E370" s="158"/>
      <c r="F370" s="158"/>
      <c r="G370" s="158"/>
      <c r="H370" s="158"/>
      <c r="I370" s="159"/>
      <c r="J370" s="17" t="s">
        <v>3</v>
      </c>
      <c r="K370" s="11"/>
      <c r="L370" s="11">
        <v>3</v>
      </c>
      <c r="M370" s="11"/>
    </row>
    <row r="371" spans="1:13" ht="38.25" customHeight="1" x14ac:dyDescent="0.3">
      <c r="A371" s="157" t="s">
        <v>130</v>
      </c>
      <c r="B371" s="158"/>
      <c r="C371" s="158"/>
      <c r="D371" s="158"/>
      <c r="E371" s="158"/>
      <c r="F371" s="158"/>
      <c r="G371" s="158"/>
      <c r="H371" s="158"/>
      <c r="I371" s="159"/>
      <c r="J371" s="17" t="s">
        <v>3</v>
      </c>
      <c r="K371" s="11"/>
      <c r="L371" s="11">
        <v>5</v>
      </c>
      <c r="M371" s="11"/>
    </row>
    <row r="372" spans="1:13" x14ac:dyDescent="0.3">
      <c r="A372" s="157" t="s">
        <v>131</v>
      </c>
      <c r="B372" s="158"/>
      <c r="C372" s="158"/>
      <c r="D372" s="158"/>
      <c r="E372" s="158"/>
      <c r="F372" s="158"/>
      <c r="G372" s="158"/>
      <c r="H372" s="158"/>
      <c r="I372" s="159"/>
      <c r="J372" s="17" t="s">
        <v>3</v>
      </c>
      <c r="K372" s="11"/>
      <c r="L372" s="11"/>
      <c r="M372" s="11"/>
    </row>
    <row r="373" spans="1:13" ht="33" x14ac:dyDescent="0.3">
      <c r="A373" s="157" t="s">
        <v>132</v>
      </c>
      <c r="B373" s="158"/>
      <c r="C373" s="158"/>
      <c r="D373" s="158"/>
      <c r="E373" s="158"/>
      <c r="F373" s="158"/>
      <c r="G373" s="158"/>
      <c r="H373" s="158"/>
      <c r="I373" s="159"/>
      <c r="J373" s="17" t="s">
        <v>3</v>
      </c>
      <c r="K373" s="11"/>
      <c r="L373" s="11">
        <v>8</v>
      </c>
      <c r="M373" s="41" t="s">
        <v>238</v>
      </c>
    </row>
    <row r="374" spans="1:13" x14ac:dyDescent="0.3">
      <c r="A374" s="157" t="s">
        <v>134</v>
      </c>
      <c r="B374" s="158"/>
      <c r="C374" s="158"/>
      <c r="D374" s="158"/>
      <c r="E374" s="158"/>
      <c r="F374" s="158"/>
      <c r="G374" s="158"/>
      <c r="H374" s="158"/>
      <c r="I374" s="159"/>
      <c r="J374" s="17" t="s">
        <v>3</v>
      </c>
      <c r="K374" s="11"/>
      <c r="L374" s="11">
        <v>1</v>
      </c>
      <c r="M374" s="11"/>
    </row>
    <row r="375" spans="1:13" x14ac:dyDescent="0.3">
      <c r="A375" s="157" t="s">
        <v>135</v>
      </c>
      <c r="B375" s="158"/>
      <c r="C375" s="158"/>
      <c r="D375" s="158"/>
      <c r="E375" s="158"/>
      <c r="F375" s="158"/>
      <c r="G375" s="158"/>
      <c r="H375" s="158"/>
      <c r="I375" s="159"/>
      <c r="J375" s="17" t="s">
        <v>3</v>
      </c>
      <c r="K375" s="11"/>
      <c r="L375" s="11"/>
      <c r="M375" s="11"/>
    </row>
    <row r="376" spans="1:13" x14ac:dyDescent="0.3">
      <c r="A376" s="157" t="s">
        <v>136</v>
      </c>
      <c r="B376" s="158"/>
      <c r="C376" s="158"/>
      <c r="D376" s="158"/>
      <c r="E376" s="158"/>
      <c r="F376" s="158"/>
      <c r="G376" s="158"/>
      <c r="H376" s="158"/>
      <c r="I376" s="159"/>
      <c r="J376" s="17" t="s">
        <v>3</v>
      </c>
      <c r="K376" s="11"/>
      <c r="L376" s="11"/>
      <c r="M376" s="41"/>
    </row>
    <row r="377" spans="1:13" ht="25.5" x14ac:dyDescent="0.3">
      <c r="A377" s="149" t="s">
        <v>74</v>
      </c>
      <c r="B377" s="207"/>
      <c r="C377" s="207"/>
      <c r="D377" s="207"/>
      <c r="E377" s="207"/>
      <c r="F377" s="207"/>
      <c r="G377" s="150"/>
      <c r="H377" s="244">
        <v>37676</v>
      </c>
      <c r="I377" s="245"/>
      <c r="J377" s="149" t="s">
        <v>75</v>
      </c>
      <c r="K377" s="150"/>
      <c r="L377" s="240">
        <f>+ROUND(($K$6-H377)/365,2)</f>
        <v>21.22</v>
      </c>
      <c r="M377" s="241"/>
    </row>
    <row r="378" spans="1:13" ht="35.25" x14ac:dyDescent="0.3">
      <c r="A378" s="149" t="s">
        <v>155</v>
      </c>
      <c r="B378" s="207"/>
      <c r="C378" s="207"/>
      <c r="D378" s="207"/>
      <c r="E378" s="207"/>
      <c r="F378" s="207"/>
      <c r="G378" s="207"/>
      <c r="H378" s="207"/>
      <c r="I378" s="207"/>
      <c r="J378" s="207"/>
      <c r="K378" s="150"/>
      <c r="L378" s="208" t="str">
        <f>+IF(AND(L377&gt;8,J367="SI",J368="SI",J369="SI",J370="SI",J371="SI",J372="SI",J373="SI",J374="SI",J375="SI",J376="SI"),"CUMPLE","NO CUMPLE")</f>
        <v>CUMPLE</v>
      </c>
      <c r="M378" s="209"/>
    </row>
    <row r="379" spans="1:13" ht="27" x14ac:dyDescent="0.3">
      <c r="A379" s="204" t="s">
        <v>275</v>
      </c>
      <c r="B379" s="205"/>
      <c r="C379" s="205"/>
      <c r="D379" s="205"/>
      <c r="E379" s="205"/>
      <c r="F379" s="205"/>
      <c r="G379" s="205"/>
      <c r="H379" s="205"/>
      <c r="I379" s="205"/>
      <c r="J379" s="205"/>
      <c r="K379" s="205"/>
      <c r="L379" s="205"/>
      <c r="M379" s="206"/>
    </row>
    <row r="380" spans="1:13" ht="25.5" x14ac:dyDescent="0.3">
      <c r="A380" s="210" t="s">
        <v>138</v>
      </c>
      <c r="B380" s="211"/>
      <c r="C380" s="211"/>
      <c r="D380" s="211"/>
      <c r="E380" s="211"/>
      <c r="F380" s="211"/>
      <c r="G380" s="211"/>
      <c r="H380" s="211"/>
      <c r="I380" s="211"/>
      <c r="J380" s="211"/>
      <c r="K380" s="211"/>
      <c r="L380" s="211"/>
      <c r="M380" s="212"/>
    </row>
    <row r="381" spans="1:13" ht="163.35" customHeight="1" x14ac:dyDescent="0.3">
      <c r="A381" s="203" t="s">
        <v>139</v>
      </c>
      <c r="B381" s="203"/>
      <c r="C381" s="203"/>
      <c r="D381" s="203"/>
      <c r="E381" s="203"/>
      <c r="F381" s="203"/>
      <c r="G381" s="203"/>
      <c r="H381" s="203"/>
      <c r="I381" s="203"/>
      <c r="J381" s="203"/>
      <c r="K381" s="203"/>
      <c r="L381" s="203"/>
      <c r="M381" s="203"/>
    </row>
    <row r="382" spans="1:13" ht="25.5" x14ac:dyDescent="0.3">
      <c r="A382" s="135" t="s">
        <v>48</v>
      </c>
      <c r="B382" s="136"/>
      <c r="C382" s="136"/>
      <c r="D382" s="136"/>
      <c r="E382" s="136"/>
      <c r="F382" s="136"/>
      <c r="G382" s="136"/>
      <c r="H382" s="136"/>
      <c r="I382" s="136"/>
      <c r="J382" s="136"/>
      <c r="K382" s="136"/>
      <c r="L382" s="136"/>
      <c r="M382" s="137"/>
    </row>
    <row r="383" spans="1:13" x14ac:dyDescent="0.3">
      <c r="A383" s="138" t="s">
        <v>76</v>
      </c>
      <c r="B383" s="139"/>
      <c r="C383" s="139"/>
      <c r="D383" s="139"/>
      <c r="E383" s="139"/>
      <c r="F383" s="139"/>
      <c r="G383" s="139"/>
      <c r="H383" s="139"/>
      <c r="I383" s="140"/>
      <c r="J383" s="13" t="s">
        <v>23</v>
      </c>
      <c r="K383" s="13" t="s">
        <v>24</v>
      </c>
      <c r="L383" s="13" t="s">
        <v>25</v>
      </c>
      <c r="M383" s="13" t="s">
        <v>26</v>
      </c>
    </row>
    <row r="384" spans="1:13" x14ac:dyDescent="0.3">
      <c r="A384" s="118" t="s">
        <v>140</v>
      </c>
      <c r="B384" s="118"/>
      <c r="C384" s="118"/>
      <c r="D384" s="118"/>
      <c r="E384" s="118"/>
      <c r="F384" s="118"/>
      <c r="G384" s="131" t="s">
        <v>267</v>
      </c>
      <c r="H384" s="129"/>
      <c r="I384" s="130"/>
      <c r="J384" s="17" t="s">
        <v>3</v>
      </c>
      <c r="K384" s="11" t="s">
        <v>235</v>
      </c>
      <c r="L384" s="11" t="s">
        <v>274</v>
      </c>
      <c r="M384" s="11"/>
    </row>
    <row r="385" spans="1:16" ht="86.45" customHeight="1" x14ac:dyDescent="0.3">
      <c r="A385" s="118" t="s">
        <v>141</v>
      </c>
      <c r="B385" s="118"/>
      <c r="C385" s="118"/>
      <c r="D385" s="118"/>
      <c r="E385" s="118"/>
      <c r="F385" s="118"/>
      <c r="G385" s="131" t="s">
        <v>268</v>
      </c>
      <c r="H385" s="129"/>
      <c r="I385" s="130"/>
      <c r="J385" s="17" t="s">
        <v>3</v>
      </c>
      <c r="K385" s="11"/>
      <c r="L385" s="11"/>
      <c r="M385" s="97"/>
      <c r="N385" s="95"/>
      <c r="O385" s="86"/>
      <c r="P385" s="88"/>
    </row>
    <row r="386" spans="1:16" x14ac:dyDescent="0.3">
      <c r="A386" s="118" t="s">
        <v>142</v>
      </c>
      <c r="B386" s="118"/>
      <c r="C386" s="118"/>
      <c r="D386" s="118"/>
      <c r="E386" s="118"/>
      <c r="F386" s="118"/>
      <c r="G386" s="131" t="s">
        <v>269</v>
      </c>
      <c r="H386" s="129"/>
      <c r="I386" s="130"/>
      <c r="J386" s="17" t="s">
        <v>3</v>
      </c>
      <c r="K386" s="11"/>
      <c r="L386" s="11"/>
      <c r="M386" s="11"/>
    </row>
    <row r="387" spans="1:16" x14ac:dyDescent="0.3">
      <c r="A387" s="118" t="s">
        <v>77</v>
      </c>
      <c r="B387" s="118"/>
      <c r="C387" s="118"/>
      <c r="D387" s="118"/>
      <c r="E387" s="118"/>
      <c r="F387" s="118"/>
      <c r="G387" s="128">
        <v>43146</v>
      </c>
      <c r="H387" s="129"/>
      <c r="I387" s="130"/>
      <c r="J387" s="17" t="s">
        <v>3</v>
      </c>
      <c r="K387" s="11"/>
      <c r="L387" s="11"/>
      <c r="M387" s="11"/>
    </row>
    <row r="388" spans="1:16" x14ac:dyDescent="0.3">
      <c r="A388" s="118" t="s">
        <v>78</v>
      </c>
      <c r="B388" s="118"/>
      <c r="C388" s="118"/>
      <c r="D388" s="118"/>
      <c r="E388" s="118"/>
      <c r="F388" s="118"/>
      <c r="G388" s="128">
        <v>43600</v>
      </c>
      <c r="H388" s="129"/>
      <c r="I388" s="130"/>
      <c r="J388" s="17" t="s">
        <v>3</v>
      </c>
      <c r="K388" s="11"/>
      <c r="L388" s="11"/>
      <c r="M388" s="11"/>
    </row>
    <row r="389" spans="1:16" ht="16.5" customHeight="1" x14ac:dyDescent="0.3">
      <c r="A389" s="268" t="s">
        <v>143</v>
      </c>
      <c r="B389" s="269"/>
      <c r="C389" s="269"/>
      <c r="D389" s="269"/>
      <c r="E389" s="269"/>
      <c r="F389" s="269"/>
      <c r="G389" s="131" t="s">
        <v>269</v>
      </c>
      <c r="H389" s="129"/>
      <c r="I389" s="130"/>
      <c r="J389" s="17" t="s">
        <v>3</v>
      </c>
      <c r="K389" s="11"/>
      <c r="L389" s="11"/>
      <c r="M389" s="11"/>
    </row>
    <row r="390" spans="1:16" x14ac:dyDescent="0.3">
      <c r="A390" s="118" t="s">
        <v>144</v>
      </c>
      <c r="B390" s="118"/>
      <c r="C390" s="118"/>
      <c r="D390" s="118"/>
      <c r="E390" s="118"/>
      <c r="F390" s="118"/>
      <c r="G390" s="131">
        <v>222498</v>
      </c>
      <c r="H390" s="129"/>
      <c r="I390" s="130"/>
      <c r="J390" s="17" t="s">
        <v>3</v>
      </c>
      <c r="K390" s="11"/>
      <c r="L390" s="11"/>
      <c r="M390" s="11"/>
    </row>
    <row r="391" spans="1:16" x14ac:dyDescent="0.3">
      <c r="A391" s="132" t="s">
        <v>79</v>
      </c>
      <c r="B391" s="132"/>
      <c r="C391" s="132"/>
      <c r="D391" s="132"/>
      <c r="E391" s="132"/>
      <c r="F391" s="132"/>
      <c r="G391" s="131" t="s">
        <v>270</v>
      </c>
      <c r="H391" s="129"/>
      <c r="I391" s="130"/>
      <c r="J391" s="17" t="s">
        <v>3</v>
      </c>
      <c r="K391" s="11"/>
      <c r="L391" s="11"/>
      <c r="M391" s="11"/>
    </row>
    <row r="392" spans="1:16" ht="25.5" x14ac:dyDescent="0.35">
      <c r="A392" s="122" t="s">
        <v>80</v>
      </c>
      <c r="B392" s="123"/>
      <c r="C392" s="123"/>
      <c r="D392" s="123"/>
      <c r="E392" s="123"/>
      <c r="F392" s="123"/>
      <c r="G392" s="123"/>
      <c r="H392" s="123"/>
      <c r="I392" s="123"/>
      <c r="J392" s="123"/>
      <c r="K392" s="123"/>
      <c r="L392" s="123"/>
      <c r="M392" s="124"/>
    </row>
    <row r="393" spans="1:16" ht="27" x14ac:dyDescent="0.35">
      <c r="A393" s="125" t="s">
        <v>4</v>
      </c>
      <c r="B393" s="125"/>
      <c r="C393" s="125"/>
      <c r="D393" s="125"/>
      <c r="E393" s="125"/>
      <c r="F393" s="125"/>
      <c r="G393" s="125"/>
      <c r="H393" s="125"/>
      <c r="I393" s="125"/>
      <c r="J393" s="125"/>
      <c r="K393" s="125"/>
      <c r="L393" s="125"/>
      <c r="M393" s="125"/>
    </row>
    <row r="394" spans="1:16" ht="25.5" x14ac:dyDescent="0.3">
      <c r="A394" s="263" t="s">
        <v>145</v>
      </c>
      <c r="B394" s="263"/>
      <c r="C394" s="263"/>
      <c r="D394" s="263"/>
      <c r="E394" s="263"/>
      <c r="F394" s="263"/>
      <c r="G394" s="263"/>
      <c r="H394" s="263"/>
      <c r="I394" s="263"/>
      <c r="J394" s="263"/>
      <c r="K394" s="263"/>
      <c r="L394" s="264">
        <f>+IF(A393="CUMPLE",G390,0)</f>
        <v>222498</v>
      </c>
      <c r="M394" s="265"/>
    </row>
    <row r="395" spans="1:16" x14ac:dyDescent="0.3">
      <c r="A395" s="266" t="s">
        <v>81</v>
      </c>
      <c r="B395" s="267"/>
      <c r="C395" s="267"/>
      <c r="D395" s="267"/>
      <c r="E395" s="267"/>
      <c r="F395" s="267"/>
      <c r="G395" s="267"/>
      <c r="H395" s="267"/>
      <c r="I395" s="267"/>
      <c r="J395" s="267"/>
      <c r="K395" s="267"/>
      <c r="L395" s="267"/>
      <c r="M395" s="267"/>
    </row>
    <row r="396" spans="1:16" ht="25.5" x14ac:dyDescent="0.3">
      <c r="A396" s="135" t="s">
        <v>63</v>
      </c>
      <c r="B396" s="136"/>
      <c r="C396" s="136"/>
      <c r="D396" s="136"/>
      <c r="E396" s="136"/>
      <c r="F396" s="136"/>
      <c r="G396" s="136"/>
      <c r="H396" s="136"/>
      <c r="I396" s="136"/>
      <c r="J396" s="136"/>
      <c r="K396" s="136"/>
      <c r="L396" s="136"/>
      <c r="M396" s="137"/>
    </row>
    <row r="397" spans="1:16" ht="48" customHeight="1" x14ac:dyDescent="0.3">
      <c r="A397" s="138" t="s">
        <v>76</v>
      </c>
      <c r="B397" s="139"/>
      <c r="C397" s="139"/>
      <c r="D397" s="139"/>
      <c r="E397" s="139"/>
      <c r="F397" s="139"/>
      <c r="G397" s="139"/>
      <c r="H397" s="139"/>
      <c r="I397" s="140"/>
      <c r="J397" s="13" t="s">
        <v>23</v>
      </c>
      <c r="K397" s="13" t="s">
        <v>24</v>
      </c>
      <c r="L397" s="13" t="s">
        <v>25</v>
      </c>
      <c r="M397" s="13" t="s">
        <v>26</v>
      </c>
    </row>
    <row r="398" spans="1:16" ht="48" customHeight="1" x14ac:dyDescent="0.3">
      <c r="A398" s="118" t="s">
        <v>140</v>
      </c>
      <c r="B398" s="118"/>
      <c r="C398" s="118"/>
      <c r="D398" s="118"/>
      <c r="E398" s="118"/>
      <c r="F398" s="118"/>
      <c r="G398" s="131" t="s">
        <v>271</v>
      </c>
      <c r="H398" s="129"/>
      <c r="I398" s="130"/>
      <c r="J398" s="17" t="s">
        <v>3</v>
      </c>
      <c r="K398" s="11" t="s">
        <v>235</v>
      </c>
      <c r="L398" s="11" t="s">
        <v>276</v>
      </c>
      <c r="M398" s="11"/>
    </row>
    <row r="399" spans="1:16" ht="78" customHeight="1" x14ac:dyDescent="0.3">
      <c r="A399" s="118" t="s">
        <v>141</v>
      </c>
      <c r="B399" s="118"/>
      <c r="C399" s="118"/>
      <c r="D399" s="118"/>
      <c r="E399" s="118"/>
      <c r="F399" s="118"/>
      <c r="G399" s="275" t="s">
        <v>280</v>
      </c>
      <c r="H399" s="276"/>
      <c r="I399" s="277"/>
      <c r="J399" s="17" t="s">
        <v>3</v>
      </c>
      <c r="K399" s="11"/>
      <c r="L399" s="11"/>
      <c r="M399" s="97"/>
      <c r="N399" s="95"/>
      <c r="O399" s="86"/>
      <c r="P399" s="83"/>
    </row>
    <row r="400" spans="1:16" ht="48" customHeight="1" x14ac:dyDescent="0.3">
      <c r="A400" s="118" t="s">
        <v>142</v>
      </c>
      <c r="B400" s="118"/>
      <c r="C400" s="118"/>
      <c r="D400" s="118"/>
      <c r="E400" s="118"/>
      <c r="F400" s="118"/>
      <c r="G400" s="131" t="s">
        <v>269</v>
      </c>
      <c r="H400" s="129"/>
      <c r="I400" s="130"/>
      <c r="J400" s="17" t="s">
        <v>3</v>
      </c>
      <c r="K400" s="11"/>
      <c r="L400" s="11"/>
      <c r="M400" s="11"/>
    </row>
    <row r="401" spans="1:15" ht="48" customHeight="1" x14ac:dyDescent="0.3">
      <c r="A401" s="118" t="s">
        <v>77</v>
      </c>
      <c r="B401" s="118"/>
      <c r="C401" s="118"/>
      <c r="D401" s="118"/>
      <c r="E401" s="118"/>
      <c r="F401" s="118"/>
      <c r="G401" s="128">
        <v>44242</v>
      </c>
      <c r="H401" s="129"/>
      <c r="I401" s="130"/>
      <c r="J401" s="17" t="s">
        <v>3</v>
      </c>
      <c r="K401" s="11"/>
      <c r="L401" s="11"/>
      <c r="M401" s="11"/>
    </row>
    <row r="402" spans="1:15" ht="48" customHeight="1" x14ac:dyDescent="0.3">
      <c r="A402" s="118" t="s">
        <v>78</v>
      </c>
      <c r="B402" s="118"/>
      <c r="C402" s="118"/>
      <c r="D402" s="118"/>
      <c r="E402" s="118"/>
      <c r="F402" s="118"/>
      <c r="G402" s="128">
        <v>44412</v>
      </c>
      <c r="H402" s="129"/>
      <c r="I402" s="130"/>
      <c r="J402" s="17" t="s">
        <v>3</v>
      </c>
      <c r="K402" s="11"/>
      <c r="L402" s="11"/>
      <c r="M402" s="11"/>
    </row>
    <row r="403" spans="1:15" ht="48" customHeight="1" x14ac:dyDescent="0.3">
      <c r="A403" s="268" t="s">
        <v>143</v>
      </c>
      <c r="B403" s="269"/>
      <c r="C403" s="269"/>
      <c r="D403" s="269"/>
      <c r="E403" s="269"/>
      <c r="F403" s="269"/>
      <c r="G403" s="131" t="s">
        <v>269</v>
      </c>
      <c r="H403" s="129"/>
      <c r="I403" s="130"/>
      <c r="J403" s="17" t="s">
        <v>3</v>
      </c>
      <c r="K403" s="11"/>
      <c r="L403" s="11"/>
      <c r="M403" s="11"/>
    </row>
    <row r="404" spans="1:15" ht="67.349999999999994" customHeight="1" x14ac:dyDescent="0.3">
      <c r="A404" s="118" t="s">
        <v>144</v>
      </c>
      <c r="B404" s="118"/>
      <c r="C404" s="118"/>
      <c r="D404" s="118"/>
      <c r="E404" s="118"/>
      <c r="F404" s="118"/>
      <c r="G404" s="131">
        <v>0</v>
      </c>
      <c r="H404" s="129"/>
      <c r="I404" s="130"/>
      <c r="J404" s="17" t="s">
        <v>8</v>
      </c>
      <c r="K404" s="11"/>
      <c r="L404" s="11"/>
      <c r="M404" s="80"/>
      <c r="N404" s="96"/>
      <c r="O404" s="89"/>
    </row>
    <row r="405" spans="1:15" ht="48" customHeight="1" x14ac:dyDescent="0.3">
      <c r="A405" s="132" t="s">
        <v>79</v>
      </c>
      <c r="B405" s="132"/>
      <c r="C405" s="132"/>
      <c r="D405" s="132"/>
      <c r="E405" s="132"/>
      <c r="F405" s="132"/>
      <c r="G405" s="131" t="s">
        <v>239</v>
      </c>
      <c r="H405" s="129"/>
      <c r="I405" s="130"/>
      <c r="J405" s="17" t="s">
        <v>3</v>
      </c>
      <c r="K405" s="11"/>
      <c r="L405" s="11"/>
      <c r="M405" s="11"/>
    </row>
    <row r="406" spans="1:15" ht="25.5" x14ac:dyDescent="0.35">
      <c r="A406" s="122" t="s">
        <v>82</v>
      </c>
      <c r="B406" s="123"/>
      <c r="C406" s="123"/>
      <c r="D406" s="123"/>
      <c r="E406" s="123"/>
      <c r="F406" s="123"/>
      <c r="G406" s="123"/>
      <c r="H406" s="123"/>
      <c r="I406" s="123"/>
      <c r="J406" s="123"/>
      <c r="K406" s="123"/>
      <c r="L406" s="123"/>
      <c r="M406" s="124"/>
    </row>
    <row r="407" spans="1:15" ht="27" x14ac:dyDescent="0.35">
      <c r="A407" s="125" t="s">
        <v>4</v>
      </c>
      <c r="B407" s="125"/>
      <c r="C407" s="125"/>
      <c r="D407" s="125"/>
      <c r="E407" s="125"/>
      <c r="F407" s="125"/>
      <c r="G407" s="125"/>
      <c r="H407" s="125"/>
      <c r="I407" s="125"/>
      <c r="J407" s="125"/>
      <c r="K407" s="125"/>
      <c r="L407" s="125"/>
      <c r="M407" s="125"/>
    </row>
    <row r="408" spans="1:15" ht="25.5" x14ac:dyDescent="0.3">
      <c r="A408" s="263" t="s">
        <v>145</v>
      </c>
      <c r="B408" s="263"/>
      <c r="C408" s="263"/>
      <c r="D408" s="263"/>
      <c r="E408" s="263"/>
      <c r="F408" s="263"/>
      <c r="G408" s="263"/>
      <c r="H408" s="263"/>
      <c r="I408" s="263"/>
      <c r="J408" s="263"/>
      <c r="K408" s="263"/>
      <c r="L408" s="264">
        <f>+IF(A407="CUMPLE",G404,0)</f>
        <v>0</v>
      </c>
      <c r="M408" s="265"/>
    </row>
    <row r="409" spans="1:15" ht="39" customHeight="1" x14ac:dyDescent="0.3">
      <c r="A409" s="281" t="s">
        <v>254</v>
      </c>
      <c r="B409" s="282"/>
      <c r="C409" s="282"/>
      <c r="D409" s="282"/>
      <c r="E409" s="282"/>
      <c r="F409" s="282"/>
      <c r="G409" s="282"/>
      <c r="H409" s="282"/>
      <c r="I409" s="282"/>
      <c r="J409" s="282"/>
      <c r="K409" s="282"/>
      <c r="L409" s="282"/>
      <c r="M409" s="282"/>
    </row>
    <row r="410" spans="1:15" ht="25.5" hidden="1" x14ac:dyDescent="0.3">
      <c r="A410" s="135" t="s">
        <v>64</v>
      </c>
      <c r="B410" s="136"/>
      <c r="C410" s="136"/>
      <c r="D410" s="136"/>
      <c r="E410" s="136"/>
      <c r="F410" s="136"/>
      <c r="G410" s="136"/>
      <c r="H410" s="136"/>
      <c r="I410" s="136"/>
      <c r="J410" s="136"/>
      <c r="K410" s="136"/>
      <c r="L410" s="136"/>
      <c r="M410" s="137"/>
    </row>
    <row r="411" spans="1:15" hidden="1" x14ac:dyDescent="0.3">
      <c r="A411" s="138" t="s">
        <v>76</v>
      </c>
      <c r="B411" s="139"/>
      <c r="C411" s="139"/>
      <c r="D411" s="139"/>
      <c r="E411" s="139"/>
      <c r="F411" s="139"/>
      <c r="G411" s="139"/>
      <c r="H411" s="139"/>
      <c r="I411" s="140"/>
      <c r="J411" s="13" t="s">
        <v>23</v>
      </c>
      <c r="K411" s="13" t="s">
        <v>24</v>
      </c>
      <c r="L411" s="13" t="s">
        <v>25</v>
      </c>
      <c r="M411" s="13" t="s">
        <v>26</v>
      </c>
    </row>
    <row r="412" spans="1:15" hidden="1" x14ac:dyDescent="0.3">
      <c r="A412" s="118" t="s">
        <v>140</v>
      </c>
      <c r="B412" s="118"/>
      <c r="C412" s="118"/>
      <c r="D412" s="118"/>
      <c r="E412" s="118"/>
      <c r="F412" s="118"/>
      <c r="G412" s="131"/>
      <c r="H412" s="129"/>
      <c r="I412" s="130"/>
      <c r="J412" s="17"/>
      <c r="K412" s="11"/>
      <c r="L412" s="11"/>
      <c r="M412" s="11"/>
    </row>
    <row r="413" spans="1:15" hidden="1" x14ac:dyDescent="0.3">
      <c r="A413" s="118" t="s">
        <v>141</v>
      </c>
      <c r="B413" s="118"/>
      <c r="C413" s="118"/>
      <c r="D413" s="118"/>
      <c r="E413" s="118"/>
      <c r="F413" s="118"/>
      <c r="G413" s="131"/>
      <c r="H413" s="129"/>
      <c r="I413" s="130"/>
      <c r="J413" s="17"/>
      <c r="K413" s="11"/>
      <c r="L413" s="11"/>
      <c r="M413" s="11"/>
    </row>
    <row r="414" spans="1:15" hidden="1" x14ac:dyDescent="0.3">
      <c r="A414" s="118" t="s">
        <v>142</v>
      </c>
      <c r="B414" s="118"/>
      <c r="C414" s="118"/>
      <c r="D414" s="118"/>
      <c r="E414" s="118"/>
      <c r="F414" s="118"/>
      <c r="G414" s="131"/>
      <c r="H414" s="129"/>
      <c r="I414" s="130"/>
      <c r="J414" s="17"/>
      <c r="K414" s="11"/>
      <c r="L414" s="11"/>
      <c r="M414" s="11"/>
    </row>
    <row r="415" spans="1:15" hidden="1" x14ac:dyDescent="0.3">
      <c r="A415" s="118" t="s">
        <v>77</v>
      </c>
      <c r="B415" s="118"/>
      <c r="C415" s="118"/>
      <c r="D415" s="118"/>
      <c r="E415" s="118"/>
      <c r="F415" s="118"/>
      <c r="G415" s="128"/>
      <c r="H415" s="129"/>
      <c r="I415" s="130"/>
      <c r="J415" s="17"/>
      <c r="K415" s="11"/>
      <c r="L415" s="11"/>
      <c r="M415" s="11"/>
    </row>
    <row r="416" spans="1:15" hidden="1" x14ac:dyDescent="0.3">
      <c r="A416" s="118" t="s">
        <v>78</v>
      </c>
      <c r="B416" s="118"/>
      <c r="C416" s="118"/>
      <c r="D416" s="118"/>
      <c r="E416" s="118"/>
      <c r="F416" s="118"/>
      <c r="G416" s="128"/>
      <c r="H416" s="129"/>
      <c r="I416" s="130"/>
      <c r="J416" s="17"/>
      <c r="K416" s="11"/>
      <c r="L416" s="11"/>
      <c r="M416" s="11"/>
    </row>
    <row r="417" spans="1:13" hidden="1" x14ac:dyDescent="0.3">
      <c r="A417" s="268" t="s">
        <v>143</v>
      </c>
      <c r="B417" s="269"/>
      <c r="C417" s="269"/>
      <c r="D417" s="269"/>
      <c r="E417" s="269"/>
      <c r="F417" s="269"/>
      <c r="G417" s="269"/>
      <c r="H417" s="269"/>
      <c r="I417" s="270"/>
      <c r="J417" s="17"/>
      <c r="K417" s="11"/>
      <c r="L417" s="11"/>
      <c r="M417" s="11"/>
    </row>
    <row r="418" spans="1:13" hidden="1" x14ac:dyDescent="0.3">
      <c r="A418" s="118" t="s">
        <v>144</v>
      </c>
      <c r="B418" s="118"/>
      <c r="C418" s="118"/>
      <c r="D418" s="118"/>
      <c r="E418" s="118"/>
      <c r="F418" s="118"/>
      <c r="G418" s="131"/>
      <c r="H418" s="129"/>
      <c r="I418" s="130"/>
      <c r="J418" s="17"/>
      <c r="K418" s="11"/>
      <c r="L418" s="11"/>
      <c r="M418" s="11"/>
    </row>
    <row r="419" spans="1:13" hidden="1" x14ac:dyDescent="0.3">
      <c r="A419" s="132" t="s">
        <v>79</v>
      </c>
      <c r="B419" s="132"/>
      <c r="C419" s="132"/>
      <c r="D419" s="132"/>
      <c r="E419" s="132"/>
      <c r="F419" s="132"/>
      <c r="G419" s="131"/>
      <c r="H419" s="129"/>
      <c r="I419" s="130"/>
      <c r="J419" s="17"/>
      <c r="K419" s="11"/>
      <c r="L419" s="11"/>
      <c r="M419" s="11"/>
    </row>
    <row r="420" spans="1:13" ht="25.5" hidden="1" x14ac:dyDescent="0.35">
      <c r="A420" s="122" t="s">
        <v>83</v>
      </c>
      <c r="B420" s="123"/>
      <c r="C420" s="123"/>
      <c r="D420" s="123"/>
      <c r="E420" s="123"/>
      <c r="F420" s="123"/>
      <c r="G420" s="123"/>
      <c r="H420" s="123"/>
      <c r="I420" s="123"/>
      <c r="J420" s="123"/>
      <c r="K420" s="123"/>
      <c r="L420" s="123"/>
      <c r="M420" s="124"/>
    </row>
    <row r="421" spans="1:13" ht="27" hidden="1" x14ac:dyDescent="0.35">
      <c r="A421" s="125" t="s">
        <v>9</v>
      </c>
      <c r="B421" s="125"/>
      <c r="C421" s="125"/>
      <c r="D421" s="125"/>
      <c r="E421" s="125"/>
      <c r="F421" s="125"/>
      <c r="G421" s="125"/>
      <c r="H421" s="125"/>
      <c r="I421" s="125"/>
      <c r="J421" s="125"/>
      <c r="K421" s="125"/>
      <c r="L421" s="125"/>
      <c r="M421" s="125"/>
    </row>
    <row r="422" spans="1:13" ht="25.5" hidden="1" x14ac:dyDescent="0.3">
      <c r="A422" s="263" t="s">
        <v>145</v>
      </c>
      <c r="B422" s="263"/>
      <c r="C422" s="263"/>
      <c r="D422" s="263"/>
      <c r="E422" s="263"/>
      <c r="F422" s="263"/>
      <c r="G422" s="263"/>
      <c r="H422" s="263"/>
      <c r="I422" s="263"/>
      <c r="J422" s="263"/>
      <c r="K422" s="263"/>
      <c r="L422" s="264">
        <f>+IF(A421="CUMPLE",G418,0)</f>
        <v>0</v>
      </c>
      <c r="M422" s="265"/>
    </row>
    <row r="423" spans="1:13" hidden="1" x14ac:dyDescent="0.3">
      <c r="A423" s="266" t="s">
        <v>81</v>
      </c>
      <c r="B423" s="267"/>
      <c r="C423" s="267"/>
      <c r="D423" s="267"/>
      <c r="E423" s="267"/>
      <c r="F423" s="267"/>
      <c r="G423" s="267"/>
      <c r="H423" s="267"/>
      <c r="I423" s="267"/>
      <c r="J423" s="267"/>
      <c r="K423" s="267"/>
      <c r="L423" s="267"/>
      <c r="M423" s="267"/>
    </row>
    <row r="424" spans="1:13" ht="25.5" hidden="1" x14ac:dyDescent="0.3">
      <c r="A424" s="135" t="s">
        <v>65</v>
      </c>
      <c r="B424" s="136"/>
      <c r="C424" s="136"/>
      <c r="D424" s="136"/>
      <c r="E424" s="136"/>
      <c r="F424" s="136"/>
      <c r="G424" s="136"/>
      <c r="H424" s="136"/>
      <c r="I424" s="136"/>
      <c r="J424" s="136"/>
      <c r="K424" s="136"/>
      <c r="L424" s="136"/>
      <c r="M424" s="137"/>
    </row>
    <row r="425" spans="1:13" hidden="1" x14ac:dyDescent="0.3">
      <c r="A425" s="138" t="s">
        <v>76</v>
      </c>
      <c r="B425" s="139"/>
      <c r="C425" s="139"/>
      <c r="D425" s="139"/>
      <c r="E425" s="139"/>
      <c r="F425" s="139"/>
      <c r="G425" s="139"/>
      <c r="H425" s="139"/>
      <c r="I425" s="140"/>
      <c r="J425" s="13" t="s">
        <v>23</v>
      </c>
      <c r="K425" s="13" t="s">
        <v>24</v>
      </c>
      <c r="L425" s="13" t="s">
        <v>25</v>
      </c>
      <c r="M425" s="13" t="s">
        <v>26</v>
      </c>
    </row>
    <row r="426" spans="1:13" hidden="1" x14ac:dyDescent="0.3">
      <c r="A426" s="118" t="s">
        <v>140</v>
      </c>
      <c r="B426" s="118"/>
      <c r="C426" s="118"/>
      <c r="D426" s="118"/>
      <c r="E426" s="118"/>
      <c r="F426" s="118"/>
      <c r="G426" s="131"/>
      <c r="H426" s="129"/>
      <c r="I426" s="130"/>
      <c r="J426" s="17"/>
      <c r="K426" s="11"/>
      <c r="L426" s="11"/>
      <c r="M426" s="11"/>
    </row>
    <row r="427" spans="1:13" hidden="1" x14ac:dyDescent="0.3">
      <c r="A427" s="118" t="s">
        <v>141</v>
      </c>
      <c r="B427" s="118"/>
      <c r="C427" s="118"/>
      <c r="D427" s="118"/>
      <c r="E427" s="118"/>
      <c r="F427" s="118"/>
      <c r="G427" s="131"/>
      <c r="H427" s="129"/>
      <c r="I427" s="130"/>
      <c r="J427" s="17"/>
      <c r="K427" s="11"/>
      <c r="L427" s="11"/>
      <c r="M427" s="11"/>
    </row>
    <row r="428" spans="1:13" hidden="1" x14ac:dyDescent="0.3">
      <c r="A428" s="118" t="s">
        <v>142</v>
      </c>
      <c r="B428" s="118"/>
      <c r="C428" s="118"/>
      <c r="D428" s="118"/>
      <c r="E428" s="118"/>
      <c r="F428" s="118"/>
      <c r="G428" s="131"/>
      <c r="H428" s="129"/>
      <c r="I428" s="130"/>
      <c r="J428" s="17"/>
      <c r="K428" s="11"/>
      <c r="L428" s="11"/>
      <c r="M428" s="11"/>
    </row>
    <row r="429" spans="1:13" hidden="1" x14ac:dyDescent="0.3">
      <c r="A429" s="118" t="s">
        <v>77</v>
      </c>
      <c r="B429" s="118"/>
      <c r="C429" s="118"/>
      <c r="D429" s="118"/>
      <c r="E429" s="118"/>
      <c r="F429" s="118"/>
      <c r="G429" s="128"/>
      <c r="H429" s="129"/>
      <c r="I429" s="130"/>
      <c r="J429" s="17"/>
      <c r="K429" s="11"/>
      <c r="L429" s="11"/>
      <c r="M429" s="11"/>
    </row>
    <row r="430" spans="1:13" hidden="1" x14ac:dyDescent="0.3">
      <c r="A430" s="118" t="s">
        <v>78</v>
      </c>
      <c r="B430" s="118"/>
      <c r="C430" s="118"/>
      <c r="D430" s="118"/>
      <c r="E430" s="118"/>
      <c r="F430" s="118"/>
      <c r="G430" s="128"/>
      <c r="H430" s="129"/>
      <c r="I430" s="130"/>
      <c r="J430" s="17"/>
      <c r="K430" s="11"/>
      <c r="L430" s="11"/>
      <c r="M430" s="11"/>
    </row>
    <row r="431" spans="1:13" hidden="1" x14ac:dyDescent="0.3">
      <c r="A431" s="268" t="s">
        <v>143</v>
      </c>
      <c r="B431" s="269"/>
      <c r="C431" s="269"/>
      <c r="D431" s="269"/>
      <c r="E431" s="269"/>
      <c r="F431" s="269"/>
      <c r="G431" s="269"/>
      <c r="H431" s="269"/>
      <c r="I431" s="270"/>
      <c r="J431" s="17"/>
      <c r="K431" s="11"/>
      <c r="L431" s="11"/>
      <c r="M431" s="11"/>
    </row>
    <row r="432" spans="1:13" hidden="1" x14ac:dyDescent="0.3">
      <c r="A432" s="118" t="s">
        <v>144</v>
      </c>
      <c r="B432" s="118"/>
      <c r="C432" s="118"/>
      <c r="D432" s="118"/>
      <c r="E432" s="118"/>
      <c r="F432" s="118"/>
      <c r="G432" s="131"/>
      <c r="H432" s="129"/>
      <c r="I432" s="130"/>
      <c r="J432" s="17"/>
      <c r="K432" s="11"/>
      <c r="L432" s="11"/>
      <c r="M432" s="11"/>
    </row>
    <row r="433" spans="1:13" hidden="1" x14ac:dyDescent="0.3">
      <c r="A433" s="132" t="s">
        <v>79</v>
      </c>
      <c r="B433" s="132"/>
      <c r="C433" s="132"/>
      <c r="D433" s="132"/>
      <c r="E433" s="132"/>
      <c r="F433" s="132"/>
      <c r="G433" s="131"/>
      <c r="H433" s="129"/>
      <c r="I433" s="130"/>
      <c r="J433" s="17"/>
      <c r="K433" s="11"/>
      <c r="L433" s="11"/>
      <c r="M433" s="11"/>
    </row>
    <row r="434" spans="1:13" ht="25.5" hidden="1" x14ac:dyDescent="0.35">
      <c r="A434" s="122" t="s">
        <v>84</v>
      </c>
      <c r="B434" s="123"/>
      <c r="C434" s="123"/>
      <c r="D434" s="123"/>
      <c r="E434" s="123"/>
      <c r="F434" s="123"/>
      <c r="G434" s="123"/>
      <c r="H434" s="123"/>
      <c r="I434" s="123"/>
      <c r="J434" s="123"/>
      <c r="K434" s="123"/>
      <c r="L434" s="123"/>
      <c r="M434" s="124"/>
    </row>
    <row r="435" spans="1:13" ht="27" hidden="1" x14ac:dyDescent="0.35">
      <c r="A435" s="125" t="s">
        <v>9</v>
      </c>
      <c r="B435" s="125"/>
      <c r="C435" s="125"/>
      <c r="D435" s="125"/>
      <c r="E435" s="125"/>
      <c r="F435" s="125"/>
      <c r="G435" s="125"/>
      <c r="H435" s="125"/>
      <c r="I435" s="125"/>
      <c r="J435" s="125"/>
      <c r="K435" s="125"/>
      <c r="L435" s="125"/>
      <c r="M435" s="125"/>
    </row>
    <row r="436" spans="1:13" ht="25.5" hidden="1" x14ac:dyDescent="0.3">
      <c r="A436" s="263" t="s">
        <v>145</v>
      </c>
      <c r="B436" s="263"/>
      <c r="C436" s="263"/>
      <c r="D436" s="263"/>
      <c r="E436" s="263"/>
      <c r="F436" s="263"/>
      <c r="G436" s="263"/>
      <c r="H436" s="263"/>
      <c r="I436" s="263"/>
      <c r="J436" s="263"/>
      <c r="K436" s="263"/>
      <c r="L436" s="264">
        <f>+IF(A435="CUMPLE",G432,0)</f>
        <v>0</v>
      </c>
      <c r="M436" s="265"/>
    </row>
    <row r="437" spans="1:13" hidden="1" x14ac:dyDescent="0.3">
      <c r="A437" s="266" t="s">
        <v>81</v>
      </c>
      <c r="B437" s="267"/>
      <c r="C437" s="267"/>
      <c r="D437" s="267"/>
      <c r="E437" s="267"/>
      <c r="F437" s="267"/>
      <c r="G437" s="267"/>
      <c r="H437" s="267"/>
      <c r="I437" s="267"/>
      <c r="J437" s="267"/>
      <c r="K437" s="267"/>
      <c r="L437" s="267"/>
      <c r="M437" s="267"/>
    </row>
    <row r="438" spans="1:13" ht="25.5" hidden="1" x14ac:dyDescent="0.3">
      <c r="A438" s="135" t="s">
        <v>66</v>
      </c>
      <c r="B438" s="136"/>
      <c r="C438" s="136"/>
      <c r="D438" s="136"/>
      <c r="E438" s="136"/>
      <c r="F438" s="136"/>
      <c r="G438" s="136"/>
      <c r="H438" s="136"/>
      <c r="I438" s="136"/>
      <c r="J438" s="136"/>
      <c r="K438" s="136"/>
      <c r="L438" s="136"/>
      <c r="M438" s="137"/>
    </row>
    <row r="439" spans="1:13" hidden="1" x14ac:dyDescent="0.3">
      <c r="A439" s="138" t="s">
        <v>76</v>
      </c>
      <c r="B439" s="139"/>
      <c r="C439" s="139"/>
      <c r="D439" s="139"/>
      <c r="E439" s="139"/>
      <c r="F439" s="139"/>
      <c r="G439" s="139"/>
      <c r="H439" s="139"/>
      <c r="I439" s="140"/>
      <c r="J439" s="13" t="s">
        <v>23</v>
      </c>
      <c r="K439" s="13" t="s">
        <v>24</v>
      </c>
      <c r="L439" s="13" t="s">
        <v>25</v>
      </c>
      <c r="M439" s="13" t="s">
        <v>26</v>
      </c>
    </row>
    <row r="440" spans="1:13" hidden="1" x14ac:dyDescent="0.3">
      <c r="A440" s="118" t="s">
        <v>140</v>
      </c>
      <c r="B440" s="118"/>
      <c r="C440" s="118"/>
      <c r="D440" s="118"/>
      <c r="E440" s="118"/>
      <c r="F440" s="118"/>
      <c r="G440" s="131"/>
      <c r="H440" s="129"/>
      <c r="I440" s="130"/>
      <c r="J440" s="17"/>
      <c r="K440" s="11"/>
      <c r="L440" s="11"/>
      <c r="M440" s="11"/>
    </row>
    <row r="441" spans="1:13" hidden="1" x14ac:dyDescent="0.3">
      <c r="A441" s="118" t="s">
        <v>141</v>
      </c>
      <c r="B441" s="118"/>
      <c r="C441" s="118"/>
      <c r="D441" s="118"/>
      <c r="E441" s="118"/>
      <c r="F441" s="118"/>
      <c r="G441" s="131"/>
      <c r="H441" s="129"/>
      <c r="I441" s="130"/>
      <c r="J441" s="17"/>
      <c r="K441" s="11"/>
      <c r="L441" s="11"/>
      <c r="M441" s="11"/>
    </row>
    <row r="442" spans="1:13" hidden="1" x14ac:dyDescent="0.3">
      <c r="A442" s="118" t="s">
        <v>142</v>
      </c>
      <c r="B442" s="118"/>
      <c r="C442" s="118"/>
      <c r="D442" s="118"/>
      <c r="E442" s="118"/>
      <c r="F442" s="118"/>
      <c r="G442" s="131"/>
      <c r="H442" s="129"/>
      <c r="I442" s="130"/>
      <c r="J442" s="17"/>
      <c r="K442" s="11"/>
      <c r="L442" s="11"/>
      <c r="M442" s="11"/>
    </row>
    <row r="443" spans="1:13" hidden="1" x14ac:dyDescent="0.3">
      <c r="A443" s="118" t="s">
        <v>77</v>
      </c>
      <c r="B443" s="118"/>
      <c r="C443" s="118"/>
      <c r="D443" s="118"/>
      <c r="E443" s="118"/>
      <c r="F443" s="118"/>
      <c r="G443" s="128"/>
      <c r="H443" s="129"/>
      <c r="I443" s="130"/>
      <c r="J443" s="17"/>
      <c r="K443" s="11"/>
      <c r="L443" s="11"/>
      <c r="M443" s="11"/>
    </row>
    <row r="444" spans="1:13" hidden="1" x14ac:dyDescent="0.3">
      <c r="A444" s="118" t="s">
        <v>78</v>
      </c>
      <c r="B444" s="118"/>
      <c r="C444" s="118"/>
      <c r="D444" s="118"/>
      <c r="E444" s="118"/>
      <c r="F444" s="118"/>
      <c r="G444" s="128"/>
      <c r="H444" s="129"/>
      <c r="I444" s="130"/>
      <c r="J444" s="17"/>
      <c r="K444" s="11"/>
      <c r="L444" s="11"/>
      <c r="M444" s="11"/>
    </row>
    <row r="445" spans="1:13" hidden="1" x14ac:dyDescent="0.3">
      <c r="A445" s="268" t="s">
        <v>143</v>
      </c>
      <c r="B445" s="269"/>
      <c r="C445" s="269"/>
      <c r="D445" s="269"/>
      <c r="E445" s="269"/>
      <c r="F445" s="269"/>
      <c r="G445" s="269"/>
      <c r="H445" s="269"/>
      <c r="I445" s="270"/>
      <c r="J445" s="17"/>
      <c r="K445" s="11"/>
      <c r="L445" s="11"/>
      <c r="M445" s="11"/>
    </row>
    <row r="446" spans="1:13" hidden="1" x14ac:dyDescent="0.3">
      <c r="A446" s="118" t="s">
        <v>144</v>
      </c>
      <c r="B446" s="118"/>
      <c r="C446" s="118"/>
      <c r="D446" s="118"/>
      <c r="E446" s="118"/>
      <c r="F446" s="118"/>
      <c r="G446" s="131"/>
      <c r="H446" s="129"/>
      <c r="I446" s="130"/>
      <c r="J446" s="17"/>
      <c r="K446" s="11"/>
      <c r="L446" s="11"/>
      <c r="M446" s="11"/>
    </row>
    <row r="447" spans="1:13" hidden="1" x14ac:dyDescent="0.3">
      <c r="A447" s="132" t="s">
        <v>79</v>
      </c>
      <c r="B447" s="132"/>
      <c r="C447" s="132"/>
      <c r="D447" s="132"/>
      <c r="E447" s="132"/>
      <c r="F447" s="132"/>
      <c r="G447" s="131"/>
      <c r="H447" s="129"/>
      <c r="I447" s="130"/>
      <c r="J447" s="17"/>
      <c r="K447" s="11"/>
      <c r="L447" s="11"/>
      <c r="M447" s="11"/>
    </row>
    <row r="448" spans="1:13" ht="25.5" hidden="1" x14ac:dyDescent="0.35">
      <c r="A448" s="122" t="s">
        <v>85</v>
      </c>
      <c r="B448" s="123"/>
      <c r="C448" s="123"/>
      <c r="D448" s="123"/>
      <c r="E448" s="123"/>
      <c r="F448" s="123"/>
      <c r="G448" s="123"/>
      <c r="H448" s="123"/>
      <c r="I448" s="123"/>
      <c r="J448" s="123"/>
      <c r="K448" s="123"/>
      <c r="L448" s="123"/>
      <c r="M448" s="124"/>
    </row>
    <row r="449" spans="1:13" ht="27" hidden="1" x14ac:dyDescent="0.35">
      <c r="A449" s="125" t="s">
        <v>9</v>
      </c>
      <c r="B449" s="125"/>
      <c r="C449" s="125"/>
      <c r="D449" s="125"/>
      <c r="E449" s="125"/>
      <c r="F449" s="125"/>
      <c r="G449" s="125"/>
      <c r="H449" s="125"/>
      <c r="I449" s="125"/>
      <c r="J449" s="125"/>
      <c r="K449" s="125"/>
      <c r="L449" s="125"/>
      <c r="M449" s="125"/>
    </row>
    <row r="450" spans="1:13" ht="25.5" hidden="1" x14ac:dyDescent="0.3">
      <c r="A450" s="263" t="s">
        <v>145</v>
      </c>
      <c r="B450" s="263"/>
      <c r="C450" s="263"/>
      <c r="D450" s="263"/>
      <c r="E450" s="263"/>
      <c r="F450" s="263"/>
      <c r="G450" s="263"/>
      <c r="H450" s="263"/>
      <c r="I450" s="263"/>
      <c r="J450" s="263"/>
      <c r="K450" s="263"/>
      <c r="L450" s="264">
        <f>+IF(A449="CUMPLE",G446,0)</f>
        <v>0</v>
      </c>
      <c r="M450" s="265"/>
    </row>
    <row r="451" spans="1:13" hidden="1" x14ac:dyDescent="0.3">
      <c r="A451" s="266" t="s">
        <v>81</v>
      </c>
      <c r="B451" s="267"/>
      <c r="C451" s="267"/>
      <c r="D451" s="267"/>
      <c r="E451" s="267"/>
      <c r="F451" s="267"/>
      <c r="G451" s="267"/>
      <c r="H451" s="267"/>
      <c r="I451" s="267"/>
      <c r="J451" s="267"/>
      <c r="K451" s="267"/>
      <c r="L451" s="267"/>
      <c r="M451" s="267"/>
    </row>
    <row r="452" spans="1:13" ht="25.5" hidden="1" x14ac:dyDescent="0.3">
      <c r="A452" s="135" t="s">
        <v>67</v>
      </c>
      <c r="B452" s="136"/>
      <c r="C452" s="136"/>
      <c r="D452" s="136"/>
      <c r="E452" s="136"/>
      <c r="F452" s="136"/>
      <c r="G452" s="136"/>
      <c r="H452" s="136"/>
      <c r="I452" s="136"/>
      <c r="J452" s="136"/>
      <c r="K452" s="136"/>
      <c r="L452" s="136"/>
      <c r="M452" s="137"/>
    </row>
    <row r="453" spans="1:13" hidden="1" x14ac:dyDescent="0.3">
      <c r="A453" s="138" t="s">
        <v>76</v>
      </c>
      <c r="B453" s="139"/>
      <c r="C453" s="139"/>
      <c r="D453" s="139"/>
      <c r="E453" s="139"/>
      <c r="F453" s="139"/>
      <c r="G453" s="139"/>
      <c r="H453" s="139"/>
      <c r="I453" s="140"/>
      <c r="J453" s="13" t="s">
        <v>23</v>
      </c>
      <c r="K453" s="13" t="s">
        <v>24</v>
      </c>
      <c r="L453" s="13" t="s">
        <v>25</v>
      </c>
      <c r="M453" s="13" t="s">
        <v>26</v>
      </c>
    </row>
    <row r="454" spans="1:13" hidden="1" x14ac:dyDescent="0.3">
      <c r="A454" s="118" t="s">
        <v>140</v>
      </c>
      <c r="B454" s="118"/>
      <c r="C454" s="118"/>
      <c r="D454" s="118"/>
      <c r="E454" s="118"/>
      <c r="F454" s="118"/>
      <c r="G454" s="131"/>
      <c r="H454" s="129"/>
      <c r="I454" s="130"/>
      <c r="J454" s="17"/>
      <c r="K454" s="11"/>
      <c r="L454" s="11"/>
      <c r="M454" s="11"/>
    </row>
    <row r="455" spans="1:13" hidden="1" x14ac:dyDescent="0.3">
      <c r="A455" s="118" t="s">
        <v>141</v>
      </c>
      <c r="B455" s="118"/>
      <c r="C455" s="118"/>
      <c r="D455" s="118"/>
      <c r="E455" s="118"/>
      <c r="F455" s="118"/>
      <c r="G455" s="131"/>
      <c r="H455" s="129"/>
      <c r="I455" s="130"/>
      <c r="J455" s="17"/>
      <c r="K455" s="11"/>
      <c r="L455" s="11"/>
      <c r="M455" s="11"/>
    </row>
    <row r="456" spans="1:13" hidden="1" x14ac:dyDescent="0.3">
      <c r="A456" s="118" t="s">
        <v>142</v>
      </c>
      <c r="B456" s="118"/>
      <c r="C456" s="118"/>
      <c r="D456" s="118"/>
      <c r="E456" s="118"/>
      <c r="F456" s="118"/>
      <c r="G456" s="131"/>
      <c r="H456" s="129"/>
      <c r="I456" s="130"/>
      <c r="J456" s="17"/>
      <c r="K456" s="11"/>
      <c r="L456" s="11"/>
      <c r="M456" s="11"/>
    </row>
    <row r="457" spans="1:13" hidden="1" x14ac:dyDescent="0.3">
      <c r="A457" s="118" t="s">
        <v>77</v>
      </c>
      <c r="B457" s="118"/>
      <c r="C457" s="118"/>
      <c r="D457" s="118"/>
      <c r="E457" s="118"/>
      <c r="F457" s="118"/>
      <c r="G457" s="128"/>
      <c r="H457" s="129"/>
      <c r="I457" s="130"/>
      <c r="J457" s="17"/>
      <c r="K457" s="11"/>
      <c r="L457" s="11"/>
      <c r="M457" s="11"/>
    </row>
    <row r="458" spans="1:13" hidden="1" x14ac:dyDescent="0.3">
      <c r="A458" s="118" t="s">
        <v>78</v>
      </c>
      <c r="B458" s="118"/>
      <c r="C458" s="118"/>
      <c r="D458" s="118"/>
      <c r="E458" s="118"/>
      <c r="F458" s="118"/>
      <c r="G458" s="128"/>
      <c r="H458" s="129"/>
      <c r="I458" s="130"/>
      <c r="J458" s="17"/>
      <c r="K458" s="11"/>
      <c r="L458" s="11"/>
      <c r="M458" s="11"/>
    </row>
    <row r="459" spans="1:13" hidden="1" x14ac:dyDescent="0.3">
      <c r="A459" s="268" t="s">
        <v>143</v>
      </c>
      <c r="B459" s="269"/>
      <c r="C459" s="269"/>
      <c r="D459" s="269"/>
      <c r="E459" s="269"/>
      <c r="F459" s="269"/>
      <c r="G459" s="269"/>
      <c r="H459" s="269"/>
      <c r="I459" s="270"/>
      <c r="J459" s="17"/>
      <c r="K459" s="11"/>
      <c r="L459" s="11"/>
      <c r="M459" s="11"/>
    </row>
    <row r="460" spans="1:13" hidden="1" x14ac:dyDescent="0.3">
      <c r="A460" s="118" t="s">
        <v>144</v>
      </c>
      <c r="B460" s="118"/>
      <c r="C460" s="118"/>
      <c r="D460" s="118"/>
      <c r="E460" s="118"/>
      <c r="F460" s="118"/>
      <c r="G460" s="131"/>
      <c r="H460" s="129"/>
      <c r="I460" s="130"/>
      <c r="J460" s="17"/>
      <c r="K460" s="11"/>
      <c r="L460" s="11"/>
      <c r="M460" s="11"/>
    </row>
    <row r="461" spans="1:13" hidden="1" x14ac:dyDescent="0.3">
      <c r="A461" s="132" t="s">
        <v>79</v>
      </c>
      <c r="B461" s="132"/>
      <c r="C461" s="132"/>
      <c r="D461" s="132"/>
      <c r="E461" s="132"/>
      <c r="F461" s="132"/>
      <c r="G461" s="131"/>
      <c r="H461" s="129"/>
      <c r="I461" s="130"/>
      <c r="J461" s="17"/>
      <c r="K461" s="11"/>
      <c r="L461" s="11"/>
      <c r="M461" s="11"/>
    </row>
    <row r="462" spans="1:13" ht="25.5" hidden="1" x14ac:dyDescent="0.35">
      <c r="A462" s="122" t="s">
        <v>80</v>
      </c>
      <c r="B462" s="123"/>
      <c r="C462" s="123"/>
      <c r="D462" s="123"/>
      <c r="E462" s="123"/>
      <c r="F462" s="123"/>
      <c r="G462" s="123"/>
      <c r="H462" s="123"/>
      <c r="I462" s="123"/>
      <c r="J462" s="123"/>
      <c r="K462" s="123"/>
      <c r="L462" s="123"/>
      <c r="M462" s="124"/>
    </row>
    <row r="463" spans="1:13" ht="27" hidden="1" x14ac:dyDescent="0.35">
      <c r="A463" s="125" t="s">
        <v>9</v>
      </c>
      <c r="B463" s="125"/>
      <c r="C463" s="125"/>
      <c r="D463" s="125"/>
      <c r="E463" s="125"/>
      <c r="F463" s="125"/>
      <c r="G463" s="125"/>
      <c r="H463" s="125"/>
      <c r="I463" s="125"/>
      <c r="J463" s="125"/>
      <c r="K463" s="125"/>
      <c r="L463" s="125"/>
      <c r="M463" s="125"/>
    </row>
    <row r="464" spans="1:13" ht="25.5" hidden="1" x14ac:dyDescent="0.3">
      <c r="A464" s="263" t="s">
        <v>145</v>
      </c>
      <c r="B464" s="263"/>
      <c r="C464" s="263"/>
      <c r="D464" s="263"/>
      <c r="E464" s="263"/>
      <c r="F464" s="263"/>
      <c r="G464" s="263"/>
      <c r="H464" s="263"/>
      <c r="I464" s="263"/>
      <c r="J464" s="263"/>
      <c r="K464" s="263"/>
      <c r="L464" s="264">
        <f>+IF(A463="CUMPLE",G460,0)</f>
        <v>0</v>
      </c>
      <c r="M464" s="265"/>
    </row>
    <row r="465" spans="1:13" hidden="1" x14ac:dyDescent="0.3">
      <c r="A465" s="266" t="s">
        <v>81</v>
      </c>
      <c r="B465" s="267"/>
      <c r="C465" s="267"/>
      <c r="D465" s="267"/>
      <c r="E465" s="267"/>
      <c r="F465" s="267"/>
      <c r="G465" s="267"/>
      <c r="H465" s="267"/>
      <c r="I465" s="267"/>
      <c r="J465" s="267"/>
      <c r="K465" s="267"/>
      <c r="L465" s="267"/>
      <c r="M465" s="267"/>
    </row>
    <row r="466" spans="1:13" ht="25.5" hidden="1" x14ac:dyDescent="0.3">
      <c r="A466" s="135" t="s">
        <v>68</v>
      </c>
      <c r="B466" s="136"/>
      <c r="C466" s="136"/>
      <c r="D466" s="136"/>
      <c r="E466" s="136"/>
      <c r="F466" s="136"/>
      <c r="G466" s="136"/>
      <c r="H466" s="136"/>
      <c r="I466" s="136"/>
      <c r="J466" s="136"/>
      <c r="K466" s="136"/>
      <c r="L466" s="136"/>
      <c r="M466" s="137"/>
    </row>
    <row r="467" spans="1:13" hidden="1" x14ac:dyDescent="0.3">
      <c r="A467" s="138" t="s">
        <v>76</v>
      </c>
      <c r="B467" s="139"/>
      <c r="C467" s="139"/>
      <c r="D467" s="139"/>
      <c r="E467" s="139"/>
      <c r="F467" s="139"/>
      <c r="G467" s="139"/>
      <c r="H467" s="139"/>
      <c r="I467" s="140"/>
      <c r="J467" s="13" t="s">
        <v>23</v>
      </c>
      <c r="K467" s="13" t="s">
        <v>24</v>
      </c>
      <c r="L467" s="13" t="s">
        <v>25</v>
      </c>
      <c r="M467" s="13" t="s">
        <v>26</v>
      </c>
    </row>
    <row r="468" spans="1:13" hidden="1" x14ac:dyDescent="0.3">
      <c r="A468" s="118" t="s">
        <v>140</v>
      </c>
      <c r="B468" s="118"/>
      <c r="C468" s="118"/>
      <c r="D468" s="118"/>
      <c r="E468" s="118"/>
      <c r="F468" s="118"/>
      <c r="G468" s="131"/>
      <c r="H468" s="129"/>
      <c r="I468" s="130"/>
      <c r="J468" s="17"/>
      <c r="K468" s="11"/>
      <c r="L468" s="11"/>
      <c r="M468" s="11"/>
    </row>
    <row r="469" spans="1:13" hidden="1" x14ac:dyDescent="0.3">
      <c r="A469" s="118" t="s">
        <v>141</v>
      </c>
      <c r="B469" s="118"/>
      <c r="C469" s="118"/>
      <c r="D469" s="118"/>
      <c r="E469" s="118"/>
      <c r="F469" s="118"/>
      <c r="G469" s="131"/>
      <c r="H469" s="129"/>
      <c r="I469" s="130"/>
      <c r="J469" s="17"/>
      <c r="K469" s="11"/>
      <c r="L469" s="11"/>
      <c r="M469" s="11"/>
    </row>
    <row r="470" spans="1:13" hidden="1" x14ac:dyDescent="0.3">
      <c r="A470" s="118" t="s">
        <v>142</v>
      </c>
      <c r="B470" s="118"/>
      <c r="C470" s="118"/>
      <c r="D470" s="118"/>
      <c r="E470" s="118"/>
      <c r="F470" s="118"/>
      <c r="G470" s="131"/>
      <c r="H470" s="129"/>
      <c r="I470" s="130"/>
      <c r="J470" s="17"/>
      <c r="K470" s="11"/>
      <c r="L470" s="11"/>
      <c r="M470" s="11"/>
    </row>
    <row r="471" spans="1:13" hidden="1" x14ac:dyDescent="0.3">
      <c r="A471" s="118" t="s">
        <v>77</v>
      </c>
      <c r="B471" s="118"/>
      <c r="C471" s="118"/>
      <c r="D471" s="118"/>
      <c r="E471" s="118"/>
      <c r="F471" s="118"/>
      <c r="G471" s="128"/>
      <c r="H471" s="129"/>
      <c r="I471" s="130"/>
      <c r="J471" s="17"/>
      <c r="K471" s="11"/>
      <c r="L471" s="11"/>
      <c r="M471" s="11"/>
    </row>
    <row r="472" spans="1:13" hidden="1" x14ac:dyDescent="0.3">
      <c r="A472" s="118" t="s">
        <v>78</v>
      </c>
      <c r="B472" s="118"/>
      <c r="C472" s="118"/>
      <c r="D472" s="118"/>
      <c r="E472" s="118"/>
      <c r="F472" s="118"/>
      <c r="G472" s="128"/>
      <c r="H472" s="129"/>
      <c r="I472" s="130"/>
      <c r="J472" s="17"/>
      <c r="K472" s="11"/>
      <c r="L472" s="11"/>
      <c r="M472" s="11"/>
    </row>
    <row r="473" spans="1:13" hidden="1" x14ac:dyDescent="0.3">
      <c r="A473" s="268" t="s">
        <v>143</v>
      </c>
      <c r="B473" s="269"/>
      <c r="C473" s="269"/>
      <c r="D473" s="269"/>
      <c r="E473" s="269"/>
      <c r="F473" s="269"/>
      <c r="G473" s="269"/>
      <c r="H473" s="269"/>
      <c r="I473" s="270"/>
      <c r="J473" s="17"/>
      <c r="K473" s="11"/>
      <c r="L473" s="11"/>
      <c r="M473" s="11"/>
    </row>
    <row r="474" spans="1:13" hidden="1" x14ac:dyDescent="0.3">
      <c r="A474" s="118" t="s">
        <v>144</v>
      </c>
      <c r="B474" s="118"/>
      <c r="C474" s="118"/>
      <c r="D474" s="118"/>
      <c r="E474" s="118"/>
      <c r="F474" s="118"/>
      <c r="G474" s="131"/>
      <c r="H474" s="129"/>
      <c r="I474" s="130"/>
      <c r="J474" s="17"/>
      <c r="K474" s="11"/>
      <c r="L474" s="11"/>
      <c r="M474" s="11"/>
    </row>
    <row r="475" spans="1:13" hidden="1" x14ac:dyDescent="0.3">
      <c r="A475" s="132" t="s">
        <v>79</v>
      </c>
      <c r="B475" s="132"/>
      <c r="C475" s="132"/>
      <c r="D475" s="132"/>
      <c r="E475" s="132"/>
      <c r="F475" s="132"/>
      <c r="G475" s="131"/>
      <c r="H475" s="129"/>
      <c r="I475" s="130"/>
      <c r="J475" s="17"/>
      <c r="K475" s="11"/>
      <c r="L475" s="11"/>
      <c r="M475" s="11"/>
    </row>
    <row r="476" spans="1:13" ht="25.5" hidden="1" x14ac:dyDescent="0.35">
      <c r="A476" s="122" t="s">
        <v>86</v>
      </c>
      <c r="B476" s="123"/>
      <c r="C476" s="123"/>
      <c r="D476" s="123"/>
      <c r="E476" s="123"/>
      <c r="F476" s="123"/>
      <c r="G476" s="123"/>
      <c r="H476" s="123"/>
      <c r="I476" s="123"/>
      <c r="J476" s="123"/>
      <c r="K476" s="123"/>
      <c r="L476" s="123"/>
      <c r="M476" s="124"/>
    </row>
    <row r="477" spans="1:13" ht="27" hidden="1" x14ac:dyDescent="0.35">
      <c r="A477" s="125" t="s">
        <v>9</v>
      </c>
      <c r="B477" s="125"/>
      <c r="C477" s="125"/>
      <c r="D477" s="125"/>
      <c r="E477" s="125"/>
      <c r="F477" s="125"/>
      <c r="G477" s="125"/>
      <c r="H477" s="125"/>
      <c r="I477" s="125"/>
      <c r="J477" s="125"/>
      <c r="K477" s="125"/>
      <c r="L477" s="125"/>
      <c r="M477" s="125"/>
    </row>
    <row r="478" spans="1:13" ht="25.5" hidden="1" x14ac:dyDescent="0.3">
      <c r="A478" s="263" t="s">
        <v>145</v>
      </c>
      <c r="B478" s="263"/>
      <c r="C478" s="263"/>
      <c r="D478" s="263"/>
      <c r="E478" s="263"/>
      <c r="F478" s="263"/>
      <c r="G478" s="263"/>
      <c r="H478" s="263"/>
      <c r="I478" s="263"/>
      <c r="J478" s="263"/>
      <c r="K478" s="263"/>
      <c r="L478" s="264">
        <f>+IF(A477="CUMPLE",G474,0)</f>
        <v>0</v>
      </c>
      <c r="M478" s="265"/>
    </row>
    <row r="479" spans="1:13" hidden="1" x14ac:dyDescent="0.3">
      <c r="A479" s="266" t="s">
        <v>81</v>
      </c>
      <c r="B479" s="267"/>
      <c r="C479" s="267"/>
      <c r="D479" s="267"/>
      <c r="E479" s="267"/>
      <c r="F479" s="267"/>
      <c r="G479" s="267"/>
      <c r="H479" s="267"/>
      <c r="I479" s="267"/>
      <c r="J479" s="267"/>
      <c r="K479" s="267"/>
      <c r="L479" s="267"/>
      <c r="M479" s="267"/>
    </row>
    <row r="480" spans="1:13" ht="30" x14ac:dyDescent="0.3">
      <c r="A480" s="167" t="s">
        <v>156</v>
      </c>
      <c r="B480" s="167"/>
      <c r="C480" s="167"/>
      <c r="D480" s="167"/>
      <c r="E480" s="167"/>
      <c r="F480" s="167"/>
      <c r="G480" s="167"/>
      <c r="H480" s="167"/>
      <c r="I480" s="167"/>
      <c r="J480" s="167"/>
      <c r="K480" s="167"/>
      <c r="L480" s="167"/>
      <c r="M480" s="167"/>
    </row>
    <row r="481" spans="1:14" ht="25.5" x14ac:dyDescent="0.3">
      <c r="A481" s="262" t="s">
        <v>122</v>
      </c>
      <c r="B481" s="271" t="s">
        <v>158</v>
      </c>
      <c r="C481" s="271"/>
      <c r="D481" s="271"/>
      <c r="E481" s="271"/>
      <c r="F481" s="271"/>
      <c r="G481" s="271"/>
      <c r="H481" s="271"/>
      <c r="I481" s="271"/>
      <c r="J481" s="271"/>
      <c r="K481" s="271"/>
      <c r="L481" s="271" t="str">
        <f>+L378</f>
        <v>CUMPLE</v>
      </c>
      <c r="M481" s="271"/>
    </row>
    <row r="482" spans="1:14" ht="56.1" customHeight="1" x14ac:dyDescent="0.3">
      <c r="A482" s="262"/>
      <c r="B482" s="278" t="s">
        <v>150</v>
      </c>
      <c r="C482" s="142"/>
      <c r="D482" s="279" t="s">
        <v>157</v>
      </c>
      <c r="E482" s="280"/>
      <c r="F482" s="280"/>
      <c r="G482" s="280"/>
      <c r="H482" s="280"/>
      <c r="I482" s="280"/>
      <c r="J482" s="59" t="s">
        <v>118</v>
      </c>
      <c r="K482" s="57">
        <f>+L478+L464+L450+L436+L422+L408+L394</f>
        <v>222498</v>
      </c>
      <c r="L482" s="273" t="str">
        <f>+IF(K482&lt;$K$5,"NO CUMPLE","CUMPLE")</f>
        <v>CUMPLE</v>
      </c>
      <c r="M482" s="274"/>
    </row>
    <row r="483" spans="1:14" ht="25.5" x14ac:dyDescent="0.3">
      <c r="A483" s="272" t="s">
        <v>159</v>
      </c>
      <c r="B483" s="272"/>
      <c r="C483" s="272"/>
      <c r="D483" s="272"/>
      <c r="E483" s="272"/>
      <c r="F483" s="272"/>
      <c r="G483" s="272"/>
      <c r="H483" s="272"/>
      <c r="I483" s="272"/>
      <c r="J483" s="272"/>
      <c r="K483" s="272"/>
      <c r="L483" s="273" t="str">
        <f>+IF(AND(L481="CUMPLE",L482="CUMPLE"),"CUMPLE","NO CUMPLE")</f>
        <v>CUMPLE</v>
      </c>
      <c r="M483" s="274"/>
      <c r="N483" s="60"/>
    </row>
    <row r="484" spans="1:14" x14ac:dyDescent="0.3">
      <c r="A484" s="288" t="s">
        <v>240</v>
      </c>
      <c r="B484" s="288"/>
      <c r="C484" s="288"/>
      <c r="D484" s="288"/>
      <c r="E484" s="288"/>
      <c r="F484" s="288"/>
      <c r="G484" s="288"/>
      <c r="H484" s="288"/>
      <c r="I484" s="288"/>
      <c r="J484" s="288"/>
      <c r="K484" s="288"/>
      <c r="L484" s="288"/>
      <c r="M484" s="288"/>
    </row>
    <row r="485" spans="1:14" x14ac:dyDescent="0.3">
      <c r="A485" s="12"/>
      <c r="B485" s="12"/>
      <c r="C485" s="12"/>
      <c r="D485" s="12"/>
      <c r="E485" s="12"/>
      <c r="F485" s="12"/>
      <c r="G485" s="12"/>
      <c r="H485" s="12"/>
      <c r="I485" s="12"/>
      <c r="J485" s="12"/>
      <c r="K485" s="12"/>
      <c r="L485" s="12"/>
      <c r="M485" s="12"/>
    </row>
    <row r="486" spans="1:14" ht="59.1" customHeight="1" x14ac:dyDescent="0.3">
      <c r="A486" s="232" t="s">
        <v>188</v>
      </c>
      <c r="B486" s="233"/>
      <c r="C486" s="233"/>
      <c r="D486" s="233"/>
      <c r="E486" s="233"/>
      <c r="F486" s="233"/>
      <c r="G486" s="233"/>
      <c r="H486" s="233"/>
      <c r="I486" s="233"/>
      <c r="J486" s="234"/>
      <c r="K486" s="68" t="s">
        <v>3</v>
      </c>
      <c r="L486" s="273" t="str">
        <f>+IF(K486="SI","CUMPLE","NO CUMPLE")</f>
        <v>CUMPLE</v>
      </c>
      <c r="M486" s="274"/>
    </row>
    <row r="487" spans="1:14" ht="35.25" x14ac:dyDescent="0.3">
      <c r="A487" s="290" t="s">
        <v>160</v>
      </c>
      <c r="B487" s="291"/>
      <c r="C487" s="291"/>
      <c r="D487" s="291"/>
      <c r="E487" s="291"/>
      <c r="F487" s="291"/>
      <c r="G487" s="291"/>
      <c r="H487" s="291"/>
      <c r="I487" s="291"/>
      <c r="J487" s="291"/>
      <c r="K487" s="292"/>
      <c r="L487" s="289" t="str">
        <f>+IF(AND(L483="CUMPLE",L361="CUMPLE",L238="CUMPLE",L486="CUMPLE"),"HABILITADO","NO HABILITADO")</f>
        <v>NO HABILITADO</v>
      </c>
      <c r="M487" s="289"/>
      <c r="N487" s="79"/>
    </row>
    <row r="488" spans="1:14" x14ac:dyDescent="0.3">
      <c r="A488" s="288" t="s">
        <v>149</v>
      </c>
      <c r="B488" s="288"/>
      <c r="C488" s="288"/>
      <c r="D488" s="288"/>
      <c r="E488" s="288"/>
      <c r="F488" s="288"/>
      <c r="G488" s="288"/>
      <c r="H488" s="288"/>
      <c r="I488" s="288"/>
      <c r="J488" s="288"/>
      <c r="K488" s="288"/>
      <c r="L488" s="288"/>
      <c r="M488" s="288"/>
    </row>
    <row r="489" spans="1:14" x14ac:dyDescent="0.3">
      <c r="A489" s="65"/>
      <c r="B489" s="40"/>
      <c r="C489" s="40"/>
      <c r="D489" s="40"/>
      <c r="E489" s="40"/>
      <c r="F489" s="40"/>
      <c r="G489" s="40"/>
      <c r="H489" s="40"/>
      <c r="I489" s="40"/>
      <c r="J489" s="40"/>
      <c r="K489" s="40"/>
      <c r="L489" s="40"/>
      <c r="M489" s="40"/>
    </row>
    <row r="491" spans="1:14" ht="35.25" x14ac:dyDescent="0.3">
      <c r="A491" s="218" t="s">
        <v>161</v>
      </c>
      <c r="B491" s="218"/>
      <c r="C491" s="218"/>
      <c r="D491" s="218"/>
      <c r="E491" s="218"/>
      <c r="F491" s="218"/>
      <c r="G491" s="218"/>
      <c r="H491" s="218"/>
      <c r="I491" s="218"/>
      <c r="J491" s="218"/>
      <c r="K491" s="218"/>
      <c r="L491" s="218"/>
      <c r="M491" s="218"/>
    </row>
    <row r="492" spans="1:14" ht="35.25" x14ac:dyDescent="0.3">
      <c r="A492" s="295" t="s">
        <v>162</v>
      </c>
      <c r="B492" s="295"/>
      <c r="C492" s="295"/>
      <c r="D492" s="295"/>
      <c r="E492" s="295"/>
      <c r="F492" s="295"/>
      <c r="G492" s="295"/>
      <c r="H492" s="295"/>
      <c r="I492" s="295"/>
      <c r="J492" s="295"/>
      <c r="K492" s="295"/>
      <c r="L492" s="295"/>
      <c r="M492" s="295"/>
    </row>
    <row r="493" spans="1:14" ht="52.35" customHeight="1" x14ac:dyDescent="0.3">
      <c r="A493" s="296" t="s">
        <v>163</v>
      </c>
      <c r="B493" s="296"/>
      <c r="C493" s="296"/>
      <c r="D493" s="296"/>
      <c r="E493" s="296"/>
      <c r="F493" s="296"/>
      <c r="G493" s="296"/>
      <c r="H493" s="296"/>
      <c r="I493" s="296"/>
      <c r="J493" s="296"/>
      <c r="K493" s="296"/>
      <c r="L493" s="296"/>
      <c r="M493" s="296"/>
    </row>
    <row r="495" spans="1:14" s="54" customFormat="1" ht="20.25" x14ac:dyDescent="0.3">
      <c r="D495" s="66" t="s">
        <v>172</v>
      </c>
      <c r="I495" s="66" t="s">
        <v>173</v>
      </c>
    </row>
    <row r="496" spans="1:14" s="54" customFormat="1" ht="15" customHeight="1" x14ac:dyDescent="0.3">
      <c r="D496" s="287" t="s">
        <v>164</v>
      </c>
      <c r="E496" s="287"/>
      <c r="F496" s="287" t="s">
        <v>165</v>
      </c>
      <c r="G496" s="287"/>
      <c r="I496" s="287" t="s">
        <v>164</v>
      </c>
      <c r="J496" s="287" t="s">
        <v>174</v>
      </c>
      <c r="K496" s="287"/>
    </row>
    <row r="497" spans="1:13" s="54" customFormat="1" ht="40.5" x14ac:dyDescent="0.3">
      <c r="D497" s="287"/>
      <c r="E497" s="287"/>
      <c r="F497" s="58" t="s">
        <v>166</v>
      </c>
      <c r="G497" s="58" t="s">
        <v>167</v>
      </c>
      <c r="I497" s="287"/>
      <c r="J497" s="58" t="s">
        <v>175</v>
      </c>
      <c r="K497" s="58" t="s">
        <v>167</v>
      </c>
    </row>
    <row r="498" spans="1:13" s="54" customFormat="1" ht="50.45" customHeight="1" x14ac:dyDescent="0.3">
      <c r="D498" s="297" t="s">
        <v>168</v>
      </c>
      <c r="E498" s="297"/>
      <c r="F498" s="58">
        <v>10</v>
      </c>
      <c r="G498" s="58">
        <v>15</v>
      </c>
      <c r="I498" s="67" t="s">
        <v>176</v>
      </c>
      <c r="J498" s="58">
        <v>10</v>
      </c>
      <c r="K498" s="58">
        <v>15</v>
      </c>
    </row>
    <row r="499" spans="1:13" s="54" customFormat="1" ht="50.45" customHeight="1" x14ac:dyDescent="0.3">
      <c r="D499" s="297" t="s">
        <v>169</v>
      </c>
      <c r="E499" s="297"/>
      <c r="F499" s="58">
        <v>20</v>
      </c>
      <c r="G499" s="58">
        <v>30</v>
      </c>
      <c r="I499" s="67" t="s">
        <v>177</v>
      </c>
      <c r="J499" s="58">
        <v>20</v>
      </c>
      <c r="K499" s="58">
        <v>30</v>
      </c>
    </row>
    <row r="500" spans="1:13" s="54" customFormat="1" ht="50.45" customHeight="1" x14ac:dyDescent="0.3">
      <c r="D500" s="297" t="s">
        <v>170</v>
      </c>
      <c r="E500" s="297"/>
      <c r="F500" s="58">
        <v>35</v>
      </c>
      <c r="G500" s="58">
        <v>45</v>
      </c>
      <c r="I500" s="67" t="s">
        <v>178</v>
      </c>
      <c r="J500" s="58">
        <v>35</v>
      </c>
      <c r="K500" s="58">
        <v>45</v>
      </c>
    </row>
    <row r="501" spans="1:13" s="54" customFormat="1" ht="50.45" customHeight="1" x14ac:dyDescent="0.3">
      <c r="D501" s="297" t="s">
        <v>171</v>
      </c>
      <c r="E501" s="297"/>
      <c r="F501" s="58">
        <v>50</v>
      </c>
      <c r="G501" s="58">
        <v>63</v>
      </c>
      <c r="I501" s="67" t="s">
        <v>179</v>
      </c>
      <c r="J501" s="58">
        <v>50</v>
      </c>
      <c r="K501" s="58">
        <v>63</v>
      </c>
    </row>
    <row r="502" spans="1:13" s="54" customFormat="1" ht="331.35" customHeight="1" x14ac:dyDescent="0.3">
      <c r="A502" s="293" t="s">
        <v>181</v>
      </c>
      <c r="B502" s="294"/>
      <c r="C502" s="294"/>
      <c r="D502" s="294"/>
      <c r="E502" s="294"/>
      <c r="F502" s="294"/>
      <c r="G502" s="294"/>
      <c r="H502" s="294"/>
      <c r="I502" s="294"/>
      <c r="J502" s="294"/>
      <c r="K502" s="294"/>
      <c r="L502" s="294"/>
      <c r="M502" s="294"/>
    </row>
    <row r="503" spans="1:13" ht="40.35" customHeight="1" x14ac:dyDescent="0.3">
      <c r="A503" s="232" t="s">
        <v>180</v>
      </c>
      <c r="B503" s="233"/>
      <c r="C503" s="233"/>
      <c r="D503" s="233"/>
      <c r="E503" s="233"/>
      <c r="F503" s="233"/>
      <c r="G503" s="233"/>
      <c r="H503" s="233"/>
      <c r="I503" s="233"/>
      <c r="J503" s="234"/>
      <c r="K503" s="68" t="s">
        <v>3</v>
      </c>
      <c r="L503" s="273" t="str">
        <f>+IF(K503="SI","CUMPLE","NO CUMPLE")</f>
        <v>CUMPLE</v>
      </c>
      <c r="M503" s="274"/>
    </row>
    <row r="504" spans="1:13" ht="18" x14ac:dyDescent="0.3">
      <c r="A504" s="174" t="s">
        <v>48</v>
      </c>
      <c r="B504" s="174"/>
      <c r="C504" s="174"/>
      <c r="D504" s="174"/>
      <c r="E504" s="174"/>
      <c r="F504" s="174"/>
      <c r="G504" s="174"/>
      <c r="H504" s="174"/>
      <c r="I504" s="174"/>
      <c r="J504" s="174"/>
      <c r="K504" s="174"/>
      <c r="L504" s="174"/>
      <c r="M504" s="174"/>
    </row>
    <row r="505" spans="1:13" ht="34.5" customHeight="1" x14ac:dyDescent="0.3">
      <c r="A505" s="15" t="s">
        <v>49</v>
      </c>
      <c r="B505" s="175" t="s">
        <v>50</v>
      </c>
      <c r="C505" s="175"/>
      <c r="D505" s="175"/>
      <c r="E505" s="175"/>
      <c r="F505" s="175"/>
      <c r="G505" s="175"/>
      <c r="H505" s="175"/>
      <c r="I505" s="175"/>
      <c r="J505" s="13" t="s">
        <v>23</v>
      </c>
      <c r="K505" s="13" t="s">
        <v>24</v>
      </c>
      <c r="L505" s="13" t="s">
        <v>25</v>
      </c>
      <c r="M505" s="13" t="s">
        <v>26</v>
      </c>
    </row>
    <row r="506" spans="1:13" ht="49.5" customHeight="1" x14ac:dyDescent="0.3">
      <c r="A506" s="28" t="s">
        <v>51</v>
      </c>
      <c r="B506" s="176" t="s">
        <v>241</v>
      </c>
      <c r="C506" s="176"/>
      <c r="D506" s="176"/>
      <c r="E506" s="176"/>
      <c r="F506" s="176"/>
      <c r="G506" s="176"/>
      <c r="H506" s="176"/>
      <c r="I506" s="176"/>
      <c r="J506" s="17" t="s">
        <v>3</v>
      </c>
      <c r="K506" s="11" t="s">
        <v>229</v>
      </c>
      <c r="L506" s="11">
        <v>2</v>
      </c>
      <c r="M506" s="11"/>
    </row>
    <row r="507" spans="1:13" ht="51.75" customHeight="1" x14ac:dyDescent="0.3">
      <c r="A507" s="28" t="s">
        <v>52</v>
      </c>
      <c r="B507" s="176" t="s">
        <v>231</v>
      </c>
      <c r="C507" s="176"/>
      <c r="D507" s="176"/>
      <c r="E507" s="176"/>
      <c r="F507" s="176"/>
      <c r="G507" s="176"/>
      <c r="H507" s="176"/>
      <c r="I507" s="176"/>
      <c r="J507" s="17" t="s">
        <v>3</v>
      </c>
      <c r="K507" s="11"/>
      <c r="L507" s="11"/>
      <c r="M507" s="11"/>
    </row>
    <row r="508" spans="1:13" ht="36" customHeight="1" x14ac:dyDescent="0.3">
      <c r="A508" s="28" t="s">
        <v>53</v>
      </c>
      <c r="B508" s="176" t="s">
        <v>242</v>
      </c>
      <c r="C508" s="176"/>
      <c r="D508" s="176"/>
      <c r="E508" s="176"/>
      <c r="F508" s="176"/>
      <c r="G508" s="176"/>
      <c r="H508" s="176"/>
      <c r="I508" s="176"/>
      <c r="J508" s="17" t="s">
        <v>3</v>
      </c>
      <c r="K508" s="11"/>
      <c r="L508" s="11"/>
      <c r="M508" s="81"/>
    </row>
    <row r="509" spans="1:13" ht="27" x14ac:dyDescent="0.3">
      <c r="A509" s="28" t="s">
        <v>54</v>
      </c>
      <c r="B509" s="177">
        <v>43146</v>
      </c>
      <c r="C509" s="176"/>
      <c r="D509" s="176"/>
      <c r="E509" s="176"/>
      <c r="F509" s="176"/>
      <c r="G509" s="176"/>
      <c r="H509" s="176"/>
      <c r="I509" s="176"/>
      <c r="J509" s="17" t="s">
        <v>3</v>
      </c>
      <c r="K509" s="11"/>
      <c r="L509" s="11"/>
      <c r="M509" s="11"/>
    </row>
    <row r="510" spans="1:13" ht="27" x14ac:dyDescent="0.3">
      <c r="A510" s="28" t="s">
        <v>55</v>
      </c>
      <c r="B510" s="177">
        <v>43600</v>
      </c>
      <c r="C510" s="176"/>
      <c r="D510" s="176"/>
      <c r="E510" s="176"/>
      <c r="F510" s="176"/>
      <c r="G510" s="176"/>
      <c r="H510" s="176"/>
      <c r="I510" s="176"/>
      <c r="J510" s="17" t="s">
        <v>3</v>
      </c>
      <c r="K510" s="11"/>
      <c r="L510" s="11"/>
      <c r="M510" s="11"/>
    </row>
    <row r="511" spans="1:13" ht="27" x14ac:dyDescent="0.3">
      <c r="A511" s="28" t="s">
        <v>56</v>
      </c>
      <c r="B511" s="178">
        <v>529218532</v>
      </c>
      <c r="C511" s="178"/>
      <c r="D511" s="178"/>
      <c r="E511" s="178"/>
      <c r="F511" s="178"/>
      <c r="G511" s="178"/>
      <c r="H511" s="178"/>
      <c r="I511" s="178"/>
      <c r="J511" s="17" t="s">
        <v>3</v>
      </c>
      <c r="K511" s="11"/>
      <c r="L511" s="11"/>
      <c r="M511" s="11"/>
    </row>
    <row r="512" spans="1:13" ht="54" x14ac:dyDescent="0.3">
      <c r="A512" s="28" t="s">
        <v>182</v>
      </c>
      <c r="B512" s="183">
        <v>222498</v>
      </c>
      <c r="C512" s="184"/>
      <c r="D512" s="184"/>
      <c r="E512" s="184"/>
      <c r="F512" s="184"/>
      <c r="G512" s="184"/>
      <c r="H512" s="184"/>
      <c r="I512" s="185"/>
      <c r="J512" s="17" t="s">
        <v>3</v>
      </c>
      <c r="K512" s="11"/>
      <c r="L512" s="11"/>
      <c r="M512" s="81"/>
    </row>
    <row r="513" spans="1:13" ht="40.5" x14ac:dyDescent="0.3">
      <c r="A513" s="28" t="s">
        <v>57</v>
      </c>
      <c r="B513" s="178" t="s">
        <v>243</v>
      </c>
      <c r="C513" s="178"/>
      <c r="D513" s="178"/>
      <c r="E513" s="178"/>
      <c r="F513" s="178"/>
      <c r="G513" s="178"/>
      <c r="H513" s="178"/>
      <c r="I513" s="178"/>
      <c r="J513" s="17" t="s">
        <v>3</v>
      </c>
      <c r="K513" s="11"/>
      <c r="L513" s="11"/>
      <c r="M513" s="11"/>
    </row>
    <row r="514" spans="1:13" ht="25.5" x14ac:dyDescent="0.3">
      <c r="A514" s="186" t="s">
        <v>183</v>
      </c>
      <c r="B514" s="202"/>
      <c r="C514" s="202"/>
      <c r="D514" s="202"/>
      <c r="E514" s="202"/>
      <c r="F514" s="202"/>
      <c r="G514" s="202"/>
      <c r="H514" s="202"/>
      <c r="I514" s="187"/>
      <c r="J514" s="199" t="s">
        <v>3</v>
      </c>
      <c r="K514" s="200"/>
      <c r="L514" s="200"/>
      <c r="M514" s="201"/>
    </row>
    <row r="515" spans="1:13" x14ac:dyDescent="0.3">
      <c r="A515" s="197" t="s">
        <v>100</v>
      </c>
      <c r="B515" s="197"/>
      <c r="C515" s="197"/>
      <c r="D515" s="197"/>
      <c r="E515" s="197"/>
      <c r="F515" s="197"/>
      <c r="G515" s="197"/>
      <c r="H515" s="197"/>
      <c r="I515" s="197"/>
      <c r="J515" s="197"/>
      <c r="K515" s="197"/>
      <c r="L515" s="197"/>
      <c r="M515" s="197"/>
    </row>
    <row r="516" spans="1:13" x14ac:dyDescent="0.3">
      <c r="A516" s="2"/>
      <c r="D516" s="47"/>
      <c r="E516" s="47"/>
      <c r="F516" s="47"/>
      <c r="G516" s="47"/>
      <c r="H516" s="47"/>
      <c r="I516" s="47"/>
      <c r="J516" s="47"/>
      <c r="K516" s="47"/>
      <c r="L516" s="47"/>
    </row>
    <row r="517" spans="1:13" ht="63.75" x14ac:dyDescent="0.3">
      <c r="B517" s="43" t="s">
        <v>58</v>
      </c>
      <c r="C517" s="179" t="s">
        <v>59</v>
      </c>
      <c r="D517" s="179"/>
      <c r="E517" s="31" t="s">
        <v>23</v>
      </c>
      <c r="F517" s="30" t="s">
        <v>60</v>
      </c>
      <c r="G517" s="30" t="s">
        <v>101</v>
      </c>
      <c r="H517" s="30" t="s">
        <v>61</v>
      </c>
      <c r="I517" s="30" t="s">
        <v>103</v>
      </c>
      <c r="J517" s="30" t="s">
        <v>104</v>
      </c>
    </row>
    <row r="518" spans="1:13" x14ac:dyDescent="0.3">
      <c r="B518" s="48" t="str">
        <f>+$B$8</f>
        <v>NOGAALL SAS</v>
      </c>
      <c r="C518" s="160">
        <v>46</v>
      </c>
      <c r="D518" s="161"/>
      <c r="E518" s="17" t="s">
        <v>3</v>
      </c>
      <c r="F518" s="32">
        <v>1760.79</v>
      </c>
      <c r="G518" s="50">
        <v>222498</v>
      </c>
      <c r="H518" s="35">
        <v>1</v>
      </c>
      <c r="I518" s="33">
        <f t="shared" ref="I518:I524" si="23">+IF(E518="SI",H518*F518,0)</f>
        <v>1760.79</v>
      </c>
      <c r="J518" s="49">
        <f t="shared" ref="J518:J524" si="24">+IF(E518="SI",H518*G518,0)</f>
        <v>222498</v>
      </c>
    </row>
    <row r="519" spans="1:13" x14ac:dyDescent="0.3">
      <c r="B519" s="48">
        <f>+$B$9</f>
        <v>0</v>
      </c>
      <c r="C519" s="160"/>
      <c r="D519" s="161"/>
      <c r="E519" s="17"/>
      <c r="F519" s="32"/>
      <c r="G519" s="50"/>
      <c r="H519" s="35"/>
      <c r="I519" s="33">
        <f t="shared" si="23"/>
        <v>0</v>
      </c>
      <c r="J519" s="49">
        <f t="shared" si="24"/>
        <v>0</v>
      </c>
    </row>
    <row r="520" spans="1:13" x14ac:dyDescent="0.3">
      <c r="B520" s="48">
        <f>+$B$10</f>
        <v>0</v>
      </c>
      <c r="C520" s="160"/>
      <c r="D520" s="161"/>
      <c r="E520" s="17"/>
      <c r="F520" s="32"/>
      <c r="G520" s="50"/>
      <c r="H520" s="35"/>
      <c r="I520" s="33">
        <f t="shared" si="23"/>
        <v>0</v>
      </c>
      <c r="J520" s="49">
        <f t="shared" si="24"/>
        <v>0</v>
      </c>
    </row>
    <row r="521" spans="1:13" x14ac:dyDescent="0.3">
      <c r="B521" s="48">
        <f>+$B$11</f>
        <v>0</v>
      </c>
      <c r="C521" s="160"/>
      <c r="D521" s="161"/>
      <c r="E521" s="17"/>
      <c r="F521" s="32"/>
      <c r="G521" s="50"/>
      <c r="H521" s="35"/>
      <c r="I521" s="33">
        <f t="shared" si="23"/>
        <v>0</v>
      </c>
      <c r="J521" s="49">
        <f t="shared" si="24"/>
        <v>0</v>
      </c>
    </row>
    <row r="522" spans="1:13" x14ac:dyDescent="0.3">
      <c r="B522" s="48">
        <f>+$B$12</f>
        <v>0</v>
      </c>
      <c r="C522" s="160"/>
      <c r="D522" s="161"/>
      <c r="E522" s="17"/>
      <c r="F522" s="32"/>
      <c r="G522" s="50"/>
      <c r="H522" s="35"/>
      <c r="I522" s="33">
        <f t="shared" si="23"/>
        <v>0</v>
      </c>
      <c r="J522" s="49">
        <f t="shared" si="24"/>
        <v>0</v>
      </c>
    </row>
    <row r="523" spans="1:13" x14ac:dyDescent="0.3">
      <c r="B523" s="48">
        <f>+$B$13</f>
        <v>0</v>
      </c>
      <c r="C523" s="160"/>
      <c r="D523" s="161"/>
      <c r="E523" s="17"/>
      <c r="F523" s="32"/>
      <c r="G523" s="50"/>
      <c r="H523" s="35"/>
      <c r="I523" s="33">
        <f t="shared" si="23"/>
        <v>0</v>
      </c>
      <c r="J523" s="49">
        <f t="shared" si="24"/>
        <v>0</v>
      </c>
    </row>
    <row r="524" spans="1:13" x14ac:dyDescent="0.3">
      <c r="B524" s="48">
        <f>+$B$14</f>
        <v>0</v>
      </c>
      <c r="C524" s="160"/>
      <c r="D524" s="161"/>
      <c r="E524" s="17"/>
      <c r="F524" s="32"/>
      <c r="G524" s="50"/>
      <c r="H524" s="35"/>
      <c r="I524" s="33">
        <f t="shared" si="23"/>
        <v>0</v>
      </c>
      <c r="J524" s="49">
        <f t="shared" si="24"/>
        <v>0</v>
      </c>
    </row>
    <row r="525" spans="1:13" x14ac:dyDescent="0.3">
      <c r="A525" s="2"/>
      <c r="H525" s="1" t="s">
        <v>106</v>
      </c>
      <c r="I525" s="33">
        <f>SUM(I518:I524)</f>
        <v>1760.79</v>
      </c>
      <c r="J525" s="49">
        <f>SUM(J518:J524)</f>
        <v>222498</v>
      </c>
    </row>
    <row r="526" spans="1:13" x14ac:dyDescent="0.3">
      <c r="A526" s="2"/>
      <c r="L526" s="34"/>
    </row>
    <row r="527" spans="1:13" x14ac:dyDescent="0.3">
      <c r="A527" s="2"/>
      <c r="L527" s="34"/>
    </row>
    <row r="528" spans="1:13" ht="25.5" x14ac:dyDescent="0.35">
      <c r="A528" s="162" t="s">
        <v>107</v>
      </c>
      <c r="B528" s="123"/>
      <c r="C528" s="123"/>
      <c r="D528" s="123"/>
      <c r="E528" s="123"/>
      <c r="F528" s="123"/>
      <c r="G528" s="123"/>
      <c r="H528" s="123"/>
      <c r="I528" s="123"/>
      <c r="J528" s="123"/>
      <c r="K528" s="123"/>
      <c r="L528" s="123"/>
      <c r="M528" s="124"/>
    </row>
    <row r="529" spans="1:13" ht="27" x14ac:dyDescent="0.35">
      <c r="A529" s="125" t="str">
        <f>+IF(AND(I525&gt;0,AND(J525&gt;0,AND(J506="SI",J507="SI",J508="SI",J509="SI",J510="SI",J511="SI",J513="SI",J512="SI"))),"CUMPLE","NO CUMPLE")</f>
        <v>CUMPLE</v>
      </c>
      <c r="B529" s="125"/>
      <c r="C529" s="125"/>
      <c r="D529" s="125"/>
      <c r="E529" s="125"/>
      <c r="F529" s="125"/>
      <c r="G529" s="125"/>
      <c r="H529" s="125"/>
      <c r="I529" s="125"/>
      <c r="J529" s="125"/>
      <c r="K529" s="125"/>
      <c r="L529" s="125"/>
      <c r="M529" s="125"/>
    </row>
    <row r="530" spans="1:13" ht="25.35" customHeight="1" x14ac:dyDescent="0.3">
      <c r="A530" s="300" t="s">
        <v>184</v>
      </c>
      <c r="B530" s="301"/>
      <c r="C530" s="301"/>
      <c r="D530" s="301"/>
      <c r="E530" s="301"/>
      <c r="F530" s="301"/>
      <c r="G530" s="301"/>
      <c r="H530" s="301"/>
      <c r="I530" s="301"/>
      <c r="J530" s="301"/>
      <c r="K530" s="302"/>
      <c r="L530" s="152">
        <f>+IF(A529="CUMPLE",J525,0)</f>
        <v>222498</v>
      </c>
      <c r="M530" s="153"/>
    </row>
    <row r="531" spans="1:13" ht="35.1" customHeight="1" thickBot="1" x14ac:dyDescent="0.35">
      <c r="A531" s="194" t="s">
        <v>62</v>
      </c>
      <c r="B531" s="195"/>
      <c r="C531" s="195"/>
      <c r="D531" s="195"/>
      <c r="E531" s="195"/>
      <c r="F531" s="195"/>
      <c r="G531" s="195"/>
      <c r="H531" s="195"/>
      <c r="I531" s="195"/>
      <c r="J531" s="195"/>
      <c r="K531" s="195"/>
      <c r="L531" s="195"/>
      <c r="M531" s="196"/>
    </row>
    <row r="532" spans="1:13" x14ac:dyDescent="0.3">
      <c r="A532" s="51"/>
      <c r="B532" s="52"/>
      <c r="C532" s="52"/>
      <c r="D532" s="52"/>
      <c r="E532" s="52"/>
      <c r="F532" s="52"/>
      <c r="G532" s="52"/>
      <c r="H532" s="52"/>
      <c r="I532" s="52"/>
      <c r="J532" s="52"/>
      <c r="K532" s="52"/>
      <c r="L532" s="52"/>
      <c r="M532" s="53"/>
    </row>
    <row r="533" spans="1:13" ht="18" x14ac:dyDescent="0.3">
      <c r="A533" s="174" t="s">
        <v>63</v>
      </c>
      <c r="B533" s="174"/>
      <c r="C533" s="174"/>
      <c r="D533" s="174"/>
      <c r="E533" s="174"/>
      <c r="F533" s="174"/>
      <c r="G533" s="174"/>
      <c r="H533" s="174"/>
      <c r="I533" s="174"/>
      <c r="J533" s="174"/>
      <c r="K533" s="174"/>
      <c r="L533" s="174"/>
      <c r="M533" s="174"/>
    </row>
    <row r="534" spans="1:13" ht="14.1" customHeight="1" x14ac:dyDescent="0.3">
      <c r="A534" s="15" t="s">
        <v>49</v>
      </c>
      <c r="B534" s="175" t="s">
        <v>50</v>
      </c>
      <c r="C534" s="175"/>
      <c r="D534" s="175"/>
      <c r="E534" s="175"/>
      <c r="F534" s="175"/>
      <c r="G534" s="175"/>
      <c r="H534" s="175"/>
      <c r="I534" s="175"/>
      <c r="J534" s="13" t="s">
        <v>23</v>
      </c>
      <c r="K534" s="13" t="s">
        <v>24</v>
      </c>
      <c r="L534" s="13" t="s">
        <v>25</v>
      </c>
      <c r="M534" s="13" t="s">
        <v>26</v>
      </c>
    </row>
    <row r="535" spans="1:13" ht="27" x14ac:dyDescent="0.3">
      <c r="A535" s="28" t="s">
        <v>51</v>
      </c>
      <c r="B535" s="176" t="s">
        <v>244</v>
      </c>
      <c r="C535" s="176"/>
      <c r="D535" s="176"/>
      <c r="E535" s="176"/>
      <c r="F535" s="176"/>
      <c r="G535" s="176"/>
      <c r="H535" s="176"/>
      <c r="I535" s="176"/>
      <c r="J535" s="17" t="s">
        <v>3</v>
      </c>
      <c r="K535" s="11"/>
      <c r="L535" s="11"/>
      <c r="M535" s="11"/>
    </row>
    <row r="536" spans="1:13" ht="27" x14ac:dyDescent="0.3">
      <c r="A536" s="28" t="s">
        <v>52</v>
      </c>
      <c r="B536" s="176" t="s">
        <v>246</v>
      </c>
      <c r="C536" s="176"/>
      <c r="D536" s="176"/>
      <c r="E536" s="176"/>
      <c r="F536" s="176"/>
      <c r="G536" s="176"/>
      <c r="H536" s="176"/>
      <c r="I536" s="176"/>
      <c r="J536" s="17" t="s">
        <v>3</v>
      </c>
      <c r="K536" s="11"/>
      <c r="L536" s="11"/>
      <c r="M536" s="11"/>
    </row>
    <row r="537" spans="1:13" ht="42" customHeight="1" x14ac:dyDescent="0.3">
      <c r="A537" s="28" t="s">
        <v>53</v>
      </c>
      <c r="B537" s="176" t="s">
        <v>245</v>
      </c>
      <c r="C537" s="176"/>
      <c r="D537" s="176"/>
      <c r="E537" s="176"/>
      <c r="F537" s="176"/>
      <c r="G537" s="176"/>
      <c r="H537" s="176"/>
      <c r="I537" s="176"/>
      <c r="J537" s="17" t="s">
        <v>8</v>
      </c>
      <c r="K537" s="11"/>
      <c r="L537" s="11"/>
      <c r="M537" s="80"/>
    </row>
    <row r="538" spans="1:13" ht="27" x14ac:dyDescent="0.3">
      <c r="A538" s="28" t="s">
        <v>54</v>
      </c>
      <c r="B538" s="177">
        <v>43767</v>
      </c>
      <c r="C538" s="176"/>
      <c r="D538" s="176"/>
      <c r="E538" s="176"/>
      <c r="F538" s="176"/>
      <c r="G538" s="176"/>
      <c r="H538" s="176"/>
      <c r="I538" s="176"/>
      <c r="J538" s="17" t="s">
        <v>3</v>
      </c>
      <c r="K538" s="11"/>
      <c r="L538" s="11"/>
      <c r="M538" s="11"/>
    </row>
    <row r="539" spans="1:13" ht="27" x14ac:dyDescent="0.3">
      <c r="A539" s="28" t="s">
        <v>55</v>
      </c>
      <c r="B539" s="177">
        <v>43858</v>
      </c>
      <c r="C539" s="176"/>
      <c r="D539" s="176"/>
      <c r="E539" s="176"/>
      <c r="F539" s="176"/>
      <c r="G539" s="176"/>
      <c r="H539" s="176"/>
      <c r="I539" s="176"/>
      <c r="J539" s="17" t="s">
        <v>3</v>
      </c>
      <c r="K539" s="11"/>
      <c r="L539" s="11"/>
      <c r="M539" s="11"/>
    </row>
    <row r="540" spans="1:13" ht="27" x14ac:dyDescent="0.3">
      <c r="A540" s="28" t="s">
        <v>56</v>
      </c>
      <c r="B540" s="178">
        <v>5305000000</v>
      </c>
      <c r="C540" s="178"/>
      <c r="D540" s="178"/>
      <c r="E540" s="178"/>
      <c r="F540" s="178"/>
      <c r="G540" s="178"/>
      <c r="H540" s="178"/>
      <c r="I540" s="178"/>
      <c r="J540" s="17" t="s">
        <v>3</v>
      </c>
      <c r="K540" s="11"/>
      <c r="L540" s="11"/>
      <c r="M540" s="11"/>
    </row>
    <row r="541" spans="1:13" ht="54" x14ac:dyDescent="0.3">
      <c r="A541" s="28" t="s">
        <v>182</v>
      </c>
      <c r="B541" s="183">
        <v>0</v>
      </c>
      <c r="C541" s="184"/>
      <c r="D541" s="184"/>
      <c r="E541" s="184"/>
      <c r="F541" s="184"/>
      <c r="G541" s="184"/>
      <c r="H541" s="184"/>
      <c r="I541" s="185"/>
      <c r="J541" s="17" t="s">
        <v>8</v>
      </c>
      <c r="K541" s="11"/>
      <c r="L541" s="11"/>
      <c r="M541" s="11"/>
    </row>
    <row r="542" spans="1:13" ht="40.5" x14ac:dyDescent="0.3">
      <c r="A542" s="28" t="s">
        <v>57</v>
      </c>
      <c r="B542" s="178" t="s">
        <v>247</v>
      </c>
      <c r="C542" s="178"/>
      <c r="D542" s="178"/>
      <c r="E542" s="178"/>
      <c r="F542" s="178"/>
      <c r="G542" s="178"/>
      <c r="H542" s="178"/>
      <c r="I542" s="178"/>
      <c r="J542" s="17" t="s">
        <v>8</v>
      </c>
      <c r="K542" s="11"/>
      <c r="L542" s="11"/>
      <c r="M542" s="11"/>
    </row>
    <row r="543" spans="1:13" ht="25.5" x14ac:dyDescent="0.3">
      <c r="A543" s="186" t="s">
        <v>183</v>
      </c>
      <c r="B543" s="202"/>
      <c r="C543" s="202"/>
      <c r="D543" s="202"/>
      <c r="E543" s="202"/>
      <c r="F543" s="202"/>
      <c r="G543" s="202"/>
      <c r="H543" s="202"/>
      <c r="I543" s="187"/>
      <c r="J543" s="199" t="s">
        <v>8</v>
      </c>
      <c r="K543" s="200"/>
      <c r="L543" s="200"/>
      <c r="M543" s="201"/>
    </row>
    <row r="544" spans="1:13" ht="14.1" customHeight="1" x14ac:dyDescent="0.3">
      <c r="A544" s="197" t="s">
        <v>100</v>
      </c>
      <c r="B544" s="197"/>
      <c r="C544" s="197"/>
      <c r="D544" s="197"/>
      <c r="E544" s="197"/>
      <c r="F544" s="197"/>
      <c r="G544" s="197"/>
      <c r="H544" s="197"/>
      <c r="I544" s="197"/>
      <c r="J544" s="197"/>
      <c r="K544" s="197"/>
      <c r="L544" s="197"/>
      <c r="M544" s="197"/>
    </row>
    <row r="545" spans="1:13" x14ac:dyDescent="0.3">
      <c r="A545" s="2"/>
      <c r="D545" s="47"/>
      <c r="E545" s="47"/>
      <c r="F545" s="47"/>
      <c r="G545" s="47"/>
      <c r="H545" s="47"/>
      <c r="I545" s="47"/>
      <c r="J545" s="47"/>
      <c r="K545" s="47"/>
      <c r="L545" s="47"/>
    </row>
    <row r="546" spans="1:13" ht="63.75" x14ac:dyDescent="0.3">
      <c r="B546" s="43" t="s">
        <v>58</v>
      </c>
      <c r="C546" s="179" t="s">
        <v>59</v>
      </c>
      <c r="D546" s="179"/>
      <c r="E546" s="31" t="s">
        <v>23</v>
      </c>
      <c r="F546" s="30" t="s">
        <v>60</v>
      </c>
      <c r="G546" s="30" t="s">
        <v>101</v>
      </c>
      <c r="H546" s="30" t="s">
        <v>61</v>
      </c>
      <c r="I546" s="30" t="s">
        <v>103</v>
      </c>
      <c r="J546" s="30" t="s">
        <v>104</v>
      </c>
    </row>
    <row r="547" spans="1:13" x14ac:dyDescent="0.3">
      <c r="B547" s="48" t="str">
        <f>+$B$8</f>
        <v>NOGAALL SAS</v>
      </c>
      <c r="C547" s="160">
        <v>56</v>
      </c>
      <c r="D547" s="161"/>
      <c r="E547" s="17" t="s">
        <v>8</v>
      </c>
      <c r="F547" s="32">
        <v>6043.49</v>
      </c>
      <c r="G547" s="50">
        <v>0</v>
      </c>
      <c r="H547" s="35">
        <v>0.1</v>
      </c>
      <c r="I547" s="33">
        <f t="shared" ref="I547:I553" si="25">+IF(E547="SI",H547*F547,0)</f>
        <v>0</v>
      </c>
      <c r="J547" s="49">
        <f t="shared" ref="J547:J553" si="26">+IF(E547="SI",H547*G547,0)</f>
        <v>0</v>
      </c>
    </row>
    <row r="548" spans="1:13" x14ac:dyDescent="0.3">
      <c r="B548" s="48">
        <f>+$B$9</f>
        <v>0</v>
      </c>
      <c r="C548" s="160"/>
      <c r="D548" s="161"/>
      <c r="E548" s="17"/>
      <c r="F548" s="32"/>
      <c r="G548" s="50"/>
      <c r="H548" s="35"/>
      <c r="I548" s="33">
        <f t="shared" si="25"/>
        <v>0</v>
      </c>
      <c r="J548" s="49">
        <f t="shared" si="26"/>
        <v>0</v>
      </c>
    </row>
    <row r="549" spans="1:13" x14ac:dyDescent="0.3">
      <c r="B549" s="48">
        <f>+$B$10</f>
        <v>0</v>
      </c>
      <c r="C549" s="160"/>
      <c r="D549" s="161"/>
      <c r="E549" s="17"/>
      <c r="F549" s="32"/>
      <c r="G549" s="50"/>
      <c r="H549" s="35"/>
      <c r="I549" s="33">
        <f t="shared" si="25"/>
        <v>0</v>
      </c>
      <c r="J549" s="49">
        <f t="shared" si="26"/>
        <v>0</v>
      </c>
    </row>
    <row r="550" spans="1:13" x14ac:dyDescent="0.3">
      <c r="B550" s="48">
        <f>+$B$11</f>
        <v>0</v>
      </c>
      <c r="C550" s="160"/>
      <c r="D550" s="161"/>
      <c r="E550" s="17"/>
      <c r="F550" s="32"/>
      <c r="G550" s="50"/>
      <c r="H550" s="35"/>
      <c r="I550" s="33">
        <f t="shared" si="25"/>
        <v>0</v>
      </c>
      <c r="J550" s="49">
        <f t="shared" si="26"/>
        <v>0</v>
      </c>
    </row>
    <row r="551" spans="1:13" x14ac:dyDescent="0.3">
      <c r="B551" s="48">
        <f>+$B$12</f>
        <v>0</v>
      </c>
      <c r="C551" s="160"/>
      <c r="D551" s="161"/>
      <c r="E551" s="17"/>
      <c r="F551" s="32"/>
      <c r="G551" s="50"/>
      <c r="H551" s="35"/>
      <c r="I551" s="33">
        <f t="shared" si="25"/>
        <v>0</v>
      </c>
      <c r="J551" s="49">
        <f t="shared" si="26"/>
        <v>0</v>
      </c>
    </row>
    <row r="552" spans="1:13" x14ac:dyDescent="0.3">
      <c r="B552" s="48">
        <f>+$B$13</f>
        <v>0</v>
      </c>
      <c r="C552" s="160"/>
      <c r="D552" s="161"/>
      <c r="E552" s="17"/>
      <c r="F552" s="32"/>
      <c r="G552" s="50"/>
      <c r="H552" s="35"/>
      <c r="I552" s="33">
        <f t="shared" si="25"/>
        <v>0</v>
      </c>
      <c r="J552" s="49">
        <f t="shared" si="26"/>
        <v>0</v>
      </c>
    </row>
    <row r="553" spans="1:13" x14ac:dyDescent="0.3">
      <c r="B553" s="48">
        <f>+$B$14</f>
        <v>0</v>
      </c>
      <c r="C553" s="160"/>
      <c r="D553" s="161"/>
      <c r="E553" s="17"/>
      <c r="F553" s="32"/>
      <c r="G553" s="50"/>
      <c r="H553" s="35"/>
      <c r="I553" s="33">
        <f t="shared" si="25"/>
        <v>0</v>
      </c>
      <c r="J553" s="49">
        <f t="shared" si="26"/>
        <v>0</v>
      </c>
    </row>
    <row r="554" spans="1:13" x14ac:dyDescent="0.3">
      <c r="A554" s="2"/>
      <c r="H554" s="1" t="s">
        <v>106</v>
      </c>
      <c r="I554" s="33">
        <f>SUM(I547:I553)</f>
        <v>0</v>
      </c>
      <c r="J554" s="49">
        <f>SUM(J547:J553)</f>
        <v>0</v>
      </c>
    </row>
    <row r="555" spans="1:13" x14ac:dyDescent="0.3">
      <c r="A555" s="2"/>
      <c r="L555" s="34"/>
    </row>
    <row r="556" spans="1:13" x14ac:dyDescent="0.3">
      <c r="A556" s="2"/>
      <c r="L556" s="34"/>
    </row>
    <row r="557" spans="1:13" ht="25.5" x14ac:dyDescent="0.35">
      <c r="A557" s="162" t="s">
        <v>107</v>
      </c>
      <c r="B557" s="123"/>
      <c r="C557" s="123"/>
      <c r="D557" s="123"/>
      <c r="E557" s="123"/>
      <c r="F557" s="123"/>
      <c r="G557" s="123"/>
      <c r="H557" s="123"/>
      <c r="I557" s="123"/>
      <c r="J557" s="123"/>
      <c r="K557" s="123"/>
      <c r="L557" s="123"/>
      <c r="M557" s="124"/>
    </row>
    <row r="558" spans="1:13" ht="27" x14ac:dyDescent="0.35">
      <c r="A558" s="125" t="str">
        <f>+IF(AND(I554&gt;0,AND(J554&gt;0,AND(J535="SI",J536="SI",J537="SI",J538="SI",J539="SI",J540="SI",J542="SI",J541="SI"))),"CUMPLE","NO CUMPLE")</f>
        <v>NO CUMPLE</v>
      </c>
      <c r="B558" s="125"/>
      <c r="C558" s="125"/>
      <c r="D558" s="125"/>
      <c r="E558" s="125"/>
      <c r="F558" s="125"/>
      <c r="G558" s="125"/>
      <c r="H558" s="125"/>
      <c r="I558" s="125"/>
      <c r="J558" s="125"/>
      <c r="K558" s="125"/>
      <c r="L558" s="125"/>
      <c r="M558" s="125"/>
    </row>
    <row r="559" spans="1:13" ht="25.35" customHeight="1" x14ac:dyDescent="0.3">
      <c r="A559" s="300" t="s">
        <v>184</v>
      </c>
      <c r="B559" s="301"/>
      <c r="C559" s="301"/>
      <c r="D559" s="301"/>
      <c r="E559" s="301"/>
      <c r="F559" s="301"/>
      <c r="G559" s="301"/>
      <c r="H559" s="301"/>
      <c r="I559" s="301"/>
      <c r="J559" s="301"/>
      <c r="K559" s="302"/>
      <c r="L559" s="152">
        <f>+IF(A558="CUMPLE",J554,0)</f>
        <v>0</v>
      </c>
      <c r="M559" s="153"/>
    </row>
    <row r="560" spans="1:13" ht="40.35" customHeight="1" x14ac:dyDescent="0.3">
      <c r="A560" s="299" t="s">
        <v>277</v>
      </c>
      <c r="B560" s="127"/>
      <c r="C560" s="127"/>
      <c r="D560" s="127"/>
      <c r="E560" s="127"/>
      <c r="F560" s="127"/>
      <c r="G560" s="127"/>
      <c r="H560" s="127"/>
      <c r="I560" s="127"/>
      <c r="J560" s="127"/>
      <c r="K560" s="127"/>
      <c r="L560" s="127"/>
      <c r="M560" s="127"/>
    </row>
    <row r="561" spans="1:16" ht="59.45" customHeight="1" x14ac:dyDescent="0.3">
      <c r="A561" s="103" t="s">
        <v>185</v>
      </c>
      <c r="B561" s="103"/>
      <c r="C561" s="103"/>
      <c r="D561" s="103"/>
      <c r="E561" s="103"/>
      <c r="F561" s="103"/>
      <c r="G561" s="103"/>
      <c r="H561" s="103"/>
      <c r="I561" s="103"/>
      <c r="J561" s="103"/>
      <c r="K561" s="103"/>
      <c r="L561" s="117">
        <v>50</v>
      </c>
      <c r="M561" s="117"/>
      <c r="N561" s="60"/>
    </row>
    <row r="562" spans="1:16" ht="36" customHeight="1" x14ac:dyDescent="0.3">
      <c r="A562" s="107" t="s">
        <v>62</v>
      </c>
      <c r="B562" s="306"/>
      <c r="C562" s="306"/>
      <c r="D562" s="306"/>
      <c r="E562" s="306"/>
      <c r="F562" s="306"/>
      <c r="G562" s="306"/>
      <c r="H562" s="306"/>
      <c r="I562" s="306"/>
      <c r="J562" s="306"/>
      <c r="K562" s="306"/>
      <c r="L562" s="306"/>
      <c r="M562" s="306"/>
      <c r="N562" s="60"/>
    </row>
    <row r="563" spans="1:16" x14ac:dyDescent="0.3">
      <c r="A563" s="65"/>
      <c r="B563" s="40"/>
      <c r="C563" s="40"/>
      <c r="D563" s="40"/>
      <c r="E563" s="40"/>
      <c r="F563" s="40"/>
      <c r="G563" s="40"/>
      <c r="H563" s="40"/>
      <c r="I563" s="40"/>
      <c r="J563" s="40"/>
      <c r="K563" s="40"/>
      <c r="L563" s="40"/>
      <c r="M563" s="40"/>
    </row>
    <row r="564" spans="1:16" ht="35.25" x14ac:dyDescent="0.3">
      <c r="A564" s="295" t="s">
        <v>186</v>
      </c>
      <c r="B564" s="295"/>
      <c r="C564" s="295"/>
      <c r="D564" s="295"/>
      <c r="E564" s="295"/>
      <c r="F564" s="295"/>
      <c r="G564" s="295"/>
      <c r="H564" s="295"/>
      <c r="I564" s="295"/>
      <c r="J564" s="295"/>
      <c r="K564" s="295"/>
      <c r="L564" s="295"/>
      <c r="M564" s="295"/>
    </row>
    <row r="565" spans="1:16" ht="25.5" x14ac:dyDescent="0.3">
      <c r="A565" s="303" t="s">
        <v>187</v>
      </c>
      <c r="B565" s="303"/>
      <c r="C565" s="303"/>
      <c r="D565" s="303"/>
      <c r="E565" s="303"/>
      <c r="F565" s="303"/>
      <c r="G565" s="303"/>
      <c r="H565" s="303"/>
      <c r="I565" s="303"/>
      <c r="J565" s="303"/>
      <c r="K565" s="303"/>
      <c r="L565" s="303"/>
      <c r="M565" s="303"/>
    </row>
    <row r="566" spans="1:16" ht="25.5" x14ac:dyDescent="0.3">
      <c r="A566" s="232" t="s">
        <v>226</v>
      </c>
      <c r="B566" s="233"/>
      <c r="C566" s="233"/>
      <c r="D566" s="233"/>
      <c r="E566" s="233"/>
      <c r="F566" s="233"/>
      <c r="G566" s="233"/>
      <c r="H566" s="233"/>
      <c r="I566" s="233"/>
      <c r="J566" s="234"/>
      <c r="K566" s="68" t="s">
        <v>3</v>
      </c>
      <c r="L566" s="304" t="str">
        <f>+IF(K566="SI","CUMPLE","NO CUMPLE")</f>
        <v>CUMPLE</v>
      </c>
      <c r="M566" s="305"/>
      <c r="O566" s="89"/>
      <c r="P566" s="90"/>
    </row>
    <row r="567" spans="1:16" x14ac:dyDescent="0.3">
      <c r="E567" s="118" t="s">
        <v>189</v>
      </c>
      <c r="F567" s="118" t="s">
        <v>190</v>
      </c>
      <c r="G567" s="118"/>
      <c r="H567" s="118"/>
      <c r="I567" s="118"/>
      <c r="J567" s="118"/>
      <c r="K567" s="118"/>
      <c r="L567" s="69"/>
      <c r="M567" s="69"/>
    </row>
    <row r="568" spans="1:16" x14ac:dyDescent="0.3">
      <c r="E568" s="118"/>
      <c r="F568" s="298" t="s">
        <v>191</v>
      </c>
      <c r="G568" s="298"/>
      <c r="H568" s="298"/>
      <c r="I568" s="298" t="s">
        <v>192</v>
      </c>
      <c r="J568" s="298"/>
      <c r="K568" s="298"/>
      <c r="L568" s="69"/>
      <c r="M568" s="69"/>
    </row>
    <row r="569" spans="1:16" ht="75" customHeight="1" x14ac:dyDescent="0.3">
      <c r="E569" s="118"/>
      <c r="F569" s="45" t="s">
        <v>193</v>
      </c>
      <c r="G569" s="45" t="s">
        <v>194</v>
      </c>
      <c r="H569" s="45" t="s">
        <v>195</v>
      </c>
      <c r="I569" s="45" t="s">
        <v>193</v>
      </c>
      <c r="J569" s="45" t="s">
        <v>194</v>
      </c>
      <c r="K569" s="45" t="s">
        <v>195</v>
      </c>
      <c r="L569" s="69"/>
      <c r="M569" s="69"/>
    </row>
    <row r="570" spans="1:16" ht="53.25" x14ac:dyDescent="0.3">
      <c r="A570" s="2"/>
      <c r="E570" s="73" t="s">
        <v>197</v>
      </c>
      <c r="F570" s="70">
        <v>0.1</v>
      </c>
      <c r="G570" s="70">
        <v>0.3</v>
      </c>
      <c r="H570" s="70">
        <v>0.7</v>
      </c>
      <c r="I570" s="70">
        <v>0.3</v>
      </c>
      <c r="J570" s="70">
        <v>0.7</v>
      </c>
      <c r="K570" s="71">
        <v>1</v>
      </c>
      <c r="L570" s="69"/>
      <c r="M570" s="69"/>
    </row>
    <row r="571" spans="1:16" ht="66" x14ac:dyDescent="0.3">
      <c r="A571" s="2"/>
      <c r="E571" s="73" t="s">
        <v>198</v>
      </c>
      <c r="F571" s="70">
        <v>0.5</v>
      </c>
      <c r="G571" s="70">
        <v>1.5</v>
      </c>
      <c r="H571" s="70">
        <v>3.5</v>
      </c>
      <c r="I571" s="70">
        <v>1.5</v>
      </c>
      <c r="J571" s="70">
        <v>3.5</v>
      </c>
      <c r="K571" s="71">
        <v>5</v>
      </c>
      <c r="L571" s="69"/>
      <c r="M571" s="69"/>
    </row>
    <row r="572" spans="1:16" ht="66" x14ac:dyDescent="0.3">
      <c r="A572" s="2"/>
      <c r="E572" s="73" t="s">
        <v>199</v>
      </c>
      <c r="F572" s="70">
        <v>1</v>
      </c>
      <c r="G572" s="70">
        <v>3</v>
      </c>
      <c r="H572" s="70">
        <v>7</v>
      </c>
      <c r="I572" s="70">
        <v>3</v>
      </c>
      <c r="J572" s="70">
        <v>7</v>
      </c>
      <c r="K572" s="70">
        <v>10</v>
      </c>
      <c r="L572" s="69"/>
      <c r="M572" s="69"/>
    </row>
    <row r="573" spans="1:16" ht="53.25" x14ac:dyDescent="0.3">
      <c r="A573" s="2"/>
      <c r="E573" s="73" t="s">
        <v>200</v>
      </c>
      <c r="F573" s="70">
        <v>1.75</v>
      </c>
      <c r="G573" s="70">
        <v>5.25</v>
      </c>
      <c r="H573" s="70">
        <v>12.25</v>
      </c>
      <c r="I573" s="70">
        <v>5.25</v>
      </c>
      <c r="J573" s="70">
        <v>12.25</v>
      </c>
      <c r="K573" s="71">
        <v>17.5</v>
      </c>
      <c r="L573" s="69"/>
      <c r="M573" s="69"/>
    </row>
    <row r="574" spans="1:16" ht="14.1" customHeight="1" x14ac:dyDescent="0.3">
      <c r="A574" s="2"/>
      <c r="E574" s="37"/>
      <c r="F574" s="37"/>
      <c r="G574" s="37"/>
      <c r="H574" s="37"/>
      <c r="I574" s="37"/>
      <c r="J574" s="37"/>
      <c r="K574" s="37"/>
      <c r="L574" s="69"/>
    </row>
    <row r="575" spans="1:16" x14ac:dyDescent="0.3">
      <c r="E575" s="37"/>
      <c r="F575" s="37"/>
      <c r="G575" s="37"/>
      <c r="H575" s="37"/>
      <c r="I575" s="37"/>
      <c r="J575" s="37"/>
      <c r="K575" s="37"/>
    </row>
    <row r="576" spans="1:16" x14ac:dyDescent="0.3">
      <c r="E576" s="118" t="s">
        <v>196</v>
      </c>
      <c r="F576" s="118" t="s">
        <v>190</v>
      </c>
      <c r="G576" s="118"/>
      <c r="H576" s="118"/>
      <c r="I576" s="118"/>
      <c r="J576" s="118"/>
      <c r="K576" s="118"/>
    </row>
    <row r="577" spans="1:16" x14ac:dyDescent="0.3">
      <c r="A577" s="2"/>
      <c r="E577" s="118"/>
      <c r="F577" s="298" t="s">
        <v>191</v>
      </c>
      <c r="G577" s="298"/>
      <c r="H577" s="298"/>
      <c r="I577" s="298" t="s">
        <v>192</v>
      </c>
      <c r="J577" s="298"/>
      <c r="K577" s="298"/>
    </row>
    <row r="578" spans="1:16" ht="82.5" x14ac:dyDescent="0.3">
      <c r="A578" s="2"/>
      <c r="E578" s="118"/>
      <c r="F578" s="45" t="s">
        <v>193</v>
      </c>
      <c r="G578" s="45" t="s">
        <v>194</v>
      </c>
      <c r="H578" s="45" t="s">
        <v>195</v>
      </c>
      <c r="I578" s="45" t="s">
        <v>193</v>
      </c>
      <c r="J578" s="45" t="s">
        <v>194</v>
      </c>
      <c r="K578" s="45" t="s">
        <v>195</v>
      </c>
    </row>
    <row r="579" spans="1:16" ht="53.25" x14ac:dyDescent="0.3">
      <c r="A579" s="2"/>
      <c r="E579" s="73" t="s">
        <v>197</v>
      </c>
      <c r="F579" s="70">
        <v>0.1</v>
      </c>
      <c r="G579" s="70">
        <v>0.3</v>
      </c>
      <c r="H579" s="70">
        <v>0.7</v>
      </c>
      <c r="I579" s="70">
        <v>0.3</v>
      </c>
      <c r="J579" s="70">
        <v>0.7</v>
      </c>
      <c r="K579" s="72">
        <v>1</v>
      </c>
    </row>
    <row r="580" spans="1:16" ht="66" x14ac:dyDescent="0.3">
      <c r="E580" s="73" t="s">
        <v>198</v>
      </c>
      <c r="F580" s="70">
        <v>0.30000000000000004</v>
      </c>
      <c r="G580" s="70">
        <v>0.89999999999999991</v>
      </c>
      <c r="H580" s="70">
        <v>2.0999999999999996</v>
      </c>
      <c r="I580" s="70">
        <v>0.89999999999999991</v>
      </c>
      <c r="J580" s="70">
        <v>2.0999999999999996</v>
      </c>
      <c r="K580" s="72">
        <v>3</v>
      </c>
    </row>
    <row r="581" spans="1:16" ht="66" x14ac:dyDescent="0.3">
      <c r="E581" s="73" t="s">
        <v>199</v>
      </c>
      <c r="F581" s="70">
        <v>0.5</v>
      </c>
      <c r="G581" s="70">
        <v>1.5</v>
      </c>
      <c r="H581" s="70">
        <v>3.5</v>
      </c>
      <c r="I581" s="70">
        <v>1.5</v>
      </c>
      <c r="J581" s="70">
        <v>3.5</v>
      </c>
      <c r="K581" s="72">
        <v>5</v>
      </c>
    </row>
    <row r="582" spans="1:16" ht="53.25" x14ac:dyDescent="0.3">
      <c r="E582" s="74" t="s">
        <v>200</v>
      </c>
      <c r="F582" s="75">
        <v>0.8</v>
      </c>
      <c r="G582" s="75">
        <v>2.4</v>
      </c>
      <c r="H582" s="75">
        <v>5.6</v>
      </c>
      <c r="I582" s="75">
        <v>2.4</v>
      </c>
      <c r="J582" s="75">
        <v>5.6</v>
      </c>
      <c r="K582" s="76">
        <v>8</v>
      </c>
    </row>
    <row r="583" spans="1:16" ht="96.6" customHeight="1" x14ac:dyDescent="0.3">
      <c r="A583" s="307" t="s">
        <v>201</v>
      </c>
      <c r="B583" s="308"/>
      <c r="C583" s="308"/>
      <c r="D583" s="308"/>
      <c r="E583" s="308"/>
      <c r="F583" s="308"/>
      <c r="G583" s="308"/>
      <c r="H583" s="308"/>
      <c r="I583" s="308"/>
      <c r="J583" s="308"/>
      <c r="K583" s="308"/>
      <c r="L583" s="308"/>
      <c r="M583" s="308"/>
    </row>
    <row r="584" spans="1:16" ht="25.5" x14ac:dyDescent="0.3">
      <c r="A584" s="135" t="s">
        <v>202</v>
      </c>
      <c r="B584" s="136"/>
      <c r="C584" s="136"/>
      <c r="D584" s="136"/>
      <c r="E584" s="136"/>
      <c r="F584" s="136"/>
      <c r="G584" s="136"/>
      <c r="H584" s="136"/>
      <c r="I584" s="136"/>
      <c r="J584" s="136"/>
      <c r="K584" s="136"/>
      <c r="L584" s="136"/>
      <c r="M584" s="137"/>
    </row>
    <row r="585" spans="1:16" ht="42" customHeight="1" x14ac:dyDescent="0.3">
      <c r="A585" s="138" t="s">
        <v>76</v>
      </c>
      <c r="B585" s="139"/>
      <c r="C585" s="139"/>
      <c r="D585" s="139"/>
      <c r="E585" s="139"/>
      <c r="F585" s="139"/>
      <c r="G585" s="139"/>
      <c r="H585" s="139"/>
      <c r="I585" s="140"/>
      <c r="J585" s="13" t="s">
        <v>23</v>
      </c>
      <c r="K585" s="13" t="s">
        <v>24</v>
      </c>
      <c r="L585" s="13" t="s">
        <v>25</v>
      </c>
      <c r="M585" s="13" t="s">
        <v>26</v>
      </c>
    </row>
    <row r="586" spans="1:16" x14ac:dyDescent="0.3">
      <c r="A586" s="118" t="s">
        <v>140</v>
      </c>
      <c r="B586" s="118"/>
      <c r="C586" s="118"/>
      <c r="D586" s="118"/>
      <c r="E586" s="118"/>
      <c r="F586" s="118"/>
      <c r="G586" s="131" t="s">
        <v>248</v>
      </c>
      <c r="H586" s="129"/>
      <c r="I586" s="130"/>
      <c r="J586" s="17" t="s">
        <v>3</v>
      </c>
      <c r="K586" s="11" t="s">
        <v>230</v>
      </c>
      <c r="L586" s="11">
        <v>15</v>
      </c>
      <c r="M586" s="81"/>
    </row>
    <row r="587" spans="1:16" ht="43.35" customHeight="1" x14ac:dyDescent="0.3">
      <c r="A587" s="118" t="s">
        <v>141</v>
      </c>
      <c r="B587" s="118"/>
      <c r="C587" s="118"/>
      <c r="D587" s="118"/>
      <c r="E587" s="118"/>
      <c r="F587" s="118"/>
      <c r="G587" s="131" t="s">
        <v>258</v>
      </c>
      <c r="H587" s="129"/>
      <c r="I587" s="130"/>
      <c r="J587" s="17" t="s">
        <v>8</v>
      </c>
      <c r="K587" s="11"/>
      <c r="L587" s="11"/>
      <c r="M587" s="98" t="s">
        <v>261</v>
      </c>
      <c r="O587" s="91"/>
      <c r="P587" s="92"/>
    </row>
    <row r="588" spans="1:16" x14ac:dyDescent="0.3">
      <c r="A588" s="118" t="s">
        <v>142</v>
      </c>
      <c r="B588" s="118"/>
      <c r="C588" s="118"/>
      <c r="D588" s="118"/>
      <c r="E588" s="118"/>
      <c r="F588" s="118"/>
      <c r="G588" s="131" t="s">
        <v>249</v>
      </c>
      <c r="H588" s="129"/>
      <c r="I588" s="130"/>
      <c r="J588" s="17" t="s">
        <v>3</v>
      </c>
      <c r="K588" s="11"/>
      <c r="L588" s="11"/>
      <c r="M588" s="11"/>
    </row>
    <row r="589" spans="1:16" x14ac:dyDescent="0.3">
      <c r="A589" s="118" t="s">
        <v>77</v>
      </c>
      <c r="B589" s="118"/>
      <c r="C589" s="118"/>
      <c r="D589" s="118"/>
      <c r="E589" s="118"/>
      <c r="F589" s="118"/>
      <c r="G589" s="128">
        <v>44183</v>
      </c>
      <c r="H589" s="129"/>
      <c r="I589" s="130"/>
      <c r="J589" s="17" t="s">
        <v>3</v>
      </c>
      <c r="K589" s="11"/>
      <c r="L589" s="11"/>
      <c r="M589" s="11"/>
    </row>
    <row r="590" spans="1:16" x14ac:dyDescent="0.3">
      <c r="A590" s="118" t="s">
        <v>78</v>
      </c>
      <c r="B590" s="118"/>
      <c r="C590" s="118"/>
      <c r="D590" s="118"/>
      <c r="E590" s="118"/>
      <c r="F590" s="118"/>
      <c r="G590" s="128">
        <v>44227</v>
      </c>
      <c r="H590" s="129"/>
      <c r="I590" s="130"/>
      <c r="J590" s="17" t="s">
        <v>3</v>
      </c>
      <c r="K590" s="11"/>
      <c r="L590" s="11"/>
      <c r="M590" s="11"/>
    </row>
    <row r="591" spans="1:16" ht="16.5" customHeight="1" x14ac:dyDescent="0.3">
      <c r="A591" s="268" t="s">
        <v>143</v>
      </c>
      <c r="B591" s="269"/>
      <c r="C591" s="269"/>
      <c r="D591" s="269"/>
      <c r="E591" s="269"/>
      <c r="F591" s="269"/>
      <c r="G591" s="131" t="s">
        <v>249</v>
      </c>
      <c r="H591" s="129"/>
      <c r="I591" s="130"/>
      <c r="J591" s="17" t="s">
        <v>3</v>
      </c>
      <c r="K591" s="11"/>
      <c r="L591" s="11"/>
      <c r="M591" s="11"/>
    </row>
    <row r="592" spans="1:16" x14ac:dyDescent="0.3">
      <c r="A592" s="118" t="s">
        <v>144</v>
      </c>
      <c r="B592" s="118"/>
      <c r="C592" s="118"/>
      <c r="D592" s="118"/>
      <c r="E592" s="118"/>
      <c r="F592" s="118"/>
      <c r="G592" s="131">
        <v>0</v>
      </c>
      <c r="H592" s="129"/>
      <c r="I592" s="130"/>
      <c r="J592" s="17" t="s">
        <v>8</v>
      </c>
      <c r="K592" s="11"/>
      <c r="L592" s="11"/>
      <c r="M592" s="11"/>
    </row>
    <row r="593" spans="1:16" x14ac:dyDescent="0.3">
      <c r="A593" s="132" t="s">
        <v>79</v>
      </c>
      <c r="B593" s="132"/>
      <c r="C593" s="132"/>
      <c r="D593" s="132"/>
      <c r="E593" s="132"/>
      <c r="F593" s="132"/>
      <c r="G593" s="131" t="s">
        <v>239</v>
      </c>
      <c r="H593" s="129"/>
      <c r="I593" s="130"/>
      <c r="J593" s="17" t="s">
        <v>3</v>
      </c>
      <c r="K593" s="11"/>
      <c r="L593" s="11"/>
      <c r="M593" s="11"/>
    </row>
    <row r="594" spans="1:16" x14ac:dyDescent="0.3">
      <c r="A594" s="118" t="s">
        <v>205</v>
      </c>
      <c r="B594" s="118"/>
      <c r="C594" s="118"/>
      <c r="D594" s="118"/>
      <c r="E594" s="118"/>
      <c r="F594" s="118"/>
      <c r="G594" s="131" t="s">
        <v>250</v>
      </c>
      <c r="H594" s="129"/>
      <c r="I594" s="130"/>
      <c r="J594" s="17" t="s">
        <v>8</v>
      </c>
      <c r="K594" s="11"/>
      <c r="L594" s="11"/>
      <c r="M594" s="11"/>
    </row>
    <row r="595" spans="1:16" ht="42" customHeight="1" x14ac:dyDescent="0.3">
      <c r="A595" s="118" t="s">
        <v>204</v>
      </c>
      <c r="B595" s="118"/>
      <c r="C595" s="118"/>
      <c r="D595" s="118"/>
      <c r="E595" s="118"/>
      <c r="F595" s="118"/>
      <c r="G595" s="119"/>
      <c r="H595" s="120"/>
      <c r="I595" s="121"/>
      <c r="J595" s="17" t="s">
        <v>8</v>
      </c>
      <c r="K595" s="11"/>
      <c r="L595" s="11"/>
      <c r="M595" s="98" t="s">
        <v>255</v>
      </c>
    </row>
    <row r="596" spans="1:16" ht="25.5" x14ac:dyDescent="0.35">
      <c r="A596" s="122" t="s">
        <v>203</v>
      </c>
      <c r="B596" s="123"/>
      <c r="C596" s="123"/>
      <c r="D596" s="123"/>
      <c r="E596" s="123"/>
      <c r="F596" s="123"/>
      <c r="G596" s="123"/>
      <c r="H596" s="123"/>
      <c r="I596" s="123"/>
      <c r="J596" s="123"/>
      <c r="K596" s="123"/>
      <c r="L596" s="123"/>
      <c r="M596" s="124"/>
    </row>
    <row r="597" spans="1:16" ht="27" x14ac:dyDescent="0.35">
      <c r="A597" s="125" t="s">
        <v>9</v>
      </c>
      <c r="B597" s="125"/>
      <c r="C597" s="125"/>
      <c r="D597" s="125"/>
      <c r="E597" s="125"/>
      <c r="F597" s="125"/>
      <c r="G597" s="125"/>
      <c r="H597" s="125"/>
      <c r="I597" s="125"/>
      <c r="J597" s="125"/>
      <c r="K597" s="125"/>
      <c r="L597" s="125"/>
      <c r="M597" s="125"/>
    </row>
    <row r="598" spans="1:16" ht="35.25" x14ac:dyDescent="0.3">
      <c r="A598" s="103" t="s">
        <v>206</v>
      </c>
      <c r="B598" s="103"/>
      <c r="C598" s="103"/>
      <c r="D598" s="103"/>
      <c r="E598" s="103"/>
      <c r="F598" s="103"/>
      <c r="G598" s="103"/>
      <c r="H598" s="103"/>
      <c r="I598" s="103"/>
      <c r="J598" s="103"/>
      <c r="K598" s="103"/>
      <c r="L598" s="117">
        <v>0</v>
      </c>
      <c r="M598" s="117"/>
    </row>
    <row r="599" spans="1:16" ht="25.7" customHeight="1" x14ac:dyDescent="0.3">
      <c r="A599" s="126" t="s">
        <v>278</v>
      </c>
      <c r="B599" s="127"/>
      <c r="C599" s="127"/>
      <c r="D599" s="127"/>
      <c r="E599" s="127"/>
      <c r="F599" s="127"/>
      <c r="G599" s="127"/>
      <c r="H599" s="127"/>
      <c r="I599" s="127"/>
      <c r="J599" s="127"/>
      <c r="K599" s="127"/>
      <c r="L599" s="127"/>
      <c r="M599" s="127"/>
    </row>
    <row r="600" spans="1:16" ht="25.5" x14ac:dyDescent="0.3">
      <c r="A600" s="135" t="s">
        <v>207</v>
      </c>
      <c r="B600" s="136"/>
      <c r="C600" s="136"/>
      <c r="D600" s="136"/>
      <c r="E600" s="136"/>
      <c r="F600" s="136"/>
      <c r="G600" s="136"/>
      <c r="H600" s="136"/>
      <c r="I600" s="136"/>
      <c r="J600" s="136"/>
      <c r="K600" s="136"/>
      <c r="L600" s="136"/>
      <c r="M600" s="137"/>
    </row>
    <row r="601" spans="1:16" x14ac:dyDescent="0.3">
      <c r="A601" s="138" t="s">
        <v>76</v>
      </c>
      <c r="B601" s="139"/>
      <c r="C601" s="139"/>
      <c r="D601" s="139"/>
      <c r="E601" s="139"/>
      <c r="F601" s="139"/>
      <c r="G601" s="139"/>
      <c r="H601" s="139"/>
      <c r="I601" s="140"/>
      <c r="J601" s="13" t="s">
        <v>23</v>
      </c>
      <c r="K601" s="13" t="s">
        <v>24</v>
      </c>
      <c r="L601" s="13" t="s">
        <v>25</v>
      </c>
      <c r="M601" s="13" t="s">
        <v>26</v>
      </c>
    </row>
    <row r="602" spans="1:16" ht="36" customHeight="1" x14ac:dyDescent="0.3">
      <c r="A602" s="118" t="s">
        <v>140</v>
      </c>
      <c r="B602" s="118"/>
      <c r="C602" s="118"/>
      <c r="D602" s="118"/>
      <c r="E602" s="118"/>
      <c r="F602" s="118"/>
      <c r="G602" s="131" t="s">
        <v>251</v>
      </c>
      <c r="H602" s="129"/>
      <c r="I602" s="130"/>
      <c r="J602" s="17" t="s">
        <v>3</v>
      </c>
      <c r="K602" s="11" t="s">
        <v>230</v>
      </c>
      <c r="L602" s="11">
        <v>17</v>
      </c>
      <c r="M602" s="11"/>
    </row>
    <row r="603" spans="1:16" ht="79.349999999999994" customHeight="1" x14ac:dyDescent="0.3">
      <c r="A603" s="118" t="s">
        <v>141</v>
      </c>
      <c r="B603" s="118"/>
      <c r="C603" s="118"/>
      <c r="D603" s="118"/>
      <c r="E603" s="118"/>
      <c r="F603" s="118"/>
      <c r="G603" s="131" t="s">
        <v>252</v>
      </c>
      <c r="H603" s="129"/>
      <c r="I603" s="130"/>
      <c r="J603" s="17" t="s">
        <v>8</v>
      </c>
      <c r="K603" s="11"/>
      <c r="L603" s="11"/>
      <c r="M603" s="98" t="s">
        <v>262</v>
      </c>
      <c r="O603" s="86"/>
      <c r="P603" s="93"/>
    </row>
    <row r="604" spans="1:16" ht="36" customHeight="1" x14ac:dyDescent="0.3">
      <c r="A604" s="118" t="s">
        <v>142</v>
      </c>
      <c r="B604" s="118"/>
      <c r="C604" s="118"/>
      <c r="D604" s="118"/>
      <c r="E604" s="118"/>
      <c r="F604" s="118"/>
      <c r="G604" s="131" t="s">
        <v>253</v>
      </c>
      <c r="H604" s="129"/>
      <c r="I604" s="130"/>
      <c r="J604" s="17" t="s">
        <v>3</v>
      </c>
      <c r="K604" s="11"/>
      <c r="L604" s="11"/>
      <c r="M604" s="11"/>
    </row>
    <row r="605" spans="1:16" ht="36" customHeight="1" x14ac:dyDescent="0.3">
      <c r="A605" s="118" t="s">
        <v>77</v>
      </c>
      <c r="B605" s="118"/>
      <c r="C605" s="118"/>
      <c r="D605" s="118"/>
      <c r="E605" s="118"/>
      <c r="F605" s="118"/>
      <c r="G605" s="128">
        <v>44221</v>
      </c>
      <c r="H605" s="129"/>
      <c r="I605" s="130"/>
      <c r="J605" s="17" t="s">
        <v>3</v>
      </c>
      <c r="K605" s="11"/>
      <c r="L605" s="11"/>
      <c r="M605" s="11"/>
    </row>
    <row r="606" spans="1:16" ht="36" customHeight="1" x14ac:dyDescent="0.3">
      <c r="A606" s="118" t="s">
        <v>78</v>
      </c>
      <c r="B606" s="118"/>
      <c r="C606" s="118"/>
      <c r="D606" s="118"/>
      <c r="E606" s="118"/>
      <c r="F606" s="118"/>
      <c r="G606" s="128">
        <v>44566</v>
      </c>
      <c r="H606" s="129"/>
      <c r="I606" s="130"/>
      <c r="J606" s="17" t="s">
        <v>3</v>
      </c>
      <c r="K606" s="11"/>
      <c r="L606" s="11"/>
      <c r="M606" s="11"/>
    </row>
    <row r="607" spans="1:16" ht="36" customHeight="1" x14ac:dyDescent="0.3">
      <c r="A607" s="268" t="s">
        <v>143</v>
      </c>
      <c r="B607" s="269"/>
      <c r="C607" s="269"/>
      <c r="D607" s="269"/>
      <c r="E607" s="269"/>
      <c r="F607" s="269"/>
      <c r="G607" s="131" t="s">
        <v>253</v>
      </c>
      <c r="H607" s="129"/>
      <c r="I607" s="130"/>
      <c r="J607" s="17" t="s">
        <v>3</v>
      </c>
      <c r="K607" s="11"/>
      <c r="L607" s="11"/>
      <c r="M607" s="11"/>
    </row>
    <row r="608" spans="1:16" ht="36" customHeight="1" x14ac:dyDescent="0.3">
      <c r="A608" s="118" t="s">
        <v>144</v>
      </c>
      <c r="B608" s="118"/>
      <c r="C608" s="118"/>
      <c r="D608" s="118"/>
      <c r="E608" s="118"/>
      <c r="F608" s="118"/>
      <c r="G608" s="131">
        <v>94568</v>
      </c>
      <c r="H608" s="129"/>
      <c r="I608" s="130"/>
      <c r="J608" s="17" t="s">
        <v>3</v>
      </c>
      <c r="K608" s="11"/>
      <c r="L608" s="11"/>
      <c r="M608" s="11"/>
    </row>
    <row r="609" spans="1:16" ht="36" customHeight="1" x14ac:dyDescent="0.3">
      <c r="A609" s="132" t="s">
        <v>79</v>
      </c>
      <c r="B609" s="132"/>
      <c r="C609" s="132"/>
      <c r="D609" s="132"/>
      <c r="E609" s="132"/>
      <c r="F609" s="132"/>
      <c r="G609" s="131" t="s">
        <v>239</v>
      </c>
      <c r="H609" s="129"/>
      <c r="I609" s="130"/>
      <c r="J609" s="17" t="s">
        <v>3</v>
      </c>
      <c r="K609" s="11"/>
      <c r="L609" s="11"/>
      <c r="M609" s="11"/>
    </row>
    <row r="610" spans="1:16" ht="36" customHeight="1" x14ac:dyDescent="0.3">
      <c r="A610" s="118" t="s">
        <v>205</v>
      </c>
      <c r="B610" s="118"/>
      <c r="C610" s="118"/>
      <c r="D610" s="118"/>
      <c r="E610" s="118"/>
      <c r="F610" s="118"/>
      <c r="G610" s="119"/>
      <c r="H610" s="120"/>
      <c r="I610" s="121"/>
      <c r="J610" s="17" t="s">
        <v>8</v>
      </c>
      <c r="K610" s="11"/>
      <c r="L610" s="11"/>
      <c r="M610" s="133" t="s">
        <v>256</v>
      </c>
    </row>
    <row r="611" spans="1:16" ht="68.45" customHeight="1" x14ac:dyDescent="0.3">
      <c r="A611" s="118" t="s">
        <v>204</v>
      </c>
      <c r="B611" s="118"/>
      <c r="C611" s="118"/>
      <c r="D611" s="118"/>
      <c r="E611" s="118"/>
      <c r="F611" s="118"/>
      <c r="G611" s="119"/>
      <c r="H611" s="120"/>
      <c r="I611" s="121"/>
      <c r="J611" s="17" t="s">
        <v>8</v>
      </c>
      <c r="K611" s="11"/>
      <c r="L611" s="11"/>
      <c r="M611" s="134"/>
    </row>
    <row r="612" spans="1:16" ht="25.5" x14ac:dyDescent="0.35">
      <c r="A612" s="122" t="s">
        <v>208</v>
      </c>
      <c r="B612" s="123"/>
      <c r="C612" s="123"/>
      <c r="D612" s="123"/>
      <c r="E612" s="123"/>
      <c r="F612" s="123"/>
      <c r="G612" s="123"/>
      <c r="H612" s="123"/>
      <c r="I612" s="123"/>
      <c r="J612" s="123"/>
      <c r="K612" s="123"/>
      <c r="L612" s="123"/>
      <c r="M612" s="124"/>
    </row>
    <row r="613" spans="1:16" ht="27" x14ac:dyDescent="0.35">
      <c r="A613" s="125" t="s">
        <v>9</v>
      </c>
      <c r="B613" s="125"/>
      <c r="C613" s="125"/>
      <c r="D613" s="125"/>
      <c r="E613" s="125"/>
      <c r="F613" s="125"/>
      <c r="G613" s="125"/>
      <c r="H613" s="125"/>
      <c r="I613" s="125"/>
      <c r="J613" s="125"/>
      <c r="K613" s="125"/>
      <c r="L613" s="125"/>
      <c r="M613" s="125"/>
    </row>
    <row r="614" spans="1:16" ht="35.25" x14ac:dyDescent="0.3">
      <c r="A614" s="103" t="s">
        <v>206</v>
      </c>
      <c r="B614" s="103"/>
      <c r="C614" s="103"/>
      <c r="D614" s="103"/>
      <c r="E614" s="103"/>
      <c r="F614" s="103"/>
      <c r="G614" s="103"/>
      <c r="H614" s="103"/>
      <c r="I614" s="103"/>
      <c r="J614" s="103"/>
      <c r="K614" s="103"/>
      <c r="L614" s="117">
        <v>0</v>
      </c>
      <c r="M614" s="117"/>
    </row>
    <row r="615" spans="1:16" ht="30" customHeight="1" x14ac:dyDescent="0.3">
      <c r="A615" s="126" t="s">
        <v>279</v>
      </c>
      <c r="B615" s="127"/>
      <c r="C615" s="127"/>
      <c r="D615" s="127"/>
      <c r="E615" s="127"/>
      <c r="F615" s="127"/>
      <c r="G615" s="127"/>
      <c r="H615" s="127"/>
      <c r="I615" s="127"/>
      <c r="J615" s="127"/>
      <c r="K615" s="127"/>
      <c r="L615" s="127"/>
      <c r="M615" s="127"/>
      <c r="O615" s="89"/>
      <c r="P615" s="90"/>
    </row>
    <row r="616" spans="1:16" x14ac:dyDescent="0.3">
      <c r="A616" s="65"/>
      <c r="B616" s="40"/>
      <c r="C616" s="40"/>
      <c r="D616" s="40"/>
      <c r="E616" s="40"/>
      <c r="F616" s="40"/>
      <c r="G616" s="40"/>
      <c r="H616" s="40"/>
      <c r="I616" s="40"/>
      <c r="J616" s="40"/>
      <c r="K616" s="40"/>
      <c r="L616" s="40"/>
      <c r="M616" s="40"/>
    </row>
    <row r="617" spans="1:16" ht="25.5" x14ac:dyDescent="0.3">
      <c r="A617" s="112" t="s">
        <v>209</v>
      </c>
      <c r="B617" s="112"/>
      <c r="C617" s="112"/>
      <c r="D617" s="112"/>
      <c r="E617" s="112"/>
      <c r="F617" s="112"/>
      <c r="G617" s="112"/>
      <c r="H617" s="112"/>
      <c r="I617" s="112"/>
      <c r="J617" s="112"/>
      <c r="K617" s="112"/>
      <c r="L617" s="112"/>
      <c r="M617" s="112"/>
    </row>
    <row r="618" spans="1:16" ht="35.25" x14ac:dyDescent="0.3">
      <c r="A618" s="114" t="s">
        <v>210</v>
      </c>
      <c r="B618" s="114"/>
      <c r="C618" s="114"/>
      <c r="D618" s="114"/>
      <c r="E618" s="114"/>
      <c r="F618" s="114"/>
      <c r="G618" s="114"/>
      <c r="H618" s="114"/>
      <c r="I618" s="114"/>
      <c r="J618" s="115" t="s">
        <v>3</v>
      </c>
      <c r="K618" s="115"/>
      <c r="L618" s="116" t="str">
        <f>+IF(J618="SI","CUMPLE","NO CUMPLE")</f>
        <v>CUMPLE</v>
      </c>
      <c r="M618" s="116"/>
    </row>
    <row r="619" spans="1:16" ht="35.25" x14ac:dyDescent="0.3">
      <c r="A619" s="102" t="s">
        <v>211</v>
      </c>
      <c r="B619" s="102"/>
      <c r="C619" s="102"/>
      <c r="D619" s="102"/>
      <c r="E619" s="102"/>
      <c r="F619" s="102"/>
      <c r="G619" s="102"/>
      <c r="H619" s="102"/>
      <c r="I619" s="102"/>
      <c r="J619" s="102"/>
      <c r="K619" s="102"/>
      <c r="L619" s="117">
        <v>10</v>
      </c>
      <c r="M619" s="117"/>
    </row>
    <row r="620" spans="1:16" ht="28.35" customHeight="1" x14ac:dyDescent="0.3">
      <c r="A620" s="107" t="s">
        <v>62</v>
      </c>
      <c r="B620" s="107"/>
      <c r="C620" s="107"/>
      <c r="D620" s="107"/>
      <c r="E620" s="107"/>
      <c r="F620" s="107"/>
      <c r="G620" s="107"/>
      <c r="H620" s="107"/>
      <c r="I620" s="107"/>
      <c r="J620" s="107"/>
      <c r="K620" s="107"/>
      <c r="L620" s="107"/>
      <c r="M620" s="107"/>
    </row>
    <row r="621" spans="1:16" ht="25.5" x14ac:dyDescent="0.3">
      <c r="A621" s="112" t="s">
        <v>212</v>
      </c>
      <c r="B621" s="112"/>
      <c r="C621" s="112"/>
      <c r="D621" s="112"/>
      <c r="E621" s="112"/>
      <c r="F621" s="112"/>
      <c r="G621" s="112"/>
      <c r="H621" s="112"/>
      <c r="I621" s="112"/>
      <c r="J621" s="112"/>
      <c r="K621" s="112"/>
      <c r="L621" s="112"/>
      <c r="M621" s="112"/>
    </row>
    <row r="622" spans="1:16" ht="74.45" customHeight="1" x14ac:dyDescent="0.3">
      <c r="A622" s="99" t="s">
        <v>213</v>
      </c>
      <c r="B622" s="99"/>
      <c r="C622" s="99"/>
      <c r="D622" s="99"/>
      <c r="E622" s="99"/>
      <c r="F622" s="99"/>
      <c r="G622" s="99"/>
      <c r="H622" s="99"/>
      <c r="I622" s="99"/>
      <c r="J622" s="100" t="s">
        <v>3</v>
      </c>
      <c r="K622" s="100"/>
      <c r="L622" s="101" t="str">
        <f>+IF(J622="SI","CUMPLE","NO CUMPLE")</f>
        <v>CUMPLE</v>
      </c>
      <c r="M622" s="101"/>
    </row>
    <row r="623" spans="1:16" ht="74.45" customHeight="1" x14ac:dyDescent="0.3">
      <c r="A623" s="99" t="s">
        <v>214</v>
      </c>
      <c r="B623" s="99"/>
      <c r="C623" s="99"/>
      <c r="D623" s="99"/>
      <c r="E623" s="99"/>
      <c r="F623" s="99"/>
      <c r="G623" s="99"/>
      <c r="H623" s="99"/>
      <c r="I623" s="99"/>
      <c r="J623" s="100" t="s">
        <v>3</v>
      </c>
      <c r="K623" s="100"/>
      <c r="L623" s="101" t="str">
        <f>+IF(J623="SI","CUMPLE","NO CUMPLE")</f>
        <v>CUMPLE</v>
      </c>
      <c r="M623" s="101"/>
    </row>
    <row r="624" spans="1:16" ht="74.45" customHeight="1" x14ac:dyDescent="0.3">
      <c r="A624" s="99" t="s">
        <v>216</v>
      </c>
      <c r="B624" s="99"/>
      <c r="C624" s="99"/>
      <c r="D624" s="99"/>
      <c r="E624" s="99"/>
      <c r="F624" s="99"/>
      <c r="G624" s="99"/>
      <c r="H624" s="99"/>
      <c r="I624" s="99"/>
      <c r="J624" s="100" t="s">
        <v>12</v>
      </c>
      <c r="K624" s="100"/>
      <c r="L624" s="101" t="str">
        <f>+IF(OR(J624="SI",J624="NO APLICA"),"CUMPLE","NO CUMPLE")</f>
        <v>CUMPLE</v>
      </c>
      <c r="M624" s="101"/>
    </row>
    <row r="625" spans="1:13" ht="30" x14ac:dyDescent="0.3">
      <c r="A625" s="102" t="s">
        <v>215</v>
      </c>
      <c r="B625" s="102"/>
      <c r="C625" s="102"/>
      <c r="D625" s="102"/>
      <c r="E625" s="102"/>
      <c r="F625" s="102"/>
      <c r="G625" s="102"/>
      <c r="H625" s="102"/>
      <c r="I625" s="102"/>
      <c r="J625" s="102"/>
      <c r="K625" s="102"/>
      <c r="L625" s="113">
        <f>+IF(AND(L622="CUMPLE",L623="CUMPLE",L624="CUMPLE"),1,0)</f>
        <v>1</v>
      </c>
      <c r="M625" s="113"/>
    </row>
    <row r="626" spans="1:13" ht="25.5" x14ac:dyDescent="0.3">
      <c r="A626" s="111" t="s">
        <v>223</v>
      </c>
      <c r="B626" s="112"/>
      <c r="C626" s="112"/>
      <c r="D626" s="112"/>
      <c r="E626" s="112"/>
      <c r="F626" s="112"/>
      <c r="G626" s="112"/>
      <c r="H626" s="112"/>
      <c r="I626" s="112"/>
      <c r="J626" s="112"/>
      <c r="K626" s="112"/>
      <c r="L626" s="112"/>
      <c r="M626" s="112"/>
    </row>
    <row r="627" spans="1:13" ht="23.25" x14ac:dyDescent="0.3">
      <c r="A627" s="108" t="s">
        <v>217</v>
      </c>
      <c r="B627" s="108"/>
      <c r="C627" s="108"/>
      <c r="D627" s="108"/>
      <c r="E627" s="108"/>
      <c r="F627" s="108"/>
      <c r="G627" s="108"/>
      <c r="H627" s="108"/>
      <c r="I627" s="108"/>
      <c r="J627" s="108"/>
      <c r="K627" s="108"/>
      <c r="L627" s="109" t="str">
        <f>+M28</f>
        <v>SI ACREDITA</v>
      </c>
      <c r="M627" s="110"/>
    </row>
    <row r="628" spans="1:13" ht="20.25" x14ac:dyDescent="0.3">
      <c r="A628" s="99" t="s">
        <v>218</v>
      </c>
      <c r="B628" s="99"/>
      <c r="C628" s="99"/>
      <c r="D628" s="99"/>
      <c r="E628" s="99"/>
      <c r="F628" s="99"/>
      <c r="G628" s="99"/>
      <c r="H628" s="99"/>
      <c r="I628" s="99"/>
      <c r="J628" s="100" t="s">
        <v>8</v>
      </c>
      <c r="K628" s="100"/>
      <c r="L628" s="101" t="str">
        <f>+IF(J628="NO","CUMPLE","NO CUMPLE")</f>
        <v>CUMPLE</v>
      </c>
      <c r="M628" s="101"/>
    </row>
    <row r="629" spans="1:13" ht="30" x14ac:dyDescent="0.3">
      <c r="A629" s="102" t="s">
        <v>219</v>
      </c>
      <c r="B629" s="102"/>
      <c r="C629" s="102"/>
      <c r="D629" s="102"/>
      <c r="E629" s="102"/>
      <c r="F629" s="102"/>
      <c r="G629" s="102"/>
      <c r="H629" s="102"/>
      <c r="I629" s="102"/>
      <c r="J629" s="102"/>
      <c r="K629" s="102"/>
      <c r="L629" s="103">
        <f>+IF(AND(L627="SI ACREDITA",L628="CUMPLE"),0.25,0)</f>
        <v>0.25</v>
      </c>
      <c r="M629" s="103"/>
    </row>
    <row r="630" spans="1:13" ht="25.5" x14ac:dyDescent="0.3">
      <c r="A630" s="111" t="s">
        <v>225</v>
      </c>
      <c r="B630" s="112"/>
      <c r="C630" s="112"/>
      <c r="D630" s="112"/>
      <c r="E630" s="112"/>
      <c r="F630" s="112"/>
      <c r="G630" s="112"/>
      <c r="H630" s="112"/>
      <c r="I630" s="112"/>
      <c r="J630" s="112"/>
      <c r="K630" s="112"/>
      <c r="L630" s="112"/>
      <c r="M630" s="112"/>
    </row>
    <row r="631" spans="1:13" ht="23.25" x14ac:dyDescent="0.3">
      <c r="A631" s="108" t="s">
        <v>220</v>
      </c>
      <c r="B631" s="108"/>
      <c r="C631" s="108"/>
      <c r="D631" s="108"/>
      <c r="E631" s="108"/>
      <c r="F631" s="108"/>
      <c r="G631" s="108"/>
      <c r="H631" s="108"/>
      <c r="I631" s="108"/>
      <c r="J631" s="108"/>
      <c r="K631" s="108"/>
      <c r="L631" s="109" t="str">
        <f>+M22</f>
        <v>SI ACREDITA</v>
      </c>
      <c r="M631" s="110"/>
    </row>
    <row r="632" spans="1:13" ht="20.25" x14ac:dyDescent="0.3">
      <c r="A632" s="99" t="s">
        <v>221</v>
      </c>
      <c r="B632" s="99"/>
      <c r="C632" s="99"/>
      <c r="D632" s="99"/>
      <c r="E632" s="99"/>
      <c r="F632" s="99"/>
      <c r="G632" s="99"/>
      <c r="H632" s="99"/>
      <c r="I632" s="99"/>
      <c r="J632" s="100" t="s">
        <v>8</v>
      </c>
      <c r="K632" s="100"/>
      <c r="L632" s="101" t="str">
        <f>+IF(J632="NO","CUMPLE","NO CUMPLE")</f>
        <v>CUMPLE</v>
      </c>
      <c r="M632" s="101"/>
    </row>
    <row r="633" spans="1:13" ht="30" x14ac:dyDescent="0.3">
      <c r="A633" s="102" t="s">
        <v>222</v>
      </c>
      <c r="B633" s="102"/>
      <c r="C633" s="102"/>
      <c r="D633" s="102"/>
      <c r="E633" s="102"/>
      <c r="F633" s="102"/>
      <c r="G633" s="102"/>
      <c r="H633" s="102"/>
      <c r="I633" s="102"/>
      <c r="J633" s="102"/>
      <c r="K633" s="102"/>
      <c r="L633" s="103">
        <f>+IF(AND(L631="SI ACREDITA",L632="CUMPLE"),0.25,0)</f>
        <v>0.25</v>
      </c>
      <c r="M633" s="103"/>
    </row>
    <row r="634" spans="1:13" ht="35.25" x14ac:dyDescent="0.3">
      <c r="A634" s="104" t="s">
        <v>224</v>
      </c>
      <c r="B634" s="104"/>
      <c r="C634" s="104"/>
      <c r="D634" s="104"/>
      <c r="E634" s="104"/>
      <c r="F634" s="104"/>
      <c r="G634" s="104"/>
      <c r="H634" s="104"/>
      <c r="I634" s="104"/>
      <c r="J634" s="104"/>
      <c r="K634" s="104"/>
      <c r="L634" s="105">
        <f>+L633+L629+L625+L619+IF(L566="CUMPLE",L614+L598,0)+IF(L503="CUMPLE",L561,0)</f>
        <v>61.5</v>
      </c>
      <c r="M634" s="106"/>
    </row>
    <row r="635" spans="1:13" ht="86.1" customHeight="1" x14ac:dyDescent="0.3">
      <c r="A635" s="107" t="s">
        <v>62</v>
      </c>
      <c r="B635" s="107"/>
      <c r="C635" s="107"/>
      <c r="D635" s="107"/>
      <c r="E635" s="107"/>
      <c r="F635" s="107"/>
      <c r="G635" s="107"/>
      <c r="H635" s="107"/>
      <c r="I635" s="107"/>
      <c r="J635" s="107"/>
      <c r="K635" s="107"/>
      <c r="L635" s="107"/>
      <c r="M635" s="107"/>
    </row>
  </sheetData>
  <sheetProtection formatRows="0"/>
  <sortState ref="AG1:AG16">
    <sortCondition ref="AG1:AG16"/>
  </sortState>
  <mergeCells count="835">
    <mergeCell ref="G403:I403"/>
    <mergeCell ref="A403:F403"/>
    <mergeCell ref="A591:F591"/>
    <mergeCell ref="G591:I591"/>
    <mergeCell ref="A607:F607"/>
    <mergeCell ref="G607:I607"/>
    <mergeCell ref="A599:M599"/>
    <mergeCell ref="A592:F592"/>
    <mergeCell ref="G592:I592"/>
    <mergeCell ref="A593:F593"/>
    <mergeCell ref="G593:I593"/>
    <mergeCell ref="A596:M596"/>
    <mergeCell ref="A597:M597"/>
    <mergeCell ref="A598:K598"/>
    <mergeCell ref="L598:M598"/>
    <mergeCell ref="A594:F594"/>
    <mergeCell ref="A595:F595"/>
    <mergeCell ref="G594:I594"/>
    <mergeCell ref="G595:I595"/>
    <mergeCell ref="A586:F586"/>
    <mergeCell ref="G586:I586"/>
    <mergeCell ref="A587:F587"/>
    <mergeCell ref="G587:I587"/>
    <mergeCell ref="A588:F588"/>
    <mergeCell ref="G588:I588"/>
    <mergeCell ref="A589:F589"/>
    <mergeCell ref="G589:I589"/>
    <mergeCell ref="A590:F590"/>
    <mergeCell ref="G590:I590"/>
    <mergeCell ref="E576:E578"/>
    <mergeCell ref="F576:K576"/>
    <mergeCell ref="F577:H577"/>
    <mergeCell ref="I577:K577"/>
    <mergeCell ref="A583:M583"/>
    <mergeCell ref="A584:M584"/>
    <mergeCell ref="A585:I585"/>
    <mergeCell ref="E567:E569"/>
    <mergeCell ref="F567:K567"/>
    <mergeCell ref="F568:H568"/>
    <mergeCell ref="I568:K568"/>
    <mergeCell ref="A560:M560"/>
    <mergeCell ref="A530:K530"/>
    <mergeCell ref="A559:K559"/>
    <mergeCell ref="L561:M561"/>
    <mergeCell ref="A561:K561"/>
    <mergeCell ref="A564:M564"/>
    <mergeCell ref="A565:M565"/>
    <mergeCell ref="A566:J566"/>
    <mergeCell ref="L566:M566"/>
    <mergeCell ref="A562:M562"/>
    <mergeCell ref="C553:D553"/>
    <mergeCell ref="A557:M557"/>
    <mergeCell ref="A558:M558"/>
    <mergeCell ref="L559:M559"/>
    <mergeCell ref="J543:M543"/>
    <mergeCell ref="A544:M544"/>
    <mergeCell ref="C546:D546"/>
    <mergeCell ref="C547:D547"/>
    <mergeCell ref="C548:D548"/>
    <mergeCell ref="C549:D549"/>
    <mergeCell ref="C550:D550"/>
    <mergeCell ref="C551:D551"/>
    <mergeCell ref="C552:D552"/>
    <mergeCell ref="B535:I535"/>
    <mergeCell ref="B537:I537"/>
    <mergeCell ref="B538:I538"/>
    <mergeCell ref="B539:I539"/>
    <mergeCell ref="B540:I540"/>
    <mergeCell ref="B541:I541"/>
    <mergeCell ref="B542:I542"/>
    <mergeCell ref="A543:I543"/>
    <mergeCell ref="B536:I536"/>
    <mergeCell ref="L530:M530"/>
    <mergeCell ref="A531:M531"/>
    <mergeCell ref="A533:M533"/>
    <mergeCell ref="B534:I534"/>
    <mergeCell ref="C518:D518"/>
    <mergeCell ref="C519:D519"/>
    <mergeCell ref="C520:D520"/>
    <mergeCell ref="C521:D521"/>
    <mergeCell ref="C522:D522"/>
    <mergeCell ref="C523:D523"/>
    <mergeCell ref="C524:D524"/>
    <mergeCell ref="A528:M528"/>
    <mergeCell ref="A529:M529"/>
    <mergeCell ref="B509:I509"/>
    <mergeCell ref="B510:I510"/>
    <mergeCell ref="B511:I511"/>
    <mergeCell ref="B512:I512"/>
    <mergeCell ref="B513:I513"/>
    <mergeCell ref="A514:I514"/>
    <mergeCell ref="J514:M514"/>
    <mergeCell ref="A515:M515"/>
    <mergeCell ref="C517:D517"/>
    <mergeCell ref="A503:J503"/>
    <mergeCell ref="L503:M503"/>
    <mergeCell ref="A502:M502"/>
    <mergeCell ref="A504:M504"/>
    <mergeCell ref="B505:I505"/>
    <mergeCell ref="B506:I506"/>
    <mergeCell ref="B507:I507"/>
    <mergeCell ref="B508:I508"/>
    <mergeCell ref="A492:M492"/>
    <mergeCell ref="A493:M493"/>
    <mergeCell ref="F496:G496"/>
    <mergeCell ref="D496:E497"/>
    <mergeCell ref="D498:E498"/>
    <mergeCell ref="D499:E499"/>
    <mergeCell ref="D500:E500"/>
    <mergeCell ref="D501:E501"/>
    <mergeCell ref="I496:I497"/>
    <mergeCell ref="J496:K496"/>
    <mergeCell ref="A479:M479"/>
    <mergeCell ref="A480:M480"/>
    <mergeCell ref="A481:A482"/>
    <mergeCell ref="B481:K481"/>
    <mergeCell ref="L481:M481"/>
    <mergeCell ref="B482:C482"/>
    <mergeCell ref="D482:I482"/>
    <mergeCell ref="L482:M482"/>
    <mergeCell ref="A491:M491"/>
    <mergeCell ref="A486:J486"/>
    <mergeCell ref="A488:M488"/>
    <mergeCell ref="L487:M487"/>
    <mergeCell ref="A487:K487"/>
    <mergeCell ref="A483:K483"/>
    <mergeCell ref="L483:M483"/>
    <mergeCell ref="A484:M484"/>
    <mergeCell ref="L486:M486"/>
    <mergeCell ref="A431:I431"/>
    <mergeCell ref="A432:F432"/>
    <mergeCell ref="G432:I432"/>
    <mergeCell ref="A434:M434"/>
    <mergeCell ref="A435:M435"/>
    <mergeCell ref="A436:K436"/>
    <mergeCell ref="L436:M436"/>
    <mergeCell ref="A433:F433"/>
    <mergeCell ref="G433:I433"/>
    <mergeCell ref="A364:M364"/>
    <mergeCell ref="A365:B365"/>
    <mergeCell ref="C365:M365"/>
    <mergeCell ref="B366:I366"/>
    <mergeCell ref="A362:M362"/>
    <mergeCell ref="A377:G377"/>
    <mergeCell ref="H377:I377"/>
    <mergeCell ref="J377:K377"/>
    <mergeCell ref="L377:M377"/>
    <mergeCell ref="A367:I367"/>
    <mergeCell ref="A368:I368"/>
    <mergeCell ref="A369:I369"/>
    <mergeCell ref="A370:I370"/>
    <mergeCell ref="A371:I371"/>
    <mergeCell ref="A372:I372"/>
    <mergeCell ref="A373:I373"/>
    <mergeCell ref="A317:I317"/>
    <mergeCell ref="A318:F318"/>
    <mergeCell ref="G318:I318"/>
    <mergeCell ref="A319:F319"/>
    <mergeCell ref="G319:I319"/>
    <mergeCell ref="A320:F320"/>
    <mergeCell ref="G320:I320"/>
    <mergeCell ref="A323:I323"/>
    <mergeCell ref="A326:M326"/>
    <mergeCell ref="G322:I322"/>
    <mergeCell ref="A324:F324"/>
    <mergeCell ref="G324:I324"/>
    <mergeCell ref="A325:F325"/>
    <mergeCell ref="G325:I325"/>
    <mergeCell ref="A321:F321"/>
    <mergeCell ref="G321:I321"/>
    <mergeCell ref="A322:F322"/>
    <mergeCell ref="A305:F305"/>
    <mergeCell ref="G305:I305"/>
    <mergeCell ref="A309:I309"/>
    <mergeCell ref="A311:F311"/>
    <mergeCell ref="G311:I311"/>
    <mergeCell ref="A312:M312"/>
    <mergeCell ref="A313:M313"/>
    <mergeCell ref="A314:K314"/>
    <mergeCell ref="L314:M314"/>
    <mergeCell ref="A296:F296"/>
    <mergeCell ref="G296:I296"/>
    <mergeCell ref="A298:M298"/>
    <mergeCell ref="A299:M299"/>
    <mergeCell ref="A300:K300"/>
    <mergeCell ref="L300:M300"/>
    <mergeCell ref="A302:M302"/>
    <mergeCell ref="A303:I303"/>
    <mergeCell ref="A304:F304"/>
    <mergeCell ref="G304:I304"/>
    <mergeCell ref="B5:G5"/>
    <mergeCell ref="L235:M235"/>
    <mergeCell ref="L236:M236"/>
    <mergeCell ref="D234:I234"/>
    <mergeCell ref="D235:I235"/>
    <mergeCell ref="D236:I236"/>
    <mergeCell ref="B237:J237"/>
    <mergeCell ref="L115:M115"/>
    <mergeCell ref="A144:C144"/>
    <mergeCell ref="D144:E144"/>
    <mergeCell ref="F144:G144"/>
    <mergeCell ref="H144:I144"/>
    <mergeCell ref="J144:K144"/>
    <mergeCell ref="L144:M144"/>
    <mergeCell ref="A173:C173"/>
    <mergeCell ref="D173:E173"/>
    <mergeCell ref="F173:G173"/>
    <mergeCell ref="H173:I173"/>
    <mergeCell ref="J173:K173"/>
    <mergeCell ref="L173:M173"/>
    <mergeCell ref="L57:M57"/>
    <mergeCell ref="J57:K57"/>
    <mergeCell ref="A57:C57"/>
    <mergeCell ref="D57:E57"/>
    <mergeCell ref="L86:M86"/>
    <mergeCell ref="B213:I213"/>
    <mergeCell ref="B214:I214"/>
    <mergeCell ref="A215:I215"/>
    <mergeCell ref="J215:M215"/>
    <mergeCell ref="A142:M142"/>
    <mergeCell ref="A143:M143"/>
    <mergeCell ref="A145:M145"/>
    <mergeCell ref="A147:M147"/>
    <mergeCell ref="B151:I151"/>
    <mergeCell ref="B152:I152"/>
    <mergeCell ref="B153:I153"/>
    <mergeCell ref="B154:I154"/>
    <mergeCell ref="B155:I155"/>
    <mergeCell ref="A129:M129"/>
    <mergeCell ref="C131:D131"/>
    <mergeCell ref="C132:D132"/>
    <mergeCell ref="C133:D133"/>
    <mergeCell ref="C134:D134"/>
    <mergeCell ref="C191:D191"/>
    <mergeCell ref="C192:D192"/>
    <mergeCell ref="C193:D193"/>
    <mergeCell ref="C194:D194"/>
    <mergeCell ref="B125:I125"/>
    <mergeCell ref="A86:C86"/>
    <mergeCell ref="D86:E86"/>
    <mergeCell ref="F86:G86"/>
    <mergeCell ref="J86:K86"/>
    <mergeCell ref="B121:I121"/>
    <mergeCell ref="B122:I122"/>
    <mergeCell ref="B123:I123"/>
    <mergeCell ref="B124:I124"/>
    <mergeCell ref="B64:I64"/>
    <mergeCell ref="B65:I65"/>
    <mergeCell ref="B120:I120"/>
    <mergeCell ref="A115:C115"/>
    <mergeCell ref="D115:E115"/>
    <mergeCell ref="F115:G115"/>
    <mergeCell ref="H115:I115"/>
    <mergeCell ref="J115:K115"/>
    <mergeCell ref="B126:I126"/>
    <mergeCell ref="B127:I127"/>
    <mergeCell ref="A128:I128"/>
    <mergeCell ref="A216:M216"/>
    <mergeCell ref="J157:M157"/>
    <mergeCell ref="A158:M158"/>
    <mergeCell ref="C160:D160"/>
    <mergeCell ref="C161:D161"/>
    <mergeCell ref="C162:D162"/>
    <mergeCell ref="C163:D163"/>
    <mergeCell ref="C164:D164"/>
    <mergeCell ref="C165:D165"/>
    <mergeCell ref="C166:D166"/>
    <mergeCell ref="B185:I185"/>
    <mergeCell ref="A186:I186"/>
    <mergeCell ref="J186:M186"/>
    <mergeCell ref="A187:M187"/>
    <mergeCell ref="C189:D189"/>
    <mergeCell ref="C190:D190"/>
    <mergeCell ref="B156:I156"/>
    <mergeCell ref="A157:I157"/>
    <mergeCell ref="C167:D167"/>
    <mergeCell ref="A171:M171"/>
    <mergeCell ref="A172:M172"/>
    <mergeCell ref="A391:F391"/>
    <mergeCell ref="A386:F386"/>
    <mergeCell ref="G386:I386"/>
    <mergeCell ref="A388:F388"/>
    <mergeCell ref="G388:I388"/>
    <mergeCell ref="A390:F390"/>
    <mergeCell ref="G390:I390"/>
    <mergeCell ref="A379:M379"/>
    <mergeCell ref="A380:M380"/>
    <mergeCell ref="A384:F384"/>
    <mergeCell ref="G384:I384"/>
    <mergeCell ref="A385:F385"/>
    <mergeCell ref="G385:I385"/>
    <mergeCell ref="G389:I389"/>
    <mergeCell ref="A389:F389"/>
    <mergeCell ref="A474:F474"/>
    <mergeCell ref="G474:I474"/>
    <mergeCell ref="A475:F475"/>
    <mergeCell ref="G475:I475"/>
    <mergeCell ref="A476:M476"/>
    <mergeCell ref="A477:M477"/>
    <mergeCell ref="A478:K478"/>
    <mergeCell ref="L478:M478"/>
    <mergeCell ref="A466:M466"/>
    <mergeCell ref="A472:F472"/>
    <mergeCell ref="G472:I472"/>
    <mergeCell ref="A467:I467"/>
    <mergeCell ref="A468:F468"/>
    <mergeCell ref="G468:I468"/>
    <mergeCell ref="A469:F469"/>
    <mergeCell ref="G469:I469"/>
    <mergeCell ref="A470:F470"/>
    <mergeCell ref="G470:I470"/>
    <mergeCell ref="A471:F471"/>
    <mergeCell ref="G471:I471"/>
    <mergeCell ref="A473:I473"/>
    <mergeCell ref="A461:F461"/>
    <mergeCell ref="G461:I461"/>
    <mergeCell ref="A462:M462"/>
    <mergeCell ref="A463:M463"/>
    <mergeCell ref="A464:K464"/>
    <mergeCell ref="L464:M464"/>
    <mergeCell ref="A465:M465"/>
    <mergeCell ref="A457:F457"/>
    <mergeCell ref="G457:I457"/>
    <mergeCell ref="A458:F458"/>
    <mergeCell ref="G458:I458"/>
    <mergeCell ref="A460:F460"/>
    <mergeCell ref="G460:I460"/>
    <mergeCell ref="A454:F454"/>
    <mergeCell ref="G454:I454"/>
    <mergeCell ref="A455:F455"/>
    <mergeCell ref="G455:I455"/>
    <mergeCell ref="A456:F456"/>
    <mergeCell ref="G456:I456"/>
    <mergeCell ref="A459:I459"/>
    <mergeCell ref="A451:M451"/>
    <mergeCell ref="A452:M452"/>
    <mergeCell ref="A448:M448"/>
    <mergeCell ref="A449:M449"/>
    <mergeCell ref="A450:K450"/>
    <mergeCell ref="L450:M450"/>
    <mergeCell ref="A453:I453"/>
    <mergeCell ref="A443:F443"/>
    <mergeCell ref="G443:I443"/>
    <mergeCell ref="A444:F444"/>
    <mergeCell ref="G444:I444"/>
    <mergeCell ref="A446:F446"/>
    <mergeCell ref="G446:I446"/>
    <mergeCell ref="A445:I445"/>
    <mergeCell ref="A447:F447"/>
    <mergeCell ref="G447:I447"/>
    <mergeCell ref="A437:M437"/>
    <mergeCell ref="A442:F442"/>
    <mergeCell ref="G442:I442"/>
    <mergeCell ref="A438:M438"/>
    <mergeCell ref="A439:I439"/>
    <mergeCell ref="A440:F440"/>
    <mergeCell ref="G440:I440"/>
    <mergeCell ref="A441:F441"/>
    <mergeCell ref="G441:I441"/>
    <mergeCell ref="G428:I428"/>
    <mergeCell ref="A420:M420"/>
    <mergeCell ref="A422:K422"/>
    <mergeCell ref="L422:M422"/>
    <mergeCell ref="A427:F427"/>
    <mergeCell ref="G427:I427"/>
    <mergeCell ref="A428:F428"/>
    <mergeCell ref="G430:I430"/>
    <mergeCell ref="A429:F429"/>
    <mergeCell ref="G429:I429"/>
    <mergeCell ref="A430:F430"/>
    <mergeCell ref="A425:I425"/>
    <mergeCell ref="A426:F426"/>
    <mergeCell ref="G426:I426"/>
    <mergeCell ref="A410:M410"/>
    <mergeCell ref="A412:F412"/>
    <mergeCell ref="G412:I412"/>
    <mergeCell ref="A413:F413"/>
    <mergeCell ref="G413:I413"/>
    <mergeCell ref="A414:F414"/>
    <mergeCell ref="G414:I414"/>
    <mergeCell ref="A424:M424"/>
    <mergeCell ref="A423:M423"/>
    <mergeCell ref="A421:M421"/>
    <mergeCell ref="A415:F415"/>
    <mergeCell ref="G415:I415"/>
    <mergeCell ref="A416:F416"/>
    <mergeCell ref="G416:I416"/>
    <mergeCell ref="A417:I417"/>
    <mergeCell ref="A418:F418"/>
    <mergeCell ref="G418:I418"/>
    <mergeCell ref="A419:F419"/>
    <mergeCell ref="G419:I419"/>
    <mergeCell ref="A404:F404"/>
    <mergeCell ref="G404:I404"/>
    <mergeCell ref="A405:F405"/>
    <mergeCell ref="G405:I405"/>
    <mergeCell ref="A406:M406"/>
    <mergeCell ref="A407:M407"/>
    <mergeCell ref="A408:K408"/>
    <mergeCell ref="L408:M408"/>
    <mergeCell ref="A409:M409"/>
    <mergeCell ref="A399:F399"/>
    <mergeCell ref="G399:I399"/>
    <mergeCell ref="A400:F400"/>
    <mergeCell ref="G400:I400"/>
    <mergeCell ref="A401:F401"/>
    <mergeCell ref="G401:I401"/>
    <mergeCell ref="A402:F402"/>
    <mergeCell ref="G402:I402"/>
    <mergeCell ref="A357:M357"/>
    <mergeCell ref="A358:M358"/>
    <mergeCell ref="A359:A360"/>
    <mergeCell ref="B360:C360"/>
    <mergeCell ref="D360:I360"/>
    <mergeCell ref="L359:M359"/>
    <mergeCell ref="A392:M392"/>
    <mergeCell ref="A395:M395"/>
    <mergeCell ref="A398:F398"/>
    <mergeCell ref="G398:I398"/>
    <mergeCell ref="G391:I391"/>
    <mergeCell ref="A393:M393"/>
    <mergeCell ref="A394:K394"/>
    <mergeCell ref="L394:M394"/>
    <mergeCell ref="A396:M396"/>
    <mergeCell ref="A397:I397"/>
    <mergeCell ref="A378:K378"/>
    <mergeCell ref="L378:M378"/>
    <mergeCell ref="A381:M381"/>
    <mergeCell ref="A382:M382"/>
    <mergeCell ref="A383:I383"/>
    <mergeCell ref="A387:F387"/>
    <mergeCell ref="G387:I387"/>
    <mergeCell ref="G335:I335"/>
    <mergeCell ref="A337:I337"/>
    <mergeCell ref="A339:F339"/>
    <mergeCell ref="G353:I353"/>
    <mergeCell ref="G336:I336"/>
    <mergeCell ref="A338:F338"/>
    <mergeCell ref="G338:I338"/>
    <mergeCell ref="A350:F350"/>
    <mergeCell ref="G350:I350"/>
    <mergeCell ref="A351:I351"/>
    <mergeCell ref="B359:K359"/>
    <mergeCell ref="A361:K361"/>
    <mergeCell ref="L361:M361"/>
    <mergeCell ref="A374:I374"/>
    <mergeCell ref="A375:I375"/>
    <mergeCell ref="A376:I376"/>
    <mergeCell ref="L360:M360"/>
    <mergeCell ref="A336:F336"/>
    <mergeCell ref="A354:M354"/>
    <mergeCell ref="A355:M355"/>
    <mergeCell ref="A356:K356"/>
    <mergeCell ref="L356:M356"/>
    <mergeCell ref="A340:M340"/>
    <mergeCell ref="A341:M341"/>
    <mergeCell ref="A342:K342"/>
    <mergeCell ref="L342:M342"/>
    <mergeCell ref="A343:M343"/>
    <mergeCell ref="A344:M344"/>
    <mergeCell ref="A345:I345"/>
    <mergeCell ref="A346:F346"/>
    <mergeCell ref="G346:I346"/>
    <mergeCell ref="A347:F347"/>
    <mergeCell ref="G347:I347"/>
    <mergeCell ref="A348:F348"/>
    <mergeCell ref="G348:I348"/>
    <mergeCell ref="A349:F349"/>
    <mergeCell ref="G349:I349"/>
    <mergeCell ref="A352:F352"/>
    <mergeCell ref="G352:I352"/>
    <mergeCell ref="A353:F353"/>
    <mergeCell ref="A327:M327"/>
    <mergeCell ref="A328:K328"/>
    <mergeCell ref="L328:M328"/>
    <mergeCell ref="A329:M329"/>
    <mergeCell ref="A331:I331"/>
    <mergeCell ref="A332:F332"/>
    <mergeCell ref="G332:I332"/>
    <mergeCell ref="A333:F333"/>
    <mergeCell ref="G333:I333"/>
    <mergeCell ref="A330:M330"/>
    <mergeCell ref="A334:F334"/>
    <mergeCell ref="G334:I334"/>
    <mergeCell ref="A335:F335"/>
    <mergeCell ref="G339:I339"/>
    <mergeCell ref="A291:F291"/>
    <mergeCell ref="G291:I291"/>
    <mergeCell ref="A292:F292"/>
    <mergeCell ref="G292:I292"/>
    <mergeCell ref="A293:F293"/>
    <mergeCell ref="G293:I293"/>
    <mergeCell ref="A294:F294"/>
    <mergeCell ref="G294:I294"/>
    <mergeCell ref="A295:I295"/>
    <mergeCell ref="A301:M301"/>
    <mergeCell ref="A297:F297"/>
    <mergeCell ref="G297:I297"/>
    <mergeCell ref="A306:F306"/>
    <mergeCell ref="G306:I306"/>
    <mergeCell ref="A307:F307"/>
    <mergeCell ref="G307:I307"/>
    <mergeCell ref="A310:F310"/>
    <mergeCell ref="G310:I310"/>
    <mergeCell ref="A315:M315"/>
    <mergeCell ref="A316:M316"/>
    <mergeCell ref="A289:I289"/>
    <mergeCell ref="A265:F265"/>
    <mergeCell ref="A266:F266"/>
    <mergeCell ref="A269:F269"/>
    <mergeCell ref="A283:F283"/>
    <mergeCell ref="G283:I283"/>
    <mergeCell ref="A285:M285"/>
    <mergeCell ref="A272:K272"/>
    <mergeCell ref="L272:M272"/>
    <mergeCell ref="A268:F268"/>
    <mergeCell ref="G268:I268"/>
    <mergeCell ref="A278:F278"/>
    <mergeCell ref="G278:I278"/>
    <mergeCell ref="A279:F279"/>
    <mergeCell ref="G279:I279"/>
    <mergeCell ref="A280:F280"/>
    <mergeCell ref="G280:I280"/>
    <mergeCell ref="A282:F282"/>
    <mergeCell ref="G282:I282"/>
    <mergeCell ref="G267:I267"/>
    <mergeCell ref="A267:F267"/>
    <mergeCell ref="G281:I281"/>
    <mergeCell ref="A281:F281"/>
    <mergeCell ref="X23:X27"/>
    <mergeCell ref="Y23:Y27"/>
    <mergeCell ref="A29:L29"/>
    <mergeCell ref="D30:M30"/>
    <mergeCell ref="B30:C30"/>
    <mergeCell ref="U29:W29"/>
    <mergeCell ref="A288:M288"/>
    <mergeCell ref="A284:M284"/>
    <mergeCell ref="A286:K286"/>
    <mergeCell ref="L286:M286"/>
    <mergeCell ref="A287:M287"/>
    <mergeCell ref="J128:M128"/>
    <mergeCell ref="A89:M89"/>
    <mergeCell ref="B97:I97"/>
    <mergeCell ref="B98:I98"/>
    <mergeCell ref="A99:I99"/>
    <mergeCell ref="J99:M99"/>
    <mergeCell ref="C108:D108"/>
    <mergeCell ref="C109:D109"/>
    <mergeCell ref="A113:M113"/>
    <mergeCell ref="B93:I93"/>
    <mergeCell ref="B94:I94"/>
    <mergeCell ref="B95:I95"/>
    <mergeCell ref="B96:I96"/>
    <mergeCell ref="D241:M241"/>
    <mergeCell ref="A242:M242"/>
    <mergeCell ref="B244:I244"/>
    <mergeCell ref="C243:M243"/>
    <mergeCell ref="B39:I39"/>
    <mergeCell ref="B69:I69"/>
    <mergeCell ref="C48:D48"/>
    <mergeCell ref="A31:M31"/>
    <mergeCell ref="B32:I32"/>
    <mergeCell ref="A100:M100"/>
    <mergeCell ref="C102:D102"/>
    <mergeCell ref="C103:D103"/>
    <mergeCell ref="C104:D104"/>
    <mergeCell ref="C105:D105"/>
    <mergeCell ref="C106:D106"/>
    <mergeCell ref="C107:D107"/>
    <mergeCell ref="A114:M114"/>
    <mergeCell ref="A116:M116"/>
    <mergeCell ref="A118:M118"/>
    <mergeCell ref="B119:I119"/>
    <mergeCell ref="C135:D135"/>
    <mergeCell ref="C136:D136"/>
    <mergeCell ref="C137:D137"/>
    <mergeCell ref="C138:D138"/>
    <mergeCell ref="A4:M4"/>
    <mergeCell ref="A2:M2"/>
    <mergeCell ref="A3:M3"/>
    <mergeCell ref="A1:M1"/>
    <mergeCell ref="A238:K238"/>
    <mergeCell ref="L238:M238"/>
    <mergeCell ref="A239:M239"/>
    <mergeCell ref="J255:K255"/>
    <mergeCell ref="L255:M255"/>
    <mergeCell ref="F7:I7"/>
    <mergeCell ref="B13:D13"/>
    <mergeCell ref="B14:D14"/>
    <mergeCell ref="C6:D6"/>
    <mergeCell ref="E6:I6"/>
    <mergeCell ref="A250:I250"/>
    <mergeCell ref="A251:I251"/>
    <mergeCell ref="A255:G255"/>
    <mergeCell ref="H255:I255"/>
    <mergeCell ref="F8:I14"/>
    <mergeCell ref="A70:I70"/>
    <mergeCell ref="B7:D7"/>
    <mergeCell ref="B8:D8"/>
    <mergeCell ref="B9:D9"/>
    <mergeCell ref="B10:D10"/>
    <mergeCell ref="B11:D11"/>
    <mergeCell ref="B12:D12"/>
    <mergeCell ref="U16:W16"/>
    <mergeCell ref="B22:L22"/>
    <mergeCell ref="V17:V19"/>
    <mergeCell ref="W19:W21"/>
    <mergeCell ref="U22:W22"/>
    <mergeCell ref="A15:M15"/>
    <mergeCell ref="B16:M16"/>
    <mergeCell ref="A16:A28"/>
    <mergeCell ref="B17:I17"/>
    <mergeCell ref="B18:I18"/>
    <mergeCell ref="B19:I19"/>
    <mergeCell ref="B20:I20"/>
    <mergeCell ref="B21:I21"/>
    <mergeCell ref="A8:A14"/>
    <mergeCell ref="B24:I24"/>
    <mergeCell ref="B25:I25"/>
    <mergeCell ref="B26:I26"/>
    <mergeCell ref="B27:I27"/>
    <mergeCell ref="B28:L28"/>
    <mergeCell ref="V23:V27"/>
    <mergeCell ref="W23:W27"/>
    <mergeCell ref="B23:I23"/>
    <mergeCell ref="G264:I264"/>
    <mergeCell ref="A259:M259"/>
    <mergeCell ref="A264:F264"/>
    <mergeCell ref="C50:D50"/>
    <mergeCell ref="A257:M257"/>
    <mergeCell ref="A260:M260"/>
    <mergeCell ref="A262:F262"/>
    <mergeCell ref="A263:F263"/>
    <mergeCell ref="G263:I263"/>
    <mergeCell ref="A256:K256"/>
    <mergeCell ref="L256:M256"/>
    <mergeCell ref="A258:M258"/>
    <mergeCell ref="G262:I262"/>
    <mergeCell ref="J70:M70"/>
    <mergeCell ref="A71:M71"/>
    <mergeCell ref="B68:I68"/>
    <mergeCell ref="B66:I66"/>
    <mergeCell ref="B67:I67"/>
    <mergeCell ref="C73:D73"/>
    <mergeCell ref="C74:D74"/>
    <mergeCell ref="C75:D75"/>
    <mergeCell ref="C76:D76"/>
    <mergeCell ref="C77:D77"/>
    <mergeCell ref="C78:D78"/>
    <mergeCell ref="H57:I57"/>
    <mergeCell ref="C51:D51"/>
    <mergeCell ref="C45:D45"/>
    <mergeCell ref="C46:D46"/>
    <mergeCell ref="C47:D47"/>
    <mergeCell ref="A42:M42"/>
    <mergeCell ref="U32:W32"/>
    <mergeCell ref="C44:D44"/>
    <mergeCell ref="J41:M41"/>
    <mergeCell ref="B38:I38"/>
    <mergeCell ref="B40:I40"/>
    <mergeCell ref="A41:I41"/>
    <mergeCell ref="B34:I34"/>
    <mergeCell ref="B35:I35"/>
    <mergeCell ref="B33:I33"/>
    <mergeCell ref="F57:G57"/>
    <mergeCell ref="O1:P1"/>
    <mergeCell ref="O5:P16"/>
    <mergeCell ref="B150:I150"/>
    <mergeCell ref="B148:I148"/>
    <mergeCell ref="B149:I149"/>
    <mergeCell ref="C79:D79"/>
    <mergeCell ref="C80:D80"/>
    <mergeCell ref="A84:M84"/>
    <mergeCell ref="A85:M85"/>
    <mergeCell ref="H86:I86"/>
    <mergeCell ref="A87:M87"/>
    <mergeCell ref="B90:I90"/>
    <mergeCell ref="B91:I91"/>
    <mergeCell ref="B92:I92"/>
    <mergeCell ref="A60:M60"/>
    <mergeCell ref="B61:I61"/>
    <mergeCell ref="B62:I62"/>
    <mergeCell ref="B63:I63"/>
    <mergeCell ref="C49:D49"/>
    <mergeCell ref="B36:I36"/>
    <mergeCell ref="B37:I37"/>
    <mergeCell ref="A55:M55"/>
    <mergeCell ref="A56:M56"/>
    <mergeCell ref="A58:M58"/>
    <mergeCell ref="A174:M174"/>
    <mergeCell ref="A176:M176"/>
    <mergeCell ref="B177:I177"/>
    <mergeCell ref="B184:I184"/>
    <mergeCell ref="B178:I178"/>
    <mergeCell ref="B179:I179"/>
    <mergeCell ref="B180:I180"/>
    <mergeCell ref="B181:I181"/>
    <mergeCell ref="B182:I182"/>
    <mergeCell ref="B183:I183"/>
    <mergeCell ref="C195:D195"/>
    <mergeCell ref="C196:D196"/>
    <mergeCell ref="A201:M201"/>
    <mergeCell ref="A203:M203"/>
    <mergeCell ref="A200:M200"/>
    <mergeCell ref="A202:C202"/>
    <mergeCell ref="D202:E202"/>
    <mergeCell ref="F202:G202"/>
    <mergeCell ref="J202:K202"/>
    <mergeCell ref="L202:M202"/>
    <mergeCell ref="H202:I202"/>
    <mergeCell ref="A205:M205"/>
    <mergeCell ref="B206:I206"/>
    <mergeCell ref="B207:I207"/>
    <mergeCell ref="B208:I208"/>
    <mergeCell ref="B209:I209"/>
    <mergeCell ref="B210:I210"/>
    <mergeCell ref="B211:I211"/>
    <mergeCell ref="B212:I212"/>
    <mergeCell ref="C222:D222"/>
    <mergeCell ref="C218:D218"/>
    <mergeCell ref="C219:D219"/>
    <mergeCell ref="C220:D220"/>
    <mergeCell ref="C221:D221"/>
    <mergeCell ref="J231:K231"/>
    <mergeCell ref="L231:M231"/>
    <mergeCell ref="A240:M240"/>
    <mergeCell ref="A246:I246"/>
    <mergeCell ref="A252:I252"/>
    <mergeCell ref="A253:I253"/>
    <mergeCell ref="A254:I254"/>
    <mergeCell ref="C223:D223"/>
    <mergeCell ref="C224:D224"/>
    <mergeCell ref="C225:D225"/>
    <mergeCell ref="A229:M229"/>
    <mergeCell ref="A230:M230"/>
    <mergeCell ref="A232:M232"/>
    <mergeCell ref="A233:M233"/>
    <mergeCell ref="A231:C231"/>
    <mergeCell ref="D231:E231"/>
    <mergeCell ref="F231:G231"/>
    <mergeCell ref="H231:I231"/>
    <mergeCell ref="A243:B243"/>
    <mergeCell ref="A245:I245"/>
    <mergeCell ref="A247:I247"/>
    <mergeCell ref="A248:I248"/>
    <mergeCell ref="A249:I249"/>
    <mergeCell ref="B241:C241"/>
    <mergeCell ref="A261:I261"/>
    <mergeCell ref="A275:I275"/>
    <mergeCell ref="B234:C234"/>
    <mergeCell ref="L234:M234"/>
    <mergeCell ref="A234:A236"/>
    <mergeCell ref="A290:F290"/>
    <mergeCell ref="G290:I290"/>
    <mergeCell ref="A411:I411"/>
    <mergeCell ref="L237:M237"/>
    <mergeCell ref="G265:I265"/>
    <mergeCell ref="G266:I266"/>
    <mergeCell ref="G269:I269"/>
    <mergeCell ref="A270:M270"/>
    <mergeCell ref="A271:M271"/>
    <mergeCell ref="A274:M274"/>
    <mergeCell ref="A276:F276"/>
    <mergeCell ref="G276:I276"/>
    <mergeCell ref="A277:F277"/>
    <mergeCell ref="G277:I277"/>
    <mergeCell ref="A273:M273"/>
    <mergeCell ref="A308:F308"/>
    <mergeCell ref="G308:I308"/>
    <mergeCell ref="B235:C235"/>
    <mergeCell ref="B236:C236"/>
    <mergeCell ref="A600:M600"/>
    <mergeCell ref="A601:I601"/>
    <mergeCell ref="A602:F602"/>
    <mergeCell ref="G602:I602"/>
    <mergeCell ref="A603:F603"/>
    <mergeCell ref="G603:I603"/>
    <mergeCell ref="A604:F604"/>
    <mergeCell ref="G604:I604"/>
    <mergeCell ref="A605:F605"/>
    <mergeCell ref="G605:I605"/>
    <mergeCell ref="A611:F611"/>
    <mergeCell ref="G611:I611"/>
    <mergeCell ref="A612:M612"/>
    <mergeCell ref="A613:M613"/>
    <mergeCell ref="A614:K614"/>
    <mergeCell ref="L614:M614"/>
    <mergeCell ref="A615:M615"/>
    <mergeCell ref="A617:M617"/>
    <mergeCell ref="A606:F606"/>
    <mergeCell ref="G606:I606"/>
    <mergeCell ref="A608:F608"/>
    <mergeCell ref="G608:I608"/>
    <mergeCell ref="A609:F609"/>
    <mergeCell ref="G609:I609"/>
    <mergeCell ref="A610:F610"/>
    <mergeCell ref="G610:I610"/>
    <mergeCell ref="M610:M611"/>
    <mergeCell ref="A618:I618"/>
    <mergeCell ref="J618:K618"/>
    <mergeCell ref="L618:M618"/>
    <mergeCell ref="A619:K619"/>
    <mergeCell ref="L619:M619"/>
    <mergeCell ref="A620:M620"/>
    <mergeCell ref="A621:M621"/>
    <mergeCell ref="A622:I622"/>
    <mergeCell ref="J622:K622"/>
    <mergeCell ref="L622:M622"/>
    <mergeCell ref="A623:I623"/>
    <mergeCell ref="J623:K623"/>
    <mergeCell ref="L623:M623"/>
    <mergeCell ref="A624:I624"/>
    <mergeCell ref="J624:K624"/>
    <mergeCell ref="L624:M624"/>
    <mergeCell ref="A625:K625"/>
    <mergeCell ref="L625:M625"/>
    <mergeCell ref="A626:M626"/>
    <mergeCell ref="A632:I632"/>
    <mergeCell ref="J632:K632"/>
    <mergeCell ref="L632:M632"/>
    <mergeCell ref="A633:K633"/>
    <mergeCell ref="L633:M633"/>
    <mergeCell ref="A634:K634"/>
    <mergeCell ref="L634:M634"/>
    <mergeCell ref="A635:M635"/>
    <mergeCell ref="A627:K627"/>
    <mergeCell ref="L627:M627"/>
    <mergeCell ref="A628:I628"/>
    <mergeCell ref="J628:K628"/>
    <mergeCell ref="L628:M628"/>
    <mergeCell ref="A629:K629"/>
    <mergeCell ref="L629:M629"/>
    <mergeCell ref="A630:M630"/>
    <mergeCell ref="A631:K631"/>
    <mergeCell ref="L631:M631"/>
  </mergeCells>
  <phoneticPr fontId="2" type="noConversion"/>
  <conditionalFormatting sqref="A86">
    <cfRule type="cellIs" dxfId="259" priority="213" operator="equal">
      <formula>$V$3</formula>
    </cfRule>
    <cfRule type="cellIs" dxfId="258" priority="212" operator="equal">
      <formula>$V$2</formula>
    </cfRule>
  </conditionalFormatting>
  <conditionalFormatting sqref="A115">
    <cfRule type="cellIs" dxfId="257" priority="206" operator="equal">
      <formula>$V$2</formula>
    </cfRule>
    <cfRule type="cellIs" dxfId="256" priority="207" operator="equal">
      <formula>$V$3</formula>
    </cfRule>
  </conditionalFormatting>
  <conditionalFormatting sqref="A144">
    <cfRule type="cellIs" dxfId="255" priority="201" operator="equal">
      <formula>$V$3</formula>
    </cfRule>
    <cfRule type="cellIs" dxfId="254" priority="200" operator="equal">
      <formula>$V$2</formula>
    </cfRule>
  </conditionalFormatting>
  <conditionalFormatting sqref="A173">
    <cfRule type="cellIs" dxfId="253" priority="195" operator="equal">
      <formula>$V$3</formula>
    </cfRule>
    <cfRule type="cellIs" dxfId="252" priority="194" operator="equal">
      <formula>$V$2</formula>
    </cfRule>
  </conditionalFormatting>
  <conditionalFormatting sqref="A202">
    <cfRule type="cellIs" dxfId="251" priority="188" operator="equal">
      <formula>$V$2</formula>
    </cfRule>
    <cfRule type="cellIs" dxfId="250" priority="189" operator="equal">
      <formula>$V$3</formula>
    </cfRule>
  </conditionalFormatting>
  <conditionalFormatting sqref="A231">
    <cfRule type="cellIs" dxfId="249" priority="182" operator="equal">
      <formula>$V$2</formula>
    </cfRule>
    <cfRule type="cellIs" dxfId="248" priority="183" operator="equal">
      <formula>$V$3</formula>
    </cfRule>
  </conditionalFormatting>
  <conditionalFormatting sqref="A286:A287">
    <cfRule type="cellIs" dxfId="247" priority="141" operator="equal">
      <formula>$V$3</formula>
    </cfRule>
    <cfRule type="cellIs" dxfId="246" priority="140" operator="equal">
      <formula>$V$2</formula>
    </cfRule>
  </conditionalFormatting>
  <conditionalFormatting sqref="A300:A301">
    <cfRule type="cellIs" dxfId="245" priority="138" operator="equal">
      <formula>$V$2</formula>
    </cfRule>
    <cfRule type="cellIs" dxfId="244" priority="139" operator="equal">
      <formula>$V$3</formula>
    </cfRule>
  </conditionalFormatting>
  <conditionalFormatting sqref="A314:A315">
    <cfRule type="cellIs" dxfId="243" priority="137" operator="equal">
      <formula>$V$3</formula>
    </cfRule>
    <cfRule type="cellIs" dxfId="242" priority="136" operator="equal">
      <formula>$V$2</formula>
    </cfRule>
  </conditionalFormatting>
  <conditionalFormatting sqref="A328:A329">
    <cfRule type="cellIs" dxfId="241" priority="134" operator="equal">
      <formula>$V$2</formula>
    </cfRule>
    <cfRule type="cellIs" dxfId="240" priority="135" operator="equal">
      <formula>$V$3</formula>
    </cfRule>
  </conditionalFormatting>
  <conditionalFormatting sqref="A342:A343">
    <cfRule type="cellIs" dxfId="239" priority="133" operator="equal">
      <formula>$V$3</formula>
    </cfRule>
    <cfRule type="cellIs" dxfId="238" priority="132" operator="equal">
      <formula>$V$2</formula>
    </cfRule>
  </conditionalFormatting>
  <conditionalFormatting sqref="A356:A357">
    <cfRule type="cellIs" dxfId="237" priority="131" operator="equal">
      <formula>$V$3</formula>
    </cfRule>
    <cfRule type="cellIs" dxfId="236" priority="130" operator="equal">
      <formula>$V$2</formula>
    </cfRule>
  </conditionalFormatting>
  <conditionalFormatting sqref="A394:A395">
    <cfRule type="cellIs" dxfId="235" priority="120" operator="equal">
      <formula>$V$2</formula>
    </cfRule>
    <cfRule type="cellIs" dxfId="234" priority="121" operator="equal">
      <formula>$V$3</formula>
    </cfRule>
  </conditionalFormatting>
  <conditionalFormatting sqref="A408:A409">
    <cfRule type="cellIs" dxfId="233" priority="91" operator="equal">
      <formula>$V$3</formula>
    </cfRule>
    <cfRule type="cellIs" dxfId="232" priority="90" operator="equal">
      <formula>$V$2</formula>
    </cfRule>
  </conditionalFormatting>
  <conditionalFormatting sqref="A422:A423">
    <cfRule type="cellIs" dxfId="231" priority="89" operator="equal">
      <formula>$V$3</formula>
    </cfRule>
    <cfRule type="cellIs" dxfId="230" priority="88" operator="equal">
      <formula>$V$2</formula>
    </cfRule>
  </conditionalFormatting>
  <conditionalFormatting sqref="A436:A437">
    <cfRule type="cellIs" dxfId="229" priority="86" operator="equal">
      <formula>$V$2</formula>
    </cfRule>
    <cfRule type="cellIs" dxfId="228" priority="87" operator="equal">
      <formula>$V$3</formula>
    </cfRule>
  </conditionalFormatting>
  <conditionalFormatting sqref="A450:A451">
    <cfRule type="cellIs" dxfId="227" priority="84" operator="equal">
      <formula>$V$2</formula>
    </cfRule>
    <cfRule type="cellIs" dxfId="226" priority="85" operator="equal">
      <formula>$V$3</formula>
    </cfRule>
  </conditionalFormatting>
  <conditionalFormatting sqref="A464:A465">
    <cfRule type="cellIs" dxfId="225" priority="82" operator="equal">
      <formula>$V$2</formula>
    </cfRule>
    <cfRule type="cellIs" dxfId="224" priority="83" operator="equal">
      <formula>$V$3</formula>
    </cfRule>
  </conditionalFormatting>
  <conditionalFormatting sqref="A478:A479">
    <cfRule type="cellIs" dxfId="223" priority="80" operator="equal">
      <formula>$V$2</formula>
    </cfRule>
    <cfRule type="cellIs" dxfId="222" priority="81" operator="equal">
      <formula>$V$3</formula>
    </cfRule>
  </conditionalFormatting>
  <conditionalFormatting sqref="A530">
    <cfRule type="cellIs" dxfId="221" priority="54" operator="equal">
      <formula>$V$2</formula>
    </cfRule>
    <cfRule type="cellIs" dxfId="220" priority="55" operator="equal">
      <formula>$V$3</formula>
    </cfRule>
  </conditionalFormatting>
  <conditionalFormatting sqref="A559">
    <cfRule type="cellIs" dxfId="219" priority="31" operator="equal">
      <formula>$V$2</formula>
    </cfRule>
    <cfRule type="cellIs" dxfId="218" priority="32" operator="equal">
      <formula>$V$3</formula>
    </cfRule>
  </conditionalFormatting>
  <conditionalFormatting sqref="A56:M56 A57">
    <cfRule type="cellIs" dxfId="217" priority="591" operator="equal">
      <formula>$V$2</formula>
    </cfRule>
    <cfRule type="cellIs" dxfId="216" priority="592" operator="equal">
      <formula>$V$3</formula>
    </cfRule>
  </conditionalFormatting>
  <conditionalFormatting sqref="A85:M85">
    <cfRule type="cellIs" dxfId="215" priority="279" operator="equal">
      <formula>$V$2</formula>
    </cfRule>
    <cfRule type="cellIs" dxfId="214" priority="280" operator="equal">
      <formula>$V$3</formula>
    </cfRule>
  </conditionalFormatting>
  <conditionalFormatting sqref="A114:M114">
    <cfRule type="cellIs" dxfId="213" priority="269" operator="equal">
      <formula>$V$3</formula>
    </cfRule>
    <cfRule type="cellIs" dxfId="212" priority="268" operator="equal">
      <formula>$V$2</formula>
    </cfRule>
  </conditionalFormatting>
  <conditionalFormatting sqref="A143:M143">
    <cfRule type="cellIs" dxfId="211" priority="257" operator="equal">
      <formula>$V$2</formula>
    </cfRule>
    <cfRule type="cellIs" dxfId="210" priority="258" operator="equal">
      <formula>$V$3</formula>
    </cfRule>
  </conditionalFormatting>
  <conditionalFormatting sqref="A172:M172">
    <cfRule type="cellIs" dxfId="209" priority="246" operator="equal">
      <formula>$V$2</formula>
    </cfRule>
    <cfRule type="cellIs" dxfId="208" priority="247" operator="equal">
      <formula>$V$3</formula>
    </cfRule>
  </conditionalFormatting>
  <conditionalFormatting sqref="A201:M201">
    <cfRule type="cellIs" dxfId="207" priority="236" operator="equal">
      <formula>$V$3</formula>
    </cfRule>
    <cfRule type="cellIs" dxfId="206" priority="235" operator="equal">
      <formula>$V$2</formula>
    </cfRule>
  </conditionalFormatting>
  <conditionalFormatting sqref="A230:M230">
    <cfRule type="cellIs" dxfId="205" priority="225" operator="equal">
      <formula>$V$3</formula>
    </cfRule>
    <cfRule type="cellIs" dxfId="204" priority="224" operator="equal">
      <formula>$V$2</formula>
    </cfRule>
  </conditionalFormatting>
  <conditionalFormatting sqref="A271:M271">
    <cfRule type="cellIs" dxfId="203" priority="440" operator="equal">
      <formula>$V$3</formula>
    </cfRule>
    <cfRule type="cellIs" dxfId="202" priority="439" operator="equal">
      <formula>$V$2</formula>
    </cfRule>
  </conditionalFormatting>
  <conditionalFormatting sqref="A285:M285">
    <cfRule type="cellIs" dxfId="201" priority="164" operator="equal">
      <formula>$V$2</formula>
    </cfRule>
    <cfRule type="cellIs" dxfId="200" priority="165" operator="equal">
      <formula>$V$3</formula>
    </cfRule>
  </conditionalFormatting>
  <conditionalFormatting sqref="A299:M299">
    <cfRule type="cellIs" dxfId="199" priority="160" operator="equal">
      <formula>$V$2</formula>
    </cfRule>
    <cfRule type="cellIs" dxfId="198" priority="161" operator="equal">
      <formula>$V$3</formula>
    </cfRule>
  </conditionalFormatting>
  <conditionalFormatting sqref="A313:M313">
    <cfRule type="cellIs" dxfId="197" priority="156" operator="equal">
      <formula>$V$2</formula>
    </cfRule>
    <cfRule type="cellIs" dxfId="196" priority="157" operator="equal">
      <formula>$V$3</formula>
    </cfRule>
  </conditionalFormatting>
  <conditionalFormatting sqref="A327:M327">
    <cfRule type="cellIs" dxfId="195" priority="152" operator="equal">
      <formula>$V$2</formula>
    </cfRule>
    <cfRule type="cellIs" dxfId="194" priority="153" operator="equal">
      <formula>$V$3</formula>
    </cfRule>
  </conditionalFormatting>
  <conditionalFormatting sqref="A341:M341">
    <cfRule type="cellIs" dxfId="193" priority="148" operator="equal">
      <formula>$V$2</formula>
    </cfRule>
    <cfRule type="cellIs" dxfId="192" priority="149" operator="equal">
      <formula>$V$3</formula>
    </cfRule>
  </conditionalFormatting>
  <conditionalFormatting sqref="A355:M355">
    <cfRule type="cellIs" dxfId="191" priority="144" operator="equal">
      <formula>$V$2</formula>
    </cfRule>
    <cfRule type="cellIs" dxfId="190" priority="145" operator="equal">
      <formula>$V$3</formula>
    </cfRule>
  </conditionalFormatting>
  <conditionalFormatting sqref="A393:M393">
    <cfRule type="cellIs" dxfId="189" priority="122" operator="equal">
      <formula>$V$2</formula>
    </cfRule>
    <cfRule type="cellIs" dxfId="188" priority="123" operator="equal">
      <formula>$V$3</formula>
    </cfRule>
  </conditionalFormatting>
  <conditionalFormatting sqref="A407:M407">
    <cfRule type="cellIs" dxfId="187" priority="114" operator="equal">
      <formula>$V$2</formula>
    </cfRule>
    <cfRule type="cellIs" dxfId="186" priority="115" operator="equal">
      <formula>$V$3</formula>
    </cfRule>
  </conditionalFormatting>
  <conditionalFormatting sqref="A421:M421">
    <cfRule type="cellIs" dxfId="185" priority="110" operator="equal">
      <formula>$V$2</formula>
    </cfRule>
    <cfRule type="cellIs" dxfId="184" priority="111" operator="equal">
      <formula>$V$3</formula>
    </cfRule>
  </conditionalFormatting>
  <conditionalFormatting sqref="A435:M435">
    <cfRule type="cellIs" dxfId="183" priority="106" operator="equal">
      <formula>$V$2</formula>
    </cfRule>
    <cfRule type="cellIs" dxfId="182" priority="107" operator="equal">
      <formula>$V$3</formula>
    </cfRule>
  </conditionalFormatting>
  <conditionalFormatting sqref="A449:M449">
    <cfRule type="cellIs" dxfId="181" priority="102" operator="equal">
      <formula>$V$2</formula>
    </cfRule>
    <cfRule type="cellIs" dxfId="180" priority="103" operator="equal">
      <formula>$V$3</formula>
    </cfRule>
  </conditionalFormatting>
  <conditionalFormatting sqref="A463:M463">
    <cfRule type="cellIs" dxfId="179" priority="98" operator="equal">
      <formula>$V$2</formula>
    </cfRule>
    <cfRule type="cellIs" dxfId="178" priority="99" operator="equal">
      <formula>$V$3</formula>
    </cfRule>
  </conditionalFormatting>
  <conditionalFormatting sqref="A477:M477">
    <cfRule type="cellIs" dxfId="177" priority="95" operator="equal">
      <formula>$V$3</formula>
    </cfRule>
    <cfRule type="cellIs" dxfId="176" priority="94" operator="equal">
      <formula>$V$2</formula>
    </cfRule>
  </conditionalFormatting>
  <conditionalFormatting sqref="A529:M529">
    <cfRule type="cellIs" dxfId="175" priority="68" operator="equal">
      <formula>$V$3</formula>
    </cfRule>
    <cfRule type="cellIs" dxfId="174" priority="67" operator="equal">
      <formula>$V$2</formula>
    </cfRule>
  </conditionalFormatting>
  <conditionalFormatting sqref="A558:M558">
    <cfRule type="cellIs" dxfId="173" priority="35" operator="equal">
      <formula>$V$2</formula>
    </cfRule>
    <cfRule type="cellIs" dxfId="172" priority="36" operator="equal">
      <formula>$V$3</formula>
    </cfRule>
  </conditionalFormatting>
  <conditionalFormatting sqref="A597:M597">
    <cfRule type="cellIs" dxfId="171" priority="23" operator="equal">
      <formula>$V$2</formula>
    </cfRule>
    <cfRule type="cellIs" dxfId="170" priority="24" operator="equal">
      <formula>$V$3</formula>
    </cfRule>
  </conditionalFormatting>
  <conditionalFormatting sqref="A613:M613">
    <cfRule type="cellIs" dxfId="169" priority="18" operator="equal">
      <formula>$V$3</formula>
    </cfRule>
    <cfRule type="cellIs" dxfId="168" priority="17" operator="equal">
      <formula>$V$2</formula>
    </cfRule>
  </conditionalFormatting>
  <conditionalFormatting sqref="B9:E14">
    <cfRule type="expression" dxfId="167" priority="632">
      <formula>$A$8="NO"</formula>
    </cfRule>
  </conditionalFormatting>
  <conditionalFormatting sqref="E45:E51">
    <cfRule type="cellIs" dxfId="166" priority="600" operator="equal">
      <formula>"NO APLICA"</formula>
    </cfRule>
    <cfRule type="cellIs" dxfId="165" priority="601" operator="equal">
      <formula>"SI"</formula>
    </cfRule>
    <cfRule type="cellIs" dxfId="164" priority="602" operator="equal">
      <formula>"NO"</formula>
    </cfRule>
  </conditionalFormatting>
  <conditionalFormatting sqref="E74:E80">
    <cfRule type="cellIs" dxfId="163" priority="286" operator="equal">
      <formula>"SI"</formula>
    </cfRule>
    <cfRule type="cellIs" dxfId="162" priority="287" operator="equal">
      <formula>"NO"</formula>
    </cfRule>
    <cfRule type="cellIs" dxfId="161" priority="285" operator="equal">
      <formula>"NO APLICA"</formula>
    </cfRule>
  </conditionalFormatting>
  <conditionalFormatting sqref="E103:E109">
    <cfRule type="cellIs" dxfId="160" priority="274" operator="equal">
      <formula>"NO APLICA"</formula>
    </cfRule>
    <cfRule type="cellIs" dxfId="159" priority="275" operator="equal">
      <formula>"SI"</formula>
    </cfRule>
    <cfRule type="cellIs" dxfId="158" priority="276" operator="equal">
      <formula>"NO"</formula>
    </cfRule>
  </conditionalFormatting>
  <conditionalFormatting sqref="E132:E138">
    <cfRule type="cellIs" dxfId="157" priority="264" operator="equal">
      <formula>"SI"</formula>
    </cfRule>
    <cfRule type="cellIs" dxfId="156" priority="263" operator="equal">
      <formula>"NO APLICA"</formula>
    </cfRule>
    <cfRule type="cellIs" dxfId="155" priority="265" operator="equal">
      <formula>"NO"</formula>
    </cfRule>
  </conditionalFormatting>
  <conditionalFormatting sqref="E161:E167">
    <cfRule type="cellIs" dxfId="154" priority="254" operator="equal">
      <formula>"NO"</formula>
    </cfRule>
    <cfRule type="cellIs" dxfId="153" priority="252" operator="equal">
      <formula>"NO APLICA"</formula>
    </cfRule>
    <cfRule type="cellIs" dxfId="152" priority="253" operator="equal">
      <formula>"SI"</formula>
    </cfRule>
  </conditionalFormatting>
  <conditionalFormatting sqref="E190:E196">
    <cfRule type="cellIs" dxfId="151" priority="243" operator="equal">
      <formula>"NO"</formula>
    </cfRule>
    <cfRule type="cellIs" dxfId="150" priority="242" operator="equal">
      <formula>"SI"</formula>
    </cfRule>
    <cfRule type="cellIs" dxfId="149" priority="241" operator="equal">
      <formula>"NO APLICA"</formula>
    </cfRule>
  </conditionalFormatting>
  <conditionalFormatting sqref="E219:E225">
    <cfRule type="cellIs" dxfId="148" priority="232" operator="equal">
      <formula>"NO"</formula>
    </cfRule>
    <cfRule type="cellIs" dxfId="147" priority="230" operator="equal">
      <formula>"NO APLICA"</formula>
    </cfRule>
    <cfRule type="cellIs" dxfId="146" priority="231" operator="equal">
      <formula>"SI"</formula>
    </cfRule>
  </conditionalFormatting>
  <conditionalFormatting sqref="E518:E524">
    <cfRule type="cellIs" dxfId="145" priority="74" operator="equal">
      <formula>"SI"</formula>
    </cfRule>
    <cfRule type="cellIs" dxfId="144" priority="73" operator="equal">
      <formula>"NO APLICA"</formula>
    </cfRule>
    <cfRule type="cellIs" dxfId="143" priority="75" operator="equal">
      <formula>"NO"</formula>
    </cfRule>
  </conditionalFormatting>
  <conditionalFormatting sqref="E547:E553">
    <cfRule type="cellIs" dxfId="142" priority="42" operator="equal">
      <formula>"SI"</formula>
    </cfRule>
    <cfRule type="cellIs" dxfId="141" priority="43" operator="equal">
      <formula>"NO"</formula>
    </cfRule>
    <cfRule type="cellIs" dxfId="140" priority="41" operator="equal">
      <formula>"NO APLICA"</formula>
    </cfRule>
  </conditionalFormatting>
  <conditionalFormatting sqref="F57">
    <cfRule type="cellIs" dxfId="139" priority="222" operator="equal">
      <formula>$V$2</formula>
    </cfRule>
    <cfRule type="cellIs" dxfId="138" priority="223" operator="equal">
      <formula>$V$3</formula>
    </cfRule>
  </conditionalFormatting>
  <conditionalFormatting sqref="F86">
    <cfRule type="cellIs" dxfId="137" priority="211" operator="equal">
      <formula>$V$3</formula>
    </cfRule>
    <cfRule type="cellIs" dxfId="136" priority="210" operator="equal">
      <formula>$V$2</formula>
    </cfRule>
  </conditionalFormatting>
  <conditionalFormatting sqref="F115">
    <cfRule type="cellIs" dxfId="135" priority="204" operator="equal">
      <formula>$V$2</formula>
    </cfRule>
    <cfRule type="cellIs" dxfId="134" priority="205" operator="equal">
      <formula>$V$3</formula>
    </cfRule>
  </conditionalFormatting>
  <conditionalFormatting sqref="F144">
    <cfRule type="cellIs" dxfId="133" priority="199" operator="equal">
      <formula>$V$3</formula>
    </cfRule>
    <cfRule type="cellIs" dxfId="132" priority="198" operator="equal">
      <formula>$V$2</formula>
    </cfRule>
  </conditionalFormatting>
  <conditionalFormatting sqref="F173">
    <cfRule type="cellIs" dxfId="131" priority="193" operator="equal">
      <formula>$V$3</formula>
    </cfRule>
    <cfRule type="cellIs" dxfId="130" priority="192" operator="equal">
      <formula>$V$2</formula>
    </cfRule>
  </conditionalFormatting>
  <conditionalFormatting sqref="F202">
    <cfRule type="cellIs" dxfId="129" priority="187" operator="equal">
      <formula>$V$3</formula>
    </cfRule>
    <cfRule type="cellIs" dxfId="128" priority="186" operator="equal">
      <formula>$V$2</formula>
    </cfRule>
  </conditionalFormatting>
  <conditionalFormatting sqref="F231">
    <cfRule type="cellIs" dxfId="127" priority="180" operator="equal">
      <formula>$V$2</formula>
    </cfRule>
    <cfRule type="cellIs" dxfId="126" priority="181" operator="equal">
      <formula>$V$3</formula>
    </cfRule>
  </conditionalFormatting>
  <conditionalFormatting sqref="J8:J14 J33:J41 J262:J269 J276:J283 J290:J297 J304:J311 J318:J325 J332:J339 J346:J353">
    <cfRule type="cellIs" dxfId="125" priority="628" operator="equal">
      <formula>"SI"</formula>
    </cfRule>
    <cfRule type="cellIs" dxfId="124" priority="629" operator="equal">
      <formula>"NO"</formula>
    </cfRule>
  </conditionalFormatting>
  <conditionalFormatting sqref="J9:J14">
    <cfRule type="expression" dxfId="123" priority="626">
      <formula>$A$8="NO"</formula>
    </cfRule>
  </conditionalFormatting>
  <conditionalFormatting sqref="J17:J21">
    <cfRule type="cellIs" dxfId="122" priority="625" operator="equal">
      <formula>"NO"</formula>
    </cfRule>
    <cfRule type="cellIs" dxfId="121" priority="624" operator="equal">
      <formula>"SI"</formula>
    </cfRule>
    <cfRule type="cellIs" dxfId="120" priority="623" operator="equal">
      <formula>"NO APLICA"</formula>
    </cfRule>
  </conditionalFormatting>
  <conditionalFormatting sqref="J23:J27">
    <cfRule type="cellIs" dxfId="119" priority="616" operator="equal">
      <formula>"NO"</formula>
    </cfRule>
    <cfRule type="cellIs" dxfId="118" priority="614" operator="equal">
      <formula>"NO APLICA"</formula>
    </cfRule>
    <cfRule type="cellIs" dxfId="117" priority="615" operator="equal">
      <formula>"SI"</formula>
    </cfRule>
  </conditionalFormatting>
  <conditionalFormatting sqref="J57">
    <cfRule type="cellIs" dxfId="116" priority="214" operator="equal">
      <formula>$V$2</formula>
    </cfRule>
    <cfRule type="cellIs" dxfId="115" priority="215" operator="equal">
      <formula>$V$3</formula>
    </cfRule>
  </conditionalFormatting>
  <conditionalFormatting sqref="J62:J70">
    <cfRule type="cellIs" dxfId="114" priority="288" operator="equal">
      <formula>"SI"</formula>
    </cfRule>
    <cfRule type="cellIs" dxfId="113" priority="289" operator="equal">
      <formula>"NO"</formula>
    </cfRule>
  </conditionalFormatting>
  <conditionalFormatting sqref="J86">
    <cfRule type="cellIs" dxfId="112" priority="208" operator="equal">
      <formula>$V$2</formula>
    </cfRule>
    <cfRule type="cellIs" dxfId="111" priority="209" operator="equal">
      <formula>$V$3</formula>
    </cfRule>
  </conditionalFormatting>
  <conditionalFormatting sqref="J91:J99">
    <cfRule type="cellIs" dxfId="110" priority="278" operator="equal">
      <formula>"NO"</formula>
    </cfRule>
    <cfRule type="cellIs" dxfId="109" priority="277" operator="equal">
      <formula>"SI"</formula>
    </cfRule>
  </conditionalFormatting>
  <conditionalFormatting sqref="J115">
    <cfRule type="cellIs" dxfId="108" priority="202" operator="equal">
      <formula>$V$2</formula>
    </cfRule>
    <cfRule type="cellIs" dxfId="107" priority="203" operator="equal">
      <formula>$V$3</formula>
    </cfRule>
  </conditionalFormatting>
  <conditionalFormatting sqref="J120:J128">
    <cfRule type="cellIs" dxfId="106" priority="267" operator="equal">
      <formula>"NO"</formula>
    </cfRule>
    <cfRule type="cellIs" dxfId="105" priority="266" operator="equal">
      <formula>"SI"</formula>
    </cfRule>
  </conditionalFormatting>
  <conditionalFormatting sqref="J144">
    <cfRule type="cellIs" dxfId="104" priority="197" operator="equal">
      <formula>$V$3</formula>
    </cfRule>
    <cfRule type="cellIs" dxfId="103" priority="196" operator="equal">
      <formula>$V$2</formula>
    </cfRule>
  </conditionalFormatting>
  <conditionalFormatting sqref="J149:J157">
    <cfRule type="cellIs" dxfId="102" priority="256" operator="equal">
      <formula>"NO"</formula>
    </cfRule>
    <cfRule type="cellIs" dxfId="101" priority="255" operator="equal">
      <formula>"SI"</formula>
    </cfRule>
  </conditionalFormatting>
  <conditionalFormatting sqref="J173">
    <cfRule type="cellIs" dxfId="100" priority="191" operator="equal">
      <formula>$V$3</formula>
    </cfRule>
    <cfRule type="cellIs" dxfId="99" priority="190" operator="equal">
      <formula>$V$2</formula>
    </cfRule>
  </conditionalFormatting>
  <conditionalFormatting sqref="J178:J186">
    <cfRule type="cellIs" dxfId="98" priority="244" operator="equal">
      <formula>"SI"</formula>
    </cfRule>
    <cfRule type="cellIs" dxfId="97" priority="245" operator="equal">
      <formula>"NO"</formula>
    </cfRule>
  </conditionalFormatting>
  <conditionalFormatting sqref="J202">
    <cfRule type="cellIs" dxfId="96" priority="185" operator="equal">
      <formula>$V$3</formula>
    </cfRule>
    <cfRule type="cellIs" dxfId="95" priority="184" operator="equal">
      <formula>$V$2</formula>
    </cfRule>
  </conditionalFormatting>
  <conditionalFormatting sqref="J207:J215">
    <cfRule type="cellIs" dxfId="94" priority="234" operator="equal">
      <formula>"NO"</formula>
    </cfRule>
    <cfRule type="cellIs" dxfId="93" priority="233" operator="equal">
      <formula>"SI"</formula>
    </cfRule>
  </conditionalFormatting>
  <conditionalFormatting sqref="J231">
    <cfRule type="cellIs" dxfId="92" priority="178" operator="equal">
      <formula>$V$2</formula>
    </cfRule>
    <cfRule type="cellIs" dxfId="91" priority="179" operator="equal">
      <formula>$V$3</formula>
    </cfRule>
  </conditionalFormatting>
  <conditionalFormatting sqref="J245:J254">
    <cfRule type="cellIs" dxfId="90" priority="446" operator="equal">
      <formula>"SI"</formula>
    </cfRule>
    <cfRule type="cellIs" dxfId="89" priority="447" operator="equal">
      <formula>"NO"</formula>
    </cfRule>
  </conditionalFormatting>
  <conditionalFormatting sqref="J367:J376">
    <cfRule type="cellIs" dxfId="88" priority="125" operator="equal">
      <formula>"NO"</formula>
    </cfRule>
    <cfRule type="cellIs" dxfId="87" priority="124" operator="equal">
      <formula>"SI"</formula>
    </cfRule>
  </conditionalFormatting>
  <conditionalFormatting sqref="J384:J391 J398:J405 J412:J419 J426:J433 J440:J447 J454:J461 J468:J475">
    <cfRule type="cellIs" dxfId="86" priority="127" operator="equal">
      <formula>"NO"</formula>
    </cfRule>
    <cfRule type="cellIs" dxfId="85" priority="126" operator="equal">
      <formula>"SI"</formula>
    </cfRule>
  </conditionalFormatting>
  <conditionalFormatting sqref="J506:J514">
    <cfRule type="cellIs" dxfId="84" priority="77" operator="equal">
      <formula>"NO"</formula>
    </cfRule>
    <cfRule type="cellIs" dxfId="83" priority="76" operator="equal">
      <formula>"SI"</formula>
    </cfRule>
  </conditionalFormatting>
  <conditionalFormatting sqref="J535:J543">
    <cfRule type="cellIs" dxfId="82" priority="44" operator="equal">
      <formula>"SI"</formula>
    </cfRule>
    <cfRule type="cellIs" dxfId="81" priority="45" operator="equal">
      <formula>"NO"</formula>
    </cfRule>
  </conditionalFormatting>
  <conditionalFormatting sqref="J586:J595">
    <cfRule type="cellIs" dxfId="80" priority="25" operator="equal">
      <formula>"SI"</formula>
    </cfRule>
    <cfRule type="cellIs" dxfId="79" priority="26" operator="equal">
      <formula>"NO"</formula>
    </cfRule>
  </conditionalFormatting>
  <conditionalFormatting sqref="J602:J611">
    <cfRule type="cellIs" dxfId="78" priority="19" operator="equal">
      <formula>"SI"</formula>
    </cfRule>
    <cfRule type="cellIs" dxfId="77" priority="20" operator="equal">
      <formula>"NO"</formula>
    </cfRule>
  </conditionalFormatting>
  <conditionalFormatting sqref="J618">
    <cfRule type="cellIs" dxfId="76" priority="16" operator="equal">
      <formula>"NO"</formula>
    </cfRule>
    <cfRule type="cellIs" dxfId="75" priority="15" operator="equal">
      <formula>"SI"</formula>
    </cfRule>
  </conditionalFormatting>
  <conditionalFormatting sqref="J622:J624">
    <cfRule type="cellIs" dxfId="74" priority="12" operator="equal">
      <formula>"NO"</formula>
    </cfRule>
    <cfRule type="cellIs" dxfId="73" priority="11" operator="equal">
      <formula>"SI"</formula>
    </cfRule>
  </conditionalFormatting>
  <conditionalFormatting sqref="J628">
    <cfRule type="cellIs" dxfId="72" priority="8" operator="equal">
      <formula>"NO"</formula>
    </cfRule>
    <cfRule type="cellIs" dxfId="71" priority="7" operator="equal">
      <formula>"SI"</formula>
    </cfRule>
  </conditionalFormatting>
  <conditionalFormatting sqref="J632">
    <cfRule type="cellIs" dxfId="70" priority="4" operator="equal">
      <formula>"NO"</formula>
    </cfRule>
    <cfRule type="cellIs" dxfId="69" priority="3" operator="equal">
      <formula>"SI"</formula>
    </cfRule>
  </conditionalFormatting>
  <conditionalFormatting sqref="J41:M41">
    <cfRule type="cellIs" dxfId="68" priority="594" operator="equal">
      <formula>$X$3</formula>
    </cfRule>
    <cfRule type="cellIs" dxfId="67" priority="596" operator="equal">
      <formula>$X$5</formula>
    </cfRule>
    <cfRule type="cellIs" dxfId="66" priority="593" operator="equal">
      <formula>$X$4</formula>
    </cfRule>
    <cfRule type="cellIs" dxfId="65" priority="595" operator="equal">
      <formula>$X$2</formula>
    </cfRule>
  </conditionalFormatting>
  <conditionalFormatting sqref="J70:M70">
    <cfRule type="cellIs" dxfId="64" priority="281" operator="equal">
      <formula>$X$4</formula>
    </cfRule>
    <cfRule type="cellIs" dxfId="63" priority="282" operator="equal">
      <formula>$X$3</formula>
    </cfRule>
    <cfRule type="cellIs" dxfId="62" priority="283" operator="equal">
      <formula>$X$2</formula>
    </cfRule>
    <cfRule type="cellIs" dxfId="61" priority="284" operator="equal">
      <formula>$X$5</formula>
    </cfRule>
  </conditionalFormatting>
  <conditionalFormatting sqref="J99:M99">
    <cfRule type="cellIs" dxfId="60" priority="273" operator="equal">
      <formula>$X$5</formula>
    </cfRule>
    <cfRule type="cellIs" dxfId="59" priority="270" operator="equal">
      <formula>$X$4</formula>
    </cfRule>
    <cfRule type="cellIs" dxfId="58" priority="271" operator="equal">
      <formula>$X$3</formula>
    </cfRule>
    <cfRule type="cellIs" dxfId="57" priority="272" operator="equal">
      <formula>$X$2</formula>
    </cfRule>
  </conditionalFormatting>
  <conditionalFormatting sqref="J128:M128">
    <cfRule type="cellIs" dxfId="56" priority="262" operator="equal">
      <formula>$X$5</formula>
    </cfRule>
    <cfRule type="cellIs" dxfId="55" priority="261" operator="equal">
      <formula>$X$2</formula>
    </cfRule>
    <cfRule type="cellIs" dxfId="54" priority="260" operator="equal">
      <formula>$X$3</formula>
    </cfRule>
    <cfRule type="cellIs" dxfId="53" priority="259" operator="equal">
      <formula>$X$4</formula>
    </cfRule>
  </conditionalFormatting>
  <conditionalFormatting sqref="J157:M157">
    <cfRule type="cellIs" dxfId="52" priority="248" operator="equal">
      <formula>$X$4</formula>
    </cfRule>
    <cfRule type="cellIs" dxfId="51" priority="249" operator="equal">
      <formula>$X$3</formula>
    </cfRule>
    <cfRule type="cellIs" dxfId="50" priority="251" operator="equal">
      <formula>$X$5</formula>
    </cfRule>
    <cfRule type="cellIs" dxfId="49" priority="250" operator="equal">
      <formula>$X$2</formula>
    </cfRule>
  </conditionalFormatting>
  <conditionalFormatting sqref="J186:M186">
    <cfRule type="cellIs" dxfId="48" priority="237" operator="equal">
      <formula>$X$4</formula>
    </cfRule>
    <cfRule type="cellIs" dxfId="47" priority="240" operator="equal">
      <formula>$X$5</formula>
    </cfRule>
    <cfRule type="cellIs" dxfId="46" priority="239" operator="equal">
      <formula>$X$2</formula>
    </cfRule>
    <cfRule type="cellIs" dxfId="45" priority="238" operator="equal">
      <formula>$X$3</formula>
    </cfRule>
  </conditionalFormatting>
  <conditionalFormatting sqref="J215:M215">
    <cfRule type="cellIs" dxfId="44" priority="226" operator="equal">
      <formula>$X$4</formula>
    </cfRule>
    <cfRule type="cellIs" dxfId="43" priority="229" operator="equal">
      <formula>$X$5</formula>
    </cfRule>
    <cfRule type="cellIs" dxfId="42" priority="228" operator="equal">
      <formula>$X$2</formula>
    </cfRule>
    <cfRule type="cellIs" dxfId="41" priority="227" operator="equal">
      <formula>$X$3</formula>
    </cfRule>
  </conditionalFormatting>
  <conditionalFormatting sqref="J514:M514">
    <cfRule type="cellIs" dxfId="40" priority="71" operator="equal">
      <formula>$X$2</formula>
    </cfRule>
    <cfRule type="cellIs" dxfId="39" priority="70" operator="equal">
      <formula>$X$3</formula>
    </cfRule>
    <cfRule type="cellIs" dxfId="38" priority="69" operator="equal">
      <formula>$X$4</formula>
    </cfRule>
    <cfRule type="cellIs" dxfId="37" priority="72" operator="equal">
      <formula>$X$5</formula>
    </cfRule>
  </conditionalFormatting>
  <conditionalFormatting sqref="J543:M543">
    <cfRule type="cellIs" dxfId="36" priority="38" operator="equal">
      <formula>$X$3</formula>
    </cfRule>
    <cfRule type="cellIs" dxfId="35" priority="37" operator="equal">
      <formula>$X$4</formula>
    </cfRule>
    <cfRule type="cellIs" dxfId="34" priority="40" operator="equal">
      <formula>$X$5</formula>
    </cfRule>
    <cfRule type="cellIs" dxfId="33" priority="39" operator="equal">
      <formula>$X$2</formula>
    </cfRule>
  </conditionalFormatting>
  <conditionalFormatting sqref="L9 K10:M14">
    <cfRule type="expression" dxfId="32" priority="630">
      <formula>$A$8="NO"</formula>
    </cfRule>
  </conditionalFormatting>
  <conditionalFormatting sqref="L360:L361 L363:M363 L487:M487">
    <cfRule type="cellIs" dxfId="31" priority="385" operator="equal">
      <formula>$V$2</formula>
    </cfRule>
    <cfRule type="cellIs" dxfId="30" priority="386" operator="equal">
      <formula>$V$3</formula>
    </cfRule>
  </conditionalFormatting>
  <conditionalFormatting sqref="L482:L483">
    <cfRule type="cellIs" dxfId="29" priority="118" operator="equal">
      <formula>$V$2</formula>
    </cfRule>
    <cfRule type="cellIs" dxfId="28" priority="119" operator="equal">
      <formula>$V$3</formula>
    </cfRule>
  </conditionalFormatting>
  <conditionalFormatting sqref="L486">
    <cfRule type="cellIs" dxfId="27" priority="28" operator="equal">
      <formula>$V$3</formula>
    </cfRule>
    <cfRule type="cellIs" dxfId="26" priority="27" operator="equal">
      <formula>$V$2</formula>
    </cfRule>
  </conditionalFormatting>
  <conditionalFormatting sqref="L503">
    <cfRule type="cellIs" dxfId="25" priority="78" operator="equal">
      <formula>$V$2</formula>
    </cfRule>
    <cfRule type="cellIs" dxfId="24" priority="79" operator="equal">
      <formula>$V$3</formula>
    </cfRule>
  </conditionalFormatting>
  <conditionalFormatting sqref="L566">
    <cfRule type="cellIs" dxfId="23" priority="30" operator="equal">
      <formula>$V$3</formula>
    </cfRule>
    <cfRule type="cellIs" dxfId="22" priority="29" operator="equal">
      <formula>$V$2</formula>
    </cfRule>
  </conditionalFormatting>
  <conditionalFormatting sqref="L234:M234 L235:L236">
    <cfRule type="cellIs" dxfId="21" priority="501" operator="equal">
      <formula>$V$2</formula>
    </cfRule>
    <cfRule type="cellIs" dxfId="20" priority="502" operator="equal">
      <formula>$V$3</formula>
    </cfRule>
  </conditionalFormatting>
  <conditionalFormatting sqref="L237:M238 A272:A273">
    <cfRule type="cellIs" dxfId="19" priority="427" operator="equal">
      <formula>$V$2</formula>
    </cfRule>
    <cfRule type="cellIs" dxfId="18" priority="428" operator="equal">
      <formula>$V$3</formula>
    </cfRule>
  </conditionalFormatting>
  <conditionalFormatting sqref="L256:M256">
    <cfRule type="cellIs" dxfId="17" priority="335" operator="equal">
      <formula>$V$2</formula>
    </cfRule>
    <cfRule type="cellIs" dxfId="16" priority="336" operator="equal">
      <formula>$V$3</formula>
    </cfRule>
  </conditionalFormatting>
  <conditionalFormatting sqref="L378:M378">
    <cfRule type="cellIs" dxfId="15" priority="116" operator="equal">
      <formula>$V$2</formula>
    </cfRule>
    <cfRule type="cellIs" dxfId="14" priority="117" operator="equal">
      <formula>$V$3</formula>
    </cfRule>
  </conditionalFormatting>
  <conditionalFormatting sqref="L618:M618">
    <cfRule type="cellIs" dxfId="13" priority="13" operator="equal">
      <formula>$V$2</formula>
    </cfRule>
    <cfRule type="cellIs" dxfId="12" priority="14" operator="equal">
      <formula>$V$3</formula>
    </cfRule>
  </conditionalFormatting>
  <conditionalFormatting sqref="L622:M624">
    <cfRule type="cellIs" dxfId="11" priority="9" operator="equal">
      <formula>$V$2</formula>
    </cfRule>
    <cfRule type="cellIs" dxfId="10" priority="10" operator="equal">
      <formula>$V$3</formula>
    </cfRule>
  </conditionalFormatting>
  <conditionalFormatting sqref="L628:M628">
    <cfRule type="cellIs" dxfId="9" priority="5" operator="equal">
      <formula>$V$2</formula>
    </cfRule>
    <cfRule type="cellIs" dxfId="8" priority="6" operator="equal">
      <formula>$V$3</formula>
    </cfRule>
  </conditionalFormatting>
  <conditionalFormatting sqref="L632:M632">
    <cfRule type="cellIs" dxfId="7" priority="2" operator="equal">
      <formula>$V$3</formula>
    </cfRule>
    <cfRule type="cellIs" dxfId="6" priority="1" operator="equal">
      <formula>$V$2</formula>
    </cfRule>
  </conditionalFormatting>
  <conditionalFormatting sqref="M22">
    <cfRule type="cellIs" dxfId="5" priority="620" operator="equal">
      <formula>"NO ACREDITA"</formula>
    </cfRule>
    <cfRule type="cellIs" dxfId="4" priority="621" operator="equal">
      <formula>"SI ACREDITA"</formula>
    </cfRule>
    <cfRule type="cellIs" dxfId="3" priority="622" operator="equal">
      <formula>" SI ACREDITA"</formula>
    </cfRule>
  </conditionalFormatting>
  <conditionalFormatting sqref="M28">
    <cfRule type="cellIs" dxfId="2" priority="611" operator="equal">
      <formula>"NO ACREDITA"</formula>
    </cfRule>
    <cfRule type="cellIs" dxfId="1" priority="612" operator="equal">
      <formula>"SI ACREDITA"</formula>
    </cfRule>
    <cfRule type="cellIs" dxfId="0" priority="613" operator="equal">
      <formula>" SI ACREDITA"</formula>
    </cfRule>
  </conditionalFormatting>
  <dataValidations count="8">
    <dataValidation type="list" allowBlank="1" showInputMessage="1" showErrorMessage="1" sqref="I5">
      <formula1>$T$2:$T$3</formula1>
    </dataValidation>
    <dataValidation type="list" allowBlank="1" showInputMessage="1" showErrorMessage="1" sqref="A8:A14 J8:J14 J41:M41 J276:J283 J215:M215 J262:J269 J290:J297 J304:J311 J318:J325 J332:J339 J207:J214 J33:J40 J70:M70 J62:J69 J99:M99 J91:J98 J128:M128 J120:J127 J157:M157 J149:J156 J186:M186 J178:J185 J245:J254 J346:J353 J398:J405 J384:J391 J412:J419 J426:J433 J440:J447 J454:J461 J367:J376 J468:J475 K503 J514:M514 J506:J513 J543:M543 J535:J542 K566 K486 J586:J595 J602:J611 J618 J622:J623 J632 J628">
      <formula1>$T$4:$T$5</formula1>
    </dataValidation>
    <dataValidation type="list" allowBlank="1" showInputMessage="1" showErrorMessage="1" sqref="J17:J21 J23:J27 E45:E51 E74:E80 E103:E109 E132:E138 E161:E167 E190:E196 E219:E225 E518:E524 E547:E553 J624:K624">
      <formula1>$U$2:$U$4</formula1>
    </dataValidation>
    <dataValidation type="list" allowBlank="1" showInputMessage="1" showErrorMessage="1" sqref="A285:M285 L237:M237 A313:M313 A271:M271 A299:M299 A341:M341 A327:M327 A355:M355 A407:M407 A435:M435 A393:M393 A421:M421 A463:M463 A449:M449 A477:M477 A597:M597 A613:M613">
      <formula1>$V$2:$V$3</formula1>
    </dataValidation>
    <dataValidation type="list" allowBlank="1" showInputMessage="1" showErrorMessage="1" sqref="L561:M561">
      <formula1>$AE$1:$AE$9</formula1>
    </dataValidation>
    <dataValidation type="list" allowBlank="1" showInputMessage="1" showErrorMessage="1" sqref="L598:M598">
      <formula1>$AF$1:$AF$14</formula1>
    </dataValidation>
    <dataValidation type="list" allowBlank="1" showInputMessage="1" showErrorMessage="1" sqref="L614:M614">
      <formula1>$AG$1:$AG$16</formula1>
    </dataValidation>
    <dataValidation type="list" allowBlank="1" showInputMessage="1" showErrorMessage="1" sqref="L619:M620">
      <formula1>$Y$2:$Y$4</formula1>
    </dataValidation>
  </dataValidations>
  <printOptions horizontalCentered="1" verticalCentered="1"/>
  <pageMargins left="0.70866141732283472" right="0.70866141732283472" top="0.74803149606299213" bottom="0.74803149606299213" header="0.31496062992125984" footer="0.31496062992125984"/>
  <pageSetup scale="36" fitToHeight="0" orientation="portrait" r:id="rId1"/>
  <rowBreaks count="2" manualBreakCount="2">
    <brk id="233" max="12" man="1"/>
    <brk id="240" max="12"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C8BFA7432F9DE4CB53FFBF4F0FB6868" ma:contentTypeVersion="15" ma:contentTypeDescription="Crear nuevo documento." ma:contentTypeScope="" ma:versionID="da6886ea5e67519143738a5d53edc2bb">
  <xsd:schema xmlns:xsd="http://www.w3.org/2001/XMLSchema" xmlns:xs="http://www.w3.org/2001/XMLSchema" xmlns:p="http://schemas.microsoft.com/office/2006/metadata/properties" xmlns:ns2="58156d2d-e8f6-4ac0-a052-aadd086832e0" xmlns:ns3="b6dcc51e-8bbb-4b6d-bb44-83085fb7b896" targetNamespace="http://schemas.microsoft.com/office/2006/metadata/properties" ma:root="true" ma:fieldsID="739adc10a7f81b0b55d957c24f3b0f85" ns2:_="" ns3:_="">
    <xsd:import namespace="58156d2d-e8f6-4ac0-a052-aadd086832e0"/>
    <xsd:import namespace="b6dcc51e-8bbb-4b6d-bb44-83085fb7b8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156d2d-e8f6-4ac0-a052-aadd086832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a4e7c8d-c71a-4b82-8d30-07c91351688e"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dcc51e-8bbb-4b6d-bb44-83085fb7b896"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5c2e4fd2-85b2-40c9-b8d8-349c9f5e57b6}" ma:internalName="TaxCatchAll" ma:showField="CatchAllData" ma:web="b6dcc51e-8bbb-4b6d-bb44-83085fb7b8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8156d2d-e8f6-4ac0-a052-aadd086832e0">
      <Terms xmlns="http://schemas.microsoft.com/office/infopath/2007/PartnerControls"/>
    </lcf76f155ced4ddcb4097134ff3c332f>
    <TaxCatchAll xmlns="b6dcc51e-8bbb-4b6d-bb44-83085fb7b896" xsi:nil="true"/>
  </documentManagement>
</p:properties>
</file>

<file path=customXml/itemProps1.xml><?xml version="1.0" encoding="utf-8"?>
<ds:datastoreItem xmlns:ds="http://schemas.openxmlformats.org/officeDocument/2006/customXml" ds:itemID="{9FF61B89-27B3-4ABF-A7F3-12056E612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156d2d-e8f6-4ac0-a052-aadd086832e0"/>
    <ds:schemaRef ds:uri="b6dcc51e-8bbb-4b6d-bb44-83085fb7b8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EB1447-F880-4092-B23C-28142936DBDC}">
  <ds:schemaRefs>
    <ds:schemaRef ds:uri="http://schemas.microsoft.com/sharepoint/v3/contenttype/forms"/>
  </ds:schemaRefs>
</ds:datastoreItem>
</file>

<file path=customXml/itemProps3.xml><?xml version="1.0" encoding="utf-8"?>
<ds:datastoreItem xmlns:ds="http://schemas.openxmlformats.org/officeDocument/2006/customXml" ds:itemID="{CECADA82-0D08-4A9B-B2CA-88953B51E333}">
  <ds:schemaRefs>
    <ds:schemaRef ds:uri="http://schemas.microsoft.com/office/2006/metadata/properties"/>
    <ds:schemaRef ds:uri="http://schemas.openxmlformats.org/package/2006/metadata/core-properties"/>
    <ds:schemaRef ds:uri="b6dcc51e-8bbb-4b6d-bb44-83085fb7b896"/>
    <ds:schemaRef ds:uri="http://www.w3.org/XML/1998/namespace"/>
    <ds:schemaRef ds:uri="http://schemas.microsoft.com/office/2006/documentManagement/types"/>
    <ds:schemaRef ds:uri="http://purl.org/dc/dcmitype/"/>
    <ds:schemaRef ds:uri="http://schemas.microsoft.com/office/infopath/2007/PartnerControls"/>
    <ds:schemaRef ds:uri="58156d2d-e8f6-4ac0-a052-aadd086832e0"/>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Galeano</dc:creator>
  <cp:keywords/>
  <dc:description/>
  <cp:lastModifiedBy>JESSICA HERRERA</cp:lastModifiedBy>
  <cp:revision/>
  <dcterms:created xsi:type="dcterms:W3CDTF">2015-06-05T18:19:34Z</dcterms:created>
  <dcterms:modified xsi:type="dcterms:W3CDTF">2024-05-28T02:35:37Z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0x010100CC8BFA7432F9DE4CB53FFBF4F0FB6868</vt:lpwstr>
  </property>
  <property fmtid="{D5CDD505-2E9C-101B-9397-08002B2CF9AE}" pid="3" name="MediaServiceImageTags">
    <vt:lpwstr/>
  </property>
</Properties>
</file>