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ESOS A PRESENTARME 2019\SECOP II\2020\CACOM 5 399'\"/>
    </mc:Choice>
  </mc:AlternateContent>
  <bookViews>
    <workbookView xWindow="0" yWindow="0" windowWidth="23040" windowHeight="9384"/>
  </bookViews>
  <sheets>
    <sheet name="ANEXO 2" sheetId="1" r:id="rId1"/>
  </sheets>
  <definedNames>
    <definedName name="_xlnm.Print_Area" localSheetId="0">'ANEXO 2'!$A$1:$F$313</definedName>
    <definedName name="_xlnm.Print_Titles" localSheetId="0">'ANEXO 2'!$13:$13</definedName>
  </definedNames>
  <calcPr calcId="152511"/>
</workbook>
</file>

<file path=xl/calcChain.xml><?xml version="1.0" encoding="utf-8"?>
<calcChain xmlns="http://schemas.openxmlformats.org/spreadsheetml/2006/main">
  <c r="J267" i="1" l="1"/>
  <c r="H267" i="1"/>
  <c r="F267" i="1"/>
  <c r="J16" i="1"/>
  <c r="J17" i="1"/>
  <c r="J18" i="1"/>
  <c r="J19" i="1"/>
  <c r="J20" i="1"/>
  <c r="J21" i="1"/>
  <c r="J22" i="1"/>
  <c r="J24" i="1"/>
  <c r="J25" i="1"/>
  <c r="J28" i="1"/>
  <c r="J29" i="1"/>
  <c r="J30" i="1"/>
  <c r="J32" i="1"/>
  <c r="J33" i="1"/>
  <c r="J35" i="1"/>
  <c r="J36" i="1"/>
  <c r="J37" i="1"/>
  <c r="J38" i="1"/>
  <c r="J39" i="1"/>
  <c r="J40" i="1"/>
  <c r="J41" i="1"/>
  <c r="J42" i="1"/>
  <c r="J43" i="1"/>
  <c r="J45" i="1"/>
  <c r="J46" i="1"/>
  <c r="J47" i="1"/>
  <c r="J49" i="1"/>
  <c r="J50" i="1"/>
  <c r="J52" i="1"/>
  <c r="J54" i="1"/>
  <c r="J55" i="1"/>
  <c r="J56" i="1"/>
  <c r="J57" i="1"/>
  <c r="J59" i="1"/>
  <c r="J61" i="1"/>
  <c r="J63" i="1"/>
  <c r="J65" i="1"/>
  <c r="J66" i="1"/>
  <c r="J67" i="1"/>
  <c r="J69" i="1"/>
  <c r="J70" i="1"/>
  <c r="J71" i="1"/>
  <c r="J72" i="1"/>
  <c r="J73" i="1"/>
  <c r="J87" i="1"/>
  <c r="J88" i="1"/>
  <c r="J89" i="1"/>
  <c r="J90" i="1"/>
  <c r="J92" i="1"/>
  <c r="J93" i="1"/>
  <c r="J94" i="1"/>
  <c r="J95" i="1"/>
  <c r="J104" i="1"/>
  <c r="J105" i="1"/>
  <c r="J106" i="1"/>
  <c r="J107" i="1"/>
  <c r="J108" i="1"/>
  <c r="J110" i="1"/>
  <c r="J112" i="1"/>
  <c r="J113" i="1"/>
  <c r="J115" i="1"/>
  <c r="J117" i="1"/>
  <c r="J118" i="1"/>
  <c r="J120" i="1"/>
  <c r="J121" i="1"/>
  <c r="J127" i="1"/>
  <c r="J128" i="1"/>
  <c r="J129" i="1"/>
  <c r="J131" i="1"/>
  <c r="J133" i="1"/>
  <c r="J134" i="1"/>
  <c r="J135" i="1"/>
  <c r="J136" i="1"/>
  <c r="J137" i="1"/>
  <c r="J138" i="1"/>
  <c r="J139" i="1"/>
  <c r="J140" i="1"/>
  <c r="J141" i="1"/>
  <c r="J142" i="1"/>
  <c r="J144" i="1"/>
  <c r="J146" i="1"/>
  <c r="J147" i="1"/>
  <c r="J149" i="1"/>
  <c r="J150" i="1"/>
  <c r="J165" i="1"/>
  <c r="J166" i="1"/>
  <c r="J167" i="1"/>
  <c r="J169" i="1"/>
  <c r="J170" i="1"/>
  <c r="J172" i="1"/>
  <c r="J178" i="1"/>
  <c r="J179" i="1"/>
  <c r="J181" i="1"/>
  <c r="J182" i="1"/>
  <c r="J184" i="1"/>
  <c r="J185" i="1"/>
  <c r="J187" i="1"/>
  <c r="J188" i="1"/>
  <c r="J203" i="1"/>
  <c r="J204" i="1"/>
  <c r="J205" i="1"/>
  <c r="J206" i="1"/>
  <c r="J207" i="1"/>
  <c r="J208" i="1"/>
  <c r="J209" i="1"/>
  <c r="J210" i="1"/>
  <c r="J211" i="1"/>
  <c r="J213" i="1"/>
  <c r="J214" i="1"/>
  <c r="J215" i="1"/>
  <c r="J217" i="1"/>
  <c r="J218" i="1"/>
  <c r="J219" i="1"/>
  <c r="J220" i="1"/>
  <c r="J221" i="1"/>
  <c r="J224" i="1"/>
  <c r="J226" i="1"/>
  <c r="J227" i="1"/>
  <c r="J229" i="1"/>
  <c r="J230" i="1"/>
  <c r="J232" i="1"/>
  <c r="J233" i="1"/>
  <c r="J234" i="1"/>
  <c r="J235" i="1"/>
  <c r="J236" i="1"/>
  <c r="J237" i="1"/>
  <c r="J238" i="1"/>
  <c r="J239" i="1"/>
  <c r="J240" i="1"/>
  <c r="J242" i="1"/>
  <c r="J243" i="1"/>
  <c r="J244" i="1"/>
  <c r="J245" i="1"/>
  <c r="J247" i="1"/>
  <c r="J249" i="1"/>
  <c r="J250" i="1"/>
  <c r="J252" i="1"/>
  <c r="J254" i="1"/>
  <c r="J255" i="1"/>
  <c r="J256" i="1"/>
  <c r="J258" i="1"/>
  <c r="J259" i="1"/>
  <c r="J260" i="1"/>
  <c r="J261" i="1"/>
  <c r="J262" i="1"/>
  <c r="J263" i="1"/>
  <c r="J265" i="1"/>
  <c r="J268" i="1"/>
  <c r="J270" i="1"/>
  <c r="J271" i="1"/>
  <c r="J273" i="1"/>
  <c r="J275" i="1"/>
  <c r="J276" i="1"/>
  <c r="J15" i="1"/>
  <c r="H276" i="1"/>
  <c r="F276" i="1"/>
  <c r="H275" i="1"/>
  <c r="F275" i="1"/>
  <c r="H273" i="1"/>
  <c r="F273" i="1"/>
  <c r="H271" i="1"/>
  <c r="F271" i="1"/>
  <c r="H270" i="1"/>
  <c r="F270" i="1"/>
  <c r="H268" i="1"/>
  <c r="F268" i="1"/>
  <c r="H265" i="1"/>
  <c r="F265" i="1"/>
  <c r="H263" i="1"/>
  <c r="F263" i="1"/>
  <c r="H260" i="1"/>
  <c r="F260" i="1"/>
  <c r="H259" i="1"/>
  <c r="F259" i="1"/>
  <c r="H258" i="1"/>
  <c r="F258" i="1"/>
  <c r="H262" i="1"/>
  <c r="F262" i="1"/>
  <c r="H256" i="1"/>
  <c r="F256" i="1"/>
  <c r="H255" i="1"/>
  <c r="F255" i="1"/>
  <c r="H254" i="1"/>
  <c r="F254" i="1"/>
  <c r="H252" i="1"/>
  <c r="F252" i="1"/>
  <c r="H249" i="1"/>
  <c r="F249" i="1"/>
  <c r="H250" i="1"/>
  <c r="F250" i="1"/>
  <c r="H247" i="1"/>
  <c r="F247" i="1"/>
  <c r="H245" i="1"/>
  <c r="F245" i="1"/>
  <c r="H244" i="1"/>
  <c r="F244" i="1"/>
  <c r="H243" i="1"/>
  <c r="F243" i="1"/>
  <c r="H242" i="1"/>
  <c r="F242" i="1"/>
  <c r="H230" i="1"/>
  <c r="F230" i="1"/>
  <c r="H229" i="1"/>
  <c r="F229" i="1"/>
  <c r="H240" i="1"/>
  <c r="F240" i="1"/>
  <c r="H239" i="1"/>
  <c r="F239" i="1"/>
  <c r="H238" i="1"/>
  <c r="F238" i="1"/>
  <c r="H237" i="1"/>
  <c r="F237" i="1"/>
  <c r="H236" i="1"/>
  <c r="F236" i="1"/>
  <c r="H235" i="1"/>
  <c r="F235" i="1"/>
  <c r="H234" i="1"/>
  <c r="F234" i="1"/>
  <c r="H233" i="1"/>
  <c r="F233" i="1"/>
  <c r="H232" i="1"/>
  <c r="F232" i="1"/>
  <c r="H227" i="1"/>
  <c r="F227" i="1"/>
  <c r="H226" i="1"/>
  <c r="F226" i="1"/>
  <c r="H224" i="1"/>
  <c r="F224" i="1"/>
  <c r="F220" i="1"/>
  <c r="H220" i="1"/>
  <c r="F221" i="1"/>
  <c r="H221" i="1"/>
  <c r="H219" i="1"/>
  <c r="F219" i="1"/>
  <c r="H218" i="1"/>
  <c r="F218" i="1"/>
  <c r="H217" i="1"/>
  <c r="F217" i="1"/>
  <c r="H215" i="1"/>
  <c r="F215" i="1"/>
  <c r="H214" i="1"/>
  <c r="F214" i="1"/>
  <c r="H213" i="1"/>
  <c r="F213" i="1"/>
  <c r="H211" i="1"/>
  <c r="F211" i="1"/>
  <c r="H209" i="1"/>
  <c r="F209" i="1"/>
  <c r="H208" i="1"/>
  <c r="F208" i="1"/>
  <c r="H206" i="1"/>
  <c r="F206" i="1"/>
  <c r="H205" i="1"/>
  <c r="F205" i="1"/>
  <c r="H210" i="1"/>
  <c r="F210" i="1"/>
  <c r="H207" i="1"/>
  <c r="F207" i="1"/>
  <c r="H204" i="1"/>
  <c r="F204" i="1"/>
  <c r="H203" i="1"/>
  <c r="F203" i="1"/>
  <c r="H188" i="1"/>
  <c r="F188" i="1"/>
  <c r="H185" i="1"/>
  <c r="F185" i="1"/>
  <c r="H184" i="1"/>
  <c r="F184" i="1"/>
  <c r="H182" i="1"/>
  <c r="F182" i="1"/>
  <c r="H187" i="1"/>
  <c r="F187" i="1"/>
  <c r="H181" i="1"/>
  <c r="F181" i="1"/>
  <c r="H179" i="1"/>
  <c r="F179" i="1"/>
  <c r="H178" i="1"/>
  <c r="F178" i="1"/>
  <c r="H172" i="1"/>
  <c r="F172" i="1"/>
  <c r="H170" i="1"/>
  <c r="F170" i="1"/>
  <c r="H169" i="1"/>
  <c r="F169" i="1"/>
  <c r="H150" i="1"/>
  <c r="F150" i="1"/>
  <c r="H149" i="1"/>
  <c r="F149" i="1"/>
  <c r="H147" i="1"/>
  <c r="F147" i="1"/>
  <c r="H146" i="1"/>
  <c r="F146" i="1"/>
  <c r="H144" i="1"/>
  <c r="F144" i="1"/>
  <c r="H167" i="1"/>
  <c r="F167" i="1"/>
  <c r="H166" i="1"/>
  <c r="F166" i="1"/>
  <c r="H165" i="1"/>
  <c r="F165" i="1"/>
  <c r="H142" i="1"/>
  <c r="F142" i="1"/>
  <c r="H141" i="1"/>
  <c r="F141" i="1"/>
  <c r="H140" i="1"/>
  <c r="F140" i="1"/>
  <c r="H139" i="1"/>
  <c r="F139" i="1"/>
  <c r="H138" i="1"/>
  <c r="F138" i="1"/>
  <c r="H137" i="1"/>
  <c r="F137" i="1"/>
  <c r="H136" i="1"/>
  <c r="F136" i="1"/>
  <c r="H135" i="1"/>
  <c r="F135" i="1"/>
  <c r="H134" i="1"/>
  <c r="F134" i="1"/>
  <c r="H133" i="1"/>
  <c r="F133" i="1"/>
  <c r="H131" i="1"/>
  <c r="F131" i="1"/>
  <c r="H129" i="1"/>
  <c r="F129" i="1"/>
  <c r="H128" i="1"/>
  <c r="F128" i="1"/>
  <c r="H127" i="1"/>
  <c r="F127" i="1"/>
  <c r="H121" i="1"/>
  <c r="F121" i="1"/>
  <c r="H120" i="1"/>
  <c r="F120" i="1"/>
  <c r="H115" i="1"/>
  <c r="F115" i="1"/>
  <c r="H113" i="1"/>
  <c r="F113" i="1"/>
  <c r="H112" i="1"/>
  <c r="F112" i="1"/>
  <c r="H110" i="1"/>
  <c r="F110" i="1"/>
  <c r="H108" i="1"/>
  <c r="F108" i="1"/>
  <c r="H107" i="1"/>
  <c r="F107" i="1"/>
  <c r="H106" i="1"/>
  <c r="F106" i="1"/>
  <c r="H105" i="1"/>
  <c r="F105" i="1"/>
  <c r="H104" i="1"/>
  <c r="F104" i="1"/>
  <c r="H95" i="1"/>
  <c r="F95" i="1"/>
  <c r="H94" i="1"/>
  <c r="F94" i="1"/>
  <c r="H118" i="1"/>
  <c r="F118" i="1"/>
  <c r="H117" i="1"/>
  <c r="F117" i="1"/>
  <c r="H93" i="1"/>
  <c r="F93" i="1"/>
  <c r="H92" i="1"/>
  <c r="F92" i="1"/>
  <c r="H90" i="1"/>
  <c r="F90" i="1"/>
  <c r="H89" i="1"/>
  <c r="F89" i="1"/>
  <c r="H88" i="1"/>
  <c r="F88" i="1"/>
  <c r="H87" i="1"/>
  <c r="F87" i="1"/>
  <c r="H73" i="1"/>
  <c r="F73" i="1"/>
  <c r="H72" i="1"/>
  <c r="F72" i="1"/>
  <c r="H70" i="1"/>
  <c r="F70" i="1"/>
  <c r="H69" i="1"/>
  <c r="F69" i="1"/>
  <c r="H67" i="1"/>
  <c r="F67" i="1"/>
  <c r="H66" i="1"/>
  <c r="F66" i="1"/>
  <c r="H65" i="1"/>
  <c r="F65" i="1"/>
  <c r="H63" i="1"/>
  <c r="F63" i="1"/>
  <c r="H61" i="1"/>
  <c r="F61" i="1"/>
  <c r="H59" i="1"/>
  <c r="F59" i="1"/>
  <c r="H57" i="1"/>
  <c r="F57" i="1"/>
  <c r="H56" i="1"/>
  <c r="F56" i="1"/>
  <c r="H55" i="1"/>
  <c r="F55" i="1"/>
  <c r="H54" i="1"/>
  <c r="F54" i="1"/>
  <c r="H52" i="1"/>
  <c r="F52" i="1"/>
  <c r="H50" i="1"/>
  <c r="F50" i="1"/>
  <c r="H49" i="1"/>
  <c r="F49" i="1"/>
  <c r="H47" i="1"/>
  <c r="F47" i="1"/>
  <c r="H46" i="1"/>
  <c r="F46" i="1"/>
  <c r="H45" i="1"/>
  <c r="F45" i="1"/>
  <c r="H43" i="1"/>
  <c r="F43" i="1"/>
  <c r="H42" i="1"/>
  <c r="F42" i="1"/>
  <c r="H41" i="1"/>
  <c r="F41" i="1"/>
  <c r="H40" i="1"/>
  <c r="F40" i="1"/>
  <c r="H39" i="1"/>
  <c r="F39" i="1"/>
  <c r="H38" i="1"/>
  <c r="F38" i="1"/>
  <c r="H37" i="1"/>
  <c r="F37" i="1"/>
  <c r="H36" i="1"/>
  <c r="F36" i="1"/>
  <c r="H35" i="1"/>
  <c r="F35" i="1"/>
  <c r="H33" i="1"/>
  <c r="F33" i="1"/>
  <c r="H32" i="1"/>
  <c r="F32" i="1"/>
  <c r="H29" i="1"/>
  <c r="F29" i="1"/>
  <c r="F30" i="1"/>
  <c r="H30" i="1"/>
  <c r="H28" i="1"/>
  <c r="F28" i="1"/>
  <c r="H25" i="1"/>
  <c r="F25" i="1"/>
  <c r="H24" i="1"/>
  <c r="F24" i="1"/>
  <c r="H16" i="1"/>
  <c r="H17" i="1"/>
  <c r="H18" i="1"/>
  <c r="H19" i="1"/>
  <c r="H20" i="1"/>
  <c r="H21" i="1"/>
  <c r="H22" i="1"/>
  <c r="H15" i="1"/>
  <c r="F16" i="1"/>
  <c r="F17" i="1"/>
  <c r="F18" i="1"/>
  <c r="F19" i="1"/>
  <c r="F20" i="1"/>
  <c r="F21" i="1"/>
  <c r="F22" i="1"/>
  <c r="F15" i="1"/>
  <c r="F191" i="1" l="1"/>
  <c r="F194" i="1" s="1"/>
  <c r="F195" i="1" s="1"/>
  <c r="F278" i="1"/>
  <c r="F193" i="1"/>
  <c r="F153" i="1"/>
  <c r="F75" i="1"/>
  <c r="F192" i="1" l="1"/>
  <c r="F279" i="1"/>
  <c r="F281" i="1"/>
  <c r="F282" i="1" s="1"/>
  <c r="F280" i="1"/>
  <c r="F196" i="1"/>
  <c r="H196" i="1" s="1"/>
  <c r="F155" i="1"/>
  <c r="F154" i="1"/>
  <c r="F156" i="1"/>
  <c r="F157" i="1" s="1"/>
  <c r="F76" i="1"/>
  <c r="F78" i="1"/>
  <c r="F79" i="1" s="1"/>
  <c r="F77" i="1"/>
  <c r="F289" i="1" l="1"/>
  <c r="F80" i="1"/>
  <c r="H80" i="1" l="1"/>
  <c r="F285" i="1"/>
  <c r="F158" i="1"/>
  <c r="H158" i="1" l="1"/>
  <c r="F287" i="1"/>
  <c r="F283" i="1" l="1"/>
  <c r="H283" i="1" l="1"/>
  <c r="F291" i="1"/>
  <c r="F293" i="1" s="1"/>
  <c r="G252" i="1"/>
  <c r="G93" i="1"/>
  <c r="G73" i="1"/>
  <c r="G147" i="1"/>
  <c r="G169" i="1"/>
  <c r="G24" i="1"/>
  <c r="G40" i="1"/>
  <c r="G131" i="1"/>
  <c r="G250" i="1"/>
  <c r="G229" i="1"/>
  <c r="G108" i="1"/>
  <c r="G227" i="1"/>
  <c r="G120" i="1"/>
  <c r="G150" i="1"/>
  <c r="G215" i="1"/>
  <c r="G254" i="1"/>
  <c r="G230" i="1"/>
  <c r="G87" i="1"/>
  <c r="G115" i="1"/>
  <c r="G204" i="1"/>
  <c r="G260" i="1"/>
  <c r="G219" i="1"/>
  <c r="G138" i="1"/>
  <c r="G238" i="1"/>
  <c r="G167" i="1"/>
  <c r="G69" i="1"/>
  <c r="G233" i="1"/>
  <c r="G43" i="1"/>
  <c r="G179" i="1"/>
  <c r="G30" i="1"/>
  <c r="G249" i="1"/>
  <c r="G36" i="1"/>
  <c r="G170" i="1"/>
  <c r="G133" i="1"/>
  <c r="G268" i="1"/>
  <c r="G166" i="1"/>
  <c r="G182" i="1"/>
  <c r="G39" i="1"/>
  <c r="G224" i="1"/>
  <c r="G140" i="1"/>
  <c r="G21" i="1"/>
  <c r="G237" i="1"/>
  <c r="G275" i="1"/>
  <c r="G104" i="1"/>
  <c r="G112" i="1"/>
  <c r="G128" i="1"/>
  <c r="G92" i="1"/>
  <c r="G273" i="1"/>
  <c r="G188" i="1"/>
  <c r="G136" i="1"/>
  <c r="G49" i="1"/>
  <c r="G207" i="1"/>
  <c r="G146" i="1"/>
  <c r="G178" i="1"/>
  <c r="G95" i="1"/>
  <c r="G239" i="1"/>
  <c r="G256" i="1"/>
  <c r="G181" i="1"/>
  <c r="G265" i="1"/>
  <c r="G32" i="1"/>
  <c r="G165" i="1"/>
  <c r="G234" i="1"/>
  <c r="G113" i="1"/>
  <c r="G54" i="1"/>
  <c r="G22" i="1"/>
  <c r="G210" i="1"/>
  <c r="G263" i="1"/>
  <c r="G142" i="1"/>
  <c r="G59" i="1"/>
  <c r="G19" i="1"/>
  <c r="G226" i="1"/>
  <c r="G65" i="1"/>
  <c r="G106" i="1"/>
  <c r="G276" i="1"/>
  <c r="G90" i="1"/>
  <c r="G129" i="1"/>
  <c r="G149" i="1"/>
  <c r="G42" i="1"/>
  <c r="G38" i="1"/>
  <c r="G107" i="1"/>
  <c r="G20" i="1"/>
  <c r="G144" i="1"/>
  <c r="G139" i="1"/>
  <c r="G117" i="1"/>
  <c r="G67" i="1"/>
  <c r="G15" i="1"/>
  <c r="G211" i="1"/>
  <c r="G105" i="1"/>
  <c r="G185" i="1"/>
  <c r="G63" i="1"/>
  <c r="G25" i="1"/>
  <c r="G262" i="1"/>
  <c r="G187" i="1"/>
  <c r="G208" i="1"/>
  <c r="G259" i="1"/>
  <c r="G47" i="1"/>
  <c r="G35" i="1"/>
  <c r="G232" i="1"/>
  <c r="G18" i="1"/>
  <c r="G88" i="1"/>
  <c r="G41" i="1"/>
  <c r="G271" i="1"/>
  <c r="G206" i="1"/>
  <c r="G245" i="1"/>
  <c r="G46" i="1"/>
  <c r="G110" i="1"/>
  <c r="G255" i="1"/>
  <c r="G135" i="1"/>
  <c r="G16" i="1"/>
  <c r="G45" i="1"/>
  <c r="G209" i="1"/>
  <c r="G236" i="1"/>
  <c r="G89" i="1"/>
  <c r="G205" i="1"/>
  <c r="G52" i="1"/>
  <c r="G70" i="1"/>
  <c r="G33" i="1"/>
  <c r="G244" i="1"/>
  <c r="G220" i="1"/>
  <c r="G240" i="1"/>
  <c r="G218" i="1"/>
  <c r="G66" i="1"/>
  <c r="G94" i="1"/>
  <c r="G17" i="1"/>
  <c r="G29" i="1"/>
  <c r="G55" i="1"/>
  <c r="G243" i="1"/>
  <c r="G221" i="1"/>
  <c r="G184" i="1"/>
  <c r="G72" i="1"/>
  <c r="G217" i="1"/>
  <c r="G267" i="1"/>
  <c r="G141" i="1"/>
  <c r="G213" i="1"/>
  <c r="G121" i="1"/>
  <c r="G235" i="1"/>
  <c r="G28" i="1"/>
  <c r="G118" i="1"/>
  <c r="G203" i="1"/>
  <c r="G127" i="1"/>
  <c r="G56" i="1"/>
  <c r="G270" i="1"/>
  <c r="G214" i="1"/>
  <c r="G258" i="1"/>
  <c r="G50" i="1"/>
  <c r="G57" i="1"/>
  <c r="G137" i="1"/>
  <c r="G134" i="1"/>
  <c r="G247" i="1"/>
  <c r="G242" i="1"/>
  <c r="G61" i="1"/>
  <c r="G172" i="1"/>
  <c r="G37" i="1"/>
</calcChain>
</file>

<file path=xl/sharedStrings.xml><?xml version="1.0" encoding="utf-8"?>
<sst xmlns="http://schemas.openxmlformats.org/spreadsheetml/2006/main" count="510" uniqueCount="242">
  <si>
    <t>FUERZAS MILITARES DE COLOMBIA</t>
  </si>
  <si>
    <t>ANEXO 3</t>
  </si>
  <si>
    <t>ÍTEM</t>
  </si>
  <si>
    <t>CAPITULO</t>
  </si>
  <si>
    <t>UND</t>
  </si>
  <si>
    <t>M3</t>
  </si>
  <si>
    <t>ML</t>
  </si>
  <si>
    <t>UN</t>
  </si>
  <si>
    <t>M2</t>
  </si>
  <si>
    <t>CERRAMIENTO EN POLISOMBRA H= 2,00 MTS</t>
  </si>
  <si>
    <t>REMOCIÓN (DEMOLICIÓN) DE ACABADO DE PISO Y PAREDES.</t>
  </si>
  <si>
    <t>DESMONTE DE APARATOS SANITARIOS Y DIVISIONES DE DUCHAS Y SANITARIOS.</t>
  </si>
  <si>
    <t>DESMONTE DE PUERTAS INCLUYE EL MARCO Y TAPA LUCES.</t>
  </si>
  <si>
    <t>DEMOLICIÓN DE PLACAS MACIZAS 0,15</t>
  </si>
  <si>
    <t>DESMONTE DE VENTANERIA EN ALUMINIO, INCLUYE VIDRIO Y ANGEOS</t>
  </si>
  <si>
    <t>DEMOLICIÓN DE MUROS EN BLOQUE / LADRILLO / DRY WALL, INCLUYE RETIRO DEL MATERIAL</t>
  </si>
  <si>
    <t>FUERZA AEREA COLOMBIANA</t>
  </si>
  <si>
    <t>PROCESO DE CONTRATACION 018-00-H-CACOM-5-GRUAL-2020</t>
  </si>
  <si>
    <t>MANTENIMIENTO ADECUACIÓN Y MEJORAMIENTO PARA LAS INSTALACIONES, RANCHO DE TROPA,ALOJAMIENTO MILITAR Y ESTABLECIMIENTO DE SANIDAD MILTAR FASE II DEL COMANDO AÉREO DE COMBATE NO. 5 EN RIONEGRO – ANTIOQUIA</t>
  </si>
  <si>
    <t>SANIDAD MILITAR</t>
  </si>
  <si>
    <t>CANTIDAD REQUERIDA</t>
  </si>
  <si>
    <t>VALOR UNITARIO</t>
  </si>
  <si>
    <t>VALOR TOTAL</t>
  </si>
  <si>
    <t>1. PRELIMINARES</t>
  </si>
  <si>
    <t>DESMONTE LUMINARIA EXISTENTE EN SITIO A INTERVENIR, INCLUYE RETIRO DE LUMINARIAS, TOMACORRIENTES, APARATOS, TUBERÍA, CABLEADO.</t>
  </si>
  <si>
    <t>2. MOVIMIENTOS DE TIERRAS</t>
  </si>
  <si>
    <t>EXCAVACIÓN MANUAL EN MATERIAL COMÚN. INCLUYE CARGUE, TRANSPORTE Y DISPOSICIÓN FINAL DE SOBRANTES A SITIO AUTORIZADO DE 0 - 2,00 MTS.</t>
  </si>
  <si>
    <t>RELLENO EN RECEBO COMPACTADO E = 0,10 M</t>
  </si>
  <si>
    <t>DESMONTE TUBERÍA SANITARIA DE Ø 2" A Ø 6"</t>
  </si>
  <si>
    <t>DESMONTE TUBERÍA HIDRÁULICA DE Ø 1/2" A Ø 2"</t>
  </si>
  <si>
    <t>REGATA PARA INSTALACIÓN DE TUBERÍA DE  Ø 1/2" A Ø 2" (INCLUYE RESANE)</t>
  </si>
  <si>
    <t>3,1,1</t>
  </si>
  <si>
    <t>3,1,2</t>
  </si>
  <si>
    <t>3,1,3</t>
  </si>
  <si>
    <t>3. INSTALACIONES HIDROSANITARIAS</t>
  </si>
  <si>
    <t>3.1. PRELIMINARES</t>
  </si>
  <si>
    <t>3.2. INSTALACIONES HIDRAULICAS</t>
  </si>
  <si>
    <t>3,2,1</t>
  </si>
  <si>
    <t>PUNTO DE AGUA FRIA Ø 1/2"</t>
  </si>
  <si>
    <t>3,2,2</t>
  </si>
  <si>
    <t>REGISTRO DE AGUA INCLUYE TAPA Y CAJA Ø 1/2"</t>
  </si>
  <si>
    <t>3.3. INSTALACIONES SANITARIAS</t>
  </si>
  <si>
    <t>3,3,1</t>
  </si>
  <si>
    <t>PUNTO SANITARIO Ø 2"</t>
  </si>
  <si>
    <t>3,3,2</t>
  </si>
  <si>
    <t>PUNTO SANITARIO Ø 3"</t>
  </si>
  <si>
    <t>3,3,3</t>
  </si>
  <si>
    <t>PUNTO SANITARIO Ø 4"</t>
  </si>
  <si>
    <t>3,3,4</t>
  </si>
  <si>
    <t>SIFÓN Ø 3X2"</t>
  </si>
  <si>
    <t>3,3,5</t>
  </si>
  <si>
    <t>CAJA DE INSPECCIÓN 0.60 X 0.60 MTS.</t>
  </si>
  <si>
    <t>3,3,6</t>
  </si>
  <si>
    <t>CONEXIÓN A RED DE ALCANTARILLADO EXISTENTE</t>
  </si>
  <si>
    <t>3,3,7</t>
  </si>
  <si>
    <t>SANITARIO DISCAPACITADOS  DUAL DE DOBLE DESCARGA, CON TAPA DE ASIENTO DE CIERRE SUAVE ACCESORIOS, SOLDADURA, ETC.</t>
  </si>
  <si>
    <t>3,3,8</t>
  </si>
  <si>
    <t>LAVAMANOS MEDIO PEDESTAL</t>
  </si>
  <si>
    <t>3,3,9</t>
  </si>
  <si>
    <t>KIT ACCESORIOS ARIZONA X 6</t>
  </si>
  <si>
    <t>4. INSTALACIONES ELECTRICAS</t>
  </si>
  <si>
    <t xml:space="preserve">SUMINISTRO INSTALACIÓN Y PUESTA EN SERVICIO DE TOMACORRIENTE DOBLE MONOFÁSICA 15A./120V.(1Ø+N+PT) CON PROTECCIÓN POR FALLA A TIERRA (GFCI) (RED NORMAL), INCLUYE TUBERÍA PVC 3/4", SALIDA EN CABLEADO (PE, HF, FR, LS, LIBRE DE HALÓGENOS, RETARDANTE A LA LLAMA, BAJA EMISIÓN DE HUMOS) ACCESORIOS NECESARIOS PARA GARANTIZAR SU CORRECTA INSTALACIÓN Y PUESTA EN SERVICIO. </t>
  </si>
  <si>
    <t xml:space="preserve">SUMINISTRO INSTALACIÓN Y PUESTA EN SERVICIO DE INTERRUPTOR SENCILLO, INCLUYE SALIDA EN CABLEADO (PE, HF, FR, LS, LIBRE DE HALÓGENOS, RETARDANTE A LA LLAMA, BAJA EMISIÓN DE HUMOS), TUBERÍA PVC 3/4" Y TODOS LOS ACCESORIOS NECESARIOS PARA GARANTIZAR SU CORRECTA INSTALACIÓN Y PUESTA EN SERVICIO. </t>
  </si>
  <si>
    <t>SUMINISTRO INSTALACIÓN Y PUESTA EN SERVICIO DE SALIDA CON LUMINARIA SYLVANIA PANEL LED REDONDO 18W, TEMPERATURA DE COLOR 3000K, FLUJO LUMINOSO 1200 LM, TENSIÓN DE OPERACIÓN 100-277V, IP 20, MONTAJE DE SOPBREPONER, INCLUYE CABLEADO, DUCTERIA, CAJAS, CURVAS Y TODO LO NECESARIO PARA SU CORRECTO FUNCIONAMIENTO.</t>
  </si>
  <si>
    <t>5. PAÑETES</t>
  </si>
  <si>
    <t>PAÑETE IMPERMEABILIZADO MUROS 1:3 - E= 15 MM. INCLUYE SU APLICACIÓN EN FILOS, CARTERAS Y DILATACIONES"</t>
  </si>
  <si>
    <t>PAÑETE INTERIOR, MUROS E= 15 MM. PROPORCION 1:4, INCLUYE SU APLICACION EN FILOS, CARTERAS Y DILATACIONES"</t>
  </si>
  <si>
    <t>6. CIELO RASO</t>
  </si>
  <si>
    <t>CIELO RASO PVC 8MM (INCLUYE ESTRUCTURA Y COMPUERTAS PARA INSPECCION)</t>
  </si>
  <si>
    <t>7. ACABADOS E IMPERMEABILIZACIONES</t>
  </si>
  <si>
    <t xml:space="preserve">ALISTADO DE PISO EN CONCRETO IMPERMEABILIZADO DE 3500 PSI E=0.05 MTS (PREPARACIÓN DE SUPERFICIE) </t>
  </si>
  <si>
    <t>PISO EN BALDOSA CERÁMICA DE 0,45X 0,45 MTS   REF: PIEDRA CID DESERSTONE DE ALFA O SIMILAR   AUTORIZADO POR LA SUPERVISIÓN</t>
  </si>
  <si>
    <t>SUMINISTRO E INSTALACIÓN DE CERAMICA PARA PARED REF: VITTORIANO FORMATO 30 X 60 RECTIFICADO    O SIMILAR AUTORIZADO POR LA SUPERVISIÓN</t>
  </si>
  <si>
    <t>MEDIACAÑA DE 6 CM EN GRANITO PULIDO (MORTERO FUNDIDO + MARMOLINA + GRAVILLA) EN SITIO PARA LAS UNIONES ENTRE LOS MUROS Y MUROS CON CIELORASO.</t>
  </si>
  <si>
    <t>8. PINTURA</t>
  </si>
  <si>
    <t>ESTUCO Y PINTURA EPOXICA 3 MANOS (INCLUYE ESTUCO, FILOS Y DILATACIONES)</t>
  </si>
  <si>
    <t>9. CARPINTERIA EN MADERA</t>
  </si>
  <si>
    <t>HOJAS DE PUERTAS CON MARCO EN MADERA EN CEDRO ROJO. ESTRUCTURA CON MARCOS VERTICALES DE 10 CMS, MARCO SUPERIOR E INFERIOR DE 14 CMS, TRAVESAÑOS CADA 15 CMS DE 8 CMS EN MADERA TIPO AMARILLO DE 4 CMS DE ESPESOR. LÁMINAS DE TRIPLEX DE 4 MM EN CEDRO ROJO POR AMBAS CARAS. (TODA LA MADERA DEBE SER INMUNIZADA Y SECADA PREVIAMENTE, INCLUYE SELLADOR, PINTURA, BISAGRAS Y TOPES).</t>
  </si>
  <si>
    <t>10. CARPINTERIA EN ALUMINIO Y VIDRIO</t>
  </si>
  <si>
    <t>ESPEJOS BISELADOS 4 MM (FLOTADO EN MURO)</t>
  </si>
  <si>
    <t>11. CARPINTERIA EN ACERO INOXIDABLE</t>
  </si>
  <si>
    <t>SIPS ACCESORIOS (ASIDERO) EN ACERO INOXIDABLE PARA BAÑOS DE DISCAPACITADOS) INCLUYE BARRA DE SEGURIDAD EN L Y BARRA DE SEGURIDAD PLEGABLE. (VER ESQUEMA CUARTO DE BAÑO ESQUINERO TIPO C)</t>
  </si>
  <si>
    <t>JG</t>
  </si>
  <si>
    <t>DISPENSADOR DE PAPEL</t>
  </si>
  <si>
    <t>DISPENSADOR JABÓN</t>
  </si>
  <si>
    <t>12. MAMPOSTERIA</t>
  </si>
  <si>
    <t xml:space="preserve">MURO EN BLOQUE DE ARCILLA NO.5 E=0.15 MTS (0.33X0.115X0.23) MTS. </t>
  </si>
  <si>
    <t>REPARACION DE FISURAS SOBRE MURO, INCLUYE REGATAS, INSTALACION DE GRAPAS EN VARILLA DE 1/4" Y ANCLAJE EPOXICO, RESANE DEL AREA INTERVENIDA.</t>
  </si>
  <si>
    <t>13. ASEO GENERAL</t>
  </si>
  <si>
    <t>LIMPIEZA GENERAL INTERIOR Y EXTERIOR</t>
  </si>
  <si>
    <t>RETIRO DE SOBRANTES FUERA DE LA UNIDAD</t>
  </si>
  <si>
    <t>MANTENIMIENTO CUBIERTAS</t>
  </si>
  <si>
    <t>RETIRO DE CANOAS, BAJANTES, RUANAS Y TUBERIAS. INCLUYE EL CARGUE, TRANSPORTE, DISPOSICION FINAL DE ESCOMBROS EN BOTADEROS OFICIALES. ALTURA APRÓX 3,5M.</t>
  </si>
  <si>
    <t>RETIRO DE CUBIERTA EN TEJA ESPAÑOLA EN FIBROCEMENTO Y TEJA DE BARRO, INCLUYE CABALLETES, LIMAHOYAS, LIMATESAS, RUANAS, DISPOSICION FINAL DE ESCOMBROS EN BOTADEROS OFICIALES, ALTURA APRÓX 3,5M.</t>
  </si>
  <si>
    <t>RETIRO DE TELA ASFÁLTICA EXISTENTE. INCLUYE MALLA DE GALLINERO, MORTEROS DE PEGA, CARGUE, TRANSPORTE Y BOTADA DE ESCOMBROS. ALTURA APRÓX 3,5M.</t>
  </si>
  <si>
    <t>2. CUBIERTA</t>
  </si>
  <si>
    <t>SIPS DE TEJAS TIPO ESPAÑOLA O COLONIAL EN FIBROCEMENTO. INCLUYE GANCHOS, AMARRES, ENCOROCE, LISTONES Y DEMÁS ELEMENTOS NECESARIOS HASTA GARANTIZAR SU PERFECTA ALINEACIÓN Y FUNCIONAMIENTO. ALTURA APRÓX 3,5M.</t>
  </si>
  <si>
    <t>SIPS DE CABALLETE ARTICULADO INFERIOR Y SUPERIOR PARA CUBIERTA TIPO ESPAÑOLA 0,90 M, INCLUYE GANCHOS, AMARRAS, Y TODO LO NECESARIO PARA SU CORRECTO FUNCIONAMIENTO. ALTURA APRÓX 3,5M.</t>
  </si>
  <si>
    <t>SIPS DE LIMATESA TERMINAL DE 1,6M, PARA CUBIERTA TIPO ESPAÑOLA.  INCLUYE GANCHOS, AMARRAS, Y TODO LO NECESARIO PARA SU CORRECTO FUNCIONAMIENTO. ALTURA APRÓX 3,5M.</t>
  </si>
  <si>
    <t>SIPS MANTO ASFÁLTICO PREFABRICADO, A BASE DE ASFALTOS OXIDADOS. REFORZADO CON ARMADURA CENTRAL DE POLIÉSTER DE 70 G/M2. ESTÁ PROVISTO EN LA CARA INFERIOR DE UNA LÁMINA DE POLIETILENO  PROTECTOR ANTIADHERENTE Y QUE DEBE SER RETIRADO LA APLICACIÓN DEL PRODUCTO. EN LA CARA SUPERIOR ESTÁ PROVISTO DE UNA LÁMINA DE POLIETILENO NEGRO IMPRESA CON LA MARCA DEL PRODUCTO Y QUE ACTÚA COMO PROTECCIÓN ADICIONAL.</t>
  </si>
  <si>
    <t>CUALIDADES DEL MANTO ASFÁLTICA</t>
  </si>
  <si>
    <t>COMPLETAMENTE IMPERMEABLE.</t>
  </si>
  <si>
    <t>RESISTEN EL ENVEJECIMIENTO Y LA CONTAMINACIÓN, AGENTES ATMOSFÉRICOS Y LA ACCIÓN MICROBIOLÓGICA, NO SON ATACADOS POR INSECTOS, ROEDORES O PÁJAROS.</t>
  </si>
  <si>
    <t>SON FLEXIBLES, ACOPLÁNDOSE A CUALQUIER FORMA DE SUPERFICIE.</t>
  </si>
  <si>
    <t>SE REQUIERE SIEMPRE DE PROTECCIÓN (TEJA) ANTE LOS RAYOS UV DEL SOL.</t>
  </si>
  <si>
    <t>NO SE ACONSEJA EN EDIFICACIONES CON ESTRUCTURAS FLEXIBLES O SUJETAS A DILATACIÓN Y CONTRACCIONES POR CAMBIOS DE TEMPERATURA.</t>
  </si>
  <si>
    <t>SIPS DE CANOA EN "U" EN LÁMINA GALVANIZADA CALIBRE 20, DESARROLLO  0.50M. CON SOLDADURA ESTAÑO. INCLUYE EMBUDOS O SOSCOS, TAPAS EN EL MISMO  MATERIAL DE LA CANOA, SOPORTES, TORNILLOS AUTOPERFORANTES,  ANTICORROSIVO EPÓXICO POR AMBAS CARAS, ACABADO CON ESMALTE EN LA  CARA INFERIOR A LA VISTA, REMATES LATERALES, BOQUILLAS Y TODOS LOS  ELEMENTOS NECESARIOS PARA SU CORRECTA INSTALACIÓN Y  FUNCIONAMIENTO. ALTURA APRÓX 3,5M.</t>
  </si>
  <si>
    <t>SIPS DE RUANA Y/O LIMAHOYAS EN LÁMINA GALVANIZADA CALIBRE 24., DESARROLLO 40 CM.  INCLUYE CANCHADA DE MURO, FAJA DE REVOQUE IMPERMEABILIZADA, CON  FILETE., PINTURA ANTICORROSIVA Y ESMALTE, PESTAÑA DE 5 CM,  REVESTIMENTO EN POLIUREA, FOIL Y TODOS LOS ELEMENTOS NECESARIOS  PARA SU CORRECTO FUNCIONAMIENTO. ALTURA APRÓX 3,5M.</t>
  </si>
  <si>
    <t>SIPS DE BAJANTES EN LÁMINA GALVANIZADA CAL. 20 DE SECCIÓN 3"X3".  INCLUYE ALINEACIÓN, NIVELACIÓN, SOLDADURAS,2 SEMICODOS Y UN CODO, APLICACIÓN DE WASH PRIMER Y ANTICORROSIVO ROJO COLONIAL Y DEMÁS ELEMENTOS NECESARIOS HASTA LOGRAR SU CORRECTO FUNCIONAMIENTO Y PRESENTACIÓN. ALTURA APRÓ X 3,5M.</t>
  </si>
  <si>
    <t>MANTENIMIENTO CIELO RASO EN TABLILLA DE TECHO MACHIMBRADA, INCLUYE: CAMBIO DE PIEZAS DETERIORADAS, LIJADO, INMUNIZADO CON IMPRANOL COLOR SIMILAR AL EXISTENTE Y TODOS LOS ACCESORIOS PARA SU MONTAJE E INSTALACION.</t>
  </si>
  <si>
    <t>PESO POR ROLLO: 22 KG, DIMENSIONES: 20 M DE LARGO POR 1.20 M DE  ANCHO, ESPESOR NOMINAL: DE 1,0 MM A 1,2MM.INCLUYE LIMPIEZA DE LA SUPERFICIE A CUBRIR APLICACIÓN DE CALOR  PARA SELLO DE JUNTAS, ASÍ MISMO DEMÁS ELEMENTOS NECESARIOS HASTA  GARANTIZAR SU PERFECTA ALINEACIÓN Y FUNCIONAMIENTO.</t>
  </si>
  <si>
    <t>ALTURA APRÓ X 5M.</t>
  </si>
  <si>
    <t>MANTENIMIENTO ESTRUCTURA EN MADERA, INCLUYE: CAMBIO DE LISTONES DETERIORADOS EN ABARCO DE 17X7 Y 5X9 CM, LIJADO, INMUNIZADO CON IMPRANOL COLOR SIMILAR AL EXISTENTE Y TODOS LOS ACCESORIOS REQUERIDOS PARA SU MONTAJE E INSTALACION.</t>
  </si>
  <si>
    <t>3. ACABADOS E IMPERMEABILIZACIONES</t>
  </si>
  <si>
    <t>LAVADO, DESMANCHADO Y MANTENIMIENTO GENERAL A  PISO CERAMICO INCLUYE PREPARACIÓN DE JUNTAS Y APLICACIÓN DE LECHADA O BOQUILLA.</t>
  </si>
  <si>
    <t>4. MORTEROS Y ACONCRETOS</t>
  </si>
  <si>
    <t>5. MAMPOSTERIA</t>
  </si>
  <si>
    <t>6. PINTURA</t>
  </si>
  <si>
    <t>PINTURA KORAZA SOBRE PAÑETE TRES MANOS (INCLUYE FILOS Y DILATACIONES)</t>
  </si>
  <si>
    <t>ESTUCO Y VINILO TIPO-1,  3 MANOS (INCLUYE ESTUCO, FILOS Y DILATACIONES)</t>
  </si>
  <si>
    <t>7. ASEO GENERAL</t>
  </si>
  <si>
    <t>MANTENIMIENTO DE REDES ELECTRICAS</t>
  </si>
  <si>
    <t>DESMONTE Y/O DESINSTALACION DE TANQUE ELEVADO EXISTENTE (DISPOSICION FINAL DE RESIDUOS)</t>
  </si>
  <si>
    <t>DESMONTE, RETIRO Y TRANSPORTE A SITIO AUTORIZADO DEL SISTEMA ELÉCTRICO EXISTENTE EN EL SITIO A INTERVENIR (TOMAS, TABLEROS, LUMINARIAS, INTERRUPTORES, TUBERÍA, CABLEADO, SALIDA, CAJA, APARATO ETC.) DE ACUERDO A LA DESCRIPCIÓN EN LAS ESPECIFICACIONES TÉCNICAS, ESTOS ELEMENTOS DEBERÁN SER ENTREGADOS AL SUPERVISOR MEDIANTE ACTA.</t>
  </si>
  <si>
    <t>2. INSTALACIONES HIDRAULICAS</t>
  </si>
  <si>
    <t>SIPS TANQUE ELEVADO DE ALMACENAMIENTO PLASTICO DE 500 LTS. INCLUYE TUBERIA, ACCESORIOS PVC, REGISTRO, CHEQUE, FLOTADOR Y TODOS LOS ELEMENTOS NECESARIOS PARA SU CORRECTA INSTALACION Y FUNCIONAMIENTO.</t>
  </si>
  <si>
    <t>3. INSTALACIONES ELECTRICAS</t>
  </si>
  <si>
    <t>SIPS TABLERO DE DISTRIBUCIÓN BIFÁSICO INDUSTRIAL GRADO DE PROTECCIÓN IP 31 DE 08 PUESTOS,  A INSTALAR SOBREPUESTO EN PARED, DE ACUERDO A DIAGRAMA UNIFILAR, BARRA DE NEUTRO Y TIERRA INDEPENDIENTES, INCLUYE: PUERTA, FRENTE MUERTO EN LAMINA DEL MISMO COFRE, CHAPA,  LLAVES, BARRAJES DE FASES, NEUTRO Y TIERRA, INTERRUPTORES TERMOMAGNÉTICOS   SEGÚN DIAGRAMA UNIFILAR (TRNGB)</t>
  </si>
  <si>
    <t xml:space="preserve">CANALETA PLASTICA TIPO DLP DIMENSIONES  100 * 45 MM (INCLUYE ACCESORIOS, CURVAS, DERIVAQCIONES, TERMINALES, DIVISIÓNES )  </t>
  </si>
  <si>
    <t>SIPS ACOMETIDA 2XCUXTHWN X AWG NO. 8 (FASES) + 1XCUXTHWNXAWG NO. 8 (NEUTRO) + 1XCUXAWG TIERRA NO. 8. ACOMETIDA  A TABLERO TRGNB</t>
  </si>
  <si>
    <t>SALIDA PARA APARATOS (LUMINARIAS Y TOMAS MONOFASICAS), INCLUYE, CABLEADO Y ACCESORIOS 3XCUXTHWN NO 12 (FASE, NEUTRO Y TIERRA) NO INCLUYE APARATO.</t>
  </si>
  <si>
    <t>SIPS DE INTERRUPTOR SENCILLO</t>
  </si>
  <si>
    <t>SIPS DE INTERRUPTOR DOBLES</t>
  </si>
  <si>
    <t>SIPS CON TOMACORRIENTE DOBLE MONOFÁSICA 15A./120V.(1Ø+N+PT) (RED NORMAL). INCLUYE ACCESORIOS.</t>
  </si>
  <si>
    <t>SIPS DE APARATO TIMBRE DIN-DON INCLUYE INTERRUPTOR PULSADOR</t>
  </si>
  <si>
    <t>SIPS PLAFON ROSCA E27 15A./120V.(1Ø+N+PT) (RED NORMAL) INCLUYE ACCESORIOS.</t>
  </si>
  <si>
    <t>3.10</t>
  </si>
  <si>
    <t>SIPS DE SISTEMA DE SISTEMA DE PUESTA A TIERRA TIPO CONTRAPESO  PARA SISTEMA DE APANTALLAMIENTO, INCLUYE VARILLA CW 5/8"X2.4M COBRE-COBRE 99%, SOLDADURA EXOTÉRMICA, BOLSA FAVIGEL POR CADA VARILLA,CABLE CU DESNUDO NO. 4 AWG, CAJAS DE INSPECCIÓN PREFABRICADAS EN CONCRETO DE DIMENSIONES (0,30X0,30X0,30)M PARA VERIFICACIÓN DE PUNTOS DE CONEXIÓN Y MEDICIÓN ACCESIBLES, Y TODO LO NECESARIO PARA GARANTIZAR SU CORRECTO FUNCIONAMIENTO Y UNA RESISTENCIA MENOR A 10 OHMIOS (RETIE 15.4)</t>
  </si>
  <si>
    <t>CUBIERTA HANGAR</t>
  </si>
  <si>
    <t>1. CUBIERTAS</t>
  </si>
  <si>
    <t xml:space="preserve">SUMINISTRO E INSTALACIÓN DE TEJA STEEL STANDING SEAM TIPO PANEL COLMENA O SIMILAR COLOR A DEFINIR INCLUYE CABALLETES, LIMATESAS, LIMAHOYAS REMATES LATERALES CONTRA MUROS Y TODO ACCESORIO NECESARIO PARA SU INSTALACION Y CORRECTO FUNCIONAMIENTO. </t>
  </si>
  <si>
    <t>SUMINISTRO E INTALACION DE TEJA ETERNIT NO. 6 CON LA CARA EXTERIOR PINTADA CON PINTURA TIPO KORAZA COLOR A DEFINIR INCLUYE CABALLETES, LIMATESAS, LIMAHOYAS, REMATES LATERALES CONTRA MUROS Y TODOS LOS ACCESORIOS NECESARIOS PARA SU INSTALACION Y CORRECTO FUNCIONAMIENTO.</t>
  </si>
  <si>
    <t>MANTENIMIENTO CANAL AGUAS LLUVIAS DESARROLLO APROX 0,90 M (INCLUYE CONTROL CORROSION Y SELLO DE GOTERAS, APLICACIÓN DE PINTURA BITUMINOSA, ESMALTE EXTERIOR Y AJUSTE DE LA MISMA)</t>
  </si>
  <si>
    <t>4. PAÑETES</t>
  </si>
  <si>
    <t>5. PINTURA</t>
  </si>
  <si>
    <t>6. ASEO GENERAL</t>
  </si>
  <si>
    <t>2. PINTURA</t>
  </si>
  <si>
    <t>SUMINISTRO E INSTALACION DE ESTUCO</t>
  </si>
  <si>
    <t>3. ASEO GENERAL</t>
  </si>
  <si>
    <t>IMPERMEABILIZACION GUARDIA</t>
  </si>
  <si>
    <t>REMOCIÓN MANTO IMPERMEABILIZANTE EN PLACA DE CUBIERTA</t>
  </si>
  <si>
    <t>DESMONTE  AIRE ACONDICIONADO (CONDENSADORA).  INCLUYE POSTERIOR REINSTALACIÓN.</t>
  </si>
  <si>
    <t>MANTO ASFALTICO  METAL FL-100 10M2 3MM O SIMILAR GARANTÍA, 10 AÑOS RESISTENCIA 650 ± 150 N/ 50 MM NORMA ISO 9001:2008. NO. CO11/4442 INCLUYE DISOLVENTES Y APLICADORES, REFUERZO EN POLIETILENO, ACABADO EN FOIL DE ALUMINIO GOFRADO PUNTA DE DIAMANTE, ESPESOR 3,0 MM, INCLUYE SELLO DE SIFONES Y PINTURA BITUMINOSA.</t>
  </si>
  <si>
    <t>2. ACABADOS E IMPERMEABILIZACIONES</t>
  </si>
  <si>
    <t>3. PINTURA</t>
  </si>
  <si>
    <t>PINTURA ANTICORROSIVO Y ESMALTE</t>
  </si>
  <si>
    <t>4. ASEO GENERAL</t>
  </si>
  <si>
    <t>MANTENIMIENTO RANCHO DE TROPA</t>
  </si>
  <si>
    <t>DESMONTE DE VENTANERIA EN MADERA, INCLUYE VIDRIO Y ANGEOS</t>
  </si>
  <si>
    <t>DESMONTE DE CIELORRASO</t>
  </si>
  <si>
    <t>DEMOLICION DE CUBIERTA TEJA TERMOACUSTICA + ASBESTO CEMENTO (INCLUYE ACCESORIOS DE CUBIERTA)</t>
  </si>
  <si>
    <t>RELLENO COMPACTADO CON MATERIAL DE EXCAVACION</t>
  </si>
  <si>
    <t>3. CIMENTACION</t>
  </si>
  <si>
    <t>PLACA DE CONTRAPISO EN CONCRETO DE 3.000 PSI IMPERMEABILIZADO, SEGÚN PLANOS. INCLUYE MANO DE OBRA, FORMALETAS, EQUIPOS Y HERRAMIENTAS NECESARIAS, E=0.10 M</t>
  </si>
  <si>
    <t>PLACA DE ENTREPISO MACIZA EN CONCRETO DE 4.000 PSI  E=0.25 M SEGÚN PLANOS. INCLUYE, MANO DE OBRA, FORMALETAS, EQUIPOS Y HERRAMIENTAS NECESARIAS.</t>
  </si>
  <si>
    <t>COLUMNA EN CONCRETO DE 3.000 PSI SEGÚN PLANOS. INCLUYE MANO DE OBRA, FORMALETAS, EQUIPOS Y HERRAMIENTAS NECESARIAS</t>
  </si>
  <si>
    <t>ZAPATA EN CONCRETO DE 3.000 PSI IMPERMEABILIZADO SEGÚN PLANOS. INCLUYE, MANO DE OBRA, FORMALETAS, EQUIPOS Y HERRAMIENTAS NECESARIAS</t>
  </si>
  <si>
    <t xml:space="preserve">VIGA DE AMARRE EN CONCRETO DE 3.000 PSI IMPERMEABILIZADO SEGÚN PLANOS. INCLUYE MANO DE OBRA, FORMALETAS, EQUIPOS Y HERRAMIENTAS NECESARIAS </t>
  </si>
  <si>
    <t>4. INSTALACIONES HIDROSANITARIAS</t>
  </si>
  <si>
    <t>4.1. PRELIMINARES</t>
  </si>
  <si>
    <t>4,1,3</t>
  </si>
  <si>
    <t>4.2. INSTALACIONES HIDRAULICAS</t>
  </si>
  <si>
    <t>4,2,1</t>
  </si>
  <si>
    <t>4,2,2</t>
  </si>
  <si>
    <t>REGISTRO DE AGUA FRIA INCLUYE TAPA Y CAJA Ø 1/2"</t>
  </si>
  <si>
    <t>4.3. INSTALACIONES HIDRAULICAS AGUA CALINETE</t>
  </si>
  <si>
    <t>4,3,2</t>
  </si>
  <si>
    <t>PUNTO DE AGUA CALIENTE TUBERÍA ULTRATEMP Ø 1/2"</t>
  </si>
  <si>
    <t>4,3,3</t>
  </si>
  <si>
    <t>REGISTRO DE AGUA CALIENTE INCLUYE TAPA Y CAJA Ø 1/2"</t>
  </si>
  <si>
    <t>4.4. INSTALACIONES SANITARIAS</t>
  </si>
  <si>
    <t>SANITARIO MANANTIAL BLANCO</t>
  </si>
  <si>
    <t>4,4,2</t>
  </si>
  <si>
    <t>4,4,3</t>
  </si>
  <si>
    <t>4,4,4</t>
  </si>
  <si>
    <t>4,4,5</t>
  </si>
  <si>
    <t>4,4,7</t>
  </si>
  <si>
    <t>4,4,8</t>
  </si>
  <si>
    <t>4,4,9</t>
  </si>
  <si>
    <t>4,4,10</t>
  </si>
  <si>
    <t>4,4,11</t>
  </si>
  <si>
    <t>5. INSTALACIONES ELECTRICAS</t>
  </si>
  <si>
    <t>SUMINISTRO INSTALACIÓN Y PUESTA EN SERVICIO DE LUMINARIA LED PANEL 60X60 40W, INCLUYE CABLEADO (PE, HF, FR, LS, LIBRE DE HALÓGENOS, RETARDANTE A LA LLAMA, BAJA EMISIÓN DE HUMOS), TUBERÍA EMT 3/4", Y TODOS LOS ACCESORIOS NECESARIOS PARA GARANTIZAR SU CORRECTA INSTALACIÓN Y PUESTA EN SERVICIO</t>
  </si>
  <si>
    <t>SUMINISTRO INSTALACIÓN Y PUESTA EN SERVICIO DE SALIDA CON LUMINARIA SYLVANIA PANEL LED REDONDO 18W , TEMPERATURA DE COLOR 3000K, FLUJO LUMINOSO 1200 LM, TENSIÓN DE OPERACIÓN 100-277V, IP 20, MONTAJE DE SOPBREPONER, INCLUYE CABLEADO, DUCTERIA, CAJAS, CURVAS Y TODO LO NECESARIO PARA SU CORRECTO FUNCIONAMIENTO.</t>
  </si>
  <si>
    <t>6. SISTEMA DE GAS</t>
  </si>
  <si>
    <t>CALENTADOR DE ACUMULACION A GAS TIRO NATURAL 35 GALONES</t>
  </si>
  <si>
    <t>7. PAÑETES</t>
  </si>
  <si>
    <t>8. CIELO RASO</t>
  </si>
  <si>
    <t>9. ACABADOS E IMPERMEABILIZACIONES</t>
  </si>
  <si>
    <t>10. PINTURA</t>
  </si>
  <si>
    <t>11. CARPINTERIA EN MADERA</t>
  </si>
  <si>
    <t>ESCALERA MADERA ANCHO 1.0 M SEGÚN DISEÑO</t>
  </si>
  <si>
    <t>12. CARPINTERIA METALICA</t>
  </si>
  <si>
    <t>MANTENIMIENTO (CAMBIO DE BISAGRAS, AJUSTE CERRADURAS) PUERTAS METALICAS INCLUYE PINTURA ANTICORROSIVO Y ESMALTE</t>
  </si>
  <si>
    <t>13. CARPINTERIA EN ALUMINIO Y VIDRIO</t>
  </si>
  <si>
    <t>V-1 VENTANERIA CORREDIZA ALUMINIO SERIE 7038 DE TRES CUERPOS Y VIDRIO DE 5 MM EN FACHADA.</t>
  </si>
  <si>
    <t>14. MAMPOSTERIA</t>
  </si>
  <si>
    <t>MURO SUPERBOARD INTEMPERIE CON ESTRUCTURA Y ACABADO 1 CARA E= 0,12 MTS. Y FRESCASA</t>
  </si>
  <si>
    <t>15. CUBIERTA</t>
  </si>
  <si>
    <t>17. ASEO GENERAL</t>
  </si>
  <si>
    <t>SUBTOTAL</t>
  </si>
  <si>
    <t>IVA UTILIDAD 19%</t>
  </si>
  <si>
    <t>TOTAL</t>
  </si>
  <si>
    <t>ADMINISTRACION (17%)</t>
  </si>
  <si>
    <t>ANEXO 3 - FORMULARIO DE OFERTA ECONOMICA</t>
  </si>
  <si>
    <t>LUIS CARLOS PARRA VELASQUEZ</t>
  </si>
  <si>
    <t>R.LEGAL UT CAMPAP 2020</t>
  </si>
  <si>
    <t>NOTA 1. El impuesto del IVA deberá incluirse dentro del valor de la oferta, debidamente discriminado de acuerdo al servicio que se pretende contratar teniendo en cuenta el AIU</t>
  </si>
  <si>
    <t>NOTA 2. En caso que el proponente no indique el impuesto a las Ventas (IVA) y haya lugar a éste, se entenderá que viene incluido en el valor total (IVA Presuntivo), sin perjuicio de las correspondientes correcciones aritméticas por parte del comité económico. Si el bien o servicio está legalmente exento del IVA se deberá indicar de manera clara y expresa la norma que contempla el beneficio</t>
  </si>
  <si>
    <t>NOTA 3. Teniendo en cuenta que el contrato a suscribir es un contrato de obra pública, se realizarán las retenciones definidas en el Estatuto Tributario al valor total del contrato así:</t>
  </si>
  <si>
    <t>IMPUESTO</t>
  </si>
  <si>
    <t>VALOR</t>
  </si>
  <si>
    <t>Contribución de Obra</t>
  </si>
  <si>
    <t>5% Total Contrato</t>
  </si>
  <si>
    <t>Estampilla Pro universidad</t>
  </si>
  <si>
    <t>0,5% Total Contrato</t>
  </si>
  <si>
    <t>Estampilla Politécnico Jaime Isaza Cadavid</t>
  </si>
  <si>
    <t>0,4% Total Contrato</t>
  </si>
  <si>
    <t>Rete Fuente</t>
  </si>
  <si>
    <t>2% valor antes de IVA</t>
  </si>
  <si>
    <t>Rete IVA</t>
  </si>
  <si>
    <t>15% según lo facturado de acuerdo al IVA</t>
  </si>
  <si>
    <t>NOTA 4: El contrato se adjudicará por el valor total del presupuesto oficialmente asignado, y se agotará de acuerdo a necesidad, toda vez que  el presupuesto oficial  asignado para los mantenimientos; no cubre en su totalidad las necesidades de la unidad de acuerdo al diagnóstico anual de las instalaciones CACOM-5.</t>
  </si>
  <si>
    <t>NOTA 5: En caso de encontrarse discrepancia en los valores de la oferta económica presentada  por el proveedor en la  plataforma y el formulario de oferta económica, prevalecerá el presente anexo.</t>
  </si>
  <si>
    <t>RUBRO: A-02-02-02-005-004-01-2-10: ADQUISICION DE SERVICIOS GENERALES DE CONSTRUCCION DE EDIFICACIONES NO RESIDENCIALES - MANTENIMIENTO, ADECUACION Y MEJORAMIENTO ESM, HASTA POR LA SUMA DE $26.544.108</t>
  </si>
  <si>
    <t>IMPREVISTOS (1%)</t>
  </si>
  <si>
    <t>UTILIDAD (3%)</t>
  </si>
  <si>
    <t>RUBRO: A-02-02-02-005-004-01-1-16: ADQUISICION DE SERVICIOS - SERVICIOS GENERALES DE CONSTRUCCION DE EDIFICACIONES NO RESIDENCIALES - MANTENIMIENTO, ADECUACION Y MEJORAMIENTO DE VIVIENDAS FISCALES Y ALOJAMIENTO HASTA POR LA SUMA DE  $232.761.272</t>
  </si>
  <si>
    <t>RUBRO: A-02-02-02-005-004-01-2-16: ADQUISICION DE SERVICIOS - SERVICIOS GENERALES DE CONSTRUCCION DE EDIFICACIONES NO RESIDENCIALES - MANTENIMIENTO BIENES INMUEBLES POR LA SUMA DE $40.000.000</t>
  </si>
  <si>
    <t>RUBRO: A-02-02-02-005-004-01-2-10: ADQUISICION DE SERVICIOS - SERVICIOS GENERALES DE CONSTRUCCION DE EDIFICACIONES NO RESIDENCIALES - MANTENIMIENTO Y ADECUACION PARA EL RANCHO DE TROPA DEL COMANDO AEREO DE COMBATE No 5, HASTA POR LA SUMA DE $100.000.000</t>
  </si>
  <si>
    <t>TOTAL PROPUESTA</t>
  </si>
  <si>
    <r>
      <t xml:space="preserve">Yo, LUIS CARLOS PARRA VELASQUEZ, en mi condicion de Representante Legal de la </t>
    </r>
    <r>
      <rPr>
        <b/>
        <sz val="10"/>
        <rFont val="Arial"/>
        <family val="2"/>
      </rPr>
      <t>UNION TEMPORAL CAMPAP 2020</t>
    </r>
    <r>
      <rPr>
        <sz val="10"/>
        <rFont val="Arial"/>
        <family val="2"/>
      </rPr>
      <t xml:space="preserve">, identificado como aparece al pie de mi firma, manifesto que el valor total de la propuesta es por la suma de </t>
    </r>
    <r>
      <rPr>
        <b/>
        <sz val="10"/>
        <rFont val="Arial"/>
        <family val="2"/>
      </rPr>
      <t>TRESCIENTOS NOVENTA Y TRES MILLONES CUATROCIENTOS DOCE MIL PESOS ($393,412,000,00) M/CTE</t>
    </r>
    <r>
      <rPr>
        <sz val="10"/>
        <rFont val="Arial"/>
        <family val="2"/>
      </rPr>
      <t>.  Valor que incluye todos los gastos e impuestos a que haya lugar.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</si>
</sst>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$-240A]#,##0.00"/>
  </numFmts>
  <fonts count="15">
    <font>
      <sz val="11"/>
      <color theme="1"/>
      <name val="Calibri"/>
      <family val="2"/>
      <scheme val="minor"/>
    </font>
    <font>
      <sz val="10"/>
      <name val="Arial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name val="Helv"/>
      <charset val="204"/>
    </font>
    <font>
      <sz val="10"/>
      <name val="Arial"/>
      <family val="2"/>
    </font>
    <font>
      <b/>
      <i/>
      <sz val="10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 Narrow"/>
      <family val="2"/>
    </font>
    <font>
      <sz val="10"/>
      <color rgb="FF000000"/>
      <name val="Arial"/>
      <family val="2"/>
    </font>
    <font>
      <sz val="11"/>
      <color theme="1"/>
      <name val="Arial"/>
      <family val="2"/>
    </font>
    <font>
      <b/>
      <sz val="10"/>
      <color rgb="FF000000"/>
      <name val="Arial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4" fillId="0" borderId="0"/>
    <xf numFmtId="0" fontId="4" fillId="0" borderId="0"/>
    <xf numFmtId="0" fontId="5" fillId="0" borderId="0"/>
    <xf numFmtId="9" fontId="5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62">
    <xf numFmtId="0" fontId="0" fillId="0" borderId="0" xfId="0"/>
    <xf numFmtId="0" fontId="5" fillId="0" borderId="0" xfId="2" applyNumberFormat="1" applyFont="1" applyFill="1" applyBorder="1" applyAlignment="1">
      <alignment horizontal="justify" vertical="center" wrapText="1"/>
    </xf>
    <xf numFmtId="0" fontId="5" fillId="0" borderId="0" xfId="2" applyNumberFormat="1" applyFont="1" applyFill="1" applyBorder="1" applyAlignment="1">
      <alignment horizontal="center" vertical="center"/>
    </xf>
    <xf numFmtId="2" fontId="5" fillId="0" borderId="0" xfId="2" applyNumberFormat="1" applyFont="1" applyFill="1" applyBorder="1" applyAlignment="1">
      <alignment horizontal="center" vertical="center"/>
    </xf>
    <xf numFmtId="4" fontId="5" fillId="0" borderId="0" xfId="2" applyNumberFormat="1" applyFont="1" applyFill="1" applyBorder="1" applyAlignment="1">
      <alignment horizontal="right" vertical="center"/>
    </xf>
    <xf numFmtId="0" fontId="5" fillId="0" borderId="0" xfId="0" applyNumberFormat="1" applyFont="1" applyFill="1" applyBorder="1" applyAlignment="1" applyProtection="1">
      <alignment vertical="center"/>
    </xf>
    <xf numFmtId="49" fontId="5" fillId="0" borderId="4" xfId="2" applyNumberFormat="1" applyFont="1" applyFill="1" applyBorder="1" applyAlignment="1">
      <alignment horizontal="center" vertical="center"/>
    </xf>
    <xf numFmtId="0" fontId="5" fillId="0" borderId="4" xfId="3" applyFont="1" applyBorder="1" applyAlignment="1">
      <alignment horizontal="left" vertical="center" wrapText="1"/>
    </xf>
    <xf numFmtId="0" fontId="5" fillId="0" borderId="0" xfId="3" applyFont="1" applyBorder="1" applyAlignment="1">
      <alignment horizontal="left" vertical="center" wrapText="1"/>
    </xf>
    <xf numFmtId="0" fontId="5" fillId="0" borderId="5" xfId="3" applyFont="1" applyBorder="1" applyAlignment="1">
      <alignment horizontal="left" vertical="center" wrapText="1"/>
    </xf>
    <xf numFmtId="0" fontId="3" fillId="2" borderId="6" xfId="2" applyNumberFormat="1" applyFont="1" applyFill="1" applyBorder="1" applyAlignment="1">
      <alignment horizontal="center" vertical="center" wrapText="1"/>
    </xf>
    <xf numFmtId="0" fontId="3" fillId="2" borderId="6" xfId="2" applyNumberFormat="1" applyFont="1" applyFill="1" applyBorder="1" applyAlignment="1">
      <alignment horizontal="center" vertical="center"/>
    </xf>
    <xf numFmtId="2" fontId="3" fillId="2" borderId="6" xfId="2" applyNumberFormat="1" applyFont="1" applyFill="1" applyBorder="1" applyAlignment="1">
      <alignment horizontal="center" vertical="center" wrapText="1"/>
    </xf>
    <xf numFmtId="4" fontId="3" fillId="2" borderId="6" xfId="2" applyNumberFormat="1" applyFont="1" applyFill="1" applyBorder="1" applyAlignment="1">
      <alignment horizontal="center" vertical="center" wrapText="1"/>
    </xf>
    <xf numFmtId="0" fontId="5" fillId="0" borderId="5" xfId="1" applyFont="1" applyBorder="1"/>
    <xf numFmtId="0" fontId="10" fillId="0" borderId="6" xfId="0" applyFont="1" applyBorder="1" applyAlignment="1">
      <alignment horizontal="justify" vertical="center" wrapText="1"/>
    </xf>
    <xf numFmtId="0" fontId="10" fillId="0" borderId="6" xfId="0" applyFont="1" applyBorder="1" applyAlignment="1">
      <alignment horizontal="center" vertical="center"/>
    </xf>
    <xf numFmtId="0" fontId="5" fillId="0" borderId="0" xfId="1" applyNumberFormat="1" applyFont="1" applyAlignment="1">
      <alignment horizontal="justify" vertical="center" wrapText="1"/>
    </xf>
    <xf numFmtId="0" fontId="5" fillId="0" borderId="0" xfId="1" applyNumberFormat="1" applyFont="1" applyAlignment="1">
      <alignment horizontal="center" vertical="center"/>
    </xf>
    <xf numFmtId="2" fontId="5" fillId="0" borderId="0" xfId="1" applyNumberFormat="1" applyFont="1" applyAlignment="1">
      <alignment horizontal="center" vertical="center"/>
    </xf>
    <xf numFmtId="4" fontId="5" fillId="0" borderId="0" xfId="1" applyNumberFormat="1" applyFont="1" applyAlignment="1">
      <alignment horizontal="right" vertical="center"/>
    </xf>
    <xf numFmtId="0" fontId="11" fillId="0" borderId="0" xfId="0" applyFont="1"/>
    <xf numFmtId="164" fontId="5" fillId="0" borderId="6" xfId="1" applyNumberFormat="1" applyFont="1" applyBorder="1" applyAlignment="1">
      <alignment horizontal="right" vertical="center"/>
    </xf>
    <xf numFmtId="0" fontId="7" fillId="0" borderId="0" xfId="1" applyFont="1" applyBorder="1" applyAlignment="1">
      <alignment horizontal="center" vertical="center" wrapText="1"/>
    </xf>
    <xf numFmtId="0" fontId="10" fillId="0" borderId="0" xfId="0" applyFont="1" applyBorder="1" applyAlignment="1">
      <alignment horizontal="justify" vertical="center" wrapText="1"/>
    </xf>
    <xf numFmtId="0" fontId="10" fillId="0" borderId="0" xfId="0" applyFont="1" applyBorder="1" applyAlignment="1">
      <alignment horizontal="center" vertical="center"/>
    </xf>
    <xf numFmtId="164" fontId="5" fillId="0" borderId="0" xfId="1" applyNumberFormat="1" applyFont="1" applyBorder="1" applyAlignment="1">
      <alignment horizontal="right" vertical="center"/>
    </xf>
    <xf numFmtId="164" fontId="5" fillId="0" borderId="7" xfId="1" applyNumberFormat="1" applyFont="1" applyBorder="1" applyAlignment="1">
      <alignment horizontal="right" vertical="center"/>
    </xf>
    <xf numFmtId="0" fontId="10" fillId="0" borderId="6" xfId="0" applyFont="1" applyBorder="1" applyAlignment="1">
      <alignment vertical="center" wrapText="1"/>
    </xf>
    <xf numFmtId="0" fontId="10" fillId="0" borderId="6" xfId="0" applyFont="1" applyBorder="1" applyAlignment="1">
      <alignment horizontal="center" vertical="center" wrapText="1"/>
    </xf>
    <xf numFmtId="0" fontId="5" fillId="4" borderId="9" xfId="1" applyNumberFormat="1" applyFont="1" applyFill="1" applyBorder="1" applyAlignment="1">
      <alignment vertical="center" wrapText="1"/>
    </xf>
    <xf numFmtId="0" fontId="0" fillId="4" borderId="0" xfId="0" applyFill="1"/>
    <xf numFmtId="0" fontId="10" fillId="0" borderId="10" xfId="0" applyFont="1" applyBorder="1" applyAlignment="1">
      <alignment horizontal="justify" vertical="center" wrapText="1"/>
    </xf>
    <xf numFmtId="0" fontId="0" fillId="0" borderId="0" xfId="0" applyAlignment="1">
      <alignment horizontal="center" vertical="center"/>
    </xf>
    <xf numFmtId="0" fontId="12" fillId="0" borderId="6" xfId="0" applyFont="1" applyBorder="1" applyAlignment="1">
      <alignment horizontal="center" vertical="center" wrapText="1"/>
    </xf>
    <xf numFmtId="10" fontId="0" fillId="0" borderId="0" xfId="6" applyNumberFormat="1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4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4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4" borderId="13" xfId="1" applyNumberFormat="1" applyFont="1" applyFill="1" applyBorder="1" applyAlignment="1">
      <alignment vertical="center" wrapText="1"/>
    </xf>
    <xf numFmtId="0" fontId="5" fillId="4" borderId="0" xfId="1" applyNumberFormat="1" applyFont="1" applyFill="1" applyBorder="1" applyAlignment="1">
      <alignment horizontal="center" vertical="center" wrapText="1"/>
    </xf>
    <xf numFmtId="4" fontId="5" fillId="4" borderId="14" xfId="1" applyNumberFormat="1" applyFont="1" applyFill="1" applyBorder="1" applyAlignment="1">
      <alignment vertical="center" wrapText="1"/>
    </xf>
    <xf numFmtId="0" fontId="7" fillId="0" borderId="6" xfId="0" applyFont="1" applyBorder="1" applyAlignment="1">
      <alignment horizontal="justify" vertical="center" wrapText="1"/>
    </xf>
    <xf numFmtId="0" fontId="5" fillId="0" borderId="15" xfId="1" applyNumberFormat="1" applyFont="1" applyBorder="1" applyAlignment="1">
      <alignment vertical="center" wrapText="1"/>
    </xf>
    <xf numFmtId="0" fontId="5" fillId="0" borderId="16" xfId="1" applyNumberFormat="1" applyFont="1" applyBorder="1" applyAlignment="1">
      <alignment horizontal="center" vertical="center"/>
    </xf>
    <xf numFmtId="2" fontId="5" fillId="0" borderId="16" xfId="1" applyNumberFormat="1" applyFont="1" applyBorder="1" applyAlignment="1">
      <alignment horizontal="center" vertical="center"/>
    </xf>
    <xf numFmtId="4" fontId="5" fillId="0" borderId="16" xfId="1" applyNumberFormat="1" applyFont="1" applyBorder="1" applyAlignment="1">
      <alignment horizontal="right" vertical="center"/>
    </xf>
    <xf numFmtId="4" fontId="5" fillId="0" borderId="17" xfId="1" applyNumberFormat="1" applyFont="1" applyBorder="1" applyAlignment="1">
      <alignment horizontal="right" vertical="center"/>
    </xf>
    <xf numFmtId="10" fontId="0" fillId="0" borderId="0" xfId="6" applyNumberFormat="1" applyFont="1" applyBorder="1" applyAlignment="1">
      <alignment horizontal="center" vertical="center"/>
    </xf>
    <xf numFmtId="164" fontId="5" fillId="4" borderId="7" xfId="1" applyNumberFormat="1" applyFont="1" applyFill="1" applyBorder="1" applyAlignment="1">
      <alignment horizontal="right" vertical="center"/>
    </xf>
    <xf numFmtId="164" fontId="5" fillId="0" borderId="6" xfId="0" applyNumberFormat="1" applyFont="1" applyFill="1" applyBorder="1" applyAlignment="1" applyProtection="1">
      <alignment vertical="center"/>
    </xf>
    <xf numFmtId="0" fontId="10" fillId="4" borderId="6" xfId="0" applyFont="1" applyFill="1" applyBorder="1" applyAlignment="1">
      <alignment horizontal="center" vertical="center"/>
    </xf>
    <xf numFmtId="49" fontId="3" fillId="2" borderId="22" xfId="2" applyNumberFormat="1" applyFont="1" applyFill="1" applyBorder="1" applyAlignment="1">
      <alignment horizontal="center" vertical="center"/>
    </xf>
    <xf numFmtId="4" fontId="3" fillId="2" borderId="23" xfId="1" applyNumberFormat="1" applyFont="1" applyFill="1" applyBorder="1" applyAlignment="1">
      <alignment horizontal="center" vertical="center" wrapText="1"/>
    </xf>
    <xf numFmtId="0" fontId="7" fillId="0" borderId="22" xfId="1" applyFont="1" applyBorder="1" applyAlignment="1">
      <alignment horizontal="center" vertical="center" wrapText="1"/>
    </xf>
    <xf numFmtId="164" fontId="5" fillId="0" borderId="23" xfId="1" applyNumberFormat="1" applyFont="1" applyBorder="1" applyAlignment="1">
      <alignment horizontal="right" vertical="center"/>
    </xf>
    <xf numFmtId="0" fontId="10" fillId="0" borderId="22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26" xfId="0" applyFont="1" applyBorder="1" applyAlignment="1">
      <alignment vertical="center" wrapText="1"/>
    </xf>
    <xf numFmtId="0" fontId="10" fillId="0" borderId="26" xfId="0" applyFont="1" applyBorder="1" applyAlignment="1">
      <alignment horizontal="center" vertical="center"/>
    </xf>
    <xf numFmtId="164" fontId="5" fillId="0" borderId="26" xfId="1" applyNumberFormat="1" applyFont="1" applyBorder="1" applyAlignment="1">
      <alignment horizontal="right" vertical="center"/>
    </xf>
    <xf numFmtId="164" fontId="5" fillId="0" borderId="27" xfId="1" applyNumberFormat="1" applyFont="1" applyBorder="1" applyAlignment="1">
      <alignment horizontal="right" vertical="center"/>
    </xf>
    <xf numFmtId="0" fontId="10" fillId="0" borderId="22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/>
    </xf>
    <xf numFmtId="0" fontId="10" fillId="4" borderId="26" xfId="0" applyFont="1" applyFill="1" applyBorder="1" applyAlignment="1">
      <alignment horizontal="center" vertical="center"/>
    </xf>
    <xf numFmtId="164" fontId="5" fillId="0" borderId="35" xfId="1" applyNumberFormat="1" applyFont="1" applyBorder="1" applyAlignment="1">
      <alignment horizontal="right" vertical="center"/>
    </xf>
    <xf numFmtId="0" fontId="7" fillId="0" borderId="24" xfId="1" applyFont="1" applyBorder="1" applyAlignment="1">
      <alignment horizontal="center" vertical="center" wrapText="1"/>
    </xf>
    <xf numFmtId="2" fontId="7" fillId="0" borderId="22" xfId="1" applyNumberFormat="1" applyFont="1" applyBorder="1" applyAlignment="1">
      <alignment horizontal="center" vertical="center" wrapText="1"/>
    </xf>
    <xf numFmtId="10" fontId="0" fillId="0" borderId="0" xfId="6" applyNumberFormat="1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5" fillId="0" borderId="4" xfId="3" applyFont="1" applyBorder="1" applyAlignment="1">
      <alignment horizontal="left" vertical="center" wrapText="1"/>
    </xf>
    <xf numFmtId="0" fontId="5" fillId="0" borderId="0" xfId="3" applyFont="1" applyBorder="1" applyAlignment="1">
      <alignment horizontal="left" vertical="center" wrapText="1"/>
    </xf>
    <xf numFmtId="0" fontId="5" fillId="0" borderId="5" xfId="3" applyFont="1" applyBorder="1" applyAlignment="1">
      <alignment horizontal="left" vertical="center" wrapText="1"/>
    </xf>
    <xf numFmtId="0" fontId="5" fillId="0" borderId="0" xfId="3" applyFont="1" applyBorder="1" applyAlignment="1">
      <alignment horizontal="center" vertical="center" wrapText="1"/>
    </xf>
    <xf numFmtId="0" fontId="2" fillId="4" borderId="0" xfId="1" applyFont="1" applyFill="1" applyBorder="1" applyAlignment="1">
      <alignment horizontal="center" vertical="center"/>
    </xf>
    <xf numFmtId="0" fontId="5" fillId="4" borderId="0" xfId="1" applyFont="1" applyFill="1" applyBorder="1"/>
    <xf numFmtId="0" fontId="5" fillId="4" borderId="0" xfId="3" applyFont="1" applyFill="1" applyBorder="1" applyAlignment="1">
      <alignment horizontal="left" vertical="center" wrapText="1"/>
    </xf>
    <xf numFmtId="0" fontId="3" fillId="4" borderId="0" xfId="2" applyFont="1" applyFill="1" applyBorder="1" applyAlignment="1">
      <alignment horizontal="center" vertical="center" wrapText="1"/>
    </xf>
    <xf numFmtId="4" fontId="3" fillId="4" borderId="0" xfId="1" applyNumberFormat="1" applyFont="1" applyFill="1" applyBorder="1" applyAlignment="1">
      <alignment horizontal="center" vertical="center" wrapText="1"/>
    </xf>
    <xf numFmtId="0" fontId="6" fillId="4" borderId="0" xfId="2" applyNumberFormat="1" applyFont="1" applyFill="1" applyBorder="1" applyAlignment="1">
      <alignment horizontal="center" vertical="center"/>
    </xf>
    <xf numFmtId="0" fontId="5" fillId="4" borderId="0" xfId="0" applyNumberFormat="1" applyFont="1" applyFill="1" applyBorder="1" applyAlignment="1" applyProtection="1">
      <alignment vertical="center"/>
    </xf>
    <xf numFmtId="164" fontId="5" fillId="4" borderId="0" xfId="0" applyNumberFormat="1" applyFont="1" applyFill="1" applyBorder="1" applyAlignment="1" applyProtection="1">
      <alignment vertical="center"/>
    </xf>
    <xf numFmtId="4" fontId="5" fillId="4" borderId="0" xfId="1" applyNumberFormat="1" applyFont="1" applyFill="1" applyAlignment="1">
      <alignment horizontal="right" vertical="center"/>
    </xf>
    <xf numFmtId="0" fontId="3" fillId="4" borderId="0" xfId="1" applyNumberFormat="1" applyFont="1" applyFill="1" applyAlignment="1">
      <alignment horizontal="center" vertical="center" wrapText="1"/>
    </xf>
    <xf numFmtId="0" fontId="11" fillId="4" borderId="0" xfId="0" applyFont="1" applyFill="1"/>
    <xf numFmtId="164" fontId="5" fillId="4" borderId="6" xfId="1" applyNumberFormat="1" applyFont="1" applyFill="1" applyBorder="1" applyAlignment="1">
      <alignment horizontal="right" vertical="center"/>
    </xf>
    <xf numFmtId="0" fontId="3" fillId="0" borderId="0" xfId="1" applyNumberFormat="1" applyFont="1" applyAlignment="1">
      <alignment vertical="center" wrapText="1"/>
    </xf>
    <xf numFmtId="0" fontId="14" fillId="0" borderId="22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3" fillId="4" borderId="0" xfId="0" applyFont="1" applyFill="1" applyBorder="1" applyAlignment="1">
      <alignment horizontal="center" vertical="center" wrapText="1"/>
    </xf>
    <xf numFmtId="0" fontId="14" fillId="4" borderId="0" xfId="0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164" fontId="5" fillId="0" borderId="11" xfId="1" applyNumberFormat="1" applyFont="1" applyBorder="1" applyAlignment="1">
      <alignment horizontal="right" vertical="center"/>
    </xf>
    <xf numFmtId="164" fontId="5" fillId="0" borderId="10" xfId="1" applyNumberFormat="1" applyFont="1" applyBorder="1" applyAlignment="1">
      <alignment horizontal="right" vertical="center"/>
    </xf>
    <xf numFmtId="0" fontId="0" fillId="4" borderId="0" xfId="0" applyFill="1" applyBorder="1" applyAlignment="1">
      <alignment horizontal="right" vertical="center"/>
    </xf>
    <xf numFmtId="0" fontId="0" fillId="4" borderId="0" xfId="0" applyFill="1" applyBorder="1"/>
    <xf numFmtId="164" fontId="3" fillId="2" borderId="38" xfId="2" applyNumberFormat="1" applyFont="1" applyFill="1" applyBorder="1" applyAlignment="1">
      <alignment vertical="center" wrapText="1"/>
    </xf>
    <xf numFmtId="0" fontId="3" fillId="4" borderId="0" xfId="2" applyFont="1" applyFill="1" applyBorder="1" applyAlignment="1">
      <alignment vertical="center" wrapText="1"/>
    </xf>
    <xf numFmtId="10" fontId="0" fillId="4" borderId="0" xfId="6" applyNumberFormat="1" applyFont="1" applyFill="1" applyBorder="1" applyAlignment="1">
      <alignment horizontal="center" vertical="center"/>
    </xf>
    <xf numFmtId="164" fontId="5" fillId="4" borderId="0" xfId="1" applyNumberFormat="1" applyFont="1" applyFill="1" applyBorder="1" applyAlignment="1">
      <alignment horizontal="right" vertical="center"/>
    </xf>
    <xf numFmtId="0" fontId="5" fillId="0" borderId="8" xfId="1" applyNumberFormat="1" applyFont="1" applyBorder="1" applyAlignment="1">
      <alignment horizontal="left" vertical="center" wrapText="1"/>
    </xf>
    <xf numFmtId="0" fontId="5" fillId="0" borderId="18" xfId="1" applyNumberFormat="1" applyFont="1" applyBorder="1" applyAlignment="1">
      <alignment horizontal="left" vertical="center" wrapText="1"/>
    </xf>
    <xf numFmtId="0" fontId="5" fillId="0" borderId="7" xfId="1" applyNumberFormat="1" applyFont="1" applyBorder="1" applyAlignment="1">
      <alignment horizontal="left" vertical="center" wrapText="1"/>
    </xf>
    <xf numFmtId="0" fontId="3" fillId="2" borderId="39" xfId="2" applyFont="1" applyFill="1" applyBorder="1" applyAlignment="1">
      <alignment horizontal="center" vertical="center" wrapText="1"/>
    </xf>
    <xf numFmtId="0" fontId="3" fillId="2" borderId="40" xfId="2" applyFont="1" applyFill="1" applyBorder="1" applyAlignment="1">
      <alignment horizontal="center" vertical="center" wrapText="1"/>
    </xf>
    <xf numFmtId="0" fontId="3" fillId="2" borderId="41" xfId="2" applyFont="1" applyFill="1" applyBorder="1" applyAlignment="1">
      <alignment horizontal="center" vertical="center" wrapText="1"/>
    </xf>
    <xf numFmtId="0" fontId="5" fillId="0" borderId="6" xfId="0" applyNumberFormat="1" applyFont="1" applyFill="1" applyBorder="1" applyAlignment="1" applyProtection="1">
      <alignment horizontal="left" vertical="center"/>
    </xf>
    <xf numFmtId="0" fontId="3" fillId="2" borderId="36" xfId="2" applyFont="1" applyFill="1" applyBorder="1" applyAlignment="1">
      <alignment horizontal="center" vertical="center" wrapText="1"/>
    </xf>
    <xf numFmtId="0" fontId="3" fillId="2" borderId="37" xfId="2" applyFont="1" applyFill="1" applyBorder="1" applyAlignment="1">
      <alignment horizontal="center" vertical="center" wrapText="1"/>
    </xf>
    <xf numFmtId="0" fontId="3" fillId="2" borderId="38" xfId="2" applyFont="1" applyFill="1" applyBorder="1" applyAlignment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left" vertical="center"/>
    </xf>
    <xf numFmtId="0" fontId="5" fillId="0" borderId="18" xfId="0" applyNumberFormat="1" applyFont="1" applyFill="1" applyBorder="1" applyAlignment="1" applyProtection="1">
      <alignment horizontal="left" vertical="center"/>
    </xf>
    <xf numFmtId="0" fontId="5" fillId="0" borderId="7" xfId="0" applyNumberFormat="1" applyFont="1" applyFill="1" applyBorder="1" applyAlignment="1" applyProtection="1">
      <alignment horizontal="left" vertical="center"/>
    </xf>
    <xf numFmtId="0" fontId="6" fillId="3" borderId="22" xfId="2" applyNumberFormat="1" applyFont="1" applyFill="1" applyBorder="1" applyAlignment="1">
      <alignment horizontal="center" vertical="center"/>
    </xf>
    <xf numFmtId="0" fontId="6" fillId="3" borderId="6" xfId="2" applyNumberFormat="1" applyFont="1" applyFill="1" applyBorder="1" applyAlignment="1">
      <alignment horizontal="center" vertical="center"/>
    </xf>
    <xf numFmtId="0" fontId="6" fillId="3" borderId="23" xfId="2" applyNumberFormat="1" applyFont="1" applyFill="1" applyBorder="1" applyAlignment="1">
      <alignment horizontal="center" vertical="center"/>
    </xf>
    <xf numFmtId="0" fontId="6" fillId="3" borderId="10" xfId="2" applyNumberFormat="1" applyFont="1" applyFill="1" applyBorder="1" applyAlignment="1">
      <alignment horizontal="center" vertical="center"/>
    </xf>
    <xf numFmtId="164" fontId="5" fillId="0" borderId="11" xfId="1" applyNumberFormat="1" applyFont="1" applyBorder="1" applyAlignment="1">
      <alignment horizontal="center" vertical="center"/>
    </xf>
    <xf numFmtId="164" fontId="5" fillId="0" borderId="12" xfId="1" applyNumberFormat="1" applyFont="1" applyBorder="1" applyAlignment="1">
      <alignment horizontal="center" vertical="center"/>
    </xf>
    <xf numFmtId="164" fontId="5" fillId="0" borderId="10" xfId="1" applyNumberFormat="1" applyFont="1" applyBorder="1" applyAlignment="1">
      <alignment horizontal="center" vertical="center"/>
    </xf>
    <xf numFmtId="0" fontId="6" fillId="3" borderId="32" xfId="2" applyNumberFormat="1" applyFont="1" applyFill="1" applyBorder="1" applyAlignment="1">
      <alignment horizontal="center" vertical="center"/>
    </xf>
    <xf numFmtId="0" fontId="3" fillId="2" borderId="19" xfId="2" applyFont="1" applyFill="1" applyBorder="1" applyAlignment="1">
      <alignment horizontal="center" vertical="center" wrapText="1"/>
    </xf>
    <xf numFmtId="0" fontId="3" fillId="2" borderId="20" xfId="2" applyFont="1" applyFill="1" applyBorder="1" applyAlignment="1">
      <alignment horizontal="center" vertical="center" wrapText="1"/>
    </xf>
    <xf numFmtId="0" fontId="3" fillId="2" borderId="21" xfId="2" applyFont="1" applyFill="1" applyBorder="1" applyAlignment="1">
      <alignment horizontal="center" vertical="center" wrapText="1"/>
    </xf>
    <xf numFmtId="10" fontId="0" fillId="0" borderId="0" xfId="6" applyNumberFormat="1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7" fillId="0" borderId="28" xfId="1" applyFont="1" applyBorder="1" applyAlignment="1">
      <alignment horizontal="center" vertical="center" wrapText="1"/>
    </xf>
    <xf numFmtId="0" fontId="7" fillId="0" borderId="30" xfId="1" applyFont="1" applyBorder="1" applyAlignment="1">
      <alignment horizontal="center" vertical="center" wrapText="1"/>
    </xf>
    <xf numFmtId="0" fontId="7" fillId="0" borderId="32" xfId="1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164" fontId="5" fillId="0" borderId="29" xfId="1" applyNumberFormat="1" applyFont="1" applyBorder="1" applyAlignment="1">
      <alignment horizontal="center" vertical="center"/>
    </xf>
    <xf numFmtId="164" fontId="5" fillId="0" borderId="31" xfId="1" applyNumberFormat="1" applyFont="1" applyBorder="1" applyAlignment="1">
      <alignment horizontal="center" vertical="center"/>
    </xf>
    <xf numFmtId="164" fontId="5" fillId="0" borderId="33" xfId="1" applyNumberFormat="1" applyFont="1" applyBorder="1" applyAlignment="1">
      <alignment horizontal="center" vertical="center"/>
    </xf>
    <xf numFmtId="10" fontId="0" fillId="0" borderId="4" xfId="6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3" fillId="2" borderId="22" xfId="2" applyFont="1" applyFill="1" applyBorder="1" applyAlignment="1">
      <alignment horizontal="center" vertical="center" wrapText="1"/>
    </xf>
    <xf numFmtId="0" fontId="3" fillId="2" borderId="6" xfId="2" applyFont="1" applyFill="1" applyBorder="1" applyAlignment="1">
      <alignment horizontal="center" vertical="center" wrapText="1"/>
    </xf>
    <xf numFmtId="0" fontId="3" fillId="2" borderId="23" xfId="2" applyFont="1" applyFill="1" applyBorder="1" applyAlignment="1">
      <alignment horizontal="center" vertical="center" wrapText="1"/>
    </xf>
    <xf numFmtId="0" fontId="5" fillId="0" borderId="4" xfId="3" applyFont="1" applyBorder="1" applyAlignment="1">
      <alignment horizontal="left" vertical="center" wrapText="1"/>
    </xf>
    <xf numFmtId="0" fontId="5" fillId="0" borderId="0" xfId="3" applyFont="1" applyBorder="1" applyAlignment="1">
      <alignment horizontal="left" vertical="center" wrapText="1"/>
    </xf>
    <xf numFmtId="0" fontId="5" fillId="0" borderId="5" xfId="3" applyFont="1" applyBorder="1" applyAlignment="1">
      <alignment horizontal="left" vertical="center" wrapText="1"/>
    </xf>
    <xf numFmtId="0" fontId="5" fillId="0" borderId="0" xfId="3" applyFont="1" applyBorder="1" applyAlignment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1" applyNumberFormat="1" applyFont="1" applyAlignment="1">
      <alignment horizontal="center" vertical="center" wrapText="1"/>
    </xf>
    <xf numFmtId="0" fontId="3" fillId="0" borderId="20" xfId="1" applyNumberFormat="1" applyFont="1" applyBorder="1" applyAlignment="1">
      <alignment horizontal="center" vertical="center" wrapText="1"/>
    </xf>
    <xf numFmtId="0" fontId="3" fillId="0" borderId="21" xfId="1" applyNumberFormat="1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</cellXfs>
  <cellStyles count="7">
    <cellStyle name="Normal" xfId="0" builtinId="0"/>
    <cellStyle name="Normal 10 10" xfId="4"/>
    <cellStyle name="Normal 5" xfId="1"/>
    <cellStyle name="Normal_PPTO-TALLER DE PINTURA-FINAL-2" xfId="3"/>
    <cellStyle name="Normal_PRES ALOJ GAORI JUL 6-09" xfId="2"/>
    <cellStyle name="Porcentaje" xfId="6" builtinId="5"/>
    <cellStyle name="Porcentaje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13"/>
  <sheetViews>
    <sheetView tabSelected="1" topLeftCell="A280" workbookViewId="0">
      <selection activeCell="A37" sqref="A37"/>
    </sheetView>
  </sheetViews>
  <sheetFormatPr baseColWidth="10" defaultRowHeight="14.4"/>
  <cols>
    <col min="1" max="1" width="8.44140625" style="21" customWidth="1"/>
    <col min="2" max="2" width="78.88671875" style="21" customWidth="1"/>
    <col min="3" max="3" width="6.77734375" style="21" customWidth="1"/>
    <col min="4" max="4" width="11.77734375" style="21" customWidth="1"/>
    <col min="5" max="5" width="13.6640625" style="21" bestFit="1" customWidth="1"/>
    <col min="6" max="6" width="14.6640625" style="21" bestFit="1" customWidth="1"/>
    <col min="7" max="7" width="14.6640625" style="88" customWidth="1"/>
    <col min="8" max="8" width="11.5546875" style="33"/>
    <col min="9" max="9" width="11.5546875" style="36"/>
    <col min="10" max="10" width="16.77734375" customWidth="1"/>
  </cols>
  <sheetData>
    <row r="1" spans="1:10">
      <c r="A1" s="141" t="s">
        <v>0</v>
      </c>
      <c r="B1" s="142"/>
      <c r="C1" s="142"/>
      <c r="D1" s="142"/>
      <c r="E1" s="142"/>
      <c r="F1" s="143"/>
      <c r="G1" s="78"/>
    </row>
    <row r="2" spans="1:10">
      <c r="A2" s="144" t="s">
        <v>16</v>
      </c>
      <c r="B2" s="145"/>
      <c r="C2" s="145"/>
      <c r="D2" s="145"/>
      <c r="E2" s="145"/>
      <c r="F2" s="146"/>
      <c r="G2" s="78"/>
    </row>
    <row r="3" spans="1:10">
      <c r="A3" s="144" t="s">
        <v>17</v>
      </c>
      <c r="B3" s="145"/>
      <c r="C3" s="145"/>
      <c r="D3" s="145"/>
      <c r="E3" s="145"/>
      <c r="F3" s="146"/>
      <c r="G3" s="78"/>
    </row>
    <row r="4" spans="1:10">
      <c r="A4" s="144" t="s">
        <v>214</v>
      </c>
      <c r="B4" s="145" t="s">
        <v>1</v>
      </c>
      <c r="C4" s="145"/>
      <c r="D4" s="145"/>
      <c r="E4" s="145"/>
      <c r="F4" s="146"/>
      <c r="G4" s="78"/>
    </row>
    <row r="5" spans="1:10">
      <c r="A5" s="6"/>
      <c r="B5" s="1"/>
      <c r="C5" s="2"/>
      <c r="D5" s="3"/>
      <c r="E5" s="4"/>
      <c r="F5" s="14"/>
      <c r="G5" s="79"/>
    </row>
    <row r="6" spans="1:10" ht="44.4" customHeight="1">
      <c r="A6" s="150" t="s">
        <v>241</v>
      </c>
      <c r="B6" s="151"/>
      <c r="C6" s="151"/>
      <c r="D6" s="151"/>
      <c r="E6" s="151"/>
      <c r="F6" s="152"/>
      <c r="G6" s="80"/>
    </row>
    <row r="7" spans="1:10" ht="15" thickBot="1">
      <c r="A7" s="7"/>
      <c r="B7" s="153"/>
      <c r="C7" s="153"/>
      <c r="D7" s="153"/>
      <c r="E7" s="8"/>
      <c r="F7" s="9"/>
      <c r="G7" s="80"/>
    </row>
    <row r="8" spans="1:10" ht="28.8" customHeight="1" thickBot="1">
      <c r="A8" s="112" t="s">
        <v>234</v>
      </c>
      <c r="B8" s="113" t="s">
        <v>19</v>
      </c>
      <c r="C8" s="113"/>
      <c r="D8" s="113"/>
      <c r="E8" s="113"/>
      <c r="F8" s="114"/>
      <c r="G8" s="81"/>
      <c r="I8" s="73"/>
    </row>
    <row r="9" spans="1:10" ht="15" thickBot="1">
      <c r="A9" s="74"/>
      <c r="B9" s="77"/>
      <c r="C9" s="77"/>
      <c r="D9" s="77"/>
      <c r="E9" s="75"/>
      <c r="F9" s="76"/>
      <c r="G9" s="80"/>
      <c r="I9" s="73"/>
    </row>
    <row r="10" spans="1:10">
      <c r="A10" s="126" t="s">
        <v>18</v>
      </c>
      <c r="B10" s="127"/>
      <c r="C10" s="127"/>
      <c r="D10" s="127"/>
      <c r="E10" s="127"/>
      <c r="F10" s="128"/>
      <c r="G10" s="81"/>
    </row>
    <row r="11" spans="1:10" ht="24.75" customHeight="1">
      <c r="A11" s="147"/>
      <c r="B11" s="148"/>
      <c r="C11" s="148"/>
      <c r="D11" s="148"/>
      <c r="E11" s="148"/>
      <c r="F11" s="149"/>
      <c r="G11" s="81"/>
    </row>
    <row r="12" spans="1:10">
      <c r="A12" s="147" t="s">
        <v>19</v>
      </c>
      <c r="B12" s="148" t="s">
        <v>19</v>
      </c>
      <c r="C12" s="148"/>
      <c r="D12" s="148"/>
      <c r="E12" s="148"/>
      <c r="F12" s="149"/>
      <c r="G12" s="81"/>
    </row>
    <row r="13" spans="1:10" ht="31.8" customHeight="1">
      <c r="A13" s="54" t="s">
        <v>2</v>
      </c>
      <c r="B13" s="10" t="s">
        <v>3</v>
      </c>
      <c r="C13" s="11" t="s">
        <v>4</v>
      </c>
      <c r="D13" s="12" t="s">
        <v>20</v>
      </c>
      <c r="E13" s="13" t="s">
        <v>21</v>
      </c>
      <c r="F13" s="55" t="s">
        <v>22</v>
      </c>
      <c r="G13" s="82"/>
    </row>
    <row r="14" spans="1:10">
      <c r="A14" s="118" t="s">
        <v>23</v>
      </c>
      <c r="B14" s="119"/>
      <c r="C14" s="119"/>
      <c r="D14" s="119"/>
      <c r="E14" s="119"/>
      <c r="F14" s="120"/>
      <c r="G14" s="83"/>
    </row>
    <row r="15" spans="1:10">
      <c r="A15" s="56">
        <v>1.1000000000000001</v>
      </c>
      <c r="B15" s="15" t="s">
        <v>9</v>
      </c>
      <c r="C15" s="16" t="s">
        <v>6</v>
      </c>
      <c r="D15" s="16">
        <v>9</v>
      </c>
      <c r="E15" s="22">
        <v>26300</v>
      </c>
      <c r="F15" s="57">
        <f>+E15*D15</f>
        <v>236700</v>
      </c>
      <c r="G15" s="35">
        <f t="shared" ref="G15:G22" si="0">+F15/$F$283</f>
        <v>2.4113625113019246E-3</v>
      </c>
      <c r="H15" s="35">
        <f>+E15/I15</f>
        <v>0.99954393432654298</v>
      </c>
      <c r="I15" s="36">
        <v>26312</v>
      </c>
      <c r="J15" s="22">
        <f>+I15*D15</f>
        <v>236808</v>
      </c>
    </row>
    <row r="16" spans="1:10">
      <c r="A16" s="56">
        <v>1.2</v>
      </c>
      <c r="B16" s="15" t="s">
        <v>10</v>
      </c>
      <c r="C16" s="16" t="s">
        <v>8</v>
      </c>
      <c r="D16" s="16">
        <v>15.8</v>
      </c>
      <c r="E16" s="22">
        <v>4400</v>
      </c>
      <c r="F16" s="57">
        <f t="shared" ref="F16:F22" si="1">+E16*D16</f>
        <v>69520</v>
      </c>
      <c r="G16" s="35">
        <f t="shared" si="0"/>
        <v>7.0822949634858387E-4</v>
      </c>
      <c r="H16" s="35">
        <f t="shared" ref="H16:H22" si="2">+E16/I16</f>
        <v>0.98126672613737731</v>
      </c>
      <c r="I16" s="36">
        <v>4484</v>
      </c>
      <c r="J16" s="22">
        <f t="shared" ref="J16:J87" si="3">+I16*D16</f>
        <v>70847.199999999997</v>
      </c>
    </row>
    <row r="17" spans="1:10">
      <c r="A17" s="56">
        <v>1.3</v>
      </c>
      <c r="B17" s="15" t="s">
        <v>11</v>
      </c>
      <c r="C17" s="16" t="s">
        <v>7</v>
      </c>
      <c r="D17" s="16">
        <v>1</v>
      </c>
      <c r="E17" s="22">
        <v>13000</v>
      </c>
      <c r="F17" s="57">
        <f t="shared" si="1"/>
        <v>13000</v>
      </c>
      <c r="G17" s="35">
        <f t="shared" si="0"/>
        <v>1.3243647083618513E-4</v>
      </c>
      <c r="H17" s="35">
        <f t="shared" si="2"/>
        <v>0.98350733847783323</v>
      </c>
      <c r="I17" s="36">
        <v>13218</v>
      </c>
      <c r="J17" s="22">
        <f t="shared" si="3"/>
        <v>13218</v>
      </c>
    </row>
    <row r="18" spans="1:10">
      <c r="A18" s="56">
        <v>1.4</v>
      </c>
      <c r="B18" s="15" t="s">
        <v>12</v>
      </c>
      <c r="C18" s="16" t="s">
        <v>7</v>
      </c>
      <c r="D18" s="16">
        <v>1</v>
      </c>
      <c r="E18" s="22">
        <v>12700</v>
      </c>
      <c r="F18" s="57">
        <f t="shared" si="1"/>
        <v>12700</v>
      </c>
      <c r="G18" s="35">
        <f t="shared" si="0"/>
        <v>1.2938024458611933E-4</v>
      </c>
      <c r="H18" s="35">
        <f t="shared" si="2"/>
        <v>0.98183223811364517</v>
      </c>
      <c r="I18" s="36">
        <v>12935</v>
      </c>
      <c r="J18" s="22">
        <f t="shared" si="3"/>
        <v>12935</v>
      </c>
    </row>
    <row r="19" spans="1:10">
      <c r="A19" s="56">
        <v>1.5</v>
      </c>
      <c r="B19" s="15" t="s">
        <v>13</v>
      </c>
      <c r="C19" s="16" t="s">
        <v>8</v>
      </c>
      <c r="D19" s="16">
        <v>3.1</v>
      </c>
      <c r="E19" s="22">
        <v>21600</v>
      </c>
      <c r="F19" s="57">
        <f t="shared" si="1"/>
        <v>66960</v>
      </c>
      <c r="G19" s="35">
        <f t="shared" si="0"/>
        <v>6.8214969901468896E-4</v>
      </c>
      <c r="H19" s="35">
        <f t="shared" si="2"/>
        <v>0.98851311152807653</v>
      </c>
      <c r="I19" s="36">
        <v>21851</v>
      </c>
      <c r="J19" s="22">
        <f t="shared" si="3"/>
        <v>67738.100000000006</v>
      </c>
    </row>
    <row r="20" spans="1:10">
      <c r="A20" s="56">
        <v>1.6</v>
      </c>
      <c r="B20" s="15" t="s">
        <v>14</v>
      </c>
      <c r="C20" s="16" t="s">
        <v>8</v>
      </c>
      <c r="D20" s="16">
        <v>2.9</v>
      </c>
      <c r="E20" s="22">
        <v>6400</v>
      </c>
      <c r="F20" s="57">
        <f t="shared" si="1"/>
        <v>18560</v>
      </c>
      <c r="G20" s="35">
        <f t="shared" si="0"/>
        <v>1.8907853067073817E-4</v>
      </c>
      <c r="H20" s="35">
        <f t="shared" si="2"/>
        <v>0.98144456371722133</v>
      </c>
      <c r="I20" s="36">
        <v>6521</v>
      </c>
      <c r="J20" s="22">
        <f t="shared" si="3"/>
        <v>18910.899999999998</v>
      </c>
    </row>
    <row r="21" spans="1:10" ht="26.4">
      <c r="A21" s="56">
        <v>1.7</v>
      </c>
      <c r="B21" s="15" t="s">
        <v>24</v>
      </c>
      <c r="C21" s="16" t="s">
        <v>7</v>
      </c>
      <c r="D21" s="16">
        <v>6</v>
      </c>
      <c r="E21" s="22">
        <v>12800</v>
      </c>
      <c r="F21" s="57">
        <f t="shared" si="1"/>
        <v>76800</v>
      </c>
      <c r="G21" s="35">
        <f t="shared" si="0"/>
        <v>7.8239392001684758E-4</v>
      </c>
      <c r="H21" s="35">
        <f t="shared" si="2"/>
        <v>0.98295192750729532</v>
      </c>
      <c r="I21" s="36">
        <v>13022</v>
      </c>
      <c r="J21" s="22">
        <f t="shared" si="3"/>
        <v>78132</v>
      </c>
    </row>
    <row r="22" spans="1:10" ht="26.4">
      <c r="A22" s="56">
        <v>1.8</v>
      </c>
      <c r="B22" s="15" t="s">
        <v>15</v>
      </c>
      <c r="C22" s="16" t="s">
        <v>8</v>
      </c>
      <c r="D22" s="16">
        <v>2</v>
      </c>
      <c r="E22" s="22">
        <v>7550</v>
      </c>
      <c r="F22" s="57">
        <f t="shared" si="1"/>
        <v>15100</v>
      </c>
      <c r="G22" s="35">
        <f t="shared" si="0"/>
        <v>1.5383005458664581E-4</v>
      </c>
      <c r="H22" s="35">
        <f t="shared" si="2"/>
        <v>0.98281697474615981</v>
      </c>
      <c r="I22" s="36">
        <v>7682</v>
      </c>
      <c r="J22" s="22">
        <f t="shared" si="3"/>
        <v>15364</v>
      </c>
    </row>
    <row r="23" spans="1:10">
      <c r="A23" s="118" t="s">
        <v>25</v>
      </c>
      <c r="B23" s="119"/>
      <c r="C23" s="119"/>
      <c r="D23" s="119"/>
      <c r="E23" s="119"/>
      <c r="F23" s="120"/>
      <c r="G23" s="35"/>
      <c r="J23" s="22"/>
    </row>
    <row r="24" spans="1:10" s="21" customFormat="1" ht="26.4">
      <c r="A24" s="56">
        <v>2.1</v>
      </c>
      <c r="B24" s="15" t="s">
        <v>26</v>
      </c>
      <c r="C24" s="16" t="s">
        <v>5</v>
      </c>
      <c r="D24" s="16">
        <v>0.6</v>
      </c>
      <c r="E24" s="27">
        <v>46500</v>
      </c>
      <c r="F24" s="57">
        <f>+E24*D24</f>
        <v>27900</v>
      </c>
      <c r="G24" s="35">
        <f>+F24/$F$283</f>
        <v>2.8422904125612042E-4</v>
      </c>
      <c r="H24" s="35">
        <f>+E24/I24</f>
        <v>0.98231827111984282</v>
      </c>
      <c r="I24" s="36">
        <v>47337</v>
      </c>
      <c r="J24" s="22">
        <f t="shared" si="3"/>
        <v>28402.2</v>
      </c>
    </row>
    <row r="25" spans="1:10" s="21" customFormat="1">
      <c r="A25" s="56">
        <v>2.2000000000000002</v>
      </c>
      <c r="B25" s="15" t="s">
        <v>27</v>
      </c>
      <c r="C25" s="16" t="s">
        <v>5</v>
      </c>
      <c r="D25" s="16">
        <v>0.5</v>
      </c>
      <c r="E25" s="27">
        <v>102000</v>
      </c>
      <c r="F25" s="57">
        <f t="shared" ref="F25" si="4">+E25*D25</f>
        <v>51000</v>
      </c>
      <c r="G25" s="35">
        <f>+F25/$F$283</f>
        <v>5.1955846251118781E-4</v>
      </c>
      <c r="H25" s="35">
        <f t="shared" ref="H25" si="5">+E25/I25</f>
        <v>0.98973287982867142</v>
      </c>
      <c r="I25" s="36">
        <v>103058.11</v>
      </c>
      <c r="J25" s="22">
        <f t="shared" si="3"/>
        <v>51529.055</v>
      </c>
    </row>
    <row r="26" spans="1:10">
      <c r="A26" s="118" t="s">
        <v>34</v>
      </c>
      <c r="B26" s="119"/>
      <c r="C26" s="119"/>
      <c r="D26" s="119"/>
      <c r="E26" s="119"/>
      <c r="F26" s="120"/>
      <c r="G26" s="35"/>
      <c r="J26" s="22"/>
    </row>
    <row r="27" spans="1:10">
      <c r="A27" s="118" t="s">
        <v>35</v>
      </c>
      <c r="B27" s="119"/>
      <c r="C27" s="119"/>
      <c r="D27" s="119"/>
      <c r="E27" s="119"/>
      <c r="F27" s="120"/>
      <c r="G27" s="35"/>
      <c r="J27" s="22"/>
    </row>
    <row r="28" spans="1:10" s="21" customFormat="1">
      <c r="A28" s="58" t="s">
        <v>31</v>
      </c>
      <c r="B28" s="15" t="s">
        <v>28</v>
      </c>
      <c r="C28" s="16" t="s">
        <v>6</v>
      </c>
      <c r="D28" s="16">
        <v>12</v>
      </c>
      <c r="E28" s="27">
        <v>15100</v>
      </c>
      <c r="F28" s="57">
        <f>+E28*D28</f>
        <v>181200</v>
      </c>
      <c r="G28" s="35">
        <f>+F28/$F$283</f>
        <v>1.8459606550397497E-3</v>
      </c>
      <c r="H28" s="35">
        <f>+E28/I28</f>
        <v>0.98538240668232835</v>
      </c>
      <c r="I28" s="36">
        <v>15324</v>
      </c>
      <c r="J28" s="22">
        <f t="shared" si="3"/>
        <v>183888</v>
      </c>
    </row>
    <row r="29" spans="1:10" s="21" customFormat="1">
      <c r="A29" s="58" t="s">
        <v>32</v>
      </c>
      <c r="B29" s="15" t="s">
        <v>29</v>
      </c>
      <c r="C29" s="16" t="s">
        <v>6</v>
      </c>
      <c r="D29" s="16">
        <v>12</v>
      </c>
      <c r="E29" s="27">
        <v>15100</v>
      </c>
      <c r="F29" s="57">
        <f t="shared" ref="F29:F30" si="6">+E29*D29</f>
        <v>181200</v>
      </c>
      <c r="G29" s="35">
        <f>+F29/$F$283</f>
        <v>1.8459606550397497E-3</v>
      </c>
      <c r="H29" s="35">
        <f>+E29/I29</f>
        <v>0.98538240668232835</v>
      </c>
      <c r="I29" s="36">
        <v>15324</v>
      </c>
      <c r="J29" s="22">
        <f t="shared" si="3"/>
        <v>183888</v>
      </c>
    </row>
    <row r="30" spans="1:10" s="21" customFormat="1">
      <c r="A30" s="58" t="s">
        <v>33</v>
      </c>
      <c r="B30" s="15" t="s">
        <v>30</v>
      </c>
      <c r="C30" s="16" t="s">
        <v>6</v>
      </c>
      <c r="D30" s="16">
        <v>5</v>
      </c>
      <c r="E30" s="27">
        <v>33000</v>
      </c>
      <c r="F30" s="57">
        <f t="shared" si="6"/>
        <v>165000</v>
      </c>
      <c r="G30" s="35">
        <f>+F30/$F$283</f>
        <v>1.6809244375361959E-3</v>
      </c>
      <c r="H30" s="35">
        <f t="shared" ref="H30" si="7">+E30/I30</f>
        <v>0.98135426889106969</v>
      </c>
      <c r="I30" s="36">
        <v>33627</v>
      </c>
      <c r="J30" s="22">
        <f t="shared" si="3"/>
        <v>168135</v>
      </c>
    </row>
    <row r="31" spans="1:10">
      <c r="A31" s="118" t="s">
        <v>36</v>
      </c>
      <c r="B31" s="119"/>
      <c r="C31" s="119"/>
      <c r="D31" s="119"/>
      <c r="E31" s="119"/>
      <c r="F31" s="120"/>
      <c r="G31" s="35"/>
      <c r="J31" s="22"/>
    </row>
    <row r="32" spans="1:10" s="21" customFormat="1">
      <c r="A32" s="58" t="s">
        <v>37</v>
      </c>
      <c r="B32" s="28" t="s">
        <v>38</v>
      </c>
      <c r="C32" s="16" t="s">
        <v>7</v>
      </c>
      <c r="D32" s="16">
        <v>3</v>
      </c>
      <c r="E32" s="27">
        <v>44800</v>
      </c>
      <c r="F32" s="57">
        <f t="shared" ref="F32:F33" si="8">+E32*D32</f>
        <v>134400</v>
      </c>
      <c r="G32" s="35">
        <f>+F32/$F$283</f>
        <v>1.3691893600294833E-3</v>
      </c>
      <c r="H32" s="35">
        <f t="shared" ref="H32:H33" si="9">+E32/I32</f>
        <v>0.98075702182622215</v>
      </c>
      <c r="I32" s="36">
        <v>45679</v>
      </c>
      <c r="J32" s="22">
        <f t="shared" si="3"/>
        <v>137037</v>
      </c>
    </row>
    <row r="33" spans="1:10" s="21" customFormat="1">
      <c r="A33" s="58" t="s">
        <v>39</v>
      </c>
      <c r="B33" s="28" t="s">
        <v>40</v>
      </c>
      <c r="C33" s="16" t="s">
        <v>7</v>
      </c>
      <c r="D33" s="16">
        <v>1</v>
      </c>
      <c r="E33" s="27">
        <v>110000</v>
      </c>
      <c r="F33" s="57">
        <f t="shared" si="8"/>
        <v>110000</v>
      </c>
      <c r="G33" s="35">
        <f>+F33/$F$283</f>
        <v>1.1206162916907972E-3</v>
      </c>
      <c r="H33" s="35">
        <f t="shared" si="9"/>
        <v>0.98635246857122361</v>
      </c>
      <c r="I33" s="36">
        <v>111522</v>
      </c>
      <c r="J33" s="22">
        <f t="shared" si="3"/>
        <v>111522</v>
      </c>
    </row>
    <row r="34" spans="1:10">
      <c r="A34" s="118" t="s">
        <v>41</v>
      </c>
      <c r="B34" s="119"/>
      <c r="C34" s="119"/>
      <c r="D34" s="119"/>
      <c r="E34" s="119"/>
      <c r="F34" s="120"/>
      <c r="G34" s="35"/>
      <c r="J34" s="22"/>
    </row>
    <row r="35" spans="1:10" s="21" customFormat="1">
      <c r="A35" s="59" t="s">
        <v>42</v>
      </c>
      <c r="B35" s="28" t="s">
        <v>43</v>
      </c>
      <c r="C35" s="16" t="s">
        <v>7</v>
      </c>
      <c r="D35" s="16">
        <v>2</v>
      </c>
      <c r="E35" s="27">
        <v>15000</v>
      </c>
      <c r="F35" s="57">
        <f t="shared" ref="F35:F36" si="10">+E35*D35</f>
        <v>30000</v>
      </c>
      <c r="G35" s="35">
        <f t="shared" ref="G35:G43" si="11">+F35/$F$283</f>
        <v>3.0562262500658107E-4</v>
      </c>
      <c r="H35" s="35">
        <f t="shared" ref="H35:H36" si="12">+E35/I35</f>
        <v>0.98347757671125102</v>
      </c>
      <c r="I35" s="36">
        <v>15252</v>
      </c>
      <c r="J35" s="22">
        <f t="shared" si="3"/>
        <v>30504</v>
      </c>
    </row>
    <row r="36" spans="1:10" s="21" customFormat="1">
      <c r="A36" s="59" t="s">
        <v>44</v>
      </c>
      <c r="B36" s="28" t="s">
        <v>45</v>
      </c>
      <c r="C36" s="16" t="s">
        <v>7</v>
      </c>
      <c r="D36" s="16">
        <v>1</v>
      </c>
      <c r="E36" s="27">
        <v>25000</v>
      </c>
      <c r="F36" s="57">
        <f t="shared" si="10"/>
        <v>25000</v>
      </c>
      <c r="G36" s="35">
        <f t="shared" si="11"/>
        <v>2.5468552083881754E-4</v>
      </c>
      <c r="H36" s="35">
        <f t="shared" si="12"/>
        <v>0.98463962189838516</v>
      </c>
      <c r="I36" s="36">
        <v>25390</v>
      </c>
      <c r="J36" s="22">
        <f t="shared" si="3"/>
        <v>25390</v>
      </c>
    </row>
    <row r="37" spans="1:10" s="21" customFormat="1">
      <c r="A37" s="59" t="s">
        <v>46</v>
      </c>
      <c r="B37" s="28" t="s">
        <v>47</v>
      </c>
      <c r="C37" s="16" t="s">
        <v>7</v>
      </c>
      <c r="D37" s="16">
        <v>1</v>
      </c>
      <c r="E37" s="27">
        <v>33500</v>
      </c>
      <c r="F37" s="57">
        <f t="shared" ref="F37:F43" si="13">+E37*D37</f>
        <v>33500</v>
      </c>
      <c r="G37" s="35">
        <f t="shared" si="11"/>
        <v>3.4127859792401551E-4</v>
      </c>
      <c r="H37" s="35">
        <f t="shared" ref="H37:H43" si="14">+E37/I37</f>
        <v>0.98433873005612205</v>
      </c>
      <c r="I37" s="36">
        <v>34033</v>
      </c>
      <c r="J37" s="22">
        <f t="shared" si="3"/>
        <v>34033</v>
      </c>
    </row>
    <row r="38" spans="1:10" s="21" customFormat="1">
      <c r="A38" s="59" t="s">
        <v>48</v>
      </c>
      <c r="B38" s="28" t="s">
        <v>49</v>
      </c>
      <c r="C38" s="16" t="s">
        <v>7</v>
      </c>
      <c r="D38" s="16">
        <v>1</v>
      </c>
      <c r="E38" s="27">
        <v>14800</v>
      </c>
      <c r="F38" s="57">
        <f t="shared" si="13"/>
        <v>14800</v>
      </c>
      <c r="G38" s="35">
        <f t="shared" si="11"/>
        <v>1.5077382833658001E-4</v>
      </c>
      <c r="H38" s="35">
        <f t="shared" si="14"/>
        <v>0.9829315268645813</v>
      </c>
      <c r="I38" s="36">
        <v>15057</v>
      </c>
      <c r="J38" s="22">
        <f t="shared" si="3"/>
        <v>15057</v>
      </c>
    </row>
    <row r="39" spans="1:10" s="21" customFormat="1">
      <c r="A39" s="59" t="s">
        <v>50</v>
      </c>
      <c r="B39" s="15" t="s">
        <v>51</v>
      </c>
      <c r="C39" s="16" t="s">
        <v>7</v>
      </c>
      <c r="D39" s="16">
        <v>1</v>
      </c>
      <c r="E39" s="27">
        <v>472000</v>
      </c>
      <c r="F39" s="57">
        <f t="shared" si="13"/>
        <v>472000</v>
      </c>
      <c r="G39" s="35">
        <f t="shared" si="11"/>
        <v>4.8084626334368753E-3</v>
      </c>
      <c r="H39" s="35">
        <f t="shared" si="14"/>
        <v>0.98293811030148293</v>
      </c>
      <c r="I39" s="36">
        <v>480193</v>
      </c>
      <c r="J39" s="22">
        <f t="shared" si="3"/>
        <v>480193</v>
      </c>
    </row>
    <row r="40" spans="1:10" s="21" customFormat="1">
      <c r="A40" s="59" t="s">
        <v>52</v>
      </c>
      <c r="B40" s="15" t="s">
        <v>53</v>
      </c>
      <c r="C40" s="16" t="s">
        <v>7</v>
      </c>
      <c r="D40" s="16">
        <v>1</v>
      </c>
      <c r="E40" s="27">
        <v>282000</v>
      </c>
      <c r="F40" s="57">
        <f t="shared" si="13"/>
        <v>282000</v>
      </c>
      <c r="G40" s="35">
        <f t="shared" si="11"/>
        <v>2.8728526750618623E-3</v>
      </c>
      <c r="H40" s="35">
        <f t="shared" si="14"/>
        <v>0.98488446816238717</v>
      </c>
      <c r="I40" s="36">
        <v>286328</v>
      </c>
      <c r="J40" s="22">
        <f t="shared" si="3"/>
        <v>286328</v>
      </c>
    </row>
    <row r="41" spans="1:10" s="21" customFormat="1" ht="26.4">
      <c r="A41" s="59" t="s">
        <v>54</v>
      </c>
      <c r="B41" s="15" t="s">
        <v>55</v>
      </c>
      <c r="C41" s="16" t="s">
        <v>7</v>
      </c>
      <c r="D41" s="16">
        <v>1</v>
      </c>
      <c r="E41" s="27">
        <v>570000</v>
      </c>
      <c r="F41" s="57">
        <f t="shared" si="13"/>
        <v>570000</v>
      </c>
      <c r="G41" s="35">
        <f t="shared" si="11"/>
        <v>5.8068298751250405E-3</v>
      </c>
      <c r="H41" s="35">
        <f t="shared" si="14"/>
        <v>0.98286368542844238</v>
      </c>
      <c r="I41" s="36">
        <v>579938</v>
      </c>
      <c r="J41" s="22">
        <f t="shared" si="3"/>
        <v>579938</v>
      </c>
    </row>
    <row r="42" spans="1:10" s="21" customFormat="1">
      <c r="A42" s="59" t="s">
        <v>56</v>
      </c>
      <c r="B42" s="15" t="s">
        <v>57</v>
      </c>
      <c r="C42" s="16" t="s">
        <v>7</v>
      </c>
      <c r="D42" s="16">
        <v>1</v>
      </c>
      <c r="E42" s="27">
        <v>290000</v>
      </c>
      <c r="F42" s="57">
        <f t="shared" si="13"/>
        <v>290000</v>
      </c>
      <c r="G42" s="35">
        <f t="shared" si="11"/>
        <v>2.9543520417302837E-3</v>
      </c>
      <c r="H42" s="35">
        <f t="shared" si="14"/>
        <v>0.98341421067445256</v>
      </c>
      <c r="I42" s="36">
        <v>294891</v>
      </c>
      <c r="J42" s="22">
        <f t="shared" si="3"/>
        <v>294891</v>
      </c>
    </row>
    <row r="43" spans="1:10" s="21" customFormat="1">
      <c r="A43" s="59" t="s">
        <v>58</v>
      </c>
      <c r="B43" s="15" t="s">
        <v>59</v>
      </c>
      <c r="C43" s="16" t="s">
        <v>7</v>
      </c>
      <c r="D43" s="16">
        <v>1</v>
      </c>
      <c r="E43" s="27">
        <v>519000</v>
      </c>
      <c r="F43" s="57">
        <f t="shared" si="13"/>
        <v>519000</v>
      </c>
      <c r="G43" s="35">
        <f t="shared" si="11"/>
        <v>5.2872714126138524E-3</v>
      </c>
      <c r="H43" s="35">
        <f t="shared" si="14"/>
        <v>0.98397206201867837</v>
      </c>
      <c r="I43" s="36">
        <v>527454</v>
      </c>
      <c r="J43" s="22">
        <f t="shared" si="3"/>
        <v>527454</v>
      </c>
    </row>
    <row r="44" spans="1:10">
      <c r="A44" s="118" t="s">
        <v>60</v>
      </c>
      <c r="B44" s="119"/>
      <c r="C44" s="119"/>
      <c r="D44" s="119"/>
      <c r="E44" s="119"/>
      <c r="F44" s="120"/>
      <c r="G44" s="35"/>
      <c r="J44" s="22"/>
    </row>
    <row r="45" spans="1:10" s="21" customFormat="1" ht="79.2">
      <c r="A45" s="58">
        <v>4.0999999999999996</v>
      </c>
      <c r="B45" s="15" t="s">
        <v>61</v>
      </c>
      <c r="C45" s="16" t="s">
        <v>7</v>
      </c>
      <c r="D45" s="16">
        <v>1</v>
      </c>
      <c r="E45" s="27">
        <v>184000</v>
      </c>
      <c r="F45" s="57">
        <f t="shared" ref="F45" si="15">+E45*D45</f>
        <v>184000</v>
      </c>
      <c r="G45" s="35">
        <f>+F45/$F$283</f>
        <v>1.8744854333736973E-3</v>
      </c>
      <c r="H45" s="35">
        <f t="shared" ref="H45" si="16">+E45/I45</f>
        <v>0.98441520921498238</v>
      </c>
      <c r="I45" s="36">
        <v>186913</v>
      </c>
      <c r="J45" s="22">
        <f t="shared" si="3"/>
        <v>186913</v>
      </c>
    </row>
    <row r="46" spans="1:10" s="21" customFormat="1" ht="64.8" customHeight="1">
      <c r="A46" s="58">
        <v>4.2</v>
      </c>
      <c r="B46" s="15" t="s">
        <v>62</v>
      </c>
      <c r="C46" s="16" t="s">
        <v>7</v>
      </c>
      <c r="D46" s="16">
        <v>1</v>
      </c>
      <c r="E46" s="27">
        <v>107000</v>
      </c>
      <c r="F46" s="57">
        <f t="shared" ref="F46:F47" si="17">+E46*D46</f>
        <v>107000</v>
      </c>
      <c r="G46" s="35">
        <f>+F46/$F$283</f>
        <v>1.0900540291901393E-3</v>
      </c>
      <c r="H46" s="35">
        <f t="shared" ref="H46:H47" si="18">+E46/I46</f>
        <v>0.98795069479710074</v>
      </c>
      <c r="I46" s="36">
        <v>108305</v>
      </c>
      <c r="J46" s="22">
        <f t="shared" si="3"/>
        <v>108305</v>
      </c>
    </row>
    <row r="47" spans="1:10" s="21" customFormat="1" ht="66">
      <c r="A47" s="58">
        <v>4.3</v>
      </c>
      <c r="B47" s="15" t="s">
        <v>63</v>
      </c>
      <c r="C47" s="16" t="s">
        <v>7</v>
      </c>
      <c r="D47" s="16">
        <v>6</v>
      </c>
      <c r="E47" s="27">
        <v>126500</v>
      </c>
      <c r="F47" s="57">
        <f t="shared" si="17"/>
        <v>759000</v>
      </c>
      <c r="G47" s="35">
        <f>+F47/$F$283</f>
        <v>7.732252412666501E-3</v>
      </c>
      <c r="H47" s="35">
        <f t="shared" si="18"/>
        <v>0.98263875402959566</v>
      </c>
      <c r="I47" s="36">
        <v>128735</v>
      </c>
      <c r="J47" s="22">
        <f t="shared" si="3"/>
        <v>772410</v>
      </c>
    </row>
    <row r="48" spans="1:10">
      <c r="A48" s="118" t="s">
        <v>64</v>
      </c>
      <c r="B48" s="119"/>
      <c r="C48" s="119"/>
      <c r="D48" s="119"/>
      <c r="E48" s="119"/>
      <c r="F48" s="120"/>
      <c r="G48" s="35"/>
      <c r="J48" s="22"/>
    </row>
    <row r="49" spans="1:10" s="21" customFormat="1" ht="26.4">
      <c r="A49" s="58">
        <v>5.0999999999999996</v>
      </c>
      <c r="B49" s="28" t="s">
        <v>65</v>
      </c>
      <c r="C49" s="16" t="s">
        <v>8</v>
      </c>
      <c r="D49" s="16">
        <v>12.6</v>
      </c>
      <c r="E49" s="27">
        <v>29500</v>
      </c>
      <c r="F49" s="57">
        <f t="shared" ref="F49:F50" si="19">+E49*D49</f>
        <v>371700</v>
      </c>
      <c r="G49" s="35">
        <f>+F49/$F$283</f>
        <v>3.7866643238315396E-3</v>
      </c>
      <c r="H49" s="35">
        <f t="shared" ref="H49:H50" si="20">+E49/I49</f>
        <v>0.98662207357859533</v>
      </c>
      <c r="I49" s="36">
        <v>29900</v>
      </c>
      <c r="J49" s="22">
        <f t="shared" si="3"/>
        <v>376740</v>
      </c>
    </row>
    <row r="50" spans="1:10" s="21" customFormat="1" ht="26.4">
      <c r="A50" s="58">
        <v>5.2</v>
      </c>
      <c r="B50" s="28" t="s">
        <v>66</v>
      </c>
      <c r="C50" s="16" t="s">
        <v>8</v>
      </c>
      <c r="D50" s="16">
        <v>50</v>
      </c>
      <c r="E50" s="27">
        <v>27000</v>
      </c>
      <c r="F50" s="57">
        <f t="shared" si="19"/>
        <v>1350000</v>
      </c>
      <c r="G50" s="35">
        <f>+F50/$F$283</f>
        <v>1.3753018125296149E-2</v>
      </c>
      <c r="H50" s="35">
        <f t="shared" si="20"/>
        <v>0.98299777915316566</v>
      </c>
      <c r="I50" s="36">
        <v>27467</v>
      </c>
      <c r="J50" s="22">
        <f t="shared" si="3"/>
        <v>1373350</v>
      </c>
    </row>
    <row r="51" spans="1:10">
      <c r="A51" s="118" t="s">
        <v>67</v>
      </c>
      <c r="B51" s="119"/>
      <c r="C51" s="119"/>
      <c r="D51" s="119"/>
      <c r="E51" s="119"/>
      <c r="F51" s="120"/>
      <c r="G51" s="35"/>
      <c r="J51" s="22"/>
    </row>
    <row r="52" spans="1:10" s="21" customFormat="1">
      <c r="A52" s="58">
        <v>6.1</v>
      </c>
      <c r="B52" s="15" t="s">
        <v>68</v>
      </c>
      <c r="C52" s="16" t="s">
        <v>8</v>
      </c>
      <c r="D52" s="16">
        <v>39.200000000000003</v>
      </c>
      <c r="E52" s="27">
        <v>90500</v>
      </c>
      <c r="F52" s="57">
        <f t="shared" ref="F52" si="21">+E52*D52</f>
        <v>3547600.0000000005</v>
      </c>
      <c r="G52" s="35">
        <f>+F52/$F$283</f>
        <v>3.614089414911157E-2</v>
      </c>
      <c r="H52" s="35">
        <f t="shared" ref="H52" si="22">+E52/I52</f>
        <v>0.9846374793280529</v>
      </c>
      <c r="I52" s="36">
        <v>91912</v>
      </c>
      <c r="J52" s="22">
        <f t="shared" si="3"/>
        <v>3602950.4000000004</v>
      </c>
    </row>
    <row r="53" spans="1:10">
      <c r="A53" s="118" t="s">
        <v>69</v>
      </c>
      <c r="B53" s="119"/>
      <c r="C53" s="119"/>
      <c r="D53" s="119"/>
      <c r="E53" s="119"/>
      <c r="F53" s="120"/>
      <c r="G53" s="35"/>
      <c r="J53" s="22"/>
    </row>
    <row r="54" spans="1:10" s="21" customFormat="1" ht="26.4">
      <c r="A54" s="58">
        <v>7.1</v>
      </c>
      <c r="B54" s="28" t="s">
        <v>70</v>
      </c>
      <c r="C54" s="29" t="s">
        <v>8</v>
      </c>
      <c r="D54" s="16">
        <v>3.1</v>
      </c>
      <c r="E54" s="27">
        <v>41500</v>
      </c>
      <c r="F54" s="57">
        <f t="shared" ref="F54:F55" si="23">+E54*D54</f>
        <v>128650</v>
      </c>
      <c r="G54" s="35">
        <f>+F54/$F$283</f>
        <v>1.3106116902365551E-3</v>
      </c>
      <c r="H54" s="35">
        <f t="shared" ref="H54:H55" si="24">+E54/I54</f>
        <v>0.98595899360908512</v>
      </c>
      <c r="I54" s="36">
        <v>42091</v>
      </c>
      <c r="J54" s="22">
        <f t="shared" si="3"/>
        <v>130482.1</v>
      </c>
    </row>
    <row r="55" spans="1:10" s="21" customFormat="1" ht="26.4">
      <c r="A55" s="58">
        <v>7.2</v>
      </c>
      <c r="B55" s="15" t="s">
        <v>71</v>
      </c>
      <c r="C55" s="29" t="s">
        <v>8</v>
      </c>
      <c r="D55" s="16">
        <v>3.1</v>
      </c>
      <c r="E55" s="27">
        <v>71000</v>
      </c>
      <c r="F55" s="57">
        <f t="shared" si="23"/>
        <v>220100</v>
      </c>
      <c r="G55" s="35">
        <f>+F55/$F$283</f>
        <v>2.2422513254649499E-3</v>
      </c>
      <c r="H55" s="35">
        <f t="shared" si="24"/>
        <v>0.98359747312423806</v>
      </c>
      <c r="I55" s="36">
        <v>72184</v>
      </c>
      <c r="J55" s="22">
        <f t="shared" si="3"/>
        <v>223770.4</v>
      </c>
    </row>
    <row r="56" spans="1:10" s="21" customFormat="1" ht="26.4">
      <c r="A56" s="58">
        <v>7.3</v>
      </c>
      <c r="B56" s="15" t="s">
        <v>72</v>
      </c>
      <c r="C56" s="29" t="s">
        <v>8</v>
      </c>
      <c r="D56" s="16">
        <v>12.6</v>
      </c>
      <c r="E56" s="27">
        <v>83000</v>
      </c>
      <c r="F56" s="57">
        <f t="shared" ref="F56:F57" si="25">+E56*D56</f>
        <v>1045800</v>
      </c>
      <c r="G56" s="35">
        <f>+F56/$F$283</f>
        <v>1.0654004707729417E-2</v>
      </c>
      <c r="H56" s="35">
        <f t="shared" ref="H56:H57" si="26">+E56/I56</f>
        <v>0.98473074139547023</v>
      </c>
      <c r="I56" s="36">
        <v>84287</v>
      </c>
      <c r="J56" s="22">
        <f t="shared" si="3"/>
        <v>1062016.2</v>
      </c>
    </row>
    <row r="57" spans="1:10" s="21" customFormat="1" ht="40.200000000000003" customHeight="1">
      <c r="A57" s="58">
        <v>7.4</v>
      </c>
      <c r="B57" s="15" t="s">
        <v>73</v>
      </c>
      <c r="C57" s="29" t="s">
        <v>6</v>
      </c>
      <c r="D57" s="16">
        <v>43.3</v>
      </c>
      <c r="E57" s="27">
        <v>10200</v>
      </c>
      <c r="F57" s="57">
        <f t="shared" si="25"/>
        <v>441660</v>
      </c>
      <c r="G57" s="35">
        <f>+F57/$F$283</f>
        <v>4.499376285346887E-3</v>
      </c>
      <c r="H57" s="35">
        <f t="shared" si="26"/>
        <v>0.9783234222136965</v>
      </c>
      <c r="I57" s="36">
        <v>10426</v>
      </c>
      <c r="J57" s="22">
        <f t="shared" si="3"/>
        <v>451445.8</v>
      </c>
    </row>
    <row r="58" spans="1:10">
      <c r="A58" s="118" t="s">
        <v>74</v>
      </c>
      <c r="B58" s="119"/>
      <c r="C58" s="119"/>
      <c r="D58" s="119"/>
      <c r="E58" s="119"/>
      <c r="F58" s="120"/>
      <c r="G58" s="35"/>
      <c r="J58" s="22"/>
    </row>
    <row r="59" spans="1:10" s="21" customFormat="1">
      <c r="A59" s="58">
        <v>8.3000000000000007</v>
      </c>
      <c r="B59" s="15" t="s">
        <v>75</v>
      </c>
      <c r="C59" s="29" t="s">
        <v>8</v>
      </c>
      <c r="D59" s="16">
        <v>161.5</v>
      </c>
      <c r="E59" s="27">
        <v>42300</v>
      </c>
      <c r="F59" s="57">
        <f t="shared" ref="F59" si="27">+E59*D59</f>
        <v>6831450</v>
      </c>
      <c r="G59" s="35">
        <f>+F59/$F$283</f>
        <v>6.9594856053373608E-2</v>
      </c>
      <c r="H59" s="35">
        <f t="shared" ref="H59" si="28">+E59/I59</f>
        <v>0.98360655737704916</v>
      </c>
      <c r="I59" s="36">
        <v>43005</v>
      </c>
      <c r="J59" s="22">
        <f t="shared" si="3"/>
        <v>6945307.5</v>
      </c>
    </row>
    <row r="60" spans="1:10">
      <c r="A60" s="118" t="s">
        <v>76</v>
      </c>
      <c r="B60" s="119"/>
      <c r="C60" s="119"/>
      <c r="D60" s="119"/>
      <c r="E60" s="119"/>
      <c r="F60" s="120"/>
      <c r="G60" s="35"/>
      <c r="J60" s="22"/>
    </row>
    <row r="61" spans="1:10" s="21" customFormat="1" ht="79.2">
      <c r="A61" s="58">
        <v>9.1</v>
      </c>
      <c r="B61" s="15" t="s">
        <v>77</v>
      </c>
      <c r="C61" s="29" t="s">
        <v>8</v>
      </c>
      <c r="D61" s="16">
        <v>2.1</v>
      </c>
      <c r="E61" s="27">
        <v>495000</v>
      </c>
      <c r="F61" s="57">
        <f t="shared" ref="F61" si="29">+E61*D61</f>
        <v>1039500</v>
      </c>
      <c r="G61" s="35">
        <f>+F61/$F$283</f>
        <v>1.0589823956478034E-2</v>
      </c>
      <c r="H61" s="35">
        <f t="shared" ref="H61" si="30">+E61/I61</f>
        <v>0.98454953378098842</v>
      </c>
      <c r="I61" s="36">
        <v>502768</v>
      </c>
      <c r="J61" s="22">
        <f t="shared" si="3"/>
        <v>1055812.8</v>
      </c>
    </row>
    <row r="62" spans="1:10">
      <c r="A62" s="118" t="s">
        <v>78</v>
      </c>
      <c r="B62" s="119"/>
      <c r="C62" s="119"/>
      <c r="D62" s="119"/>
      <c r="E62" s="119"/>
      <c r="F62" s="120"/>
      <c r="G62" s="35"/>
      <c r="J62" s="22"/>
    </row>
    <row r="63" spans="1:10" s="21" customFormat="1">
      <c r="A63" s="60">
        <v>10.1</v>
      </c>
      <c r="B63" s="28" t="s">
        <v>79</v>
      </c>
      <c r="C63" s="16" t="s">
        <v>8</v>
      </c>
      <c r="D63" s="16">
        <v>0.96</v>
      </c>
      <c r="E63" s="27">
        <v>128500</v>
      </c>
      <c r="F63" s="57">
        <f t="shared" ref="F63" si="31">+E63*D63</f>
        <v>123360</v>
      </c>
      <c r="G63" s="35">
        <f>+F63/$F$283</f>
        <v>1.2567202340270614E-3</v>
      </c>
      <c r="H63" s="35">
        <f t="shared" ref="H63" si="32">+E63/I63</f>
        <v>0.9828667584518892</v>
      </c>
      <c r="I63" s="36">
        <v>130740</v>
      </c>
      <c r="J63" s="22">
        <f t="shared" si="3"/>
        <v>125510.39999999999</v>
      </c>
    </row>
    <row r="64" spans="1:10">
      <c r="A64" s="118" t="s">
        <v>80</v>
      </c>
      <c r="B64" s="119"/>
      <c r="C64" s="119"/>
      <c r="D64" s="119"/>
      <c r="E64" s="119"/>
      <c r="F64" s="120"/>
      <c r="G64" s="35"/>
      <c r="J64" s="22"/>
    </row>
    <row r="65" spans="1:10" s="21" customFormat="1" ht="39.6">
      <c r="A65" s="58">
        <v>11.1</v>
      </c>
      <c r="B65" s="15" t="s">
        <v>81</v>
      </c>
      <c r="C65" s="16" t="s">
        <v>82</v>
      </c>
      <c r="D65" s="16">
        <v>1</v>
      </c>
      <c r="E65" s="27">
        <v>421000</v>
      </c>
      <c r="F65" s="57">
        <f t="shared" ref="F65:F67" si="33">+E65*D65</f>
        <v>421000</v>
      </c>
      <c r="G65" s="35">
        <f>+F65/$F$283</f>
        <v>4.2889041709256882E-3</v>
      </c>
      <c r="H65" s="35">
        <f t="shared" ref="H65:H67" si="34">+E65/I65</f>
        <v>0.98486213099836017</v>
      </c>
      <c r="I65" s="36">
        <v>427471</v>
      </c>
      <c r="J65" s="22">
        <f t="shared" si="3"/>
        <v>427471</v>
      </c>
    </row>
    <row r="66" spans="1:10" s="21" customFormat="1">
      <c r="A66" s="58">
        <v>11.2</v>
      </c>
      <c r="B66" s="28" t="s">
        <v>83</v>
      </c>
      <c r="C66" s="16" t="s">
        <v>7</v>
      </c>
      <c r="D66" s="16">
        <v>1</v>
      </c>
      <c r="E66" s="27">
        <v>210000</v>
      </c>
      <c r="F66" s="57">
        <f t="shared" si="33"/>
        <v>210000</v>
      </c>
      <c r="G66" s="35">
        <f>+F66/$F$283</f>
        <v>2.1393583750460676E-3</v>
      </c>
      <c r="H66" s="35">
        <f t="shared" si="34"/>
        <v>0.98399831314574893</v>
      </c>
      <c r="I66" s="36">
        <v>213415</v>
      </c>
      <c r="J66" s="22">
        <f t="shared" si="3"/>
        <v>213415</v>
      </c>
    </row>
    <row r="67" spans="1:10" s="21" customFormat="1">
      <c r="A67" s="58">
        <v>11.3</v>
      </c>
      <c r="B67" s="28" t="s">
        <v>84</v>
      </c>
      <c r="C67" s="16" t="s">
        <v>7</v>
      </c>
      <c r="D67" s="16">
        <v>1</v>
      </c>
      <c r="E67" s="27">
        <v>115000</v>
      </c>
      <c r="F67" s="57">
        <f t="shared" si="33"/>
        <v>115000</v>
      </c>
      <c r="G67" s="35">
        <f>+F67/$F$283</f>
        <v>1.1715533958585609E-3</v>
      </c>
      <c r="H67" s="35">
        <f t="shared" si="34"/>
        <v>0.98320010259479329</v>
      </c>
      <c r="I67" s="36">
        <v>116965</v>
      </c>
      <c r="J67" s="22">
        <f t="shared" si="3"/>
        <v>116965</v>
      </c>
    </row>
    <row r="68" spans="1:10">
      <c r="A68" s="118" t="s">
        <v>85</v>
      </c>
      <c r="B68" s="119"/>
      <c r="C68" s="119"/>
      <c r="D68" s="119"/>
      <c r="E68" s="119"/>
      <c r="F68" s="120"/>
      <c r="G68" s="35"/>
      <c r="J68" s="22"/>
    </row>
    <row r="69" spans="1:10" s="21" customFormat="1">
      <c r="A69" s="60">
        <v>12.1</v>
      </c>
      <c r="B69" s="28" t="s">
        <v>86</v>
      </c>
      <c r="C69" s="16" t="s">
        <v>8</v>
      </c>
      <c r="D69" s="16">
        <v>2.9</v>
      </c>
      <c r="E69" s="27">
        <v>50800</v>
      </c>
      <c r="F69" s="57">
        <f t="shared" ref="F69:F70" si="35">+E69*D69</f>
        <v>147320</v>
      </c>
      <c r="G69" s="35">
        <f>+F69/$F$283</f>
        <v>1.5008108371989842E-3</v>
      </c>
      <c r="H69" s="35">
        <f t="shared" ref="H69:H70" si="36">+E69/I69</f>
        <v>0.98306724721819061</v>
      </c>
      <c r="I69" s="36">
        <v>51675</v>
      </c>
      <c r="J69" s="22">
        <f t="shared" si="3"/>
        <v>149857.5</v>
      </c>
    </row>
    <row r="70" spans="1:10" s="21" customFormat="1" ht="26.4">
      <c r="A70" s="60">
        <v>12.2</v>
      </c>
      <c r="B70" s="15" t="s">
        <v>87</v>
      </c>
      <c r="C70" s="16" t="s">
        <v>6</v>
      </c>
      <c r="D70" s="16">
        <v>2</v>
      </c>
      <c r="E70" s="27">
        <v>31000</v>
      </c>
      <c r="F70" s="57">
        <f t="shared" si="35"/>
        <v>62000</v>
      </c>
      <c r="G70" s="35">
        <f>+F70/$F$283</f>
        <v>6.316200916802676E-4</v>
      </c>
      <c r="H70" s="35">
        <f t="shared" si="36"/>
        <v>0.98515936859547093</v>
      </c>
      <c r="I70" s="36">
        <v>31466.99</v>
      </c>
      <c r="J70" s="22">
        <f t="shared" si="3"/>
        <v>62933.98</v>
      </c>
    </row>
    <row r="71" spans="1:10">
      <c r="A71" s="118" t="s">
        <v>88</v>
      </c>
      <c r="B71" s="119"/>
      <c r="C71" s="119"/>
      <c r="D71" s="119"/>
      <c r="E71" s="119"/>
      <c r="F71" s="120"/>
      <c r="G71" s="35"/>
      <c r="J71" s="22">
        <f t="shared" si="3"/>
        <v>0</v>
      </c>
    </row>
    <row r="72" spans="1:10" s="21" customFormat="1">
      <c r="A72" s="60">
        <v>13.1</v>
      </c>
      <c r="B72" s="28" t="s">
        <v>89</v>
      </c>
      <c r="C72" s="16" t="s">
        <v>8</v>
      </c>
      <c r="D72" s="16">
        <v>93</v>
      </c>
      <c r="E72" s="27">
        <v>6850</v>
      </c>
      <c r="F72" s="57">
        <f t="shared" ref="F72:F73" si="37">+E72*D72</f>
        <v>637050</v>
      </c>
      <c r="G72" s="35">
        <f>+F72/$F$283</f>
        <v>6.4898964420147488E-3</v>
      </c>
      <c r="H72" s="35">
        <f t="shared" ref="H72:H73" si="38">+E72/I72</f>
        <v>0.98306544202066592</v>
      </c>
      <c r="I72" s="36">
        <v>6968</v>
      </c>
      <c r="J72" s="22">
        <f t="shared" si="3"/>
        <v>648024</v>
      </c>
    </row>
    <row r="73" spans="1:10" s="21" customFormat="1" ht="15" thickBot="1">
      <c r="A73" s="61">
        <v>13.2</v>
      </c>
      <c r="B73" s="62" t="s">
        <v>90</v>
      </c>
      <c r="C73" s="63" t="s">
        <v>5</v>
      </c>
      <c r="D73" s="63">
        <v>14</v>
      </c>
      <c r="E73" s="64">
        <v>11500</v>
      </c>
      <c r="F73" s="65">
        <f t="shared" si="37"/>
        <v>161000</v>
      </c>
      <c r="G73" s="35">
        <f>+F73/$F$283</f>
        <v>1.640174754201985E-3</v>
      </c>
      <c r="H73" s="35">
        <f t="shared" si="38"/>
        <v>0.99026952553173164</v>
      </c>
      <c r="I73" s="36">
        <v>11613</v>
      </c>
      <c r="J73" s="22">
        <f t="shared" si="3"/>
        <v>162582</v>
      </c>
    </row>
    <row r="74" spans="1:10" s="31" customFormat="1">
      <c r="A74" s="42"/>
      <c r="B74" s="41"/>
      <c r="C74" s="30"/>
      <c r="D74" s="30"/>
      <c r="E74" s="30"/>
      <c r="F74" s="43"/>
      <c r="G74" s="35"/>
      <c r="H74" s="39"/>
      <c r="I74" s="37"/>
      <c r="J74" s="22"/>
    </row>
    <row r="75" spans="1:10" s="31" customFormat="1">
      <c r="A75" s="5"/>
      <c r="B75" s="111" t="s">
        <v>210</v>
      </c>
      <c r="C75" s="111"/>
      <c r="D75" s="111"/>
      <c r="E75" s="111"/>
      <c r="F75" s="52">
        <f>SUM(F15:F74)</f>
        <v>21499530</v>
      </c>
      <c r="G75" s="35"/>
      <c r="H75" s="39"/>
      <c r="I75" s="37"/>
      <c r="J75" s="22"/>
    </row>
    <row r="76" spans="1:10" s="31" customFormat="1">
      <c r="A76" s="5"/>
      <c r="B76" s="115" t="s">
        <v>213</v>
      </c>
      <c r="C76" s="116"/>
      <c r="D76" s="116"/>
      <c r="E76" s="117"/>
      <c r="F76" s="52">
        <f>+ROUND($F$75*G76,0)</f>
        <v>3654920</v>
      </c>
      <c r="G76" s="35">
        <v>0.17</v>
      </c>
      <c r="H76" s="39"/>
      <c r="I76" s="37"/>
      <c r="J76" s="22"/>
    </row>
    <row r="77" spans="1:10" s="31" customFormat="1">
      <c r="A77" s="5"/>
      <c r="B77" s="115" t="s">
        <v>235</v>
      </c>
      <c r="C77" s="116"/>
      <c r="D77" s="116"/>
      <c r="E77" s="117"/>
      <c r="F77" s="52">
        <f>+ROUND($F$75*G77,0)</f>
        <v>214995</v>
      </c>
      <c r="G77" s="35">
        <v>0.01</v>
      </c>
      <c r="H77" s="39"/>
      <c r="I77" s="37"/>
      <c r="J77" s="22"/>
    </row>
    <row r="78" spans="1:10" s="31" customFormat="1">
      <c r="A78" s="5"/>
      <c r="B78" s="105" t="s">
        <v>236</v>
      </c>
      <c r="C78" s="106"/>
      <c r="D78" s="106"/>
      <c r="E78" s="107"/>
      <c r="F78" s="52">
        <f>+ROUND($F$75*G78,0)</f>
        <v>644986</v>
      </c>
      <c r="G78" s="35">
        <v>0.03</v>
      </c>
      <c r="H78" s="39"/>
      <c r="I78" s="37"/>
      <c r="J78" s="22"/>
    </row>
    <row r="79" spans="1:10" s="31" customFormat="1">
      <c r="A79" s="5"/>
      <c r="B79" s="105" t="s">
        <v>211</v>
      </c>
      <c r="C79" s="106"/>
      <c r="D79" s="106"/>
      <c r="E79" s="107"/>
      <c r="F79" s="52">
        <f>+ROUND(F78*G79,0)</f>
        <v>122547</v>
      </c>
      <c r="G79" s="35">
        <v>0.19</v>
      </c>
      <c r="H79" s="39"/>
      <c r="I79" s="37"/>
      <c r="J79" s="22"/>
    </row>
    <row r="80" spans="1:10" s="31" customFormat="1">
      <c r="A80" s="5"/>
      <c r="B80" s="105" t="s">
        <v>212</v>
      </c>
      <c r="C80" s="106"/>
      <c r="D80" s="106"/>
      <c r="E80" s="107"/>
      <c r="F80" s="52">
        <f>SUM(F75:F79)</f>
        <v>26136978</v>
      </c>
      <c r="G80" s="35"/>
      <c r="H80" s="35">
        <f>+F80/26544108</f>
        <v>0.98466213292983884</v>
      </c>
      <c r="I80" s="37"/>
      <c r="J80" s="22"/>
    </row>
    <row r="81" spans="1:10" ht="15" thickBot="1">
      <c r="A81" s="23"/>
      <c r="B81" s="45"/>
      <c r="C81" s="46"/>
      <c r="D81" s="47"/>
      <c r="E81" s="48"/>
      <c r="F81" s="49"/>
      <c r="G81" s="35"/>
      <c r="H81" s="40"/>
      <c r="J81" s="22"/>
    </row>
    <row r="82" spans="1:10" ht="40.200000000000003" customHeight="1" thickBot="1">
      <c r="A82" s="112" t="s">
        <v>237</v>
      </c>
      <c r="B82" s="113" t="s">
        <v>19</v>
      </c>
      <c r="C82" s="113"/>
      <c r="D82" s="113"/>
      <c r="E82" s="113"/>
      <c r="F82" s="114"/>
      <c r="G82" s="81"/>
      <c r="I82" s="73"/>
    </row>
    <row r="83" spans="1:10" ht="15" thickBot="1">
      <c r="A83" s="74"/>
      <c r="B83" s="77"/>
      <c r="C83" s="77"/>
      <c r="D83" s="77"/>
      <c r="E83" s="75"/>
      <c r="F83" s="76"/>
      <c r="G83" s="80"/>
      <c r="I83" s="73"/>
    </row>
    <row r="84" spans="1:10">
      <c r="A84" s="126" t="s">
        <v>91</v>
      </c>
      <c r="B84" s="127" t="s">
        <v>19</v>
      </c>
      <c r="C84" s="127"/>
      <c r="D84" s="127"/>
      <c r="E84" s="127"/>
      <c r="F84" s="128"/>
      <c r="G84" s="35"/>
      <c r="J84" s="22"/>
    </row>
    <row r="85" spans="1:10" ht="31.2" customHeight="1">
      <c r="A85" s="54" t="s">
        <v>2</v>
      </c>
      <c r="B85" s="10" t="s">
        <v>3</v>
      </c>
      <c r="C85" s="11" t="s">
        <v>4</v>
      </c>
      <c r="D85" s="12" t="s">
        <v>20</v>
      </c>
      <c r="E85" s="13" t="s">
        <v>21</v>
      </c>
      <c r="F85" s="55" t="s">
        <v>22</v>
      </c>
      <c r="G85" s="35"/>
      <c r="J85" s="22"/>
    </row>
    <row r="86" spans="1:10">
      <c r="A86" s="118" t="s">
        <v>23</v>
      </c>
      <c r="B86" s="119"/>
      <c r="C86" s="119"/>
      <c r="D86" s="119"/>
      <c r="E86" s="119"/>
      <c r="F86" s="120"/>
      <c r="G86" s="35"/>
      <c r="J86" s="22"/>
    </row>
    <row r="87" spans="1:10">
      <c r="A87" s="56">
        <v>1.1000000000000001</v>
      </c>
      <c r="B87" s="28" t="s">
        <v>9</v>
      </c>
      <c r="C87" s="16" t="s">
        <v>6</v>
      </c>
      <c r="D87" s="16">
        <v>35</v>
      </c>
      <c r="E87" s="27">
        <v>26300</v>
      </c>
      <c r="F87" s="57">
        <f>+E87*D87</f>
        <v>920500</v>
      </c>
      <c r="G87" s="35">
        <f>+F87/$F$283</f>
        <v>9.3775208772852621E-3</v>
      </c>
      <c r="H87" s="35">
        <f>+E87/I87</f>
        <v>0.99954393432654298</v>
      </c>
      <c r="I87" s="36">
        <v>26312</v>
      </c>
      <c r="J87" s="22">
        <f t="shared" si="3"/>
        <v>920920</v>
      </c>
    </row>
    <row r="88" spans="1:10" ht="39.6">
      <c r="A88" s="56">
        <v>1.2</v>
      </c>
      <c r="B88" s="15" t="s">
        <v>92</v>
      </c>
      <c r="C88" s="16" t="s">
        <v>6</v>
      </c>
      <c r="D88" s="16">
        <v>67.400000000000006</v>
      </c>
      <c r="E88" s="27">
        <v>30800</v>
      </c>
      <c r="F88" s="57">
        <f t="shared" ref="F88:F90" si="39">+E88*D88</f>
        <v>2075920.0000000002</v>
      </c>
      <c r="G88" s="35">
        <f>+F88/$F$283</f>
        <v>2.1148270656788728E-2</v>
      </c>
      <c r="H88" s="35">
        <f t="shared" ref="H88:H90" si="40">+E88/I88</f>
        <v>0.98585237820882143</v>
      </c>
      <c r="I88" s="36">
        <v>31242</v>
      </c>
      <c r="J88" s="22">
        <f t="shared" ref="J88:J150" si="41">+I88*D88</f>
        <v>2105710.8000000003</v>
      </c>
    </row>
    <row r="89" spans="1:10" ht="39.6">
      <c r="A89" s="56">
        <v>1.3</v>
      </c>
      <c r="B89" s="15" t="s">
        <v>93</v>
      </c>
      <c r="C89" s="29" t="s">
        <v>8</v>
      </c>
      <c r="D89" s="16">
        <v>655.9</v>
      </c>
      <c r="E89" s="27">
        <v>16100</v>
      </c>
      <c r="F89" s="57">
        <f t="shared" si="39"/>
        <v>10559990</v>
      </c>
      <c r="G89" s="35">
        <f>+F89/$F$283</f>
        <v>0.10757906212810821</v>
      </c>
      <c r="H89" s="35">
        <f t="shared" si="40"/>
        <v>0.99925521350546176</v>
      </c>
      <c r="I89" s="36">
        <v>16112</v>
      </c>
      <c r="J89" s="22">
        <f t="shared" si="41"/>
        <v>10567860.799999999</v>
      </c>
    </row>
    <row r="90" spans="1:10" ht="26.4">
      <c r="A90" s="56">
        <v>1.4</v>
      </c>
      <c r="B90" s="15" t="s">
        <v>94</v>
      </c>
      <c r="C90" s="29" t="s">
        <v>8</v>
      </c>
      <c r="D90" s="16">
        <v>655.9</v>
      </c>
      <c r="E90" s="27">
        <v>7650</v>
      </c>
      <c r="F90" s="57">
        <f t="shared" si="39"/>
        <v>5017635</v>
      </c>
      <c r="G90" s="35">
        <f>+F90/$F$283</f>
        <v>5.1116759334163216E-2</v>
      </c>
      <c r="H90" s="35">
        <f t="shared" si="40"/>
        <v>0.98202824133504496</v>
      </c>
      <c r="I90" s="36">
        <v>7790</v>
      </c>
      <c r="J90" s="22">
        <f t="shared" si="41"/>
        <v>5109461</v>
      </c>
    </row>
    <row r="91" spans="1:10">
      <c r="A91" s="118" t="s">
        <v>95</v>
      </c>
      <c r="B91" s="119"/>
      <c r="C91" s="119"/>
      <c r="D91" s="119"/>
      <c r="E91" s="119"/>
      <c r="F91" s="120"/>
      <c r="G91" s="35"/>
      <c r="J91" s="22"/>
    </row>
    <row r="92" spans="1:10" s="21" customFormat="1" ht="46.2" customHeight="1">
      <c r="A92" s="56">
        <v>2.1</v>
      </c>
      <c r="B92" s="15" t="s">
        <v>96</v>
      </c>
      <c r="C92" s="29" t="s">
        <v>8</v>
      </c>
      <c r="D92" s="16">
        <v>655.9</v>
      </c>
      <c r="E92" s="27">
        <v>69000</v>
      </c>
      <c r="F92" s="57">
        <f>+E92*D92</f>
        <v>45257100</v>
      </c>
      <c r="G92" s="35">
        <f>+F92/$F$283</f>
        <v>0.46105312340617799</v>
      </c>
      <c r="H92" s="35">
        <f>+E92/I92</f>
        <v>0.99410739241308765</v>
      </c>
      <c r="I92" s="36">
        <v>69409</v>
      </c>
      <c r="J92" s="22">
        <f t="shared" si="41"/>
        <v>45525363.100000001</v>
      </c>
    </row>
    <row r="93" spans="1:10" s="21" customFormat="1" ht="39.6">
      <c r="A93" s="56">
        <v>2.2000000000000002</v>
      </c>
      <c r="B93" s="15" t="s">
        <v>97</v>
      </c>
      <c r="C93" s="16" t="s">
        <v>6</v>
      </c>
      <c r="D93" s="16">
        <v>77</v>
      </c>
      <c r="E93" s="27">
        <v>65100</v>
      </c>
      <c r="F93" s="57">
        <f t="shared" ref="F93" si="42">+E93*D93</f>
        <v>5012700</v>
      </c>
      <c r="G93" s="35">
        <f>+F93/$F$283</f>
        <v>5.1066484412349629E-2</v>
      </c>
      <c r="H93" s="35">
        <f t="shared" ref="H93" si="43">+E93/I93</f>
        <v>0.98509495346901721</v>
      </c>
      <c r="I93" s="36">
        <v>66085</v>
      </c>
      <c r="J93" s="22">
        <f t="shared" si="41"/>
        <v>5088545</v>
      </c>
    </row>
    <row r="94" spans="1:10" s="21" customFormat="1" ht="39.6">
      <c r="A94" s="56">
        <v>2.2999999999999998</v>
      </c>
      <c r="B94" s="15" t="s">
        <v>98</v>
      </c>
      <c r="C94" s="16" t="s">
        <v>6</v>
      </c>
      <c r="D94" s="16">
        <v>15</v>
      </c>
      <c r="E94" s="27">
        <v>39000</v>
      </c>
      <c r="F94" s="57">
        <f t="shared" ref="F94:F107" si="44">+E94*D94</f>
        <v>585000</v>
      </c>
      <c r="G94" s="35">
        <f>+F94/$F$283</f>
        <v>5.9596411876283312E-3</v>
      </c>
      <c r="H94" s="35">
        <f t="shared" ref="H94:H107" si="45">+E94/I94</f>
        <v>0.98487335538776233</v>
      </c>
      <c r="I94" s="36">
        <v>39599</v>
      </c>
      <c r="J94" s="22">
        <f t="shared" si="41"/>
        <v>593985</v>
      </c>
    </row>
    <row r="95" spans="1:10" s="21" customFormat="1" ht="82.8" customHeight="1">
      <c r="A95" s="131">
        <v>2.4</v>
      </c>
      <c r="B95" s="15" t="s">
        <v>99</v>
      </c>
      <c r="C95" s="134" t="s">
        <v>8</v>
      </c>
      <c r="D95" s="134">
        <v>655.9</v>
      </c>
      <c r="E95" s="122">
        <v>25300</v>
      </c>
      <c r="F95" s="137">
        <f t="shared" si="44"/>
        <v>16594270</v>
      </c>
      <c r="G95" s="140">
        <f>+F95/$F$283</f>
        <v>0.16905281191559859</v>
      </c>
      <c r="H95" s="129">
        <f t="shared" si="45"/>
        <v>0.98237167042012896</v>
      </c>
      <c r="I95" s="130">
        <v>25754</v>
      </c>
      <c r="J95" s="122">
        <f t="shared" si="41"/>
        <v>16892048.599999998</v>
      </c>
    </row>
    <row r="96" spans="1:10" s="21" customFormat="1" ht="14.4" customHeight="1">
      <c r="A96" s="132"/>
      <c r="B96" s="34" t="s">
        <v>100</v>
      </c>
      <c r="C96" s="135"/>
      <c r="D96" s="135"/>
      <c r="E96" s="123"/>
      <c r="F96" s="138"/>
      <c r="G96" s="140"/>
      <c r="H96" s="129"/>
      <c r="I96" s="130"/>
      <c r="J96" s="123"/>
    </row>
    <row r="97" spans="1:10" s="21" customFormat="1" ht="14.4" customHeight="1">
      <c r="A97" s="132"/>
      <c r="B97" s="15" t="s">
        <v>101</v>
      </c>
      <c r="C97" s="135"/>
      <c r="D97" s="135"/>
      <c r="E97" s="123"/>
      <c r="F97" s="138"/>
      <c r="G97" s="140"/>
      <c r="H97" s="129"/>
      <c r="I97" s="130"/>
      <c r="J97" s="123"/>
    </row>
    <row r="98" spans="1:10" s="21" customFormat="1" ht="39.6">
      <c r="A98" s="132"/>
      <c r="B98" s="15" t="s">
        <v>102</v>
      </c>
      <c r="C98" s="135"/>
      <c r="D98" s="135"/>
      <c r="E98" s="123"/>
      <c r="F98" s="138"/>
      <c r="G98" s="140"/>
      <c r="H98" s="129"/>
      <c r="I98" s="130"/>
      <c r="J98" s="123"/>
    </row>
    <row r="99" spans="1:10" s="21" customFormat="1" ht="14.4" customHeight="1">
      <c r="A99" s="132"/>
      <c r="B99" s="15" t="s">
        <v>103</v>
      </c>
      <c r="C99" s="135"/>
      <c r="D99" s="135"/>
      <c r="E99" s="123"/>
      <c r="F99" s="138"/>
      <c r="G99" s="140"/>
      <c r="H99" s="129"/>
      <c r="I99" s="130"/>
      <c r="J99" s="123"/>
    </row>
    <row r="100" spans="1:10" s="21" customFormat="1" ht="14.4" customHeight="1">
      <c r="A100" s="132"/>
      <c r="B100" s="15" t="s">
        <v>104</v>
      </c>
      <c r="C100" s="135"/>
      <c r="D100" s="135"/>
      <c r="E100" s="123"/>
      <c r="F100" s="138"/>
      <c r="G100" s="140"/>
      <c r="H100" s="129"/>
      <c r="I100" s="130"/>
      <c r="J100" s="123"/>
    </row>
    <row r="101" spans="1:10" s="21" customFormat="1" ht="26.4">
      <c r="A101" s="132"/>
      <c r="B101" s="15" t="s">
        <v>105</v>
      </c>
      <c r="C101" s="135"/>
      <c r="D101" s="135"/>
      <c r="E101" s="123"/>
      <c r="F101" s="138"/>
      <c r="G101" s="140"/>
      <c r="H101" s="129"/>
      <c r="I101" s="130"/>
      <c r="J101" s="123"/>
    </row>
    <row r="102" spans="1:10" s="21" customFormat="1" ht="66">
      <c r="A102" s="132"/>
      <c r="B102" s="15" t="s">
        <v>110</v>
      </c>
      <c r="C102" s="135"/>
      <c r="D102" s="135"/>
      <c r="E102" s="123"/>
      <c r="F102" s="138"/>
      <c r="G102" s="140"/>
      <c r="H102" s="129"/>
      <c r="I102" s="130"/>
      <c r="J102" s="123"/>
    </row>
    <row r="103" spans="1:10" s="21" customFormat="1" ht="14.4" customHeight="1">
      <c r="A103" s="133"/>
      <c r="B103" s="15" t="s">
        <v>111</v>
      </c>
      <c r="C103" s="136"/>
      <c r="D103" s="136"/>
      <c r="E103" s="124"/>
      <c r="F103" s="139"/>
      <c r="G103" s="140"/>
      <c r="H103" s="129"/>
      <c r="I103" s="130"/>
      <c r="J103" s="124"/>
    </row>
    <row r="104" spans="1:10" s="21" customFormat="1" ht="92.4">
      <c r="A104" s="56">
        <v>2.5</v>
      </c>
      <c r="B104" s="32" t="s">
        <v>106</v>
      </c>
      <c r="C104" s="16" t="s">
        <v>6</v>
      </c>
      <c r="D104" s="16">
        <v>157.4</v>
      </c>
      <c r="E104" s="27">
        <v>44000</v>
      </c>
      <c r="F104" s="57">
        <f t="shared" si="44"/>
        <v>6925600</v>
      </c>
      <c r="G104" s="35">
        <f>+F104/$F$283</f>
        <v>7.05540017248526E-2</v>
      </c>
      <c r="H104" s="35">
        <f t="shared" si="45"/>
        <v>0.98209901343690009</v>
      </c>
      <c r="I104" s="36">
        <v>44802</v>
      </c>
      <c r="J104" s="22">
        <f t="shared" si="41"/>
        <v>7051834.7999999998</v>
      </c>
    </row>
    <row r="105" spans="1:10" s="21" customFormat="1" ht="73.2" customHeight="1">
      <c r="A105" s="56">
        <v>2.6</v>
      </c>
      <c r="B105" s="15" t="s">
        <v>107</v>
      </c>
      <c r="C105" s="16" t="s">
        <v>6</v>
      </c>
      <c r="D105" s="16">
        <v>32</v>
      </c>
      <c r="E105" s="27">
        <v>38400</v>
      </c>
      <c r="F105" s="57">
        <f t="shared" si="44"/>
        <v>1228800</v>
      </c>
      <c r="G105" s="35">
        <f>+F105/$F$283</f>
        <v>1.2518302720269561E-2</v>
      </c>
      <c r="H105" s="35">
        <f t="shared" si="45"/>
        <v>0.9847416335427619</v>
      </c>
      <c r="I105" s="36">
        <v>38995</v>
      </c>
      <c r="J105" s="22">
        <f t="shared" si="41"/>
        <v>1247840</v>
      </c>
    </row>
    <row r="106" spans="1:10" s="21" customFormat="1" ht="66">
      <c r="A106" s="56">
        <v>2.7</v>
      </c>
      <c r="B106" s="15" t="s">
        <v>108</v>
      </c>
      <c r="C106" s="16" t="s">
        <v>6</v>
      </c>
      <c r="D106" s="16">
        <v>48</v>
      </c>
      <c r="E106" s="27">
        <v>27600</v>
      </c>
      <c r="F106" s="57">
        <f t="shared" si="44"/>
        <v>1324800</v>
      </c>
      <c r="G106" s="35">
        <f>+F106/$F$283</f>
        <v>1.349629512029062E-2</v>
      </c>
      <c r="H106" s="35">
        <f t="shared" si="45"/>
        <v>0.98543273350471294</v>
      </c>
      <c r="I106" s="36">
        <v>28008</v>
      </c>
      <c r="J106" s="22">
        <f t="shared" si="41"/>
        <v>1344384</v>
      </c>
    </row>
    <row r="107" spans="1:10" s="21" customFormat="1" ht="47.4" customHeight="1">
      <c r="A107" s="56">
        <v>2.8</v>
      </c>
      <c r="B107" s="15" t="s">
        <v>109</v>
      </c>
      <c r="C107" s="29" t="s">
        <v>8</v>
      </c>
      <c r="D107" s="16">
        <v>288.3</v>
      </c>
      <c r="E107" s="27">
        <v>18600</v>
      </c>
      <c r="F107" s="57">
        <f t="shared" si="44"/>
        <v>5362380</v>
      </c>
      <c r="G107" s="35">
        <f>+F107/$F$283</f>
        <v>5.462882172942634E-2</v>
      </c>
      <c r="H107" s="35">
        <f t="shared" si="45"/>
        <v>0.98271011372492045</v>
      </c>
      <c r="I107" s="36">
        <v>18927.25</v>
      </c>
      <c r="J107" s="22">
        <f t="shared" si="41"/>
        <v>5456726.1749999998</v>
      </c>
    </row>
    <row r="108" spans="1:10" s="21" customFormat="1" ht="52.8">
      <c r="A108" s="56">
        <v>2.9</v>
      </c>
      <c r="B108" s="15" t="s">
        <v>112</v>
      </c>
      <c r="C108" s="16" t="s">
        <v>6</v>
      </c>
      <c r="D108" s="16">
        <v>62</v>
      </c>
      <c r="E108" s="27">
        <v>161000</v>
      </c>
      <c r="F108" s="57">
        <f t="shared" ref="F108" si="46">+E108*D108</f>
        <v>9982000</v>
      </c>
      <c r="G108" s="35">
        <f>+F108/$F$283</f>
        <v>0.10169083476052308</v>
      </c>
      <c r="H108" s="35">
        <f t="shared" ref="H108" si="47">+E108/I108</f>
        <v>0.98207871049771378</v>
      </c>
      <c r="I108" s="36">
        <v>163937.98000000001</v>
      </c>
      <c r="J108" s="22">
        <f t="shared" si="41"/>
        <v>10164154.76</v>
      </c>
    </row>
    <row r="109" spans="1:10">
      <c r="A109" s="118" t="s">
        <v>113</v>
      </c>
      <c r="B109" s="119"/>
      <c r="C109" s="119"/>
      <c r="D109" s="119"/>
      <c r="E109" s="119"/>
      <c r="F109" s="120"/>
      <c r="G109" s="35"/>
      <c r="J109" s="22"/>
    </row>
    <row r="110" spans="1:10" s="21" customFormat="1" ht="26.4">
      <c r="A110" s="58">
        <v>3.1</v>
      </c>
      <c r="B110" s="15" t="s">
        <v>114</v>
      </c>
      <c r="C110" s="29" t="s">
        <v>8</v>
      </c>
      <c r="D110" s="16">
        <v>100.6</v>
      </c>
      <c r="E110" s="27">
        <v>22700</v>
      </c>
      <c r="F110" s="57">
        <f t="shared" ref="F110" si="48">+E110*D110</f>
        <v>2283620</v>
      </c>
      <c r="G110" s="35">
        <f>+F110/$F$283</f>
        <v>2.3264197963917623E-2</v>
      </c>
      <c r="H110" s="35">
        <f t="shared" ref="H110" si="49">+E110/I110</f>
        <v>0.98128215103964034</v>
      </c>
      <c r="I110" s="36">
        <v>23133</v>
      </c>
      <c r="J110" s="22">
        <f t="shared" si="41"/>
        <v>2327179.7999999998</v>
      </c>
    </row>
    <row r="111" spans="1:10">
      <c r="A111" s="118" t="s">
        <v>115</v>
      </c>
      <c r="B111" s="119"/>
      <c r="C111" s="119"/>
      <c r="D111" s="119"/>
      <c r="E111" s="119"/>
      <c r="F111" s="120"/>
      <c r="G111" s="35"/>
      <c r="J111" s="22"/>
    </row>
    <row r="112" spans="1:10" s="21" customFormat="1" ht="26.4">
      <c r="A112" s="58">
        <v>4.0999999999999996</v>
      </c>
      <c r="B112" s="28" t="s">
        <v>66</v>
      </c>
      <c r="C112" s="29" t="s">
        <v>8</v>
      </c>
      <c r="D112" s="16">
        <v>100</v>
      </c>
      <c r="E112" s="27">
        <v>27000</v>
      </c>
      <c r="F112" s="57">
        <f t="shared" ref="F112:F113" si="50">+E112*D112</f>
        <v>2700000</v>
      </c>
      <c r="G112" s="35">
        <f>+F112/$F$283</f>
        <v>2.7506036250592298E-2</v>
      </c>
      <c r="H112" s="35">
        <f t="shared" ref="H112:H113" si="51">+E112/I112</f>
        <v>0.98299777915316566</v>
      </c>
      <c r="I112" s="36">
        <v>27467</v>
      </c>
      <c r="J112" s="22">
        <f t="shared" si="41"/>
        <v>2746700</v>
      </c>
    </row>
    <row r="113" spans="1:10" s="21" customFormat="1" ht="26.4">
      <c r="A113" s="58"/>
      <c r="B113" s="28" t="s">
        <v>65</v>
      </c>
      <c r="C113" s="16" t="s">
        <v>8</v>
      </c>
      <c r="D113" s="16">
        <v>111</v>
      </c>
      <c r="E113" s="27">
        <v>29500</v>
      </c>
      <c r="F113" s="57">
        <f t="shared" si="50"/>
        <v>3274500</v>
      </c>
      <c r="G113" s="35">
        <f>+F113/$F$283</f>
        <v>3.3358709519468323E-2</v>
      </c>
      <c r="H113" s="35">
        <f t="shared" si="51"/>
        <v>0.98662207357859533</v>
      </c>
      <c r="I113" s="36">
        <v>29900</v>
      </c>
      <c r="J113" s="22">
        <f t="shared" si="41"/>
        <v>3318900</v>
      </c>
    </row>
    <row r="114" spans="1:10">
      <c r="A114" s="118" t="s">
        <v>116</v>
      </c>
      <c r="B114" s="119"/>
      <c r="C114" s="119"/>
      <c r="D114" s="119"/>
      <c r="E114" s="119"/>
      <c r="F114" s="120"/>
      <c r="G114" s="35"/>
      <c r="J114" s="22"/>
    </row>
    <row r="115" spans="1:10" s="21" customFormat="1">
      <c r="A115" s="58">
        <v>5.0999999999999996</v>
      </c>
      <c r="B115" s="28" t="s">
        <v>86</v>
      </c>
      <c r="C115" s="16" t="s">
        <v>8</v>
      </c>
      <c r="D115" s="16">
        <v>15</v>
      </c>
      <c r="E115" s="27">
        <v>50800</v>
      </c>
      <c r="F115" s="57">
        <f t="shared" ref="F115" si="52">+E115*D115</f>
        <v>762000</v>
      </c>
      <c r="G115" s="35">
        <f>+F115/$F$283</f>
        <v>7.762814675167159E-3</v>
      </c>
      <c r="H115" s="35">
        <f t="shared" ref="H115" si="53">+E115/I115</f>
        <v>0.98306724721819061</v>
      </c>
      <c r="I115" s="36">
        <v>51675</v>
      </c>
      <c r="J115" s="22">
        <f t="shared" si="41"/>
        <v>775125</v>
      </c>
    </row>
    <row r="116" spans="1:10">
      <c r="A116" s="118" t="s">
        <v>117</v>
      </c>
      <c r="B116" s="119"/>
      <c r="C116" s="119"/>
      <c r="D116" s="119"/>
      <c r="E116" s="119"/>
      <c r="F116" s="120"/>
      <c r="G116" s="35"/>
      <c r="J116" s="22"/>
    </row>
    <row r="117" spans="1:10" s="21" customFormat="1">
      <c r="A117" s="66">
        <v>6.1</v>
      </c>
      <c r="B117" s="15" t="s">
        <v>118</v>
      </c>
      <c r="C117" s="29" t="s">
        <v>8</v>
      </c>
      <c r="D117" s="16">
        <v>502</v>
      </c>
      <c r="E117" s="27">
        <v>13400</v>
      </c>
      <c r="F117" s="57">
        <f>+E117*D117</f>
        <v>6726800</v>
      </c>
      <c r="G117" s="35">
        <f>+F117/$F$283</f>
        <v>6.852874246314232E-2</v>
      </c>
      <c r="H117" s="35">
        <f>+E117/I117</f>
        <v>0.98493201029033439</v>
      </c>
      <c r="I117" s="36">
        <v>13605</v>
      </c>
      <c r="J117" s="22">
        <f t="shared" si="41"/>
        <v>6829710</v>
      </c>
    </row>
    <row r="118" spans="1:10" s="21" customFormat="1">
      <c r="A118" s="66">
        <v>6.2</v>
      </c>
      <c r="B118" s="28" t="s">
        <v>119</v>
      </c>
      <c r="C118" s="29" t="s">
        <v>8</v>
      </c>
      <c r="D118" s="16">
        <v>140</v>
      </c>
      <c r="E118" s="27">
        <v>27500</v>
      </c>
      <c r="F118" s="57">
        <f t="shared" ref="F118" si="54">+E118*D118</f>
        <v>3850000</v>
      </c>
      <c r="G118" s="35">
        <f>+F118/$F$283</f>
        <v>3.9221570209177901E-2</v>
      </c>
      <c r="H118" s="35">
        <f>+E118/I118</f>
        <v>0.98270440251572322</v>
      </c>
      <c r="I118" s="36">
        <v>27984</v>
      </c>
      <c r="J118" s="22">
        <f t="shared" si="41"/>
        <v>3917760</v>
      </c>
    </row>
    <row r="119" spans="1:10">
      <c r="A119" s="118" t="s">
        <v>120</v>
      </c>
      <c r="B119" s="119"/>
      <c r="C119" s="119"/>
      <c r="D119" s="119"/>
      <c r="E119" s="119"/>
      <c r="F119" s="120"/>
      <c r="G119" s="35"/>
      <c r="J119" s="22"/>
    </row>
    <row r="120" spans="1:10" s="21" customFormat="1">
      <c r="A120" s="60">
        <v>7.1</v>
      </c>
      <c r="B120" s="28" t="s">
        <v>89</v>
      </c>
      <c r="C120" s="16" t="s">
        <v>8</v>
      </c>
      <c r="D120" s="53">
        <v>450</v>
      </c>
      <c r="E120" s="27">
        <v>6850</v>
      </c>
      <c r="F120" s="57">
        <f t="shared" ref="F120:F121" si="55">+E120*D120</f>
        <v>3082500</v>
      </c>
      <c r="G120" s="35">
        <f>+F120/$F$283</f>
        <v>3.1402724719426206E-2</v>
      </c>
      <c r="H120" s="35">
        <f t="shared" ref="H120:H121" si="56">+E120/I120</f>
        <v>0.98306544202066592</v>
      </c>
      <c r="I120" s="36">
        <v>6968</v>
      </c>
      <c r="J120" s="22">
        <f t="shared" si="41"/>
        <v>3135600</v>
      </c>
    </row>
    <row r="121" spans="1:10" s="21" customFormat="1" ht="15" thickBot="1">
      <c r="A121" s="67">
        <v>7.2</v>
      </c>
      <c r="B121" s="62" t="s">
        <v>90</v>
      </c>
      <c r="C121" s="63" t="s">
        <v>5</v>
      </c>
      <c r="D121" s="68">
        <v>94</v>
      </c>
      <c r="E121" s="69">
        <v>11500</v>
      </c>
      <c r="F121" s="65">
        <f t="shared" si="55"/>
        <v>1081000</v>
      </c>
      <c r="G121" s="35">
        <f>+F121/$F$283</f>
        <v>1.1012601921070472E-2</v>
      </c>
      <c r="H121" s="35">
        <f t="shared" si="56"/>
        <v>0.99026952553173164</v>
      </c>
      <c r="I121" s="36">
        <v>11613</v>
      </c>
      <c r="J121" s="22">
        <f t="shared" si="41"/>
        <v>1091622</v>
      </c>
    </row>
    <row r="122" spans="1:10" s="31" customFormat="1">
      <c r="A122" s="42"/>
      <c r="B122" s="41"/>
      <c r="C122" s="30"/>
      <c r="D122" s="30"/>
      <c r="E122" s="30"/>
      <c r="F122" s="43"/>
      <c r="G122" s="35"/>
      <c r="H122" s="39"/>
      <c r="I122" s="37"/>
      <c r="J122" s="22"/>
    </row>
    <row r="123" spans="1:10" ht="15" thickBot="1">
      <c r="A123" s="23"/>
      <c r="B123" s="45"/>
      <c r="C123" s="46"/>
      <c r="D123" s="47"/>
      <c r="E123" s="48"/>
      <c r="F123" s="49"/>
      <c r="G123" s="35"/>
      <c r="H123" s="40"/>
      <c r="J123" s="22"/>
    </row>
    <row r="124" spans="1:10">
      <c r="A124" s="126" t="s">
        <v>121</v>
      </c>
      <c r="B124" s="127" t="s">
        <v>19</v>
      </c>
      <c r="C124" s="127"/>
      <c r="D124" s="127"/>
      <c r="E124" s="127"/>
      <c r="F124" s="128"/>
      <c r="G124" s="35"/>
      <c r="J124" s="22"/>
    </row>
    <row r="125" spans="1:10" ht="39.6">
      <c r="A125" s="54" t="s">
        <v>2</v>
      </c>
      <c r="B125" s="10" t="s">
        <v>3</v>
      </c>
      <c r="C125" s="11" t="s">
        <v>4</v>
      </c>
      <c r="D125" s="12" t="s">
        <v>20</v>
      </c>
      <c r="E125" s="13" t="s">
        <v>21</v>
      </c>
      <c r="F125" s="55" t="s">
        <v>22</v>
      </c>
      <c r="G125" s="35"/>
      <c r="J125" s="22"/>
    </row>
    <row r="126" spans="1:10">
      <c r="A126" s="118" t="s">
        <v>23</v>
      </c>
      <c r="B126" s="119"/>
      <c r="C126" s="119"/>
      <c r="D126" s="119"/>
      <c r="E126" s="119"/>
      <c r="F126" s="120"/>
      <c r="G126" s="35"/>
      <c r="J126" s="22"/>
    </row>
    <row r="127" spans="1:10">
      <c r="A127" s="56">
        <v>1.1000000000000001</v>
      </c>
      <c r="B127" s="28" t="s">
        <v>9</v>
      </c>
      <c r="C127" s="16" t="s">
        <v>6</v>
      </c>
      <c r="D127" s="16">
        <v>21</v>
      </c>
      <c r="E127" s="27">
        <v>26300</v>
      </c>
      <c r="F127" s="57">
        <f>+E127*D127</f>
        <v>552300</v>
      </c>
      <c r="G127" s="35">
        <f>+F127/$F$283</f>
        <v>5.6265125263711578E-3</v>
      </c>
      <c r="H127" s="35">
        <f>+E127/I127</f>
        <v>0.99954393432654298</v>
      </c>
      <c r="I127" s="36">
        <v>26312</v>
      </c>
      <c r="J127" s="22">
        <f t="shared" si="41"/>
        <v>552552</v>
      </c>
    </row>
    <row r="128" spans="1:10" ht="26.4">
      <c r="A128" s="56">
        <v>1.2</v>
      </c>
      <c r="B128" s="44" t="s">
        <v>122</v>
      </c>
      <c r="C128" s="16" t="s">
        <v>7</v>
      </c>
      <c r="D128" s="16">
        <v>16</v>
      </c>
      <c r="E128" s="27">
        <v>17500</v>
      </c>
      <c r="F128" s="57">
        <f t="shared" ref="F128:F129" si="57">+E128*D128</f>
        <v>280000</v>
      </c>
      <c r="G128" s="35">
        <f>+F128/$F$283</f>
        <v>2.8524778333947568E-3</v>
      </c>
      <c r="H128" s="35">
        <f t="shared" ref="H128:H129" si="58">+E128/I128</f>
        <v>0.98028891074777558</v>
      </c>
      <c r="I128" s="36">
        <v>17851.88</v>
      </c>
      <c r="J128" s="22">
        <f t="shared" si="41"/>
        <v>285630.08000000002</v>
      </c>
    </row>
    <row r="129" spans="1:10" ht="66">
      <c r="A129" s="56">
        <v>1.3</v>
      </c>
      <c r="B129" s="15" t="s">
        <v>123</v>
      </c>
      <c r="C129" s="16" t="s">
        <v>7</v>
      </c>
      <c r="D129" s="16">
        <v>3</v>
      </c>
      <c r="E129" s="27">
        <v>810000</v>
      </c>
      <c r="F129" s="57">
        <f t="shared" si="57"/>
        <v>2430000</v>
      </c>
      <c r="G129" s="35">
        <f>+F129/$F$283</f>
        <v>2.4755432625533067E-2</v>
      </c>
      <c r="H129" s="35">
        <f t="shared" si="58"/>
        <v>0.98395186653239575</v>
      </c>
      <c r="I129" s="36">
        <v>823211</v>
      </c>
      <c r="J129" s="22">
        <f t="shared" si="41"/>
        <v>2469633</v>
      </c>
    </row>
    <row r="130" spans="1:10">
      <c r="A130" s="118" t="s">
        <v>124</v>
      </c>
      <c r="B130" s="121"/>
      <c r="C130" s="121"/>
      <c r="D130" s="121"/>
      <c r="E130" s="119"/>
      <c r="F130" s="120"/>
      <c r="G130" s="35"/>
      <c r="J130" s="22"/>
    </row>
    <row r="131" spans="1:10" s="21" customFormat="1" ht="39.6">
      <c r="A131" s="58">
        <v>2.1</v>
      </c>
      <c r="B131" s="15" t="s">
        <v>125</v>
      </c>
      <c r="C131" s="16" t="s">
        <v>7</v>
      </c>
      <c r="D131" s="16">
        <v>21</v>
      </c>
      <c r="E131" s="27">
        <v>325000</v>
      </c>
      <c r="F131" s="57">
        <f t="shared" ref="F131" si="59">+E131*D131</f>
        <v>6825000</v>
      </c>
      <c r="G131" s="35">
        <f>+F131/$F$283</f>
        <v>6.9529147188997192E-2</v>
      </c>
      <c r="H131" s="35">
        <f t="shared" ref="H131" si="60">+E131/I131</f>
        <v>0.98221044617377951</v>
      </c>
      <c r="I131" s="36">
        <v>330886.32</v>
      </c>
      <c r="J131" s="22">
        <f t="shared" si="41"/>
        <v>6948612.7199999997</v>
      </c>
    </row>
    <row r="132" spans="1:10">
      <c r="A132" s="118" t="s">
        <v>126</v>
      </c>
      <c r="B132" s="121"/>
      <c r="C132" s="121"/>
      <c r="D132" s="121"/>
      <c r="E132" s="119"/>
      <c r="F132" s="120"/>
      <c r="G132" s="35"/>
      <c r="J132" s="22"/>
    </row>
    <row r="133" spans="1:10" s="21" customFormat="1" ht="79.2">
      <c r="A133" s="58">
        <v>3.1</v>
      </c>
      <c r="B133" s="15" t="s">
        <v>127</v>
      </c>
      <c r="C133" s="16" t="s">
        <v>7</v>
      </c>
      <c r="D133" s="16">
        <v>3</v>
      </c>
      <c r="E133" s="27">
        <v>312000</v>
      </c>
      <c r="F133" s="57">
        <f t="shared" ref="F133" si="61">+E133*D133</f>
        <v>936000</v>
      </c>
      <c r="G133" s="35">
        <f t="shared" ref="G133:G142" si="62">+F133/$F$283</f>
        <v>9.5354259002053288E-3</v>
      </c>
      <c r="H133" s="35">
        <f t="shared" ref="H133" si="63">+E133/I133</f>
        <v>0.98368718747438311</v>
      </c>
      <c r="I133" s="36">
        <v>317174</v>
      </c>
      <c r="J133" s="22">
        <f t="shared" si="41"/>
        <v>951522</v>
      </c>
    </row>
    <row r="134" spans="1:10" s="21" customFormat="1" ht="26.4">
      <c r="A134" s="58">
        <v>3.2</v>
      </c>
      <c r="B134" s="15" t="s">
        <v>128</v>
      </c>
      <c r="C134" s="16" t="s">
        <v>6</v>
      </c>
      <c r="D134" s="16">
        <v>291</v>
      </c>
      <c r="E134" s="51">
        <v>35300</v>
      </c>
      <c r="F134" s="57">
        <f t="shared" ref="F134:F142" si="64">+E134*D134</f>
        <v>10272300</v>
      </c>
      <c r="G134" s="35">
        <f t="shared" si="62"/>
        <v>0.10464824302850342</v>
      </c>
      <c r="H134" s="35">
        <f t="shared" ref="H134:H142" si="65">+E134/I134</f>
        <v>0.9846978511828649</v>
      </c>
      <c r="I134" s="36">
        <v>35848.559999999998</v>
      </c>
      <c r="J134" s="22">
        <f t="shared" si="41"/>
        <v>10431930.959999999</v>
      </c>
    </row>
    <row r="135" spans="1:10" s="21" customFormat="1" ht="26.4">
      <c r="A135" s="58">
        <v>3.3</v>
      </c>
      <c r="B135" s="15" t="s">
        <v>129</v>
      </c>
      <c r="C135" s="16" t="s">
        <v>6</v>
      </c>
      <c r="D135" s="16">
        <v>36</v>
      </c>
      <c r="E135" s="27">
        <v>34500</v>
      </c>
      <c r="F135" s="57">
        <f t="shared" si="64"/>
        <v>1242000</v>
      </c>
      <c r="G135" s="35">
        <f t="shared" si="62"/>
        <v>1.2652776675272457E-2</v>
      </c>
      <c r="H135" s="35">
        <f t="shared" si="65"/>
        <v>0.98255187233091201</v>
      </c>
      <c r="I135" s="36">
        <v>35112.65</v>
      </c>
      <c r="J135" s="22">
        <f t="shared" si="41"/>
        <v>1264055.4000000001</v>
      </c>
    </row>
    <row r="136" spans="1:10" s="21" customFormat="1" ht="34.200000000000003" customHeight="1">
      <c r="A136" s="58">
        <v>3.4</v>
      </c>
      <c r="B136" s="15" t="s">
        <v>130</v>
      </c>
      <c r="C136" s="16" t="s">
        <v>7</v>
      </c>
      <c r="D136" s="16">
        <v>138</v>
      </c>
      <c r="E136" s="27">
        <v>76500</v>
      </c>
      <c r="F136" s="57">
        <f t="shared" si="64"/>
        <v>10557000</v>
      </c>
      <c r="G136" s="35">
        <f t="shared" si="62"/>
        <v>0.10754860173981588</v>
      </c>
      <c r="H136" s="35">
        <f t="shared" si="65"/>
        <v>0.9836541117256199</v>
      </c>
      <c r="I136" s="36">
        <v>77771.240000000005</v>
      </c>
      <c r="J136" s="22">
        <f t="shared" si="41"/>
        <v>10732431.120000001</v>
      </c>
    </row>
    <row r="137" spans="1:10" s="21" customFormat="1" ht="13.8" customHeight="1">
      <c r="A137" s="58">
        <v>3.5</v>
      </c>
      <c r="B137" s="15" t="s">
        <v>131</v>
      </c>
      <c r="C137" s="16" t="s">
        <v>7</v>
      </c>
      <c r="D137" s="16">
        <v>27</v>
      </c>
      <c r="E137" s="27">
        <v>20200</v>
      </c>
      <c r="F137" s="57">
        <f t="shared" si="64"/>
        <v>545400</v>
      </c>
      <c r="G137" s="35">
        <f t="shared" si="62"/>
        <v>5.5562193226196439E-3</v>
      </c>
      <c r="H137" s="35">
        <f t="shared" si="65"/>
        <v>0.98283445564594607</v>
      </c>
      <c r="I137" s="36">
        <v>20552.8</v>
      </c>
      <c r="J137" s="22">
        <f t="shared" si="41"/>
        <v>554925.6</v>
      </c>
    </row>
    <row r="138" spans="1:10" s="21" customFormat="1" ht="14.4" customHeight="1">
      <c r="A138" s="58">
        <v>3.6</v>
      </c>
      <c r="B138" s="15" t="s">
        <v>132</v>
      </c>
      <c r="C138" s="16" t="s">
        <v>7</v>
      </c>
      <c r="D138" s="16">
        <v>6</v>
      </c>
      <c r="E138" s="27">
        <v>24800</v>
      </c>
      <c r="F138" s="57">
        <f t="shared" si="64"/>
        <v>148800</v>
      </c>
      <c r="G138" s="35">
        <f t="shared" si="62"/>
        <v>1.515888220032642E-3</v>
      </c>
      <c r="H138" s="35">
        <f t="shared" si="65"/>
        <v>0.98242022391258366</v>
      </c>
      <c r="I138" s="36">
        <v>25243.78</v>
      </c>
      <c r="J138" s="22">
        <f t="shared" si="41"/>
        <v>151462.68</v>
      </c>
    </row>
    <row r="139" spans="1:10" s="21" customFormat="1" ht="26.4">
      <c r="A139" s="58">
        <v>3.7</v>
      </c>
      <c r="B139" s="15" t="s">
        <v>133</v>
      </c>
      <c r="C139" s="16" t="s">
        <v>7</v>
      </c>
      <c r="D139" s="16">
        <v>57</v>
      </c>
      <c r="E139" s="27">
        <v>19200</v>
      </c>
      <c r="F139" s="57">
        <f t="shared" si="64"/>
        <v>1094400</v>
      </c>
      <c r="G139" s="35">
        <f t="shared" si="62"/>
        <v>1.1149113360240078E-2</v>
      </c>
      <c r="H139" s="35">
        <f t="shared" si="65"/>
        <v>0.98162219202370626</v>
      </c>
      <c r="I139" s="36">
        <v>19559.46</v>
      </c>
      <c r="J139" s="22">
        <f t="shared" si="41"/>
        <v>1114889.22</v>
      </c>
    </row>
    <row r="140" spans="1:10" s="21" customFormat="1" ht="22.8" customHeight="1">
      <c r="A140" s="58">
        <v>3.8</v>
      </c>
      <c r="B140" s="15" t="s">
        <v>135</v>
      </c>
      <c r="C140" s="16" t="s">
        <v>7</v>
      </c>
      <c r="D140" s="16">
        <v>45</v>
      </c>
      <c r="E140" s="27">
        <v>19700</v>
      </c>
      <c r="F140" s="57">
        <f t="shared" si="64"/>
        <v>886500</v>
      </c>
      <c r="G140" s="35">
        <f t="shared" si="62"/>
        <v>9.0311485689444707E-3</v>
      </c>
      <c r="H140" s="35">
        <f t="shared" si="65"/>
        <v>0.98428639236553495</v>
      </c>
      <c r="I140" s="36">
        <v>20014.5</v>
      </c>
      <c r="J140" s="22">
        <f t="shared" si="41"/>
        <v>900652.5</v>
      </c>
    </row>
    <row r="141" spans="1:10" s="21" customFormat="1" ht="13.8" customHeight="1">
      <c r="A141" s="58">
        <v>3.9</v>
      </c>
      <c r="B141" s="15" t="s">
        <v>134</v>
      </c>
      <c r="C141" s="16" t="s">
        <v>7</v>
      </c>
      <c r="D141" s="16">
        <v>3</v>
      </c>
      <c r="E141" s="27">
        <v>41500</v>
      </c>
      <c r="F141" s="57">
        <f t="shared" si="64"/>
        <v>124500</v>
      </c>
      <c r="G141" s="35">
        <f t="shared" si="62"/>
        <v>1.2683338937773115E-3</v>
      </c>
      <c r="H141" s="35">
        <f t="shared" si="65"/>
        <v>0.98538542816777674</v>
      </c>
      <c r="I141" s="36">
        <v>42115.5</v>
      </c>
      <c r="J141" s="22">
        <f t="shared" si="41"/>
        <v>126346.5</v>
      </c>
    </row>
    <row r="142" spans="1:10" s="21" customFormat="1" ht="92.4">
      <c r="A142" s="58" t="s">
        <v>136</v>
      </c>
      <c r="B142" s="15" t="s">
        <v>137</v>
      </c>
      <c r="C142" s="16" t="s">
        <v>7</v>
      </c>
      <c r="D142" s="16">
        <v>3</v>
      </c>
      <c r="E142" s="22">
        <v>376000</v>
      </c>
      <c r="F142" s="57">
        <f t="shared" si="64"/>
        <v>1128000</v>
      </c>
      <c r="G142" s="35">
        <f t="shared" si="62"/>
        <v>1.1491410700247449E-2</v>
      </c>
      <c r="H142" s="35">
        <f t="shared" si="65"/>
        <v>0.98476356010255583</v>
      </c>
      <c r="I142" s="36">
        <v>381817.54</v>
      </c>
      <c r="J142" s="22">
        <f t="shared" si="41"/>
        <v>1145452.6199999999</v>
      </c>
    </row>
    <row r="143" spans="1:10">
      <c r="A143" s="118" t="s">
        <v>143</v>
      </c>
      <c r="B143" s="119"/>
      <c r="C143" s="119"/>
      <c r="D143" s="119"/>
      <c r="E143" s="119"/>
      <c r="F143" s="120"/>
      <c r="G143" s="35"/>
      <c r="J143" s="22"/>
    </row>
    <row r="144" spans="1:10" s="21" customFormat="1" ht="26.4">
      <c r="A144" s="58">
        <v>4.0999999999999996</v>
      </c>
      <c r="B144" s="28" t="s">
        <v>66</v>
      </c>
      <c r="C144" s="16" t="s">
        <v>8</v>
      </c>
      <c r="D144" s="16">
        <v>15</v>
      </c>
      <c r="E144" s="27">
        <v>27000</v>
      </c>
      <c r="F144" s="57">
        <f t="shared" ref="F144" si="66">+E144*D144</f>
        <v>405000</v>
      </c>
      <c r="G144" s="35">
        <f>+F144/$F$283</f>
        <v>4.1259054375888445E-3</v>
      </c>
      <c r="H144" s="35">
        <f t="shared" ref="H144" si="67">+E144/I144</f>
        <v>0.98299777915316566</v>
      </c>
      <c r="I144" s="36">
        <v>27467</v>
      </c>
      <c r="J144" s="22">
        <f t="shared" si="41"/>
        <v>412005</v>
      </c>
    </row>
    <row r="145" spans="1:10">
      <c r="A145" s="118" t="s">
        <v>144</v>
      </c>
      <c r="B145" s="119"/>
      <c r="C145" s="119"/>
      <c r="D145" s="119"/>
      <c r="E145" s="119"/>
      <c r="F145" s="120"/>
      <c r="G145" s="35"/>
      <c r="J145" s="22"/>
    </row>
    <row r="146" spans="1:10" s="21" customFormat="1">
      <c r="A146" s="66">
        <v>5.0999999999999996</v>
      </c>
      <c r="B146" s="15" t="s">
        <v>118</v>
      </c>
      <c r="C146" s="29" t="s">
        <v>8</v>
      </c>
      <c r="D146" s="16">
        <v>288</v>
      </c>
      <c r="E146" s="27">
        <v>13400</v>
      </c>
      <c r="F146" s="57">
        <f>+E146*D146</f>
        <v>3859200</v>
      </c>
      <c r="G146" s="35">
        <f>+F146/$F$283</f>
        <v>3.9315294480846592E-2</v>
      </c>
      <c r="H146" s="35">
        <f>+E146/I146</f>
        <v>0.98493201029033439</v>
      </c>
      <c r="I146" s="36">
        <v>13605</v>
      </c>
      <c r="J146" s="22">
        <f t="shared" si="41"/>
        <v>3918240</v>
      </c>
    </row>
    <row r="147" spans="1:10" s="21" customFormat="1">
      <c r="A147" s="66">
        <v>5.2</v>
      </c>
      <c r="B147" s="28" t="s">
        <v>119</v>
      </c>
      <c r="C147" s="29" t="s">
        <v>8</v>
      </c>
      <c r="D147" s="16">
        <v>390</v>
      </c>
      <c r="E147" s="27">
        <v>27500</v>
      </c>
      <c r="F147" s="57">
        <f t="shared" ref="F147" si="68">+E147*D147</f>
        <v>10725000</v>
      </c>
      <c r="G147" s="35">
        <f>+F147/$F$283</f>
        <v>0.10926008843985273</v>
      </c>
      <c r="H147" s="35">
        <f>+E147/I147</f>
        <v>0.98270440251572322</v>
      </c>
      <c r="I147" s="36">
        <v>27984</v>
      </c>
      <c r="J147" s="22">
        <f t="shared" si="41"/>
        <v>10913760</v>
      </c>
    </row>
    <row r="148" spans="1:10">
      <c r="A148" s="118" t="s">
        <v>145</v>
      </c>
      <c r="B148" s="119"/>
      <c r="C148" s="119"/>
      <c r="D148" s="119"/>
      <c r="E148" s="119"/>
      <c r="F148" s="120"/>
      <c r="G148" s="35"/>
      <c r="J148" s="22"/>
    </row>
    <row r="149" spans="1:10" s="21" customFormat="1">
      <c r="A149" s="60">
        <v>6.1</v>
      </c>
      <c r="B149" s="28" t="s">
        <v>89</v>
      </c>
      <c r="C149" s="16" t="s">
        <v>8</v>
      </c>
      <c r="D149" s="16">
        <v>236</v>
      </c>
      <c r="E149" s="27">
        <v>6850</v>
      </c>
      <c r="F149" s="57">
        <f t="shared" ref="F149:F150" si="69">+E149*D149</f>
        <v>1616600</v>
      </c>
      <c r="G149" s="35">
        <f>+F149/$F$283</f>
        <v>1.64689845195213E-2</v>
      </c>
      <c r="H149" s="35">
        <f t="shared" ref="H149:H150" si="70">+E149/I149</f>
        <v>0.98306544202066592</v>
      </c>
      <c r="I149" s="36">
        <v>6968</v>
      </c>
      <c r="J149" s="22">
        <f t="shared" si="41"/>
        <v>1644448</v>
      </c>
    </row>
    <row r="150" spans="1:10" s="21" customFormat="1" ht="15" thickBot="1">
      <c r="A150" s="67">
        <v>6.2</v>
      </c>
      <c r="B150" s="62" t="s">
        <v>90</v>
      </c>
      <c r="C150" s="63" t="s">
        <v>5</v>
      </c>
      <c r="D150" s="63">
        <v>63</v>
      </c>
      <c r="E150" s="69">
        <v>11500</v>
      </c>
      <c r="F150" s="65">
        <f t="shared" si="69"/>
        <v>724500</v>
      </c>
      <c r="G150" s="35">
        <f>+F150/$F$283</f>
        <v>7.3807863939089327E-3</v>
      </c>
      <c r="H150" s="35">
        <f t="shared" si="70"/>
        <v>0.99026952553173164</v>
      </c>
      <c r="I150" s="36">
        <v>11613</v>
      </c>
      <c r="J150" s="22">
        <f t="shared" si="41"/>
        <v>731619</v>
      </c>
    </row>
    <row r="151" spans="1:10" s="21" customFormat="1">
      <c r="A151" s="25"/>
      <c r="B151" s="24"/>
      <c r="C151" s="25"/>
      <c r="D151" s="25"/>
      <c r="E151" s="26"/>
      <c r="F151" s="26"/>
      <c r="G151" s="35"/>
      <c r="H151" s="50"/>
      <c r="I151" s="36"/>
      <c r="J151" s="22"/>
    </row>
    <row r="152" spans="1:10" s="31" customFormat="1">
      <c r="A152" s="42"/>
      <c r="B152" s="41"/>
      <c r="C152" s="30"/>
      <c r="D152" s="30"/>
      <c r="E152" s="30"/>
      <c r="F152" s="43"/>
      <c r="G152" s="35"/>
      <c r="H152" s="39"/>
      <c r="I152" s="37"/>
      <c r="J152" s="22"/>
    </row>
    <row r="153" spans="1:10" s="31" customFormat="1">
      <c r="A153" s="5"/>
      <c r="B153" s="111" t="s">
        <v>210</v>
      </c>
      <c r="C153" s="111"/>
      <c r="D153" s="111"/>
      <c r="E153" s="111"/>
      <c r="F153" s="52">
        <f>SUM(F87:F152)</f>
        <v>188959615</v>
      </c>
      <c r="G153" s="35"/>
      <c r="H153" s="39"/>
      <c r="I153" s="37"/>
      <c r="J153" s="22"/>
    </row>
    <row r="154" spans="1:10" s="31" customFormat="1">
      <c r="A154" s="5"/>
      <c r="B154" s="115" t="s">
        <v>213</v>
      </c>
      <c r="C154" s="116"/>
      <c r="D154" s="116"/>
      <c r="E154" s="117"/>
      <c r="F154" s="52">
        <f>+ROUND($F$153*G154,0)</f>
        <v>32123135</v>
      </c>
      <c r="G154" s="35">
        <v>0.17</v>
      </c>
      <c r="H154" s="39"/>
      <c r="I154" s="37"/>
      <c r="J154" s="22"/>
    </row>
    <row r="155" spans="1:10" s="31" customFormat="1">
      <c r="A155" s="5"/>
      <c r="B155" s="115" t="s">
        <v>235</v>
      </c>
      <c r="C155" s="116"/>
      <c r="D155" s="116"/>
      <c r="E155" s="117"/>
      <c r="F155" s="52">
        <f>+ROUND($F$153*G155,0)</f>
        <v>1889596</v>
      </c>
      <c r="G155" s="35">
        <v>0.01</v>
      </c>
      <c r="H155" s="39"/>
      <c r="I155" s="37"/>
      <c r="J155" s="22"/>
    </row>
    <row r="156" spans="1:10" s="31" customFormat="1">
      <c r="A156" s="5"/>
      <c r="B156" s="105" t="s">
        <v>236</v>
      </c>
      <c r="C156" s="106"/>
      <c r="D156" s="106"/>
      <c r="E156" s="107"/>
      <c r="F156" s="52">
        <f>+ROUND($F$153*G156,0)</f>
        <v>5668788</v>
      </c>
      <c r="G156" s="35">
        <v>0.03</v>
      </c>
      <c r="H156" s="39"/>
      <c r="I156" s="37"/>
      <c r="J156" s="22"/>
    </row>
    <row r="157" spans="1:10" s="31" customFormat="1">
      <c r="A157" s="5"/>
      <c r="B157" s="105" t="s">
        <v>211</v>
      </c>
      <c r="C157" s="106"/>
      <c r="D157" s="106"/>
      <c r="E157" s="107"/>
      <c r="F157" s="52">
        <f>+ROUND(F156*G157,0)</f>
        <v>1077070</v>
      </c>
      <c r="G157" s="35">
        <v>0.19</v>
      </c>
      <c r="H157" s="39"/>
      <c r="I157" s="37"/>
      <c r="J157" s="22"/>
    </row>
    <row r="158" spans="1:10" s="31" customFormat="1">
      <c r="A158" s="5"/>
      <c r="B158" s="105" t="s">
        <v>212</v>
      </c>
      <c r="C158" s="106"/>
      <c r="D158" s="106"/>
      <c r="E158" s="107"/>
      <c r="F158" s="52">
        <f>SUM(F153:F157)</f>
        <v>229718204</v>
      </c>
      <c r="G158" s="35"/>
      <c r="H158" s="35">
        <f>+F158/232761272</f>
        <v>0.98692622714314782</v>
      </c>
      <c r="I158" s="37"/>
      <c r="J158" s="22"/>
    </row>
    <row r="159" spans="1:10" s="21" customFormat="1" ht="15" thickBot="1">
      <c r="A159" s="25"/>
      <c r="B159" s="24"/>
      <c r="C159" s="25"/>
      <c r="D159" s="25"/>
      <c r="E159" s="26"/>
      <c r="F159" s="26"/>
      <c r="G159" s="35"/>
      <c r="H159" s="50"/>
      <c r="I159" s="36"/>
      <c r="J159" s="22"/>
    </row>
    <row r="160" spans="1:10" ht="40.200000000000003" customHeight="1" thickBot="1">
      <c r="A160" s="112" t="s">
        <v>238</v>
      </c>
      <c r="B160" s="113" t="s">
        <v>19</v>
      </c>
      <c r="C160" s="113"/>
      <c r="D160" s="113"/>
      <c r="E160" s="113"/>
      <c r="F160" s="114"/>
      <c r="G160" s="81"/>
      <c r="I160" s="73"/>
    </row>
    <row r="161" spans="1:10" ht="15" thickBot="1">
      <c r="A161" s="74"/>
      <c r="B161" s="77"/>
      <c r="C161" s="77"/>
      <c r="D161" s="77"/>
      <c r="E161" s="75"/>
      <c r="F161" s="76"/>
      <c r="G161" s="80"/>
      <c r="I161" s="73"/>
    </row>
    <row r="162" spans="1:10">
      <c r="A162" s="126" t="s">
        <v>138</v>
      </c>
      <c r="B162" s="127" t="s">
        <v>19</v>
      </c>
      <c r="C162" s="127"/>
      <c r="D162" s="127"/>
      <c r="E162" s="127"/>
      <c r="F162" s="128"/>
      <c r="G162" s="35"/>
      <c r="J162" s="22"/>
    </row>
    <row r="163" spans="1:10" ht="32.4" customHeight="1">
      <c r="A163" s="54" t="s">
        <v>2</v>
      </c>
      <c r="B163" s="10" t="s">
        <v>3</v>
      </c>
      <c r="C163" s="11" t="s">
        <v>4</v>
      </c>
      <c r="D163" s="12" t="s">
        <v>20</v>
      </c>
      <c r="E163" s="13" t="s">
        <v>21</v>
      </c>
      <c r="F163" s="55" t="s">
        <v>22</v>
      </c>
      <c r="G163" s="35"/>
      <c r="J163" s="22"/>
    </row>
    <row r="164" spans="1:10">
      <c r="A164" s="118" t="s">
        <v>139</v>
      </c>
      <c r="B164" s="119"/>
      <c r="C164" s="119"/>
      <c r="D164" s="119"/>
      <c r="E164" s="119"/>
      <c r="F164" s="120"/>
      <c r="G164" s="35"/>
      <c r="J164" s="22"/>
    </row>
    <row r="165" spans="1:10" ht="52.8">
      <c r="A165" s="70">
        <v>1.1000000000000001</v>
      </c>
      <c r="B165" s="15" t="s">
        <v>140</v>
      </c>
      <c r="C165" s="16" t="s">
        <v>8</v>
      </c>
      <c r="D165" s="16">
        <v>100.8</v>
      </c>
      <c r="E165" s="51">
        <v>105500</v>
      </c>
      <c r="F165" s="57">
        <f>+E165*D165</f>
        <v>10634400</v>
      </c>
      <c r="G165" s="35">
        <f>+F165/$F$283</f>
        <v>0.10833710811233285</v>
      </c>
      <c r="H165" s="35">
        <f>+E165/I165</f>
        <v>0.9848399985064038</v>
      </c>
      <c r="I165" s="36">
        <v>107124</v>
      </c>
      <c r="J165" s="22">
        <f t="shared" ref="J165:J233" si="71">+I165*D165</f>
        <v>10798099.199999999</v>
      </c>
    </row>
    <row r="166" spans="1:10" ht="52.8">
      <c r="A166" s="70">
        <v>1.3</v>
      </c>
      <c r="B166" s="15" t="s">
        <v>141</v>
      </c>
      <c r="C166" s="16" t="s">
        <v>8</v>
      </c>
      <c r="D166" s="16">
        <v>7.2</v>
      </c>
      <c r="E166" s="27">
        <v>57700</v>
      </c>
      <c r="F166" s="57">
        <f t="shared" ref="F166:F167" si="72">+E166*D166</f>
        <v>415440</v>
      </c>
      <c r="G166" s="35">
        <f>+F166/$F$283</f>
        <v>4.2322621110911351E-3</v>
      </c>
      <c r="H166" s="35">
        <f t="shared" ref="H166:H167" si="73">+E166/I166</f>
        <v>0.98343332424325058</v>
      </c>
      <c r="I166" s="36">
        <v>58672</v>
      </c>
      <c r="J166" s="22">
        <f t="shared" si="71"/>
        <v>422438.40000000002</v>
      </c>
    </row>
    <row r="167" spans="1:10" ht="39.6">
      <c r="A167" s="70">
        <v>1.4</v>
      </c>
      <c r="B167" s="15" t="s">
        <v>142</v>
      </c>
      <c r="C167" s="16" t="s">
        <v>6</v>
      </c>
      <c r="D167" s="16">
        <v>42</v>
      </c>
      <c r="E167" s="27">
        <v>26600</v>
      </c>
      <c r="F167" s="57">
        <f t="shared" si="72"/>
        <v>1117200</v>
      </c>
      <c r="G167" s="35">
        <f>+F167/$F$283</f>
        <v>1.1381386555245079E-2</v>
      </c>
      <c r="H167" s="35">
        <f t="shared" si="73"/>
        <v>0.98721482573988217</v>
      </c>
      <c r="I167" s="36">
        <v>26944.49</v>
      </c>
      <c r="J167" s="22">
        <f t="shared" si="71"/>
        <v>1131668.58</v>
      </c>
    </row>
    <row r="168" spans="1:10">
      <c r="A168" s="118" t="s">
        <v>146</v>
      </c>
      <c r="B168" s="121"/>
      <c r="C168" s="121"/>
      <c r="D168" s="121"/>
      <c r="E168" s="119"/>
      <c r="F168" s="120"/>
      <c r="G168" s="35"/>
      <c r="J168" s="22"/>
    </row>
    <row r="169" spans="1:10" s="21" customFormat="1">
      <c r="A169" s="58">
        <v>2.1</v>
      </c>
      <c r="B169" s="15" t="s">
        <v>118</v>
      </c>
      <c r="C169" s="29" t="s">
        <v>8</v>
      </c>
      <c r="D169" s="16">
        <v>240</v>
      </c>
      <c r="E169" s="27">
        <v>13400</v>
      </c>
      <c r="F169" s="57">
        <f>+E169*D169</f>
        <v>3216000</v>
      </c>
      <c r="G169" s="35">
        <f>+F169/$F$283</f>
        <v>3.2762745400705492E-2</v>
      </c>
      <c r="H169" s="35">
        <f>+E169/I169</f>
        <v>0.98493201029033439</v>
      </c>
      <c r="I169" s="36">
        <v>13605</v>
      </c>
      <c r="J169" s="22">
        <f t="shared" si="71"/>
        <v>3265200</v>
      </c>
    </row>
    <row r="170" spans="1:10" s="21" customFormat="1">
      <c r="A170" s="58">
        <v>2.2000000000000002</v>
      </c>
      <c r="B170" s="28" t="s">
        <v>147</v>
      </c>
      <c r="C170" s="29" t="s">
        <v>8</v>
      </c>
      <c r="D170" s="16">
        <v>15</v>
      </c>
      <c r="E170" s="51">
        <v>13400</v>
      </c>
      <c r="F170" s="57">
        <f>+E170*D170</f>
        <v>201000</v>
      </c>
      <c r="G170" s="35">
        <f>+F170/$F$283</f>
        <v>2.0476715875440933E-3</v>
      </c>
      <c r="H170" s="35">
        <f>+E170/I170</f>
        <v>0.98725410741914099</v>
      </c>
      <c r="I170" s="36">
        <v>13573</v>
      </c>
      <c r="J170" s="22">
        <f t="shared" si="71"/>
        <v>203595</v>
      </c>
    </row>
    <row r="171" spans="1:10">
      <c r="A171" s="118" t="s">
        <v>148</v>
      </c>
      <c r="B171" s="119"/>
      <c r="C171" s="119"/>
      <c r="D171" s="119"/>
      <c r="E171" s="119"/>
      <c r="F171" s="120"/>
      <c r="G171" s="35"/>
      <c r="J171" s="22"/>
    </row>
    <row r="172" spans="1:10" s="21" customFormat="1" ht="15" thickBot="1">
      <c r="A172" s="67">
        <v>3.1</v>
      </c>
      <c r="B172" s="62" t="s">
        <v>89</v>
      </c>
      <c r="C172" s="63" t="s">
        <v>8</v>
      </c>
      <c r="D172" s="63">
        <v>60</v>
      </c>
      <c r="E172" s="69">
        <v>6850</v>
      </c>
      <c r="F172" s="65">
        <f t="shared" ref="F172" si="74">+E172*D172</f>
        <v>411000</v>
      </c>
      <c r="G172" s="35">
        <f>+F172/$F$283</f>
        <v>4.1870299625901605E-3</v>
      </c>
      <c r="H172" s="35">
        <f t="shared" ref="H172" si="75">+E172/I172</f>
        <v>0.98306544202066592</v>
      </c>
      <c r="I172" s="36">
        <v>6968</v>
      </c>
      <c r="J172" s="22">
        <f t="shared" si="71"/>
        <v>418080</v>
      </c>
    </row>
    <row r="173" spans="1:10" s="21" customFormat="1">
      <c r="A173" s="25"/>
      <c r="B173" s="24"/>
      <c r="C173" s="25"/>
      <c r="D173" s="25"/>
      <c r="E173" s="26"/>
      <c r="F173" s="26"/>
      <c r="G173" s="35"/>
      <c r="H173" s="50"/>
      <c r="I173" s="36"/>
      <c r="J173" s="22"/>
    </row>
    <row r="174" spans="1:10" s="21" customFormat="1" ht="15" thickBot="1">
      <c r="A174" s="25"/>
      <c r="B174" s="24"/>
      <c r="C174" s="25"/>
      <c r="D174" s="25"/>
      <c r="E174" s="26"/>
      <c r="F174" s="26"/>
      <c r="G174" s="35"/>
      <c r="H174" s="50"/>
      <c r="I174" s="36"/>
      <c r="J174" s="22"/>
    </row>
    <row r="175" spans="1:10">
      <c r="A175" s="126" t="s">
        <v>149</v>
      </c>
      <c r="B175" s="127" t="s">
        <v>19</v>
      </c>
      <c r="C175" s="127"/>
      <c r="D175" s="127"/>
      <c r="E175" s="127"/>
      <c r="F175" s="128"/>
      <c r="G175" s="35"/>
      <c r="J175" s="22"/>
    </row>
    <row r="176" spans="1:10" ht="39.6">
      <c r="A176" s="54" t="s">
        <v>2</v>
      </c>
      <c r="B176" s="10" t="s">
        <v>3</v>
      </c>
      <c r="C176" s="11" t="s">
        <v>4</v>
      </c>
      <c r="D176" s="12" t="s">
        <v>20</v>
      </c>
      <c r="E176" s="13" t="s">
        <v>21</v>
      </c>
      <c r="F176" s="55" t="s">
        <v>22</v>
      </c>
      <c r="G176" s="35"/>
      <c r="J176" s="22"/>
    </row>
    <row r="177" spans="1:10">
      <c r="A177" s="118" t="s">
        <v>23</v>
      </c>
      <c r="B177" s="119"/>
      <c r="C177" s="119"/>
      <c r="D177" s="119"/>
      <c r="E177" s="119"/>
      <c r="F177" s="120"/>
      <c r="G177" s="35"/>
      <c r="J177" s="22"/>
    </row>
    <row r="178" spans="1:10">
      <c r="A178" s="70">
        <v>1.1000000000000001</v>
      </c>
      <c r="B178" s="28" t="s">
        <v>150</v>
      </c>
      <c r="C178" s="16" t="s">
        <v>8</v>
      </c>
      <c r="D178" s="16">
        <v>54.9</v>
      </c>
      <c r="E178" s="51">
        <v>5900</v>
      </c>
      <c r="F178" s="57">
        <f>+E178*D178</f>
        <v>323910</v>
      </c>
      <c r="G178" s="35">
        <f>+F178/$F$283</f>
        <v>3.2998074821960557E-3</v>
      </c>
      <c r="H178" s="35">
        <f>+E178/I178</f>
        <v>0.98596256684491979</v>
      </c>
      <c r="I178" s="36">
        <v>5984</v>
      </c>
      <c r="J178" s="22">
        <f t="shared" si="71"/>
        <v>328521.59999999998</v>
      </c>
    </row>
    <row r="179" spans="1:10" ht="26.4">
      <c r="A179" s="70">
        <v>1.2</v>
      </c>
      <c r="B179" s="15" t="s">
        <v>151</v>
      </c>
      <c r="C179" s="16" t="s">
        <v>7</v>
      </c>
      <c r="D179" s="16">
        <v>2</v>
      </c>
      <c r="E179" s="27">
        <v>275000</v>
      </c>
      <c r="F179" s="57">
        <f t="shared" ref="F179" si="76">+E179*D179</f>
        <v>550000</v>
      </c>
      <c r="G179" s="35">
        <f>+F179/$F$283</f>
        <v>5.6030814584539868E-3</v>
      </c>
      <c r="H179" s="35">
        <f t="shared" ref="H179" si="77">+E179/I179</f>
        <v>0.980755788242343</v>
      </c>
      <c r="I179" s="36">
        <v>280396</v>
      </c>
      <c r="J179" s="22">
        <f t="shared" si="71"/>
        <v>560792</v>
      </c>
    </row>
    <row r="180" spans="1:10">
      <c r="A180" s="118" t="s">
        <v>153</v>
      </c>
      <c r="B180" s="121"/>
      <c r="C180" s="121"/>
      <c r="D180" s="121"/>
      <c r="E180" s="119"/>
      <c r="F180" s="120"/>
      <c r="G180" s="35"/>
      <c r="J180" s="22"/>
    </row>
    <row r="181" spans="1:10" s="21" customFormat="1" ht="66">
      <c r="A181" s="60">
        <v>2.1</v>
      </c>
      <c r="B181" s="15" t="s">
        <v>152</v>
      </c>
      <c r="C181" s="29" t="s">
        <v>8</v>
      </c>
      <c r="D181" s="16">
        <v>122.9</v>
      </c>
      <c r="E181" s="27">
        <v>71300</v>
      </c>
      <c r="F181" s="57">
        <f>+E181*D181</f>
        <v>8762770</v>
      </c>
      <c r="G181" s="35">
        <f>+F181/$F$283</f>
        <v>8.9270025657630619E-2</v>
      </c>
      <c r="H181" s="35">
        <f>+E181/I181</f>
        <v>0.9855008362244122</v>
      </c>
      <c r="I181" s="36">
        <v>72349</v>
      </c>
      <c r="J181" s="22">
        <f t="shared" si="71"/>
        <v>8891692.0999999996</v>
      </c>
    </row>
    <row r="182" spans="1:10" s="21" customFormat="1" ht="26.4">
      <c r="A182" s="60">
        <v>2.2000000000000002</v>
      </c>
      <c r="B182" s="15" t="s">
        <v>70</v>
      </c>
      <c r="C182" s="29" t="s">
        <v>8</v>
      </c>
      <c r="D182" s="16">
        <v>110.9</v>
      </c>
      <c r="E182" s="27">
        <v>41500</v>
      </c>
      <c r="F182" s="57">
        <f t="shared" ref="F182" si="78">+E182*D182</f>
        <v>4602350</v>
      </c>
      <c r="G182" s="35">
        <f>+F182/$F$283</f>
        <v>4.6886076273301283E-2</v>
      </c>
      <c r="H182" s="35">
        <f t="shared" ref="H182" si="79">+E182/I182</f>
        <v>0.98595899360908512</v>
      </c>
      <c r="I182" s="36">
        <v>42091</v>
      </c>
      <c r="J182" s="22">
        <f t="shared" si="71"/>
        <v>4667891.9000000004</v>
      </c>
    </row>
    <row r="183" spans="1:10">
      <c r="A183" s="118" t="s">
        <v>154</v>
      </c>
      <c r="B183" s="121"/>
      <c r="C183" s="121"/>
      <c r="D183" s="121"/>
      <c r="E183" s="119"/>
      <c r="F183" s="120"/>
      <c r="G183" s="35"/>
      <c r="J183" s="22"/>
    </row>
    <row r="184" spans="1:10" s="21" customFormat="1">
      <c r="A184" s="58">
        <v>3.1</v>
      </c>
      <c r="B184" s="15" t="s">
        <v>118</v>
      </c>
      <c r="C184" s="29" t="s">
        <v>8</v>
      </c>
      <c r="D184" s="16">
        <v>62.5</v>
      </c>
      <c r="E184" s="27">
        <v>13400</v>
      </c>
      <c r="F184" s="57">
        <f>+E184*D184</f>
        <v>837500</v>
      </c>
      <c r="G184" s="35">
        <f>+F184/$F$283</f>
        <v>8.5319649481003876E-3</v>
      </c>
      <c r="H184" s="35">
        <f>+E184/I184</f>
        <v>0.98493201029033439</v>
      </c>
      <c r="I184" s="36">
        <v>13605</v>
      </c>
      <c r="J184" s="22">
        <f t="shared" si="71"/>
        <v>850312.5</v>
      </c>
    </row>
    <row r="185" spans="1:10" s="21" customFormat="1">
      <c r="A185" s="58">
        <v>3.2</v>
      </c>
      <c r="B185" s="28" t="s">
        <v>155</v>
      </c>
      <c r="C185" s="29" t="s">
        <v>8</v>
      </c>
      <c r="D185" s="16">
        <v>30</v>
      </c>
      <c r="E185" s="51">
        <v>12700</v>
      </c>
      <c r="F185" s="57">
        <f>+E185*D185</f>
        <v>381000</v>
      </c>
      <c r="G185" s="35">
        <f>+F185/$F$283</f>
        <v>3.8814073375835795E-3</v>
      </c>
      <c r="H185" s="35">
        <f>+E185/I185</f>
        <v>0.98495424228323247</v>
      </c>
      <c r="I185" s="36">
        <v>12894</v>
      </c>
      <c r="J185" s="22">
        <f t="shared" si="71"/>
        <v>386820</v>
      </c>
    </row>
    <row r="186" spans="1:10">
      <c r="A186" s="118" t="s">
        <v>156</v>
      </c>
      <c r="B186" s="121"/>
      <c r="C186" s="121"/>
      <c r="D186" s="121"/>
      <c r="E186" s="119"/>
      <c r="F186" s="120"/>
      <c r="G186" s="35"/>
      <c r="J186" s="22"/>
    </row>
    <row r="187" spans="1:10" s="21" customFormat="1">
      <c r="A187" s="60">
        <v>4.0999999999999996</v>
      </c>
      <c r="B187" s="28" t="s">
        <v>89</v>
      </c>
      <c r="C187" s="16" t="s">
        <v>8</v>
      </c>
      <c r="D187" s="16">
        <v>104</v>
      </c>
      <c r="E187" s="27">
        <v>6850</v>
      </c>
      <c r="F187" s="57">
        <f t="shared" ref="F187:F188" si="80">+E187*D187</f>
        <v>712400</v>
      </c>
      <c r="G187" s="35">
        <f>+F187/$F$283</f>
        <v>7.2575186018229449E-3</v>
      </c>
      <c r="H187" s="35">
        <f t="shared" ref="H187:H188" si="81">+E187/I187</f>
        <v>0.98306544202066592</v>
      </c>
      <c r="I187" s="36">
        <v>6968</v>
      </c>
      <c r="J187" s="22">
        <f t="shared" si="71"/>
        <v>724672</v>
      </c>
    </row>
    <row r="188" spans="1:10" s="21" customFormat="1" ht="15" thickBot="1">
      <c r="A188" s="67">
        <v>4.2</v>
      </c>
      <c r="B188" s="62" t="s">
        <v>90</v>
      </c>
      <c r="C188" s="63" t="s">
        <v>5</v>
      </c>
      <c r="D188" s="63">
        <v>21</v>
      </c>
      <c r="E188" s="69">
        <v>11500</v>
      </c>
      <c r="F188" s="65">
        <f t="shared" si="80"/>
        <v>241500</v>
      </c>
      <c r="G188" s="35">
        <f>+F188/$F$283</f>
        <v>2.4602621313029776E-3</v>
      </c>
      <c r="H188" s="35">
        <f t="shared" si="81"/>
        <v>0.99026952553173164</v>
      </c>
      <c r="I188" s="36">
        <v>11613</v>
      </c>
      <c r="J188" s="22">
        <f t="shared" si="71"/>
        <v>243873</v>
      </c>
    </row>
    <row r="189" spans="1:10" s="21" customFormat="1">
      <c r="A189" s="25"/>
      <c r="B189" s="24"/>
      <c r="C189" s="25"/>
      <c r="D189" s="25"/>
      <c r="E189" s="26"/>
      <c r="F189" s="26"/>
      <c r="G189" s="35"/>
      <c r="H189" s="50"/>
      <c r="I189" s="36"/>
      <c r="J189" s="22"/>
    </row>
    <row r="190" spans="1:10" s="31" customFormat="1">
      <c r="A190" s="42"/>
      <c r="B190" s="41"/>
      <c r="C190" s="30"/>
      <c r="D190" s="30"/>
      <c r="E190" s="30"/>
      <c r="F190" s="43"/>
      <c r="G190" s="35"/>
      <c r="H190" s="39"/>
      <c r="I190" s="37"/>
      <c r="J190" s="22"/>
    </row>
    <row r="191" spans="1:10" s="31" customFormat="1">
      <c r="A191" s="5"/>
      <c r="B191" s="111" t="s">
        <v>210</v>
      </c>
      <c r="C191" s="111"/>
      <c r="D191" s="111"/>
      <c r="E191" s="111"/>
      <c r="F191" s="52">
        <f>SUM(F165:F190)</f>
        <v>32406470</v>
      </c>
      <c r="G191" s="35"/>
      <c r="H191" s="39"/>
      <c r="I191" s="37"/>
      <c r="J191" s="22"/>
    </row>
    <row r="192" spans="1:10" s="31" customFormat="1">
      <c r="A192" s="5"/>
      <c r="B192" s="115" t="s">
        <v>213</v>
      </c>
      <c r="C192" s="116"/>
      <c r="D192" s="116"/>
      <c r="E192" s="117"/>
      <c r="F192" s="52">
        <f>+ROUND($F$191*G192,0)</f>
        <v>5509100</v>
      </c>
      <c r="G192" s="35">
        <v>0.17</v>
      </c>
      <c r="H192" s="39"/>
      <c r="I192" s="37"/>
      <c r="J192" s="22"/>
    </row>
    <row r="193" spans="1:10" s="31" customFormat="1">
      <c r="A193" s="5"/>
      <c r="B193" s="115" t="s">
        <v>235</v>
      </c>
      <c r="C193" s="116"/>
      <c r="D193" s="116"/>
      <c r="E193" s="117"/>
      <c r="F193" s="52">
        <f>+ROUND($F$191*G193,0)</f>
        <v>324065</v>
      </c>
      <c r="G193" s="35">
        <v>0.01</v>
      </c>
      <c r="H193" s="39"/>
      <c r="I193" s="37"/>
      <c r="J193" s="22"/>
    </row>
    <row r="194" spans="1:10" s="31" customFormat="1">
      <c r="A194" s="5"/>
      <c r="B194" s="105" t="s">
        <v>236</v>
      </c>
      <c r="C194" s="106"/>
      <c r="D194" s="106"/>
      <c r="E194" s="107"/>
      <c r="F194" s="52">
        <f>+ROUND($F$191*G194,0)</f>
        <v>972194</v>
      </c>
      <c r="G194" s="35">
        <v>0.03</v>
      </c>
      <c r="H194" s="39"/>
      <c r="I194" s="37"/>
      <c r="J194" s="22"/>
    </row>
    <row r="195" spans="1:10" s="31" customFormat="1">
      <c r="A195" s="5"/>
      <c r="B195" s="105" t="s">
        <v>211</v>
      </c>
      <c r="C195" s="106"/>
      <c r="D195" s="106"/>
      <c r="E195" s="107"/>
      <c r="F195" s="52">
        <f>+ROUND(F194*G195,0)</f>
        <v>184717</v>
      </c>
      <c r="G195" s="35">
        <v>0.19</v>
      </c>
      <c r="H195" s="39"/>
      <c r="I195" s="37"/>
      <c r="J195" s="22"/>
    </row>
    <row r="196" spans="1:10" s="31" customFormat="1">
      <c r="A196" s="5"/>
      <c r="B196" s="105" t="s">
        <v>212</v>
      </c>
      <c r="C196" s="106"/>
      <c r="D196" s="106"/>
      <c r="E196" s="107"/>
      <c r="F196" s="52">
        <f>SUM(F191:F195)</f>
        <v>39396546</v>
      </c>
      <c r="G196" s="35"/>
      <c r="H196" s="35">
        <f>+F196/40000000</f>
        <v>0.98491364999999997</v>
      </c>
      <c r="I196" s="37"/>
      <c r="J196" s="22"/>
    </row>
    <row r="197" spans="1:10" s="21" customFormat="1" ht="15" thickBot="1">
      <c r="A197" s="25"/>
      <c r="B197" s="24"/>
      <c r="C197" s="25"/>
      <c r="D197" s="25"/>
      <c r="E197" s="26"/>
      <c r="F197" s="26"/>
      <c r="G197" s="35"/>
      <c r="H197" s="72"/>
      <c r="I197" s="73"/>
      <c r="J197" s="22"/>
    </row>
    <row r="198" spans="1:10" ht="40.200000000000003" customHeight="1" thickBot="1">
      <c r="A198" s="112" t="s">
        <v>239</v>
      </c>
      <c r="B198" s="113" t="s">
        <v>19</v>
      </c>
      <c r="C198" s="113"/>
      <c r="D198" s="113"/>
      <c r="E198" s="113"/>
      <c r="F198" s="114"/>
      <c r="G198" s="81"/>
      <c r="I198" s="73"/>
    </row>
    <row r="199" spans="1:10" s="21" customFormat="1" ht="15" thickBot="1">
      <c r="A199" s="25"/>
      <c r="B199" s="24"/>
      <c r="C199" s="25"/>
      <c r="D199" s="25"/>
      <c r="E199" s="26"/>
      <c r="F199" s="26"/>
      <c r="G199" s="35"/>
      <c r="H199" s="50"/>
      <c r="I199" s="36"/>
      <c r="J199" s="22"/>
    </row>
    <row r="200" spans="1:10">
      <c r="A200" s="126" t="s">
        <v>157</v>
      </c>
      <c r="B200" s="127" t="s">
        <v>19</v>
      </c>
      <c r="C200" s="127"/>
      <c r="D200" s="127"/>
      <c r="E200" s="127"/>
      <c r="F200" s="128"/>
      <c r="G200" s="35"/>
      <c r="J200" s="22"/>
    </row>
    <row r="201" spans="1:10" ht="39.6">
      <c r="A201" s="54" t="s">
        <v>2</v>
      </c>
      <c r="B201" s="10" t="s">
        <v>3</v>
      </c>
      <c r="C201" s="11" t="s">
        <v>4</v>
      </c>
      <c r="D201" s="12" t="s">
        <v>20</v>
      </c>
      <c r="E201" s="13" t="s">
        <v>21</v>
      </c>
      <c r="F201" s="55" t="s">
        <v>22</v>
      </c>
      <c r="G201" s="35"/>
      <c r="J201" s="22"/>
    </row>
    <row r="202" spans="1:10">
      <c r="A202" s="118" t="s">
        <v>23</v>
      </c>
      <c r="B202" s="119"/>
      <c r="C202" s="119"/>
      <c r="D202" s="119"/>
      <c r="E202" s="119"/>
      <c r="F202" s="120"/>
      <c r="G202" s="35"/>
      <c r="J202" s="22"/>
    </row>
    <row r="203" spans="1:10">
      <c r="A203" s="56">
        <v>1.1000000000000001</v>
      </c>
      <c r="B203" s="15" t="s">
        <v>9</v>
      </c>
      <c r="C203" s="16" t="s">
        <v>6</v>
      </c>
      <c r="D203" s="16">
        <v>10</v>
      </c>
      <c r="E203" s="22">
        <v>26300</v>
      </c>
      <c r="F203" s="57">
        <f>+E203*D203</f>
        <v>263000</v>
      </c>
      <c r="G203" s="35">
        <f t="shared" ref="G203:G211" si="82">+F203/$F$283</f>
        <v>2.6792916792243607E-3</v>
      </c>
      <c r="H203" s="35">
        <f>+E203/I203</f>
        <v>0.99954393432654298</v>
      </c>
      <c r="I203" s="36">
        <v>26312</v>
      </c>
      <c r="J203" s="22">
        <f t="shared" si="71"/>
        <v>263120</v>
      </c>
    </row>
    <row r="204" spans="1:10">
      <c r="A204" s="56">
        <v>1.2</v>
      </c>
      <c r="B204" s="15" t="s">
        <v>10</v>
      </c>
      <c r="C204" s="16" t="s">
        <v>8</v>
      </c>
      <c r="D204" s="16">
        <v>33.6</v>
      </c>
      <c r="E204" s="22">
        <v>4400</v>
      </c>
      <c r="F204" s="57">
        <f t="shared" ref="F204:F210" si="83">+E204*D204</f>
        <v>147840</v>
      </c>
      <c r="G204" s="35">
        <f t="shared" si="82"/>
        <v>1.5061082960324316E-3</v>
      </c>
      <c r="H204" s="35">
        <f t="shared" ref="H204:H210" si="84">+E204/I204</f>
        <v>0.98126672613737731</v>
      </c>
      <c r="I204" s="36">
        <v>4484</v>
      </c>
      <c r="J204" s="22">
        <f t="shared" si="71"/>
        <v>150662.39999999999</v>
      </c>
    </row>
    <row r="205" spans="1:10">
      <c r="A205" s="56">
        <v>1.3</v>
      </c>
      <c r="B205" s="15" t="s">
        <v>12</v>
      </c>
      <c r="C205" s="16" t="s">
        <v>7</v>
      </c>
      <c r="D205" s="16">
        <v>1</v>
      </c>
      <c r="E205" s="22">
        <v>12700</v>
      </c>
      <c r="F205" s="57">
        <f t="shared" ref="F205:F206" si="85">+E205*D205</f>
        <v>12700</v>
      </c>
      <c r="G205" s="35">
        <f t="shared" si="82"/>
        <v>1.2938024458611933E-4</v>
      </c>
      <c r="H205" s="35">
        <f t="shared" ref="H205:H206" si="86">+E205/I205</f>
        <v>0.98183223811364517</v>
      </c>
      <c r="I205" s="36">
        <v>12935</v>
      </c>
      <c r="J205" s="22">
        <f t="shared" si="71"/>
        <v>12935</v>
      </c>
    </row>
    <row r="206" spans="1:10">
      <c r="A206" s="56">
        <v>1.4</v>
      </c>
      <c r="B206" s="15" t="s">
        <v>13</v>
      </c>
      <c r="C206" s="16" t="s">
        <v>8</v>
      </c>
      <c r="D206" s="16">
        <v>8</v>
      </c>
      <c r="E206" s="22">
        <v>21600</v>
      </c>
      <c r="F206" s="57">
        <f t="shared" si="85"/>
        <v>172800</v>
      </c>
      <c r="G206" s="35">
        <f t="shared" si="82"/>
        <v>1.7603863200379071E-3</v>
      </c>
      <c r="H206" s="35">
        <f t="shared" si="86"/>
        <v>0.98851311152807653</v>
      </c>
      <c r="I206" s="36">
        <v>21851</v>
      </c>
      <c r="J206" s="22">
        <f t="shared" si="71"/>
        <v>174808</v>
      </c>
    </row>
    <row r="207" spans="1:10">
      <c r="A207" s="56">
        <v>1.5</v>
      </c>
      <c r="B207" s="15" t="s">
        <v>158</v>
      </c>
      <c r="C207" s="16" t="s">
        <v>8</v>
      </c>
      <c r="D207" s="16">
        <v>2</v>
      </c>
      <c r="E207" s="89">
        <v>6400</v>
      </c>
      <c r="F207" s="57">
        <f t="shared" si="83"/>
        <v>12800</v>
      </c>
      <c r="G207" s="35">
        <f t="shared" si="82"/>
        <v>1.3039898666947458E-4</v>
      </c>
      <c r="H207" s="35">
        <f t="shared" si="84"/>
        <v>0.98144456371722133</v>
      </c>
      <c r="I207" s="36">
        <v>6521</v>
      </c>
      <c r="J207" s="22">
        <f t="shared" si="71"/>
        <v>13042</v>
      </c>
    </row>
    <row r="208" spans="1:10" ht="26.4">
      <c r="A208" s="56">
        <v>1.6</v>
      </c>
      <c r="B208" s="15" t="s">
        <v>24</v>
      </c>
      <c r="C208" s="16" t="s">
        <v>7</v>
      </c>
      <c r="D208" s="16">
        <v>28</v>
      </c>
      <c r="E208" s="22">
        <v>12800</v>
      </c>
      <c r="F208" s="57">
        <f t="shared" ref="F208:F209" si="87">+E208*D208</f>
        <v>358400</v>
      </c>
      <c r="G208" s="35">
        <f t="shared" si="82"/>
        <v>3.6511716267452884E-3</v>
      </c>
      <c r="H208" s="35">
        <f t="shared" ref="H208:H209" si="88">+E208/I208</f>
        <v>0.98295192750729532</v>
      </c>
      <c r="I208" s="36">
        <v>13022</v>
      </c>
      <c r="J208" s="22">
        <f t="shared" si="71"/>
        <v>364616</v>
      </c>
    </row>
    <row r="209" spans="1:10" ht="26.4">
      <c r="A209" s="56">
        <v>1.7</v>
      </c>
      <c r="B209" s="15" t="s">
        <v>15</v>
      </c>
      <c r="C209" s="16" t="s">
        <v>8</v>
      </c>
      <c r="D209" s="16">
        <v>3</v>
      </c>
      <c r="E209" s="22">
        <v>7550</v>
      </c>
      <c r="F209" s="57">
        <f t="shared" si="87"/>
        <v>22650</v>
      </c>
      <c r="G209" s="35">
        <f t="shared" si="82"/>
        <v>2.3074508187996871E-4</v>
      </c>
      <c r="H209" s="35">
        <f t="shared" si="88"/>
        <v>0.98281697474615981</v>
      </c>
      <c r="I209" s="36">
        <v>7682</v>
      </c>
      <c r="J209" s="22">
        <f t="shared" si="71"/>
        <v>23046</v>
      </c>
    </row>
    <row r="210" spans="1:10">
      <c r="A210" s="56">
        <v>1.8</v>
      </c>
      <c r="B210" s="15" t="s">
        <v>159</v>
      </c>
      <c r="C210" s="16" t="s">
        <v>8</v>
      </c>
      <c r="D210" s="16">
        <v>14.6</v>
      </c>
      <c r="E210" s="22">
        <v>8300</v>
      </c>
      <c r="F210" s="57">
        <f t="shared" si="83"/>
        <v>121180</v>
      </c>
      <c r="G210" s="35">
        <f t="shared" si="82"/>
        <v>1.2345116566099164E-3</v>
      </c>
      <c r="H210" s="35">
        <f t="shared" si="84"/>
        <v>0.98504628530738192</v>
      </c>
      <c r="I210" s="36">
        <v>8426</v>
      </c>
      <c r="J210" s="22">
        <f t="shared" si="71"/>
        <v>123019.59999999999</v>
      </c>
    </row>
    <row r="211" spans="1:10" ht="26.4">
      <c r="A211" s="71">
        <v>1.1000000000000001</v>
      </c>
      <c r="B211" s="15" t="s">
        <v>160</v>
      </c>
      <c r="C211" s="16" t="s">
        <v>8</v>
      </c>
      <c r="D211" s="16">
        <v>99.4</v>
      </c>
      <c r="E211" s="22">
        <v>14000</v>
      </c>
      <c r="F211" s="57">
        <f t="shared" ref="F211" si="89">+E211*D211</f>
        <v>1391600</v>
      </c>
      <c r="G211" s="35">
        <f t="shared" si="82"/>
        <v>1.417681483197194E-2</v>
      </c>
      <c r="H211" s="35">
        <f t="shared" ref="H211" si="90">+E211/I211</f>
        <v>0.98577665117589075</v>
      </c>
      <c r="I211" s="36">
        <v>14202</v>
      </c>
      <c r="J211" s="22">
        <f t="shared" si="71"/>
        <v>1411678.8</v>
      </c>
    </row>
    <row r="212" spans="1:10">
      <c r="A212" s="118" t="s">
        <v>25</v>
      </c>
      <c r="B212" s="119"/>
      <c r="C212" s="119"/>
      <c r="D212" s="119"/>
      <c r="E212" s="119"/>
      <c r="F212" s="120"/>
      <c r="G212" s="35"/>
      <c r="J212" s="22"/>
    </row>
    <row r="213" spans="1:10" s="21" customFormat="1" ht="26.4">
      <c r="A213" s="56">
        <v>2.1</v>
      </c>
      <c r="B213" s="15" t="s">
        <v>26</v>
      </c>
      <c r="C213" s="16" t="s">
        <v>5</v>
      </c>
      <c r="D213" s="16">
        <v>2.4</v>
      </c>
      <c r="E213" s="27">
        <v>46500</v>
      </c>
      <c r="F213" s="57">
        <f>+E213*D213</f>
        <v>111600</v>
      </c>
      <c r="G213" s="35">
        <f>+F213/$F$283</f>
        <v>1.1369161650244817E-3</v>
      </c>
      <c r="H213" s="35">
        <f>+E213/I213</f>
        <v>0.98231827111984282</v>
      </c>
      <c r="I213" s="36">
        <v>47337</v>
      </c>
      <c r="J213" s="22">
        <f t="shared" si="71"/>
        <v>113608.8</v>
      </c>
    </row>
    <row r="214" spans="1:10" s="21" customFormat="1">
      <c r="A214" s="56">
        <v>2.2000000000000002</v>
      </c>
      <c r="B214" s="15" t="s">
        <v>27</v>
      </c>
      <c r="C214" s="16" t="s">
        <v>5</v>
      </c>
      <c r="D214" s="16">
        <v>0.8</v>
      </c>
      <c r="E214" s="27">
        <v>102000</v>
      </c>
      <c r="F214" s="57">
        <f t="shared" ref="F214" si="91">+E214*D214</f>
        <v>81600</v>
      </c>
      <c r="G214" s="35">
        <f>+F214/$F$283</f>
        <v>8.312935400179005E-4</v>
      </c>
      <c r="H214" s="35">
        <f t="shared" ref="H214" si="92">+E214/I214</f>
        <v>0.98973287982867142</v>
      </c>
      <c r="I214" s="36">
        <v>103058.11</v>
      </c>
      <c r="J214" s="22">
        <f t="shared" si="71"/>
        <v>82446.488000000012</v>
      </c>
    </row>
    <row r="215" spans="1:10" s="21" customFormat="1">
      <c r="A215" s="56">
        <v>2.2999999999999998</v>
      </c>
      <c r="B215" s="15" t="s">
        <v>161</v>
      </c>
      <c r="C215" s="16" t="s">
        <v>5</v>
      </c>
      <c r="D215" s="16">
        <v>1.6</v>
      </c>
      <c r="E215" s="27">
        <v>28100</v>
      </c>
      <c r="F215" s="57">
        <f t="shared" ref="F215" si="93">+E215*D215</f>
        <v>44960</v>
      </c>
      <c r="G215" s="35">
        <f>+F215/$F$283</f>
        <v>4.580264406765295E-4</v>
      </c>
      <c r="H215" s="35">
        <f t="shared" ref="H215" si="94">+E215/I215</f>
        <v>0.98551537894995267</v>
      </c>
      <c r="I215" s="36">
        <v>28513</v>
      </c>
      <c r="J215" s="22">
        <f t="shared" si="71"/>
        <v>45620.800000000003</v>
      </c>
    </row>
    <row r="216" spans="1:10">
      <c r="A216" s="118" t="s">
        <v>162</v>
      </c>
      <c r="B216" s="119"/>
      <c r="C216" s="119"/>
      <c r="D216" s="119"/>
      <c r="E216" s="119"/>
      <c r="F216" s="120"/>
      <c r="G216" s="35"/>
      <c r="J216" s="22"/>
    </row>
    <row r="217" spans="1:10" s="21" customFormat="1" ht="39.6">
      <c r="A217" s="56">
        <v>3.1</v>
      </c>
      <c r="B217" s="15" t="s">
        <v>163</v>
      </c>
      <c r="C217" s="16" t="s">
        <v>8</v>
      </c>
      <c r="D217" s="16">
        <v>8.8000000000000007</v>
      </c>
      <c r="E217" s="27">
        <v>113000</v>
      </c>
      <c r="F217" s="57">
        <f>+E217*D217</f>
        <v>994400.00000000012</v>
      </c>
      <c r="G217" s="35">
        <f>+F217/$F$283</f>
        <v>1.0130371276884809E-2</v>
      </c>
      <c r="H217" s="35">
        <f>+E217/I217</f>
        <v>0.98286509524223709</v>
      </c>
      <c r="I217" s="36">
        <v>114970</v>
      </c>
      <c r="J217" s="22">
        <f t="shared" si="71"/>
        <v>1011736.0000000001</v>
      </c>
    </row>
    <row r="218" spans="1:10" s="21" customFormat="1" ht="29.4" customHeight="1">
      <c r="A218" s="56">
        <v>3.2</v>
      </c>
      <c r="B218" s="15" t="s">
        <v>164</v>
      </c>
      <c r="C218" s="16" t="s">
        <v>8</v>
      </c>
      <c r="D218" s="16">
        <v>8.8000000000000007</v>
      </c>
      <c r="E218" s="27">
        <v>306500</v>
      </c>
      <c r="F218" s="57">
        <f t="shared" ref="F218:F219" si="95">+E218*D218</f>
        <v>2697200</v>
      </c>
      <c r="G218" s="35">
        <f>+F218/$F$283</f>
        <v>2.747751147225835E-2</v>
      </c>
      <c r="H218" s="35">
        <f t="shared" ref="H218:H219" si="96">+E218/I218</f>
        <v>0.98438789700701113</v>
      </c>
      <c r="I218" s="36">
        <v>311361</v>
      </c>
      <c r="J218" s="22">
        <f t="shared" si="71"/>
        <v>2739976.8000000003</v>
      </c>
    </row>
    <row r="219" spans="1:10" s="21" customFormat="1" ht="26.4">
      <c r="A219" s="56">
        <v>3.3</v>
      </c>
      <c r="B219" s="15" t="s">
        <v>165</v>
      </c>
      <c r="C219" s="16" t="s">
        <v>5</v>
      </c>
      <c r="D219" s="16">
        <v>0.8</v>
      </c>
      <c r="E219" s="27">
        <v>1130000</v>
      </c>
      <c r="F219" s="57">
        <f t="shared" si="95"/>
        <v>904000</v>
      </c>
      <c r="G219" s="35">
        <f>+F219/$F$283</f>
        <v>9.2094284335316433E-3</v>
      </c>
      <c r="H219" s="35">
        <f t="shared" si="96"/>
        <v>0.98604699866490986</v>
      </c>
      <c r="I219" s="36">
        <v>1145990</v>
      </c>
      <c r="J219" s="22">
        <f t="shared" si="71"/>
        <v>916792</v>
      </c>
    </row>
    <row r="220" spans="1:10" ht="26.4">
      <c r="A220" s="56">
        <v>3.4</v>
      </c>
      <c r="B220" s="15" t="s">
        <v>166</v>
      </c>
      <c r="C220" s="16" t="s">
        <v>5</v>
      </c>
      <c r="D220" s="16">
        <v>1</v>
      </c>
      <c r="E220" s="27">
        <v>1002000</v>
      </c>
      <c r="F220" s="57">
        <f t="shared" ref="F220:F221" si="97">+E220*D220</f>
        <v>1002000</v>
      </c>
      <c r="G220" s="35">
        <f>+F220/$F$283</f>
        <v>1.0207795675219808E-2</v>
      </c>
      <c r="H220" s="35">
        <f t="shared" ref="H220:H221" si="98">+E220/I220</f>
        <v>0.9833131175147497</v>
      </c>
      <c r="I220" s="36">
        <v>1019004</v>
      </c>
      <c r="J220" s="22">
        <f t="shared" si="71"/>
        <v>1019004</v>
      </c>
    </row>
    <row r="221" spans="1:10" ht="26.4">
      <c r="A221" s="56">
        <v>3.5</v>
      </c>
      <c r="B221" s="15" t="s">
        <v>167</v>
      </c>
      <c r="C221" s="16" t="s">
        <v>5</v>
      </c>
      <c r="D221" s="16">
        <v>1.5</v>
      </c>
      <c r="E221" s="27">
        <v>1026000</v>
      </c>
      <c r="F221" s="57">
        <f t="shared" si="97"/>
        <v>1539000</v>
      </c>
      <c r="G221" s="35">
        <f>+F221/$F$283</f>
        <v>1.567844066283761E-2</v>
      </c>
      <c r="H221" s="35">
        <f t="shared" si="98"/>
        <v>0.98502776991056984</v>
      </c>
      <c r="I221" s="36">
        <v>1041595</v>
      </c>
      <c r="J221" s="22">
        <f t="shared" si="71"/>
        <v>1562392.5</v>
      </c>
    </row>
    <row r="222" spans="1:10">
      <c r="A222" s="118" t="s">
        <v>168</v>
      </c>
      <c r="B222" s="119"/>
      <c r="C222" s="119"/>
      <c r="D222" s="119"/>
      <c r="E222" s="119"/>
      <c r="F222" s="120"/>
      <c r="G222" s="35"/>
      <c r="J222" s="22"/>
    </row>
    <row r="223" spans="1:10">
      <c r="A223" s="118" t="s">
        <v>169</v>
      </c>
      <c r="B223" s="119"/>
      <c r="C223" s="119"/>
      <c r="D223" s="119"/>
      <c r="E223" s="119"/>
      <c r="F223" s="120"/>
      <c r="G223" s="35"/>
      <c r="J223" s="22"/>
    </row>
    <row r="224" spans="1:10" s="21" customFormat="1">
      <c r="A224" s="58" t="s">
        <v>170</v>
      </c>
      <c r="B224" s="15" t="s">
        <v>30</v>
      </c>
      <c r="C224" s="16" t="s">
        <v>6</v>
      </c>
      <c r="D224" s="16">
        <v>6</v>
      </c>
      <c r="E224" s="27">
        <v>33000</v>
      </c>
      <c r="F224" s="57">
        <f t="shared" ref="F224" si="99">+E224*D224</f>
        <v>198000</v>
      </c>
      <c r="G224" s="35">
        <f>+F224/$F$283</f>
        <v>2.0171093250434349E-3</v>
      </c>
      <c r="H224" s="35">
        <f t="shared" ref="H224" si="100">+E224/I224</f>
        <v>0.98135426889106969</v>
      </c>
      <c r="I224" s="36">
        <v>33627</v>
      </c>
      <c r="J224" s="22">
        <f t="shared" si="71"/>
        <v>201762</v>
      </c>
    </row>
    <row r="225" spans="1:10">
      <c r="A225" s="118" t="s">
        <v>171</v>
      </c>
      <c r="B225" s="119"/>
      <c r="C225" s="119"/>
      <c r="D225" s="119"/>
      <c r="E225" s="119"/>
      <c r="F225" s="120"/>
      <c r="G225" s="35"/>
      <c r="J225" s="22"/>
    </row>
    <row r="226" spans="1:10" s="21" customFormat="1">
      <c r="A226" s="58" t="s">
        <v>172</v>
      </c>
      <c r="B226" s="28" t="s">
        <v>38</v>
      </c>
      <c r="C226" s="16" t="s">
        <v>7</v>
      </c>
      <c r="D226" s="16">
        <v>3</v>
      </c>
      <c r="E226" s="27">
        <v>44800</v>
      </c>
      <c r="F226" s="57">
        <f t="shared" ref="F226:F227" si="101">+E226*D226</f>
        <v>134400</v>
      </c>
      <c r="G226" s="35">
        <f>+F226/$F$283</f>
        <v>1.3691893600294833E-3</v>
      </c>
      <c r="H226" s="35">
        <f t="shared" ref="H226:H227" si="102">+E226/I226</f>
        <v>0.98075702182622215</v>
      </c>
      <c r="I226" s="36">
        <v>45679</v>
      </c>
      <c r="J226" s="22">
        <f t="shared" si="71"/>
        <v>137037</v>
      </c>
    </row>
    <row r="227" spans="1:10" s="21" customFormat="1">
      <c r="A227" s="58" t="s">
        <v>173</v>
      </c>
      <c r="B227" s="28" t="s">
        <v>174</v>
      </c>
      <c r="C227" s="16" t="s">
        <v>7</v>
      </c>
      <c r="D227" s="16">
        <v>1</v>
      </c>
      <c r="E227" s="27">
        <v>110000</v>
      </c>
      <c r="F227" s="57">
        <f t="shared" si="101"/>
        <v>110000</v>
      </c>
      <c r="G227" s="35">
        <f>+F227/$F$283</f>
        <v>1.1206162916907972E-3</v>
      </c>
      <c r="H227" s="35">
        <f t="shared" si="102"/>
        <v>0.98635246857122361</v>
      </c>
      <c r="I227" s="36">
        <v>111522</v>
      </c>
      <c r="J227" s="22">
        <f t="shared" si="71"/>
        <v>111522</v>
      </c>
    </row>
    <row r="228" spans="1:10">
      <c r="A228" s="118" t="s">
        <v>175</v>
      </c>
      <c r="B228" s="119"/>
      <c r="C228" s="119"/>
      <c r="D228" s="119"/>
      <c r="E228" s="119"/>
      <c r="F228" s="120"/>
      <c r="G228" s="35"/>
      <c r="J228" s="22"/>
    </row>
    <row r="229" spans="1:10" s="21" customFormat="1">
      <c r="A229" s="58" t="s">
        <v>176</v>
      </c>
      <c r="B229" s="28" t="s">
        <v>177</v>
      </c>
      <c r="C229" s="16" t="s">
        <v>7</v>
      </c>
      <c r="D229" s="16">
        <v>1</v>
      </c>
      <c r="E229" s="27">
        <v>80000</v>
      </c>
      <c r="F229" s="57">
        <f t="shared" ref="F229:F230" si="103">+E229*D229</f>
        <v>80000</v>
      </c>
      <c r="G229" s="35">
        <f>+F229/$F$283</f>
        <v>8.1499366668421616E-4</v>
      </c>
      <c r="H229" s="35">
        <f t="shared" ref="H229:H230" si="104">+E229/I229</f>
        <v>0.98277683594997667</v>
      </c>
      <c r="I229" s="36">
        <v>81402</v>
      </c>
      <c r="J229" s="22">
        <f t="shared" si="71"/>
        <v>81402</v>
      </c>
    </row>
    <row r="230" spans="1:10" s="21" customFormat="1">
      <c r="A230" s="58" t="s">
        <v>178</v>
      </c>
      <c r="B230" s="28" t="s">
        <v>179</v>
      </c>
      <c r="C230" s="16" t="s">
        <v>7</v>
      </c>
      <c r="D230" s="16">
        <v>1</v>
      </c>
      <c r="E230" s="27">
        <v>110000</v>
      </c>
      <c r="F230" s="57">
        <f t="shared" si="103"/>
        <v>110000</v>
      </c>
      <c r="G230" s="35">
        <f>+F230/$F$283</f>
        <v>1.1206162916907972E-3</v>
      </c>
      <c r="H230" s="35">
        <f t="shared" si="104"/>
        <v>0.98635246857122361</v>
      </c>
      <c r="I230" s="36">
        <v>111522</v>
      </c>
      <c r="J230" s="22">
        <f t="shared" si="71"/>
        <v>111522</v>
      </c>
    </row>
    <row r="231" spans="1:10">
      <c r="A231" s="125" t="s">
        <v>180</v>
      </c>
      <c r="B231" s="121"/>
      <c r="C231" s="121"/>
      <c r="D231" s="121"/>
      <c r="E231" s="119"/>
      <c r="F231" s="120"/>
      <c r="G231" s="35"/>
      <c r="J231" s="22"/>
    </row>
    <row r="232" spans="1:10" s="21" customFormat="1">
      <c r="A232" s="59" t="s">
        <v>182</v>
      </c>
      <c r="B232" s="28" t="s">
        <v>43</v>
      </c>
      <c r="C232" s="16" t="s">
        <v>7</v>
      </c>
      <c r="D232" s="16">
        <v>1</v>
      </c>
      <c r="E232" s="27">
        <v>15000</v>
      </c>
      <c r="F232" s="57">
        <f t="shared" ref="F232:F240" si="105">+E232*D232</f>
        <v>15000</v>
      </c>
      <c r="G232" s="35">
        <f t="shared" ref="G232:G240" si="106">+F232/$F$283</f>
        <v>1.5281131250329054E-4</v>
      </c>
      <c r="H232" s="35">
        <f t="shared" ref="H232:H240" si="107">+E232/I232</f>
        <v>0.98347757671125102</v>
      </c>
      <c r="I232" s="36">
        <v>15252</v>
      </c>
      <c r="J232" s="22">
        <f t="shared" si="71"/>
        <v>15252</v>
      </c>
    </row>
    <row r="233" spans="1:10" s="21" customFormat="1">
      <c r="A233" s="59" t="s">
        <v>183</v>
      </c>
      <c r="B233" s="28" t="s">
        <v>45</v>
      </c>
      <c r="C233" s="16" t="s">
        <v>7</v>
      </c>
      <c r="D233" s="16">
        <v>2</v>
      </c>
      <c r="E233" s="27">
        <v>25000</v>
      </c>
      <c r="F233" s="57">
        <f t="shared" si="105"/>
        <v>50000</v>
      </c>
      <c r="G233" s="35">
        <f t="shared" si="106"/>
        <v>5.0937104167763508E-4</v>
      </c>
      <c r="H233" s="35">
        <f t="shared" si="107"/>
        <v>0.98463962189838516</v>
      </c>
      <c r="I233" s="36">
        <v>25390</v>
      </c>
      <c r="J233" s="22">
        <f t="shared" si="71"/>
        <v>50780</v>
      </c>
    </row>
    <row r="234" spans="1:10" s="21" customFormat="1">
      <c r="A234" s="59" t="s">
        <v>184</v>
      </c>
      <c r="B234" s="28" t="s">
        <v>47</v>
      </c>
      <c r="C234" s="16" t="s">
        <v>7</v>
      </c>
      <c r="D234" s="16">
        <v>1</v>
      </c>
      <c r="E234" s="27">
        <v>33500</v>
      </c>
      <c r="F234" s="57">
        <f t="shared" si="105"/>
        <v>33500</v>
      </c>
      <c r="G234" s="35">
        <f t="shared" si="106"/>
        <v>3.4127859792401551E-4</v>
      </c>
      <c r="H234" s="35">
        <f t="shared" si="107"/>
        <v>0.98433873005612205</v>
      </c>
      <c r="I234" s="36">
        <v>34033</v>
      </c>
      <c r="J234" s="22">
        <f t="shared" ref="J234:J276" si="108">+I234*D234</f>
        <v>34033</v>
      </c>
    </row>
    <row r="235" spans="1:10" s="21" customFormat="1">
      <c r="A235" s="59" t="s">
        <v>185</v>
      </c>
      <c r="B235" s="28" t="s">
        <v>49</v>
      </c>
      <c r="C235" s="16" t="s">
        <v>7</v>
      </c>
      <c r="D235" s="16">
        <v>2</v>
      </c>
      <c r="E235" s="27">
        <v>14800</v>
      </c>
      <c r="F235" s="57">
        <f t="shared" si="105"/>
        <v>29600</v>
      </c>
      <c r="G235" s="35">
        <f t="shared" si="106"/>
        <v>3.0154765667316001E-4</v>
      </c>
      <c r="H235" s="35">
        <f t="shared" si="107"/>
        <v>0.9829315268645813</v>
      </c>
      <c r="I235" s="36">
        <v>15057</v>
      </c>
      <c r="J235" s="22">
        <f t="shared" si="108"/>
        <v>30114</v>
      </c>
    </row>
    <row r="236" spans="1:10" s="21" customFormat="1">
      <c r="A236" s="59" t="s">
        <v>186</v>
      </c>
      <c r="B236" s="15" t="s">
        <v>51</v>
      </c>
      <c r="C236" s="16" t="s">
        <v>7</v>
      </c>
      <c r="D236" s="16">
        <v>1</v>
      </c>
      <c r="E236" s="27">
        <v>472000</v>
      </c>
      <c r="F236" s="57">
        <f t="shared" si="105"/>
        <v>472000</v>
      </c>
      <c r="G236" s="35">
        <f t="shared" si="106"/>
        <v>4.8084626334368753E-3</v>
      </c>
      <c r="H236" s="35">
        <f t="shared" si="107"/>
        <v>0.98293811030148293</v>
      </c>
      <c r="I236" s="36">
        <v>480193</v>
      </c>
      <c r="J236" s="22">
        <f t="shared" si="108"/>
        <v>480193</v>
      </c>
    </row>
    <row r="237" spans="1:10" s="21" customFormat="1">
      <c r="A237" s="59" t="s">
        <v>187</v>
      </c>
      <c r="B237" s="15" t="s">
        <v>53</v>
      </c>
      <c r="C237" s="16" t="s">
        <v>7</v>
      </c>
      <c r="D237" s="16">
        <v>1</v>
      </c>
      <c r="E237" s="27">
        <v>282000</v>
      </c>
      <c r="F237" s="57">
        <f t="shared" si="105"/>
        <v>282000</v>
      </c>
      <c r="G237" s="35">
        <f t="shared" si="106"/>
        <v>2.8728526750618623E-3</v>
      </c>
      <c r="H237" s="35">
        <f t="shared" si="107"/>
        <v>0.98488446816238717</v>
      </c>
      <c r="I237" s="36">
        <v>286328</v>
      </c>
      <c r="J237" s="22">
        <f t="shared" si="108"/>
        <v>286328</v>
      </c>
    </row>
    <row r="238" spans="1:10" s="21" customFormat="1">
      <c r="A238" s="59" t="s">
        <v>188</v>
      </c>
      <c r="B238" s="15" t="s">
        <v>181</v>
      </c>
      <c r="C238" s="16" t="s">
        <v>7</v>
      </c>
      <c r="D238" s="16">
        <v>1</v>
      </c>
      <c r="E238" s="27">
        <v>293000</v>
      </c>
      <c r="F238" s="57">
        <f t="shared" si="105"/>
        <v>293000</v>
      </c>
      <c r="G238" s="35">
        <f t="shared" si="106"/>
        <v>2.9849143042309416E-3</v>
      </c>
      <c r="H238" s="35">
        <f t="shared" si="107"/>
        <v>0.9866316462942385</v>
      </c>
      <c r="I238" s="36">
        <v>296970</v>
      </c>
      <c r="J238" s="22">
        <f t="shared" si="108"/>
        <v>296970</v>
      </c>
    </row>
    <row r="239" spans="1:10" s="21" customFormat="1">
      <c r="A239" s="59" t="s">
        <v>189</v>
      </c>
      <c r="B239" s="15" t="s">
        <v>57</v>
      </c>
      <c r="C239" s="16" t="s">
        <v>7</v>
      </c>
      <c r="D239" s="16">
        <v>1</v>
      </c>
      <c r="E239" s="27">
        <v>290000</v>
      </c>
      <c r="F239" s="57">
        <f t="shared" si="105"/>
        <v>290000</v>
      </c>
      <c r="G239" s="35">
        <f t="shared" si="106"/>
        <v>2.9543520417302837E-3</v>
      </c>
      <c r="H239" s="35">
        <f t="shared" si="107"/>
        <v>0.98341421067445256</v>
      </c>
      <c r="I239" s="36">
        <v>294891</v>
      </c>
      <c r="J239" s="22">
        <f t="shared" si="108"/>
        <v>294891</v>
      </c>
    </row>
    <row r="240" spans="1:10" s="21" customFormat="1">
      <c r="A240" s="59" t="s">
        <v>190</v>
      </c>
      <c r="B240" s="15" t="s">
        <v>59</v>
      </c>
      <c r="C240" s="16" t="s">
        <v>7</v>
      </c>
      <c r="D240" s="16">
        <v>1</v>
      </c>
      <c r="E240" s="27">
        <v>519000</v>
      </c>
      <c r="F240" s="57">
        <f t="shared" si="105"/>
        <v>519000</v>
      </c>
      <c r="G240" s="35">
        <f t="shared" si="106"/>
        <v>5.2872714126138524E-3</v>
      </c>
      <c r="H240" s="35">
        <f t="shared" si="107"/>
        <v>0.98397206201867837</v>
      </c>
      <c r="I240" s="36">
        <v>527454</v>
      </c>
      <c r="J240" s="22">
        <f t="shared" si="108"/>
        <v>527454</v>
      </c>
    </row>
    <row r="241" spans="1:10">
      <c r="A241" s="118" t="s">
        <v>191</v>
      </c>
      <c r="B241" s="119"/>
      <c r="C241" s="119"/>
      <c r="D241" s="119"/>
      <c r="E241" s="119"/>
      <c r="F241" s="120"/>
      <c r="G241" s="35"/>
      <c r="J241" s="22"/>
    </row>
    <row r="242" spans="1:10" s="21" customFormat="1" ht="79.2">
      <c r="A242" s="58">
        <v>5.0999999999999996</v>
      </c>
      <c r="B242" s="15" t="s">
        <v>61</v>
      </c>
      <c r="C242" s="16" t="s">
        <v>7</v>
      </c>
      <c r="D242" s="16">
        <v>1</v>
      </c>
      <c r="E242" s="27">
        <v>184000</v>
      </c>
      <c r="F242" s="57">
        <f t="shared" ref="F242:F244" si="109">+E242*D242</f>
        <v>184000</v>
      </c>
      <c r="G242" s="35">
        <f>+F242/$F$283</f>
        <v>1.8744854333736973E-3</v>
      </c>
      <c r="H242" s="35">
        <f t="shared" ref="H242:H244" si="110">+E242/I242</f>
        <v>0.98441520921498238</v>
      </c>
      <c r="I242" s="36">
        <v>186913</v>
      </c>
      <c r="J242" s="22">
        <f t="shared" si="108"/>
        <v>186913</v>
      </c>
    </row>
    <row r="243" spans="1:10" s="21" customFormat="1" ht="69.599999999999994" customHeight="1">
      <c r="A243" s="58">
        <v>5.3</v>
      </c>
      <c r="B243" s="15" t="s">
        <v>62</v>
      </c>
      <c r="C243" s="16" t="s">
        <v>7</v>
      </c>
      <c r="D243" s="16">
        <v>1</v>
      </c>
      <c r="E243" s="27">
        <v>107000</v>
      </c>
      <c r="F243" s="57">
        <f t="shared" si="109"/>
        <v>107000</v>
      </c>
      <c r="G243" s="35">
        <f>+F243/$F$283</f>
        <v>1.0900540291901393E-3</v>
      </c>
      <c r="H243" s="35">
        <f t="shared" si="110"/>
        <v>0.98795069479710074</v>
      </c>
      <c r="I243" s="36">
        <v>108305</v>
      </c>
      <c r="J243" s="22">
        <f t="shared" si="108"/>
        <v>108305</v>
      </c>
    </row>
    <row r="244" spans="1:10" s="21" customFormat="1" ht="58.8" customHeight="1">
      <c r="A244" s="58">
        <v>5.4</v>
      </c>
      <c r="B244" s="15" t="s">
        <v>192</v>
      </c>
      <c r="C244" s="16" t="s">
        <v>7</v>
      </c>
      <c r="D244" s="16">
        <v>26</v>
      </c>
      <c r="E244" s="27">
        <v>286000</v>
      </c>
      <c r="F244" s="57">
        <f t="shared" si="109"/>
        <v>7436000</v>
      </c>
      <c r="G244" s="35">
        <f>+F244/$F$283</f>
        <v>7.5753661318297902E-2</v>
      </c>
      <c r="H244" s="35">
        <f t="shared" si="110"/>
        <v>0.9835580729139799</v>
      </c>
      <c r="I244" s="36">
        <v>290781</v>
      </c>
      <c r="J244" s="22">
        <f t="shared" si="108"/>
        <v>7560306</v>
      </c>
    </row>
    <row r="245" spans="1:10" s="21" customFormat="1" ht="66">
      <c r="A245" s="58">
        <v>5.5</v>
      </c>
      <c r="B245" s="15" t="s">
        <v>193</v>
      </c>
      <c r="C245" s="16" t="s">
        <v>7</v>
      </c>
      <c r="D245" s="16">
        <v>2</v>
      </c>
      <c r="E245" s="27">
        <v>126700</v>
      </c>
      <c r="F245" s="57">
        <f t="shared" ref="F245" si="111">+E245*D245</f>
        <v>253400</v>
      </c>
      <c r="G245" s="35">
        <f>+F245/$F$283</f>
        <v>2.5814924392222548E-3</v>
      </c>
      <c r="H245" s="35">
        <f t="shared" ref="H245" si="112">+E245/I245</f>
        <v>0.98419233308734999</v>
      </c>
      <c r="I245" s="36">
        <v>128735</v>
      </c>
      <c r="J245" s="22">
        <f t="shared" si="108"/>
        <v>257470</v>
      </c>
    </row>
    <row r="246" spans="1:10">
      <c r="A246" s="118" t="s">
        <v>194</v>
      </c>
      <c r="B246" s="119"/>
      <c r="C246" s="119"/>
      <c r="D246" s="119"/>
      <c r="E246" s="119"/>
      <c r="F246" s="120"/>
      <c r="G246" s="35"/>
      <c r="J246" s="22"/>
    </row>
    <row r="247" spans="1:10" s="21" customFormat="1">
      <c r="A247" s="58">
        <v>6.7</v>
      </c>
      <c r="B247" s="15" t="s">
        <v>195</v>
      </c>
      <c r="C247" s="16" t="s">
        <v>7</v>
      </c>
      <c r="D247" s="16">
        <v>1</v>
      </c>
      <c r="E247" s="27">
        <v>2141868</v>
      </c>
      <c r="F247" s="57">
        <f t="shared" ref="F247" si="113">+E247*D247</f>
        <v>2141868</v>
      </c>
      <c r="G247" s="35">
        <f>+F247/$F$283</f>
        <v>2.1820110685919859E-2</v>
      </c>
      <c r="H247" s="35">
        <f t="shared" ref="H247" si="114">+E247/I247</f>
        <v>0.98423201735884225</v>
      </c>
      <c r="I247" s="36">
        <v>2176182</v>
      </c>
      <c r="J247" s="22">
        <f t="shared" si="108"/>
        <v>2176182</v>
      </c>
    </row>
    <row r="248" spans="1:10">
      <c r="A248" s="118" t="s">
        <v>196</v>
      </c>
      <c r="B248" s="119"/>
      <c r="C248" s="119"/>
      <c r="D248" s="119"/>
      <c r="E248" s="119"/>
      <c r="F248" s="120"/>
      <c r="G248" s="35"/>
      <c r="J248" s="22"/>
    </row>
    <row r="249" spans="1:10" s="21" customFormat="1" ht="26.4">
      <c r="A249" s="58">
        <v>7.1</v>
      </c>
      <c r="B249" s="28" t="s">
        <v>65</v>
      </c>
      <c r="C249" s="16" t="s">
        <v>8</v>
      </c>
      <c r="D249" s="16">
        <v>24.8</v>
      </c>
      <c r="E249" s="27">
        <v>29500</v>
      </c>
      <c r="F249" s="57">
        <f t="shared" ref="F249" si="115">+E249*D249</f>
        <v>731600</v>
      </c>
      <c r="G249" s="35">
        <f>+F249/$F$283</f>
        <v>7.4531170818271575E-3</v>
      </c>
      <c r="H249" s="35">
        <f t="shared" ref="H249" si="116">+E249/I249</f>
        <v>0.98662207357859533</v>
      </c>
      <c r="I249" s="36">
        <v>29900</v>
      </c>
      <c r="J249" s="22">
        <f t="shared" si="108"/>
        <v>741520</v>
      </c>
    </row>
    <row r="250" spans="1:10" s="21" customFormat="1" ht="26.4">
      <c r="A250" s="58">
        <v>7.2</v>
      </c>
      <c r="B250" s="28" t="s">
        <v>66</v>
      </c>
      <c r="C250" s="29" t="s">
        <v>8</v>
      </c>
      <c r="D250" s="16">
        <v>35</v>
      </c>
      <c r="E250" s="27">
        <v>27000</v>
      </c>
      <c r="F250" s="57">
        <f>+E250*D250</f>
        <v>945000</v>
      </c>
      <c r="G250" s="35">
        <f>+F250/$F$283</f>
        <v>9.6271126877073045E-3</v>
      </c>
      <c r="H250" s="35">
        <f>+E250/I250</f>
        <v>0.98299777915316566</v>
      </c>
      <c r="I250" s="36">
        <v>27467</v>
      </c>
      <c r="J250" s="22">
        <f t="shared" si="108"/>
        <v>961345</v>
      </c>
    </row>
    <row r="251" spans="1:10">
      <c r="A251" s="118" t="s">
        <v>197</v>
      </c>
      <c r="B251" s="119"/>
      <c r="C251" s="119"/>
      <c r="D251" s="119"/>
      <c r="E251" s="119"/>
      <c r="F251" s="120"/>
      <c r="G251" s="35"/>
      <c r="J251" s="22"/>
    </row>
    <row r="252" spans="1:10" s="21" customFormat="1">
      <c r="A252" s="58">
        <v>8.1</v>
      </c>
      <c r="B252" s="28" t="s">
        <v>68</v>
      </c>
      <c r="C252" s="16" t="s">
        <v>8</v>
      </c>
      <c r="D252" s="16">
        <v>319.7</v>
      </c>
      <c r="E252" s="27">
        <v>90500</v>
      </c>
      <c r="F252" s="57">
        <f t="shared" ref="F252" si="117">+E252*D252</f>
        <v>28932850</v>
      </c>
      <c r="G252" s="35">
        <f>+F252/$F$283</f>
        <v>0.29475111886405531</v>
      </c>
      <c r="H252" s="35">
        <f t="shared" ref="H252" si="118">+E252/I252</f>
        <v>0.9846374793280529</v>
      </c>
      <c r="I252" s="36">
        <v>91912</v>
      </c>
      <c r="J252" s="22">
        <f t="shared" si="108"/>
        <v>29384266.399999999</v>
      </c>
    </row>
    <row r="253" spans="1:10">
      <c r="A253" s="118" t="s">
        <v>198</v>
      </c>
      <c r="B253" s="119"/>
      <c r="C253" s="119"/>
      <c r="D253" s="119"/>
      <c r="E253" s="119"/>
      <c r="F253" s="120"/>
      <c r="G253" s="35"/>
      <c r="J253" s="22"/>
    </row>
    <row r="254" spans="1:10" s="21" customFormat="1" ht="26.4">
      <c r="A254" s="58">
        <v>9.1</v>
      </c>
      <c r="B254" s="28" t="s">
        <v>70</v>
      </c>
      <c r="C254" s="29" t="s">
        <v>8</v>
      </c>
      <c r="D254" s="16">
        <v>8.8000000000000007</v>
      </c>
      <c r="E254" s="27">
        <v>42000</v>
      </c>
      <c r="F254" s="57">
        <f t="shared" ref="F254:F256" si="119">+E254*D254</f>
        <v>369600.00000000006</v>
      </c>
      <c r="G254" s="35">
        <f>+F254/$F$283</f>
        <v>3.7652707400810796E-3</v>
      </c>
      <c r="H254" s="35">
        <f t="shared" ref="H254:H256" si="120">+E254/I254</f>
        <v>0.99783801762847169</v>
      </c>
      <c r="I254" s="36">
        <v>42091</v>
      </c>
      <c r="J254" s="22">
        <f t="shared" si="108"/>
        <v>370400.80000000005</v>
      </c>
    </row>
    <row r="255" spans="1:10" s="21" customFormat="1" ht="26.4">
      <c r="A255" s="58">
        <v>9.1999999999999993</v>
      </c>
      <c r="B255" s="15" t="s">
        <v>71</v>
      </c>
      <c r="C255" s="29" t="s">
        <v>8</v>
      </c>
      <c r="D255" s="16">
        <v>8.8000000000000007</v>
      </c>
      <c r="E255" s="27">
        <v>71000</v>
      </c>
      <c r="F255" s="57">
        <f t="shared" si="119"/>
        <v>624800</v>
      </c>
      <c r="G255" s="35">
        <f>+F255/$F$283</f>
        <v>6.3651005368037285E-3</v>
      </c>
      <c r="H255" s="35">
        <f t="shared" si="120"/>
        <v>0.98359747312423806</v>
      </c>
      <c r="I255" s="36">
        <v>72184</v>
      </c>
      <c r="J255" s="22">
        <f t="shared" si="108"/>
        <v>635219.20000000007</v>
      </c>
    </row>
    <row r="256" spans="1:10" s="21" customFormat="1" ht="26.4">
      <c r="A256" s="58">
        <v>9.3000000000000007</v>
      </c>
      <c r="B256" s="15" t="s">
        <v>72</v>
      </c>
      <c r="C256" s="29" t="s">
        <v>8</v>
      </c>
      <c r="D256" s="16">
        <v>40.799999999999997</v>
      </c>
      <c r="E256" s="27">
        <v>84200</v>
      </c>
      <c r="F256" s="57">
        <f t="shared" si="119"/>
        <v>3435359.9999999995</v>
      </c>
      <c r="G256" s="35">
        <f>+F256/$F$283</f>
        <v>3.4997458034753605E-2</v>
      </c>
      <c r="H256" s="35">
        <f t="shared" si="120"/>
        <v>0.99896781235540477</v>
      </c>
      <c r="I256" s="36">
        <v>84287</v>
      </c>
      <c r="J256" s="22">
        <f t="shared" si="108"/>
        <v>3438909.5999999996</v>
      </c>
    </row>
    <row r="257" spans="1:10">
      <c r="A257" s="118" t="s">
        <v>199</v>
      </c>
      <c r="B257" s="119"/>
      <c r="C257" s="119"/>
      <c r="D257" s="119"/>
      <c r="E257" s="119"/>
      <c r="F257" s="120"/>
      <c r="G257" s="35"/>
      <c r="J257" s="22"/>
    </row>
    <row r="258" spans="1:10" s="21" customFormat="1">
      <c r="A258" s="58">
        <v>10.1</v>
      </c>
      <c r="B258" s="15" t="s">
        <v>75</v>
      </c>
      <c r="C258" s="29" t="s">
        <v>8</v>
      </c>
      <c r="D258" s="16">
        <v>111</v>
      </c>
      <c r="E258" s="27">
        <v>42300</v>
      </c>
      <c r="F258" s="57">
        <f t="shared" ref="F258" si="121">+E258*D258</f>
        <v>4695300</v>
      </c>
      <c r="G258" s="35">
        <f>+F258/$F$283</f>
        <v>4.7832997039780001E-2</v>
      </c>
      <c r="H258" s="35">
        <f t="shared" ref="H258" si="122">+E258/I258</f>
        <v>0.98360655737704916</v>
      </c>
      <c r="I258" s="36">
        <v>43005</v>
      </c>
      <c r="J258" s="22">
        <f t="shared" si="108"/>
        <v>4773555</v>
      </c>
    </row>
    <row r="259" spans="1:10" s="21" customFormat="1">
      <c r="A259" s="66">
        <v>10.199999999999999</v>
      </c>
      <c r="B259" s="15" t="s">
        <v>118</v>
      </c>
      <c r="C259" s="29" t="s">
        <v>8</v>
      </c>
      <c r="D259" s="16">
        <v>70</v>
      </c>
      <c r="E259" s="27">
        <v>13400</v>
      </c>
      <c r="F259" s="57">
        <f>+E259*D259</f>
        <v>938000</v>
      </c>
      <c r="G259" s="35">
        <f>+F259/$F$283</f>
        <v>9.5558007418724347E-3</v>
      </c>
      <c r="H259" s="35">
        <f>+E259/I259</f>
        <v>0.98493201029033439</v>
      </c>
      <c r="I259" s="36">
        <v>13605</v>
      </c>
      <c r="J259" s="22">
        <f t="shared" si="108"/>
        <v>952350</v>
      </c>
    </row>
    <row r="260" spans="1:10" s="21" customFormat="1">
      <c r="A260" s="58">
        <v>10.3</v>
      </c>
      <c r="B260" s="28" t="s">
        <v>147</v>
      </c>
      <c r="C260" s="29" t="s">
        <v>8</v>
      </c>
      <c r="D260" s="16">
        <v>20</v>
      </c>
      <c r="E260" s="51">
        <v>13400</v>
      </c>
      <c r="F260" s="57">
        <f>+E260*D260</f>
        <v>268000</v>
      </c>
      <c r="G260" s="35">
        <f>+F260/$F$283</f>
        <v>2.7302287833921241E-3</v>
      </c>
      <c r="H260" s="35">
        <f>+E260/I260</f>
        <v>0.98725410741914099</v>
      </c>
      <c r="I260" s="36">
        <v>13573</v>
      </c>
      <c r="J260" s="22">
        <f t="shared" si="108"/>
        <v>271460</v>
      </c>
    </row>
    <row r="261" spans="1:10">
      <c r="A261" s="118" t="s">
        <v>200</v>
      </c>
      <c r="B261" s="119"/>
      <c r="C261" s="119"/>
      <c r="D261" s="119"/>
      <c r="E261" s="119"/>
      <c r="F261" s="120"/>
      <c r="G261" s="35"/>
      <c r="J261" s="22">
        <f t="shared" si="108"/>
        <v>0</v>
      </c>
    </row>
    <row r="262" spans="1:10" s="21" customFormat="1" ht="79.2">
      <c r="A262" s="58">
        <v>11.1</v>
      </c>
      <c r="B262" s="15" t="s">
        <v>77</v>
      </c>
      <c r="C262" s="29" t="s">
        <v>8</v>
      </c>
      <c r="D262" s="16">
        <v>2.1</v>
      </c>
      <c r="E262" s="27">
        <v>495000</v>
      </c>
      <c r="F262" s="57">
        <f t="shared" ref="F262" si="123">+E262*D262</f>
        <v>1039500</v>
      </c>
      <c r="G262" s="35">
        <f>+F262/$F$283</f>
        <v>1.0589823956478034E-2</v>
      </c>
      <c r="H262" s="35">
        <f t="shared" ref="H262" si="124">+E262/I262</f>
        <v>0.98454953378098842</v>
      </c>
      <c r="I262" s="36">
        <v>502768</v>
      </c>
      <c r="J262" s="22">
        <f t="shared" si="108"/>
        <v>1055812.8</v>
      </c>
    </row>
    <row r="263" spans="1:10" s="21" customFormat="1">
      <c r="A263" s="58">
        <v>11.2</v>
      </c>
      <c r="B263" s="28" t="s">
        <v>201</v>
      </c>
      <c r="C263" s="29" t="s">
        <v>6</v>
      </c>
      <c r="D263" s="16">
        <v>3</v>
      </c>
      <c r="E263" s="27">
        <v>651000</v>
      </c>
      <c r="F263" s="57">
        <f t="shared" ref="F263" si="125">+E263*D263</f>
        <v>1953000</v>
      </c>
      <c r="G263" s="35">
        <f>+F263/$F$283</f>
        <v>1.9896032887928426E-2</v>
      </c>
      <c r="H263" s="35">
        <f t="shared" ref="H263" si="126">+E263/I263</f>
        <v>0.98608125854868833</v>
      </c>
      <c r="I263" s="36">
        <v>660189</v>
      </c>
      <c r="J263" s="22">
        <f t="shared" si="108"/>
        <v>1980567</v>
      </c>
    </row>
    <row r="264" spans="1:10">
      <c r="A264" s="118" t="s">
        <v>202</v>
      </c>
      <c r="B264" s="119"/>
      <c r="C264" s="119"/>
      <c r="D264" s="119"/>
      <c r="E264" s="119"/>
      <c r="F264" s="120"/>
      <c r="G264" s="35"/>
      <c r="J264" s="22"/>
    </row>
    <row r="265" spans="1:10" s="21" customFormat="1" ht="26.4">
      <c r="A265" s="60">
        <v>12.1</v>
      </c>
      <c r="B265" s="15" t="s">
        <v>203</v>
      </c>
      <c r="C265" s="29" t="s">
        <v>8</v>
      </c>
      <c r="D265" s="16">
        <v>25.2</v>
      </c>
      <c r="E265" s="27">
        <v>22100</v>
      </c>
      <c r="F265" s="57">
        <f t="shared" ref="F265" si="127">+E265*D265</f>
        <v>556920</v>
      </c>
      <c r="G265" s="35">
        <f>+F265/$F$283</f>
        <v>5.6735784106221711E-3</v>
      </c>
      <c r="H265" s="35">
        <f t="shared" ref="H265" si="128">+E265/I265</f>
        <v>0.9824855283438183</v>
      </c>
      <c r="I265" s="36">
        <v>22493.97</v>
      </c>
      <c r="J265" s="22">
        <f t="shared" si="108"/>
        <v>566848.04399999999</v>
      </c>
    </row>
    <row r="266" spans="1:10">
      <c r="A266" s="118" t="s">
        <v>204</v>
      </c>
      <c r="B266" s="119"/>
      <c r="C266" s="119"/>
      <c r="D266" s="119"/>
      <c r="E266" s="119"/>
      <c r="F266" s="120"/>
      <c r="G266" s="35"/>
      <c r="J266" s="22"/>
    </row>
    <row r="267" spans="1:10" s="21" customFormat="1">
      <c r="A267" s="60">
        <v>13.1</v>
      </c>
      <c r="B267" s="28" t="s">
        <v>79</v>
      </c>
      <c r="C267" s="16" t="s">
        <v>8</v>
      </c>
      <c r="D267" s="16">
        <v>0.9</v>
      </c>
      <c r="E267" s="27">
        <v>128500</v>
      </c>
      <c r="F267" s="57">
        <f t="shared" ref="F267" si="129">+E267*D267</f>
        <v>115650</v>
      </c>
      <c r="G267" s="35">
        <f>+F267/$F$283</f>
        <v>1.1781752194003701E-3</v>
      </c>
      <c r="H267" s="35">
        <f t="shared" ref="H267" si="130">+E267/I267</f>
        <v>0.9828667584518892</v>
      </c>
      <c r="I267" s="36">
        <v>130740</v>
      </c>
      <c r="J267" s="22">
        <f t="shared" ref="J267" si="131">+I267*D267</f>
        <v>117666</v>
      </c>
    </row>
    <row r="268" spans="1:10" s="21" customFormat="1" ht="26.4">
      <c r="A268" s="60">
        <v>13.2</v>
      </c>
      <c r="B268" s="15" t="s">
        <v>205</v>
      </c>
      <c r="C268" s="29" t="s">
        <v>8</v>
      </c>
      <c r="D268" s="16">
        <v>0.5</v>
      </c>
      <c r="E268" s="27">
        <v>293500</v>
      </c>
      <c r="F268" s="57">
        <f t="shared" ref="F268" si="132">+E268*D268</f>
        <v>146750</v>
      </c>
      <c r="G268" s="35">
        <f>+F268/$F$283</f>
        <v>1.495004007323859E-3</v>
      </c>
      <c r="H268" s="35">
        <f t="shared" ref="H268" si="133">+E268/I268</f>
        <v>0.98526301654973314</v>
      </c>
      <c r="I268" s="36">
        <v>297890</v>
      </c>
      <c r="J268" s="22">
        <f t="shared" si="108"/>
        <v>148945</v>
      </c>
    </row>
    <row r="269" spans="1:10">
      <c r="A269" s="118" t="s">
        <v>206</v>
      </c>
      <c r="B269" s="119"/>
      <c r="C269" s="119"/>
      <c r="D269" s="119"/>
      <c r="E269" s="119"/>
      <c r="F269" s="120"/>
      <c r="G269" s="35"/>
      <c r="J269" s="22"/>
    </row>
    <row r="270" spans="1:10" s="21" customFormat="1">
      <c r="A270" s="58">
        <v>14.1</v>
      </c>
      <c r="B270" s="28" t="s">
        <v>86</v>
      </c>
      <c r="C270" s="16" t="s">
        <v>8</v>
      </c>
      <c r="D270" s="16">
        <v>5</v>
      </c>
      <c r="E270" s="27">
        <v>50800</v>
      </c>
      <c r="F270" s="57">
        <f t="shared" ref="F270" si="134">+E270*D270</f>
        <v>254000</v>
      </c>
      <c r="G270" s="35">
        <f>+F270/$F$283</f>
        <v>2.5876048917223863E-3</v>
      </c>
      <c r="H270" s="35">
        <f t="shared" ref="H270" si="135">+E270/I270</f>
        <v>0.98306724721819061</v>
      </c>
      <c r="I270" s="36">
        <v>51675</v>
      </c>
      <c r="J270" s="22">
        <f t="shared" si="108"/>
        <v>258375</v>
      </c>
    </row>
    <row r="271" spans="1:10" s="21" customFormat="1" ht="26.4">
      <c r="A271" s="60">
        <v>14.2</v>
      </c>
      <c r="B271" s="15" t="s">
        <v>207</v>
      </c>
      <c r="C271" s="16" t="s">
        <v>8</v>
      </c>
      <c r="D271" s="16">
        <v>17</v>
      </c>
      <c r="E271" s="27">
        <v>71500</v>
      </c>
      <c r="F271" s="57">
        <f t="shared" ref="F271" si="136">+E271*D271</f>
        <v>1215500</v>
      </c>
      <c r="G271" s="35">
        <f>+F271/$F$283</f>
        <v>1.238281002318331E-2</v>
      </c>
      <c r="H271" s="35">
        <f t="shared" ref="H271" si="137">+E271/I271</f>
        <v>0.98660153716659083</v>
      </c>
      <c r="I271" s="36">
        <v>72471</v>
      </c>
      <c r="J271" s="22">
        <f t="shared" si="108"/>
        <v>1232007</v>
      </c>
    </row>
    <row r="272" spans="1:10">
      <c r="A272" s="118" t="s">
        <v>208</v>
      </c>
      <c r="B272" s="119"/>
      <c r="C272" s="119"/>
      <c r="D272" s="119"/>
      <c r="E272" s="119"/>
      <c r="F272" s="120"/>
      <c r="G272" s="35"/>
      <c r="J272" s="22"/>
    </row>
    <row r="273" spans="1:10" ht="52.8">
      <c r="A273" s="70">
        <v>15.1</v>
      </c>
      <c r="B273" s="15" t="s">
        <v>140</v>
      </c>
      <c r="C273" s="16" t="s">
        <v>8</v>
      </c>
      <c r="D273" s="16">
        <v>99.4</v>
      </c>
      <c r="E273" s="51">
        <v>105500</v>
      </c>
      <c r="F273" s="57">
        <f>+E273*D273</f>
        <v>10486700</v>
      </c>
      <c r="G273" s="35">
        <f>+F273/$F$283</f>
        <v>0.10683242605521713</v>
      </c>
      <c r="H273" s="35">
        <f>+E273/I273</f>
        <v>0.9848399985064038</v>
      </c>
      <c r="I273" s="36">
        <v>107124</v>
      </c>
      <c r="J273" s="22">
        <f t="shared" si="108"/>
        <v>10648125.600000001</v>
      </c>
    </row>
    <row r="274" spans="1:10">
      <c r="A274" s="118" t="s">
        <v>209</v>
      </c>
      <c r="B274" s="121"/>
      <c r="C274" s="121"/>
      <c r="D274" s="121"/>
      <c r="E274" s="119"/>
      <c r="F274" s="120"/>
      <c r="G274" s="35"/>
      <c r="J274" s="22"/>
    </row>
    <row r="275" spans="1:10" s="21" customFormat="1">
      <c r="A275" s="60">
        <v>17.100000000000001</v>
      </c>
      <c r="B275" s="28" t="s">
        <v>89</v>
      </c>
      <c r="C275" s="16" t="s">
        <v>8</v>
      </c>
      <c r="D275" s="16">
        <v>98</v>
      </c>
      <c r="E275" s="27">
        <v>6850</v>
      </c>
      <c r="F275" s="57">
        <f t="shared" ref="F275:F276" si="138">+E275*D275</f>
        <v>671300</v>
      </c>
      <c r="G275" s="35">
        <f>+F275/$F$283</f>
        <v>6.8388156055639296E-3</v>
      </c>
      <c r="H275" s="35">
        <f t="shared" ref="H275:H276" si="139">+E275/I275</f>
        <v>0.98306544202066592</v>
      </c>
      <c r="I275" s="36">
        <v>6968</v>
      </c>
      <c r="J275" s="22">
        <f t="shared" si="108"/>
        <v>682864</v>
      </c>
    </row>
    <row r="276" spans="1:10" s="21" customFormat="1" ht="15" thickBot="1">
      <c r="A276" s="67">
        <v>17.2</v>
      </c>
      <c r="B276" s="62" t="s">
        <v>90</v>
      </c>
      <c r="C276" s="63" t="s">
        <v>5</v>
      </c>
      <c r="D276" s="63">
        <v>65</v>
      </c>
      <c r="E276" s="69">
        <v>11500</v>
      </c>
      <c r="F276" s="65">
        <f t="shared" si="138"/>
        <v>747500</v>
      </c>
      <c r="G276" s="35">
        <f>+F276/$F$283</f>
        <v>7.6150970730806452E-3</v>
      </c>
      <c r="H276" s="35">
        <f t="shared" si="139"/>
        <v>0.99026952553173164</v>
      </c>
      <c r="I276" s="36">
        <v>11613</v>
      </c>
      <c r="J276" s="22">
        <f t="shared" si="108"/>
        <v>754845</v>
      </c>
    </row>
    <row r="277" spans="1:10">
      <c r="A277" s="5"/>
      <c r="B277" s="5"/>
      <c r="C277" s="5"/>
      <c r="D277" s="5"/>
      <c r="E277" s="5"/>
      <c r="F277" s="5"/>
      <c r="G277" s="84"/>
    </row>
    <row r="278" spans="1:10" s="31" customFormat="1">
      <c r="A278" s="5"/>
      <c r="B278" s="111" t="s">
        <v>210</v>
      </c>
      <c r="C278" s="111"/>
      <c r="D278" s="111"/>
      <c r="E278" s="111"/>
      <c r="F278" s="52">
        <f>SUM(F203:F276)</f>
        <v>80743828</v>
      </c>
      <c r="G278" s="35"/>
      <c r="H278" s="39"/>
      <c r="I278" s="37"/>
      <c r="J278" s="98"/>
    </row>
    <row r="279" spans="1:10" s="31" customFormat="1">
      <c r="A279" s="5"/>
      <c r="B279" s="115" t="s">
        <v>213</v>
      </c>
      <c r="C279" s="116"/>
      <c r="D279" s="116"/>
      <c r="E279" s="117"/>
      <c r="F279" s="52">
        <f>+ROUND($F$278*G279,0)</f>
        <v>13726451</v>
      </c>
      <c r="G279" s="35">
        <v>0.17</v>
      </c>
      <c r="H279" s="39"/>
      <c r="I279" s="37"/>
      <c r="J279" s="22"/>
    </row>
    <row r="280" spans="1:10" s="31" customFormat="1">
      <c r="A280" s="5"/>
      <c r="B280" s="115" t="s">
        <v>235</v>
      </c>
      <c r="C280" s="116"/>
      <c r="D280" s="116"/>
      <c r="E280" s="117"/>
      <c r="F280" s="52">
        <f>+ROUND($F$278*G280,0)</f>
        <v>807438</v>
      </c>
      <c r="G280" s="35">
        <v>0.01</v>
      </c>
      <c r="H280" s="39"/>
      <c r="I280" s="37"/>
      <c r="J280" s="22"/>
    </row>
    <row r="281" spans="1:10" s="31" customFormat="1">
      <c r="A281" s="5"/>
      <c r="B281" s="105" t="s">
        <v>236</v>
      </c>
      <c r="C281" s="106"/>
      <c r="D281" s="106"/>
      <c r="E281" s="107"/>
      <c r="F281" s="52">
        <f>+ROUND($F$278*G281,0)</f>
        <v>2422315</v>
      </c>
      <c r="G281" s="35">
        <v>0.03</v>
      </c>
      <c r="H281" s="39"/>
      <c r="I281" s="37"/>
      <c r="J281" s="22"/>
    </row>
    <row r="282" spans="1:10" s="31" customFormat="1">
      <c r="A282" s="5"/>
      <c r="B282" s="105" t="s">
        <v>211</v>
      </c>
      <c r="C282" s="106"/>
      <c r="D282" s="106"/>
      <c r="E282" s="107"/>
      <c r="F282" s="52">
        <f>+ROUND(F281*G282,0)</f>
        <v>460240</v>
      </c>
      <c r="G282" s="35">
        <v>0.19</v>
      </c>
      <c r="H282" s="35"/>
      <c r="I282" s="37"/>
      <c r="J282" s="22"/>
    </row>
    <row r="283" spans="1:10">
      <c r="A283" s="5"/>
      <c r="B283" s="105" t="s">
        <v>212</v>
      </c>
      <c r="C283" s="106"/>
      <c r="D283" s="106"/>
      <c r="E283" s="107"/>
      <c r="F283" s="52">
        <f>SUM(F278:F282)</f>
        <v>98160272</v>
      </c>
      <c r="G283" s="85"/>
      <c r="H283" s="35">
        <f>+F283/100000000</f>
        <v>0.98160272000000004</v>
      </c>
    </row>
    <row r="284" spans="1:10" ht="15" thickBot="1">
      <c r="A284" s="5"/>
      <c r="B284" s="17"/>
      <c r="C284" s="18"/>
      <c r="D284" s="19"/>
      <c r="E284" s="20"/>
      <c r="F284" s="20"/>
      <c r="G284" s="86"/>
      <c r="I284" s="38"/>
    </row>
    <row r="285" spans="1:10" s="31" customFormat="1" ht="31.2" customHeight="1" thickBot="1">
      <c r="A285" s="108" t="s">
        <v>234</v>
      </c>
      <c r="B285" s="109"/>
      <c r="C285" s="109"/>
      <c r="D285" s="109"/>
      <c r="E285" s="110"/>
      <c r="F285" s="101">
        <f>+F80</f>
        <v>26136978</v>
      </c>
      <c r="G285" s="35"/>
      <c r="H285" s="39"/>
      <c r="I285" s="37"/>
      <c r="J285" s="97"/>
    </row>
    <row r="286" spans="1:10" s="100" customFormat="1" ht="15" thickBot="1">
      <c r="A286" s="81"/>
      <c r="B286" s="81"/>
      <c r="C286" s="81"/>
      <c r="D286" s="81"/>
      <c r="E286" s="81"/>
      <c r="F286" s="102"/>
      <c r="G286" s="103"/>
      <c r="H286" s="39"/>
      <c r="I286" s="99"/>
      <c r="J286" s="104"/>
    </row>
    <row r="287" spans="1:10" ht="40.200000000000003" customHeight="1" thickBot="1">
      <c r="A287" s="108" t="s">
        <v>237</v>
      </c>
      <c r="B287" s="109"/>
      <c r="C287" s="109"/>
      <c r="D287" s="109"/>
      <c r="E287" s="110"/>
      <c r="F287" s="101">
        <f>+F158</f>
        <v>229718204</v>
      </c>
      <c r="G287" s="81"/>
      <c r="I287" s="73"/>
    </row>
    <row r="288" spans="1:10" s="100" customFormat="1" ht="15" thickBot="1">
      <c r="A288" s="81"/>
      <c r="B288" s="81"/>
      <c r="C288" s="81"/>
      <c r="D288" s="81"/>
      <c r="E288" s="81"/>
      <c r="F288" s="102"/>
      <c r="G288" s="103"/>
      <c r="H288" s="39"/>
      <c r="I288" s="99"/>
      <c r="J288" s="104"/>
    </row>
    <row r="289" spans="1:10" ht="40.200000000000003" customHeight="1" thickBot="1">
      <c r="A289" s="108" t="s">
        <v>238</v>
      </c>
      <c r="B289" s="109"/>
      <c r="C289" s="109"/>
      <c r="D289" s="109"/>
      <c r="E289" s="110"/>
      <c r="F289" s="101">
        <f>+F196</f>
        <v>39396546</v>
      </c>
      <c r="G289" s="81"/>
      <c r="I289" s="73"/>
    </row>
    <row r="290" spans="1:10" s="100" customFormat="1" ht="15" thickBot="1">
      <c r="A290" s="81"/>
      <c r="B290" s="81"/>
      <c r="C290" s="81"/>
      <c r="D290" s="81"/>
      <c r="E290" s="81"/>
      <c r="F290" s="102"/>
      <c r="G290" s="103"/>
      <c r="H290" s="39"/>
      <c r="I290" s="99"/>
      <c r="J290" s="104"/>
    </row>
    <row r="291" spans="1:10" s="100" customFormat="1" ht="46.2" customHeight="1" thickBot="1">
      <c r="A291" s="108" t="s">
        <v>239</v>
      </c>
      <c r="B291" s="109"/>
      <c r="C291" s="109"/>
      <c r="D291" s="109"/>
      <c r="E291" s="110"/>
      <c r="F291" s="101">
        <f>+F283</f>
        <v>98160272</v>
      </c>
      <c r="G291" s="72"/>
      <c r="H291" s="39"/>
      <c r="I291" s="99"/>
      <c r="J291" s="26"/>
    </row>
    <row r="292" spans="1:10" s="100" customFormat="1" ht="15" thickBot="1">
      <c r="A292" s="81"/>
      <c r="B292" s="81"/>
      <c r="C292" s="81"/>
      <c r="D292" s="81"/>
      <c r="E292" s="81"/>
      <c r="F292" s="102"/>
      <c r="G292" s="103"/>
      <c r="H292" s="39"/>
      <c r="I292" s="99"/>
      <c r="J292" s="104"/>
    </row>
    <row r="293" spans="1:10" s="100" customFormat="1" ht="15" thickBot="1">
      <c r="A293" s="108" t="s">
        <v>240</v>
      </c>
      <c r="B293" s="109"/>
      <c r="C293" s="109"/>
      <c r="D293" s="109"/>
      <c r="E293" s="110"/>
      <c r="F293" s="101">
        <f>+F291+F289+F287+F285</f>
        <v>393412000</v>
      </c>
      <c r="G293" s="72"/>
      <c r="H293" s="39"/>
      <c r="I293" s="99"/>
      <c r="J293" s="26"/>
    </row>
    <row r="294" spans="1:10" s="100" customFormat="1">
      <c r="A294" s="81"/>
      <c r="B294" s="81"/>
      <c r="C294" s="81"/>
      <c r="D294" s="81"/>
      <c r="E294" s="81"/>
      <c r="F294" s="102"/>
      <c r="G294" s="103"/>
      <c r="H294" s="39"/>
      <c r="I294" s="99"/>
      <c r="J294" s="104"/>
    </row>
    <row r="295" spans="1:10">
      <c r="A295" s="5"/>
      <c r="B295" s="17"/>
      <c r="C295" s="18"/>
      <c r="D295" s="19"/>
      <c r="E295" s="20"/>
      <c r="F295" s="20"/>
      <c r="G295" s="86"/>
      <c r="I295" s="38"/>
    </row>
    <row r="296" spans="1:10">
      <c r="A296" s="5"/>
      <c r="B296" s="17"/>
      <c r="C296" s="18"/>
      <c r="D296" s="19"/>
      <c r="E296" s="20"/>
      <c r="F296" s="20"/>
      <c r="G296" s="86"/>
      <c r="I296" s="38"/>
    </row>
    <row r="297" spans="1:10">
      <c r="A297" s="5"/>
      <c r="B297" s="17"/>
      <c r="C297" s="18"/>
      <c r="D297" s="19"/>
      <c r="E297" s="20"/>
      <c r="F297" s="20"/>
      <c r="G297" s="86"/>
      <c r="I297" s="38"/>
    </row>
    <row r="298" spans="1:10">
      <c r="A298" s="5"/>
      <c r="B298" s="17" t="s">
        <v>215</v>
      </c>
      <c r="C298" s="18"/>
      <c r="D298" s="19"/>
      <c r="E298" s="20"/>
      <c r="F298" s="20"/>
      <c r="G298" s="86"/>
      <c r="I298" s="38"/>
    </row>
    <row r="299" spans="1:10">
      <c r="A299" s="5"/>
      <c r="B299" s="17" t="s">
        <v>216</v>
      </c>
      <c r="C299" s="18"/>
      <c r="D299" s="19"/>
      <c r="E299" s="20"/>
      <c r="F299" s="20"/>
      <c r="G299" s="86"/>
      <c r="I299" s="38"/>
    </row>
    <row r="300" spans="1:10">
      <c r="A300" s="5"/>
      <c r="B300" s="17"/>
      <c r="C300" s="18"/>
      <c r="D300" s="19"/>
      <c r="E300" s="20"/>
      <c r="F300" s="20"/>
      <c r="G300" s="86"/>
      <c r="I300" s="38"/>
    </row>
    <row r="301" spans="1:10" ht="33" customHeight="1">
      <c r="A301" s="154" t="s">
        <v>217</v>
      </c>
      <c r="B301" s="154"/>
      <c r="C301" s="154"/>
      <c r="D301" s="154"/>
      <c r="E301" s="154"/>
      <c r="F301" s="154"/>
      <c r="G301" s="86"/>
    </row>
    <row r="302" spans="1:10" ht="45.6" customHeight="1">
      <c r="A302" s="154" t="s">
        <v>218</v>
      </c>
      <c r="B302" s="154"/>
      <c r="C302" s="154"/>
      <c r="D302" s="154"/>
      <c r="E302" s="154"/>
      <c r="F302" s="154"/>
      <c r="G302" s="86"/>
    </row>
    <row r="303" spans="1:10" ht="32.4" customHeight="1">
      <c r="A303" s="154" t="s">
        <v>219</v>
      </c>
      <c r="B303" s="154"/>
      <c r="C303" s="154"/>
      <c r="D303" s="154"/>
      <c r="E303" s="154"/>
      <c r="F303" s="154"/>
      <c r="G303" s="87"/>
    </row>
    <row r="304" spans="1:10" ht="15" thickBot="1">
      <c r="A304" s="5"/>
      <c r="B304" s="155"/>
      <c r="C304" s="155"/>
      <c r="D304" s="155"/>
      <c r="E304" s="155"/>
      <c r="F304" s="155"/>
      <c r="G304" s="87"/>
    </row>
    <row r="305" spans="1:9">
      <c r="A305" s="5"/>
      <c r="B305" s="96" t="s">
        <v>220</v>
      </c>
      <c r="C305" s="156" t="s">
        <v>221</v>
      </c>
      <c r="D305" s="157"/>
      <c r="E305" s="90"/>
      <c r="F305" s="90"/>
      <c r="G305" s="84"/>
    </row>
    <row r="306" spans="1:9">
      <c r="A306" s="95"/>
      <c r="B306" s="91" t="s">
        <v>222</v>
      </c>
      <c r="C306" s="158" t="s">
        <v>223</v>
      </c>
      <c r="D306" s="159"/>
      <c r="E306" s="5"/>
      <c r="F306" s="5"/>
      <c r="G306" s="84"/>
    </row>
    <row r="307" spans="1:9">
      <c r="A307" s="95"/>
      <c r="B307" s="91" t="s">
        <v>224</v>
      </c>
      <c r="C307" s="158" t="s">
        <v>225</v>
      </c>
      <c r="D307" s="159"/>
      <c r="E307" s="5"/>
      <c r="F307" s="5"/>
      <c r="G307" s="84"/>
      <c r="H307" s="93"/>
      <c r="I307" s="93"/>
    </row>
    <row r="308" spans="1:9">
      <c r="A308" s="95"/>
      <c r="B308" s="91" t="s">
        <v>226</v>
      </c>
      <c r="C308" s="158" t="s">
        <v>227</v>
      </c>
      <c r="D308" s="159"/>
      <c r="E308" s="5"/>
      <c r="F308" s="5"/>
      <c r="G308" s="84"/>
      <c r="H308" s="94"/>
      <c r="I308" s="94"/>
    </row>
    <row r="309" spans="1:9" ht="30" customHeight="1">
      <c r="A309" s="95"/>
      <c r="B309" s="91" t="s">
        <v>228</v>
      </c>
      <c r="C309" s="158" t="s">
        <v>229</v>
      </c>
      <c r="D309" s="159"/>
      <c r="E309" s="5"/>
      <c r="F309" s="5"/>
      <c r="G309" s="84"/>
      <c r="H309" s="94"/>
      <c r="I309" s="94"/>
    </row>
    <row r="310" spans="1:9" ht="29.4" customHeight="1" thickBot="1">
      <c r="A310" s="95"/>
      <c r="B310" s="92" t="s">
        <v>230</v>
      </c>
      <c r="C310" s="160" t="s">
        <v>231</v>
      </c>
      <c r="D310" s="161"/>
      <c r="E310" s="5"/>
      <c r="F310" s="5"/>
      <c r="G310" s="87"/>
      <c r="H310" s="94"/>
      <c r="I310" s="94"/>
    </row>
    <row r="311" spans="1:9">
      <c r="A311" s="5"/>
      <c r="B311" s="155"/>
      <c r="C311" s="155"/>
      <c r="D311" s="155"/>
      <c r="E311" s="155"/>
      <c r="F311" s="155"/>
      <c r="G311" s="87"/>
      <c r="H311" s="94"/>
      <c r="I311" s="94"/>
    </row>
    <row r="312" spans="1:9" ht="32.4" customHeight="1">
      <c r="A312" s="154" t="s">
        <v>232</v>
      </c>
      <c r="B312" s="154"/>
      <c r="C312" s="154"/>
      <c r="D312" s="154"/>
      <c r="E312" s="154"/>
      <c r="F312" s="154"/>
      <c r="H312" s="94"/>
      <c r="I312" s="94"/>
    </row>
    <row r="313" spans="1:9" ht="27.6" customHeight="1">
      <c r="A313" s="154" t="s">
        <v>233</v>
      </c>
      <c r="B313" s="154"/>
      <c r="C313" s="154"/>
      <c r="D313" s="154"/>
      <c r="E313" s="154"/>
      <c r="F313" s="154"/>
    </row>
  </sheetData>
  <mergeCells count="124">
    <mergeCell ref="A312:F312"/>
    <mergeCell ref="A313:F313"/>
    <mergeCell ref="B304:F304"/>
    <mergeCell ref="B311:F311"/>
    <mergeCell ref="A264:F264"/>
    <mergeCell ref="A266:F266"/>
    <mergeCell ref="A269:F269"/>
    <mergeCell ref="C305:D305"/>
    <mergeCell ref="C306:D306"/>
    <mergeCell ref="C307:D307"/>
    <mergeCell ref="C308:D308"/>
    <mergeCell ref="C309:D309"/>
    <mergeCell ref="C310:D310"/>
    <mergeCell ref="A301:F301"/>
    <mergeCell ref="A302:F302"/>
    <mergeCell ref="A303:F303"/>
    <mergeCell ref="A14:F14"/>
    <mergeCell ref="A23:F23"/>
    <mergeCell ref="A62:F62"/>
    <mergeCell ref="A64:F64"/>
    <mergeCell ref="A27:F27"/>
    <mergeCell ref="A26:F26"/>
    <mergeCell ref="A31:F31"/>
    <mergeCell ref="A34:F34"/>
    <mergeCell ref="A44:F44"/>
    <mergeCell ref="A1:F1"/>
    <mergeCell ref="A2:F2"/>
    <mergeCell ref="A3:F3"/>
    <mergeCell ref="A10:F11"/>
    <mergeCell ref="A4:F4"/>
    <mergeCell ref="A6:F6"/>
    <mergeCell ref="B7:D7"/>
    <mergeCell ref="A8:F8"/>
    <mergeCell ref="A12:F12"/>
    <mergeCell ref="A84:F84"/>
    <mergeCell ref="A86:F86"/>
    <mergeCell ref="A91:F91"/>
    <mergeCell ref="A116:F116"/>
    <mergeCell ref="A48:F48"/>
    <mergeCell ref="A51:F51"/>
    <mergeCell ref="A53:F53"/>
    <mergeCell ref="A58:F58"/>
    <mergeCell ref="A60:F60"/>
    <mergeCell ref="A68:F68"/>
    <mergeCell ref="A71:F71"/>
    <mergeCell ref="B75:E75"/>
    <mergeCell ref="A82:F82"/>
    <mergeCell ref="B76:E76"/>
    <mergeCell ref="B77:E77"/>
    <mergeCell ref="B78:E78"/>
    <mergeCell ref="I95:I103"/>
    <mergeCell ref="A109:F109"/>
    <mergeCell ref="A111:F111"/>
    <mergeCell ref="A114:F114"/>
    <mergeCell ref="A119:F119"/>
    <mergeCell ref="A95:A103"/>
    <mergeCell ref="C95:C103"/>
    <mergeCell ref="D95:D103"/>
    <mergeCell ref="E95:E103"/>
    <mergeCell ref="F95:F103"/>
    <mergeCell ref="G95:G103"/>
    <mergeCell ref="A177:F177"/>
    <mergeCell ref="A180:F180"/>
    <mergeCell ref="A186:F186"/>
    <mergeCell ref="A183:F183"/>
    <mergeCell ref="A124:F124"/>
    <mergeCell ref="A126:F126"/>
    <mergeCell ref="A130:F130"/>
    <mergeCell ref="H95:H103"/>
    <mergeCell ref="B153:E153"/>
    <mergeCell ref="A160:F160"/>
    <mergeCell ref="B154:E154"/>
    <mergeCell ref="B155:E155"/>
    <mergeCell ref="B156:E156"/>
    <mergeCell ref="B157:E157"/>
    <mergeCell ref="B158:E158"/>
    <mergeCell ref="J95:J103"/>
    <mergeCell ref="A248:F248"/>
    <mergeCell ref="A251:F251"/>
    <mergeCell ref="A253:F253"/>
    <mergeCell ref="A257:F257"/>
    <mergeCell ref="A261:F261"/>
    <mergeCell ref="A225:F225"/>
    <mergeCell ref="A231:F231"/>
    <mergeCell ref="A228:F228"/>
    <mergeCell ref="A241:F241"/>
    <mergeCell ref="A246:F246"/>
    <mergeCell ref="A202:F202"/>
    <mergeCell ref="A212:F212"/>
    <mergeCell ref="A216:F216"/>
    <mergeCell ref="A222:F222"/>
    <mergeCell ref="A223:F223"/>
    <mergeCell ref="A200:F200"/>
    <mergeCell ref="A132:F132"/>
    <mergeCell ref="A162:F162"/>
    <mergeCell ref="A164:F164"/>
    <mergeCell ref="A168:F168"/>
    <mergeCell ref="A171:F171"/>
    <mergeCell ref="A143:F143"/>
    <mergeCell ref="A145:F145"/>
    <mergeCell ref="B79:E79"/>
    <mergeCell ref="B80:E80"/>
    <mergeCell ref="A289:E289"/>
    <mergeCell ref="A291:E291"/>
    <mergeCell ref="A293:E293"/>
    <mergeCell ref="B283:E283"/>
    <mergeCell ref="B191:E191"/>
    <mergeCell ref="A198:F198"/>
    <mergeCell ref="A285:E285"/>
    <mergeCell ref="A287:E287"/>
    <mergeCell ref="B279:E279"/>
    <mergeCell ref="B280:E280"/>
    <mergeCell ref="B281:E281"/>
    <mergeCell ref="B282:E282"/>
    <mergeCell ref="B192:E192"/>
    <mergeCell ref="B193:E193"/>
    <mergeCell ref="B194:E194"/>
    <mergeCell ref="B195:E195"/>
    <mergeCell ref="B196:E196"/>
    <mergeCell ref="A272:F272"/>
    <mergeCell ref="A274:F274"/>
    <mergeCell ref="B278:E278"/>
    <mergeCell ref="A148:F148"/>
    <mergeCell ref="A175:F175"/>
  </mergeCells>
  <pageMargins left="0.70866141732283472" right="0.70866141732283472" top="0.74803149606299213" bottom="0.74803149606299213" header="0.31496062992125984" footer="0.31496062992125984"/>
  <pageSetup scale="6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ANEXO 2</vt:lpstr>
      <vt:lpstr>'ANEXO 2'!Área_de_impresión</vt:lpstr>
      <vt:lpstr>'ANEXO 2'!Títulos_a_imprimir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CT. LUIS ARIEL CARO COBOS</dc:creator>
  <cp:lastModifiedBy>LUIS CARLOS</cp:lastModifiedBy>
  <cp:lastPrinted>2020-04-15T14:39:35Z</cp:lastPrinted>
  <dcterms:created xsi:type="dcterms:W3CDTF">2019-06-10T16:30:22Z</dcterms:created>
  <dcterms:modified xsi:type="dcterms:W3CDTF">2020-04-16T21:25:02Z</dcterms:modified>
</cp:coreProperties>
</file>