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showInkAnnotation="0"/>
  <mc:AlternateContent xmlns:mc="http://schemas.openxmlformats.org/markup-compatibility/2006">
    <mc:Choice Requires="x15">
      <x15ac:absPath xmlns:x15ac="http://schemas.microsoft.com/office/spreadsheetml/2010/11/ac" url="https://invias-my.sharepoint.com/personal/dalopez_invias_gov_co/Documents/Documentos/DAHYAN LOPEZ/COPIA NOVIEMBRE 2023/DAHYAN/CONTRATACION 2024/IP-DT-QUI-003-2024/"/>
    </mc:Choice>
  </mc:AlternateContent>
  <xr:revisionPtr revIDLastSave="1" documentId="13_ncr:1_{FFEE497B-5A20-4F3E-A940-329A9B4E1F3D}" xr6:coauthVersionLast="47" xr6:coauthVersionMax="47" xr10:uidLastSave="{12DC26EC-4F5D-4D63-B35D-83F98D228EE8}"/>
  <bookViews>
    <workbookView xWindow="-120" yWindow="-120" windowWidth="29040" windowHeight="15720" tabRatio="759" activeTab="2" xr2:uid="{00000000-000D-0000-FFFF-FFFF00000000}"/>
  </bookViews>
  <sheets>
    <sheet name="HITO I (Fase I)" sheetId="87" state="hidden" r:id="rId1"/>
    <sheet name="Hito II (Actualización)" sheetId="89" state="hidden" r:id="rId2"/>
    <sheet name="FORM NO 1" sheetId="127" r:id="rId3"/>
  </sheets>
  <definedNames>
    <definedName name="_xlnm.Print_Area" localSheetId="2">'FORM NO 1'!$A$1:$I$36</definedName>
    <definedName name="_xlnm.Print_Area" localSheetId="0">'HITO I (Fase I)'!$A$1:$S$70</definedName>
    <definedName name="_xlnm.Print_Area" localSheetId="1">'Hito II (Actualización)'!$A$1:$T$80</definedName>
    <definedName name="ee">#REF!</definedName>
    <definedName name="inf" localSheetId="2">#REF!</definedName>
    <definedName name="inf" localSheetId="0">#REF!</definedName>
    <definedName name="inf" localSheetId="1">#REF!</definedName>
    <definedName name="inf">#REF!</definedName>
    <definedName name="_xlnm.Print_Titles" localSheetId="2">'FORM NO 1'!$1:$9</definedName>
    <definedName name="_xlnm.Print_Titles" localSheetId="0">'HITO I (Fase I)'!$7:$12</definedName>
    <definedName name="_xlnm.Print_Titles" localSheetId="1">'Hito II (Actualización)'!$7:$10</definedName>
  </definedNames>
  <calcPr calcId="191029"/>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87" l="1"/>
  <c r="H14" i="87" s="1"/>
  <c r="G15" i="87"/>
  <c r="H15" i="87" s="1"/>
  <c r="N15" i="87" s="1"/>
  <c r="N16" i="87"/>
  <c r="G17" i="87"/>
  <c r="H17" i="87" s="1"/>
  <c r="N17" i="87" s="1"/>
  <c r="G18" i="87"/>
  <c r="H18" i="87" s="1"/>
  <c r="N18" i="87" s="1"/>
  <c r="P18" i="87" s="1"/>
  <c r="G19" i="87"/>
  <c r="H19" i="87" s="1"/>
  <c r="N19" i="87" s="1"/>
  <c r="X19" i="87"/>
  <c r="Z19" i="87"/>
  <c r="G20" i="87"/>
  <c r="H20" i="87" s="1"/>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P21" i="87" l="1"/>
  <c r="U21" i="87" s="1"/>
  <c r="N51" i="87"/>
  <c r="W28" i="89"/>
  <c r="H49" i="87"/>
  <c r="H52" i="89"/>
  <c r="H74" i="89" s="1"/>
  <c r="Q52" i="89" s="1"/>
  <c r="N52" i="87"/>
  <c r="V21"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Z21" i="87" l="1"/>
  <c r="X30" i="89"/>
  <c r="Y30" i="89" s="1"/>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tc={D9153B0B-06F3-43BA-9C6A-91A6CA38773B}</author>
  </authors>
  <commentList>
    <comment ref="F10" authorId="0" shapeId="0" xr:uid="{D9153B0B-06F3-43BA-9C6A-91A6CA38773B}">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Establecer según el estudio económico de la zona.</t>
      </text>
    </comment>
  </commentList>
</comments>
</file>

<file path=xl/sharedStrings.xml><?xml version="1.0" encoding="utf-8"?>
<sst xmlns="http://schemas.openxmlformats.org/spreadsheetml/2006/main" count="280" uniqueCount="175">
  <si>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</si>
  <si>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</si>
  <si>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</si>
  <si>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</si>
  <si>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</si>
  <si>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</si>
  <si>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</si>
  <si>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</si>
  <si>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</si>
  <si>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</si>
  <si>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</si>
  <si>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</si>
  <si>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</si>
  <si>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</si>
  <si>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</si>
  <si>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</si>
  <si>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</si>
  <si>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</si>
  <si>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</si>
  <si>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</si>
  <si>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</si>
  <si>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</si>
  <si>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</si>
  <si>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</si>
  <si>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</si>
  <si>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</si>
  <si>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</si>
  <si>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</si>
  <si>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</si>
  <si>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</si>
  <si>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</si>
  <si>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</si>
  <si>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</si>
  <si>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</si>
  <si>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</si>
  <si>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</si>
  <si>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</si>
  <si>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</si>
  <si>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</si>
  <si>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</si>
  <si>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</si>
  <si>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</si>
  <si>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</si>
  <si>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</si>
  <si>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</si>
  <si>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</si>
  <si>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</si>
  <si>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</si>
  <si>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</si>
  <si>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</si>
  <si>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</si>
  <si>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</si>
  <si>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</si>
  <si>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</si>
  <si>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</si>
  <si>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</si>
  <si>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</si>
  <si>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</si>
  <si>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</si>
  <si>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</si>
  <si>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</si>
  <si>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</si>
  <si>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</si>
  <si>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</si>
  <si>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</si>
  <si>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</si>
  <si>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</si>
  <si>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</si>
  <si>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</si>
  <si>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</si>
  <si>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</si>
  <si>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</si>
  <si>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</si>
  <si>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</si>
  <si>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</si>
  <si>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</si>
  <si>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</si>
  <si>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</si>
  <si>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</si>
  <si>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</si>
  <si>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</si>
  <si>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</si>
  <si>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</si>
  <si>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</si>
  <si>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</si>
  <si>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</si>
  <si>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</si>
  <si>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</si>
  <si>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</si>
  <si>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</si>
  <si>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</si>
  <si>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</si>
  <si>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</si>
  <si>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</si>
  <si>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</si>
  <si>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</si>
  <si>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</si>
  <si>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</si>
  <si>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</si>
  <si>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</si>
  <si>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</si>
  <si>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</si>
  <si>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</si>
  <si>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</si>
  <si>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</si>
  <si>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</si>
  <si>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</si>
  <si>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</si>
  <si>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</si>
  <si>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</si>
  <si>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</si>
  <si>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</si>
  <si>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</si>
  <si>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</si>
  <si>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</si>
  <si>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</si>
  <si>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</si>
  <si>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</si>
  <si>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</si>
  <si>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</si>
  <si>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</si>
  <si>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</si>
  <si>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</si>
  <si>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</si>
  <si>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</si>
  <si>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</si>
  <si>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</si>
  <si>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</si>
  <si>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</si>
  <si>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</si>
  <si>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</si>
  <si>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</si>
  <si>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</si>
  <si>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</si>
  <si>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</si>
  <si>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</si>
  <si>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</si>
  <si>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</si>
  <si>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</si>
  <si>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</si>
  <si>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</si>
  <si>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</si>
  <si>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</si>
  <si>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</si>
  <si>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</si>
  <si>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</si>
  <si>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</si>
  <si>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
  </si>
  <si>
    <t>VALOR DE LA PROPUESTA</t>
  </si>
  <si>
    <t>UNIDAD</t>
  </si>
  <si>
    <t xml:space="preserve">VALOR UNITARIO ($) </t>
  </si>
  <si>
    <t>UTILIZACIÓN</t>
  </si>
  <si>
    <t>VALOR PARCIAL ($)</t>
  </si>
  <si>
    <t>NOTAS:</t>
  </si>
  <si>
    <t>NOMBRE DEL PROPONENTE:</t>
  </si>
  <si>
    <t>FECHA:</t>
  </si>
  <si>
    <t>COSTOS DE LA CONSULTORÍA</t>
  </si>
  <si>
    <t>Estudio de topografía (Incluye personal, equipo, transporte y producto)</t>
  </si>
  <si>
    <t>ITEM (A)</t>
  </si>
  <si>
    <t>(B)</t>
  </si>
  <si>
    <t xml:space="preserve">(C) </t>
  </si>
  <si>
    <t xml:space="preserve">(D) </t>
  </si>
  <si>
    <t>TOTAL COSTOS DE CONSULTORÍA (SUMATORIA DE D = E)</t>
  </si>
  <si>
    <t xml:space="preserve">VALOR TOTAL BÁSICO  = (E) </t>
  </si>
  <si>
    <t>IVA  = 19% * ( E ) = (F)</t>
  </si>
  <si>
    <t>VALOR CONTRATO CONSULTORÍA = (E) + (F) + (J)</t>
  </si>
  <si>
    <t>1.- Para el reconocimiento de los gastos deberá tenerse en cuenta la forma de pago establecida en los documentos Anexo Técnico, Invitación pública y contrato y las indicaciones pertinentes del Manual de Interventoría. En el caso que éstas no existan, se tendrá en cuenta lo siguiente, según corresponda:</t>
  </si>
  <si>
    <t xml:space="preserve"> Los costos serán objeto de pago, al estar soportados de acuerdo a lo establecido en el ANEXO TÉCNICO Y  FORMA DE PAGO y se anexarán al acta de costos para el trámite correspondiente ante el Instituto.</t>
  </si>
  <si>
    <t>FORMULARIO NO 1</t>
  </si>
  <si>
    <t>1.1	Utilización  real: se reconocerán conforme a la unidad de medida y según el ítem de pago y con la debida presentación de los productos y/o informes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y dedicación del ítem propuesto, podrá variar durante la ejecución del contrato, acorde con las metas de entregables que sean solicitadas por el INVIAS para su ejecución a través del contrato, por lo tanto, el valor de MES  del ÍTEM, no deberá ser ofertado teniendo en cuenta  la cantidad total de meses o días estimados. El proponente debe tener en cuenta que la participación de los profesionales, no es continua durante la totalidad del plazo del contrato y está sujeta a la ejecución de las actividades propias autorizadas.
1.7	Se hará una reunión inicial (Kick off meeting) con la participación de la Entidad, la Junta u organismos de acción comunal- OAC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el pliego de condiciones, en los requerimientos técnicos y en la normatividad vigente aplicable.
1.9	El Consultor deberá cumplir con todas las disposiciones legales sobre la contratación de personal colombiano y extranjero.
1.10	En caso de fuerza mayor o caso fortuito debidamente comprobado, se podrá sustituir a algún miembro del equipo de trabajo si así lo autoriza la Entidad, siempre que el nuevo miembro propuesto cuente con calidades iguales o superiores a las de los profesionales respecto del miembro del equipo a quien reemplaza.</t>
  </si>
  <si>
    <t>DIRECCIÓN TERRITORIAL QUIDÍO</t>
  </si>
  <si>
    <t>“ELABORACIÓN DE LOS ESTUDIOS DE TOPOGRAFÍA PARA LOS PROYECTOS DERIVADOS DEL PROGRAMA CAMINOS COMUNITARIOS DE LA PAZ TOTAL EN EL DEPARTAMENTO DE QUINDÍO” .</t>
  </si>
  <si>
    <t>1 MES</t>
  </si>
  <si>
    <t>INVITACIÓN PÚBLICA - IP-DT-QUI-003-2024</t>
  </si>
  <si>
    <t>42.27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</si>
</sst>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164" formatCode="&quot;$&quot;\ #,##0_);\(&quot;$&quot;\ #,##0\)"/>
    <numFmt numFmtId="165" formatCode="_(* #,##0_);_(* \(#,##0\);_(* &quot;-&quot;_);_(@_)"/>
    <numFmt numFmtId="166" formatCode="_(&quot;$&quot;\ * #,##0.00_);_(&quot;$&quot;\ * \(#,##0.00\);_(&quot;$&quot;\ * &quot;-&quot;??_);_(@_)"/>
    <numFmt numFmtId="167" formatCode="_(* #,##0.00_);_(* \(#,##0.00\);_(* &quot;-&quot;??_);_(@_)"/>
    <numFmt numFmtId="168" formatCode="_([$€]* #,##0.00_);_([$€]* \(#,##0.00\);_([$€]* &quot;-&quot;??_);_(@_)"/>
    <numFmt numFmtId="169" formatCode="&quot;$&quot;\ #,##0;&quot;$&quot;\ \-#,##0"/>
    <numFmt numFmtId="170" formatCode="#,##0.00_ ;[Red]\-#,##0.00\ "/>
    <numFmt numFmtId="171" formatCode="[$$-240A]#,##0.00;[Red]\-[$$-240A]#,##0.00"/>
    <numFmt numFmtId="172" formatCode="[$$-240A]\ #,##0.00;[Red]\-[$$-240A]\ #,##0.00"/>
    <numFmt numFmtId="173" formatCode="&quot;$&quot;\ #,##0"/>
    <numFmt numFmtId="174" formatCode="[$$-240A]\ #,##0.00;[Red][$$-240A]\ #,##0.00"/>
    <numFmt numFmtId="175" formatCode="&quot;$&quot;\ #,##0.00;[Red]&quot;$&quot;\ #,##0.00"/>
    <numFmt numFmtId="176" formatCode="0.000%"/>
    <numFmt numFmtId="177" formatCode="_(* #,##0.0000_);_(* \(#,##0.0000\);_(* &quot;-&quot;??_);_(@_)"/>
    <numFmt numFmtId="178" formatCode="_-&quot;$&quot;\ * #,##0.00_-;\-&quot;$&quot;\ * #,##0.00_-;_-&quot;$&quot;\ * &quot;-&quot;_-;_-@_-"/>
    <numFmt numFmtId="179"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8" fontId="21" fillId="0" borderId="0" applyFont="0" applyFill="0" applyBorder="0" applyAlignment="0" applyProtection="0"/>
    <xf numFmtId="167" fontId="21" fillId="0" borderId="0" applyFont="0" applyFill="0" applyBorder="0" applyAlignment="0" applyProtection="0"/>
    <xf numFmtId="165" fontId="21" fillId="0" borderId="0" applyFont="0" applyFill="0" applyBorder="0" applyAlignment="0" applyProtection="0"/>
    <xf numFmtId="41" fontId="23" fillId="0" borderId="0" applyFont="0" applyFill="0" applyBorder="0" applyAlignment="0" applyProtection="0"/>
    <xf numFmtId="167" fontId="2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42" fontId="23" fillId="0" borderId="0" applyFont="0" applyFill="0" applyBorder="0" applyAlignment="0" applyProtection="0"/>
    <xf numFmtId="166" fontId="21"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42" fontId="21" fillId="0" borderId="0" applyFont="0" applyFill="0" applyBorder="0" applyAlignment="0" applyProtection="0"/>
  </cellStyleXfs>
  <cellXfs count="377">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4"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4"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4"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4"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4"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4"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4"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4"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4"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4" fontId="5" fillId="0" borderId="16" xfId="0" applyNumberFormat="1" applyFont="1" applyBorder="1" applyAlignment="1">
      <alignment horizontal="right" vertical="center" wrapText="1"/>
    </xf>
    <xf numFmtId="174"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4"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7"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7" fontId="2" fillId="2" borderId="3" xfId="2" applyFont="1" applyFill="1" applyBorder="1" applyAlignment="1">
      <alignment vertical="center" wrapText="1"/>
    </xf>
    <xf numFmtId="167" fontId="2" fillId="2" borderId="18" xfId="2" applyFont="1" applyFill="1" applyBorder="1" applyAlignment="1">
      <alignment vertical="center" wrapText="1"/>
    </xf>
    <xf numFmtId="0" fontId="2" fillId="2" borderId="20" xfId="0" applyFont="1" applyFill="1" applyBorder="1" applyAlignment="1">
      <alignment vertical="center" wrapText="1"/>
    </xf>
    <xf numFmtId="175"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7" fontId="5" fillId="2" borderId="21" xfId="2" applyFont="1" applyFill="1" applyBorder="1" applyAlignment="1">
      <alignment vertical="center" wrapText="1"/>
    </xf>
    <xf numFmtId="176"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5"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7" fontId="5" fillId="2" borderId="0" xfId="0" applyNumberFormat="1" applyFont="1" applyFill="1" applyAlignment="1">
      <alignment vertical="center" wrapText="1"/>
    </xf>
    <xf numFmtId="176" fontId="5" fillId="2" borderId="4" xfId="0" applyNumberFormat="1" applyFont="1" applyFill="1" applyBorder="1" applyAlignment="1">
      <alignment vertical="center" wrapText="1"/>
    </xf>
    <xf numFmtId="167" fontId="5" fillId="2" borderId="0" xfId="2" applyFont="1" applyFill="1" applyBorder="1" applyAlignment="1">
      <alignment vertical="center" wrapText="1"/>
    </xf>
    <xf numFmtId="176"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5" fontId="5" fillId="2" borderId="27" xfId="0" applyNumberFormat="1" applyFont="1" applyFill="1" applyBorder="1" applyAlignment="1">
      <alignment vertical="center" wrapText="1"/>
    </xf>
    <xf numFmtId="176" fontId="5" fillId="2" borderId="28" xfId="0" applyNumberFormat="1" applyFont="1" applyFill="1" applyBorder="1" applyAlignment="1">
      <alignment vertical="center" wrapText="1"/>
    </xf>
    <xf numFmtId="176" fontId="5" fillId="2" borderId="0" xfId="16" applyNumberFormat="1" applyFont="1" applyFill="1" applyAlignment="1">
      <alignment vertical="center" wrapText="1"/>
    </xf>
    <xf numFmtId="167"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7" fontId="5" fillId="2" borderId="26" xfId="0" applyNumberFormat="1" applyFont="1" applyFill="1" applyBorder="1" applyAlignment="1">
      <alignment vertical="center" wrapText="1"/>
    </xf>
    <xf numFmtId="167" fontId="5" fillId="2" borderId="25" xfId="0" applyNumberFormat="1" applyFont="1" applyFill="1" applyBorder="1" applyAlignment="1">
      <alignment vertical="center" wrapText="1"/>
    </xf>
    <xf numFmtId="167" fontId="13" fillId="2" borderId="0" xfId="0" applyNumberFormat="1" applyFont="1" applyFill="1" applyAlignment="1">
      <alignment vertical="center" wrapText="1"/>
    </xf>
    <xf numFmtId="0" fontId="5" fillId="2" borderId="26" xfId="0" applyFont="1" applyFill="1" applyBorder="1" applyAlignment="1">
      <alignment vertical="center" wrapText="1"/>
    </xf>
    <xf numFmtId="167" fontId="2" fillId="2" borderId="0" xfId="0" applyNumberFormat="1" applyFont="1" applyFill="1" applyAlignment="1">
      <alignment vertical="center" wrapText="1"/>
    </xf>
    <xf numFmtId="175"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7"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7" fontId="5" fillId="6" borderId="27" xfId="0" applyNumberFormat="1" applyFont="1" applyFill="1" applyBorder="1" applyAlignment="1">
      <alignment vertical="center" wrapText="1"/>
    </xf>
    <xf numFmtId="176"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7"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4" fontId="5" fillId="4" borderId="12" xfId="0" applyNumberFormat="1" applyFont="1" applyFill="1" applyBorder="1" applyAlignment="1">
      <alignment horizontal="right" vertical="center" wrapText="1"/>
    </xf>
    <xf numFmtId="174"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5" fontId="5" fillId="2" borderId="34" xfId="0" applyNumberFormat="1" applyFont="1" applyFill="1" applyBorder="1" applyAlignment="1">
      <alignment horizontal="right" vertical="center" wrapText="1"/>
    </xf>
    <xf numFmtId="175" fontId="5" fillId="2" borderId="0" xfId="0" applyNumberFormat="1" applyFont="1" applyFill="1" applyAlignment="1">
      <alignment vertical="center" wrapText="1"/>
    </xf>
    <xf numFmtId="175"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4"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4"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4"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4"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4"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7" fontId="5" fillId="3" borderId="0" xfId="2" applyFont="1" applyFill="1" applyAlignment="1">
      <alignment vertical="center" wrapText="1"/>
    </xf>
    <xf numFmtId="167" fontId="5" fillId="0" borderId="0" xfId="2" applyFont="1" applyFill="1" applyAlignment="1">
      <alignment vertical="center" wrapText="1"/>
    </xf>
    <xf numFmtId="167" fontId="5" fillId="5" borderId="0" xfId="2" applyFont="1" applyFill="1" applyAlignment="1">
      <alignment vertical="center" wrapText="1"/>
    </xf>
    <xf numFmtId="0" fontId="5" fillId="0" borderId="1" xfId="0" applyFont="1" applyBorder="1" applyAlignment="1">
      <alignment horizontal="justify" vertical="center" wrapText="1"/>
    </xf>
    <xf numFmtId="167" fontId="5" fillId="5" borderId="4" xfId="0" applyNumberFormat="1" applyFont="1" applyFill="1" applyBorder="1" applyAlignment="1">
      <alignment vertical="center" wrapText="1"/>
    </xf>
    <xf numFmtId="174" fontId="5" fillId="0" borderId="0" xfId="0" applyNumberFormat="1" applyFont="1" applyAlignment="1">
      <alignment vertical="center" wrapText="1"/>
    </xf>
    <xf numFmtId="167"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7"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7" fontId="25" fillId="0" borderId="1" xfId="2" applyNumberFormat="1" applyFont="1" applyFill="1" applyBorder="1" applyAlignment="1">
      <alignment horizontal="right" vertical="center" wrapText="1"/>
    </xf>
    <xf numFmtId="167" fontId="5" fillId="0" borderId="26" xfId="0" applyNumberFormat="1" applyFont="1" applyBorder="1" applyAlignment="1">
      <alignment vertical="center" wrapText="1"/>
    </xf>
    <xf numFmtId="167" fontId="28" fillId="0" borderId="3" xfId="0" applyNumberFormat="1" applyFont="1" applyBorder="1" applyAlignment="1">
      <alignment vertical="center" wrapText="1"/>
    </xf>
    <xf numFmtId="167" fontId="5" fillId="0" borderId="0" xfId="0" applyNumberFormat="1" applyFont="1" applyAlignment="1">
      <alignment vertical="center" wrapText="1"/>
    </xf>
    <xf numFmtId="167" fontId="7" fillId="0" borderId="0" xfId="0" applyNumberFormat="1" applyFont="1" applyAlignment="1">
      <alignment vertical="center" wrapText="1"/>
    </xf>
    <xf numFmtId="0" fontId="5" fillId="0" borderId="1" xfId="0" applyFont="1" applyBorder="1" applyAlignment="1">
      <alignment vertical="center" wrapText="1"/>
    </xf>
    <xf numFmtId="175" fontId="5" fillId="0" borderId="0" xfId="0" applyNumberFormat="1" applyFont="1" applyAlignment="1">
      <alignment vertical="center" wrapText="1"/>
    </xf>
    <xf numFmtId="177"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7" fontId="2" fillId="0" borderId="0" xfId="0" applyNumberFormat="1" applyFont="1" applyAlignment="1">
      <alignment vertical="center" wrapText="1"/>
    </xf>
    <xf numFmtId="167"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4"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7" fontId="3" fillId="2" borderId="28" xfId="2" applyFont="1" applyFill="1" applyBorder="1" applyAlignment="1">
      <alignment vertical="center" wrapText="1"/>
    </xf>
    <xf numFmtId="167"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6" fontId="5" fillId="0" borderId="21" xfId="16" applyNumberFormat="1" applyFont="1" applyFill="1" applyBorder="1" applyAlignment="1">
      <alignment vertical="center" wrapText="1"/>
    </xf>
    <xf numFmtId="167" fontId="5" fillId="2" borderId="22" xfId="2" applyFont="1" applyFill="1" applyBorder="1" applyAlignment="1">
      <alignment vertical="center" wrapText="1"/>
    </xf>
    <xf numFmtId="10" fontId="5" fillId="6" borderId="0" xfId="16" applyNumberFormat="1" applyFont="1" applyFill="1" applyAlignment="1">
      <alignment vertical="center" wrapText="1"/>
    </xf>
    <xf numFmtId="167" fontId="5" fillId="6" borderId="0" xfId="2" applyFont="1" applyFill="1" applyAlignment="1">
      <alignment vertical="center" wrapText="1"/>
    </xf>
    <xf numFmtId="176" fontId="5" fillId="0" borderId="0" xfId="16" applyNumberFormat="1" applyFont="1" applyFill="1" applyBorder="1" applyAlignment="1">
      <alignment vertical="center" wrapText="1"/>
    </xf>
    <xf numFmtId="167" fontId="5" fillId="2" borderId="27" xfId="2" applyFont="1" applyFill="1" applyBorder="1" applyAlignment="1">
      <alignment vertical="center" wrapText="1"/>
    </xf>
    <xf numFmtId="176"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7" fontId="5" fillId="5" borderId="25" xfId="2" applyFont="1" applyFill="1" applyBorder="1" applyAlignment="1">
      <alignment vertical="center" wrapText="1"/>
    </xf>
    <xf numFmtId="0" fontId="28" fillId="0" borderId="18" xfId="0" applyFont="1" applyBorder="1" applyAlignment="1">
      <alignment vertical="center" wrapText="1"/>
    </xf>
    <xf numFmtId="167"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7" fontId="6" fillId="0" borderId="25" xfId="0" applyNumberFormat="1" applyFont="1" applyBorder="1" applyAlignment="1">
      <alignment vertical="center" wrapText="1"/>
    </xf>
    <xf numFmtId="167" fontId="5" fillId="5" borderId="27" xfId="2" applyFont="1" applyFill="1" applyBorder="1" applyAlignment="1">
      <alignment vertical="center" wrapText="1"/>
    </xf>
    <xf numFmtId="167" fontId="28" fillId="0" borderId="0" xfId="0" applyNumberFormat="1" applyFont="1" applyAlignment="1">
      <alignment vertical="center" wrapText="1"/>
    </xf>
    <xf numFmtId="0" fontId="28" fillId="0" borderId="0" xfId="0" applyFont="1" applyAlignment="1">
      <alignment vertical="center" wrapText="1"/>
    </xf>
    <xf numFmtId="167" fontId="6" fillId="6" borderId="30" xfId="2" applyFont="1" applyFill="1" applyBorder="1" applyAlignment="1">
      <alignment horizontal="center" vertical="center" wrapText="1"/>
    </xf>
    <xf numFmtId="167" fontId="6" fillId="6" borderId="31" xfId="2" applyFont="1" applyFill="1" applyBorder="1" applyAlignment="1">
      <alignment horizontal="center" vertical="center" wrapText="1"/>
    </xf>
    <xf numFmtId="167"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2" fontId="21" fillId="5" borderId="0" xfId="0" applyNumberFormat="1" applyFont="1" applyFill="1" applyAlignment="1">
      <alignment vertical="center" wrapText="1"/>
    </xf>
    <xf numFmtId="172"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3" fontId="21" fillId="5" borderId="40" xfId="6" applyNumberFormat="1" applyFont="1" applyFill="1" applyBorder="1" applyAlignment="1">
      <alignment vertical="center"/>
    </xf>
    <xf numFmtId="166"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0" fontId="42" fillId="5" borderId="52" xfId="0" applyFont="1" applyFill="1" applyBorder="1" applyAlignment="1">
      <alignment horizontal="center" vertical="center" wrapText="1"/>
    </xf>
    <xf numFmtId="0" fontId="42" fillId="5" borderId="53" xfId="0" applyFont="1" applyFill="1" applyBorder="1" applyAlignment="1">
      <alignment horizontal="justify" vertical="center" wrapText="1"/>
    </xf>
    <xf numFmtId="3" fontId="42" fillId="5" borderId="56" xfId="2" applyNumberFormat="1" applyFont="1" applyFill="1" applyBorder="1" applyAlignment="1">
      <alignment horizontal="center" vertical="center" wrapText="1"/>
    </xf>
    <xf numFmtId="167" fontId="32" fillId="5" borderId="29" xfId="12" applyNumberFormat="1" applyFont="1" applyFill="1" applyBorder="1" applyAlignment="1">
      <alignment horizontal="center" vertical="center"/>
    </xf>
    <xf numFmtId="167" fontId="21" fillId="5" borderId="0" xfId="2" applyFont="1" applyFill="1" applyAlignment="1">
      <alignment vertical="center" wrapText="1"/>
    </xf>
    <xf numFmtId="171" fontId="37" fillId="9" borderId="37" xfId="0" applyNumberFormat="1" applyFont="1" applyFill="1" applyBorder="1" applyAlignment="1">
      <alignment vertical="center" wrapText="1"/>
    </xf>
    <xf numFmtId="42" fontId="0" fillId="0" borderId="0" xfId="20" applyFont="1"/>
    <xf numFmtId="0" fontId="38" fillId="5" borderId="0" xfId="0" applyFont="1" applyFill="1" applyAlignment="1">
      <alignment horizontal="center" vertical="center"/>
    </xf>
    <xf numFmtId="178" fontId="0" fillId="0" borderId="0" xfId="20" applyNumberFormat="1" applyFont="1" applyAlignment="1">
      <alignment horizontal="center" vertical="center"/>
    </xf>
    <xf numFmtId="179" fontId="0" fillId="0" borderId="0" xfId="16" applyNumberFormat="1" applyFont="1"/>
    <xf numFmtId="171" fontId="42" fillId="0" borderId="53" xfId="0" applyNumberFormat="1" applyFont="1" applyBorder="1" applyAlignment="1">
      <alignment horizontal="center" vertical="center" wrapText="1"/>
    </xf>
    <xf numFmtId="167" fontId="32" fillId="5" borderId="31" xfId="12" quotePrefix="1" applyNumberFormat="1" applyFont="1" applyFill="1" applyBorder="1" applyAlignment="1">
      <alignment horizontal="center" vertical="center"/>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171" fontId="42" fillId="5" borderId="9" xfId="0" applyNumberFormat="1" applyFont="1" applyFill="1" applyBorder="1" applyAlignment="1">
      <alignment horizontal="center" vertical="center" wrapText="1"/>
    </xf>
    <xf numFmtId="171" fontId="42" fillId="5" borderId="55" xfId="0" applyNumberFormat="1" applyFont="1" applyFill="1" applyBorder="1" applyAlignment="1">
      <alignment horizontal="center" vertical="center" wrapText="1"/>
    </xf>
    <xf numFmtId="170" fontId="42" fillId="5" borderId="9" xfId="0" applyNumberFormat="1" applyFont="1" applyFill="1" applyBorder="1" applyAlignment="1">
      <alignment horizontal="center" vertical="center" wrapText="1"/>
    </xf>
    <xf numFmtId="170" fontId="42" fillId="5" borderId="56"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8" xfId="15" applyNumberFormat="1" applyFont="1" applyFill="1" applyBorder="1" applyAlignment="1">
      <alignment horizontal="left" vertical="center" wrapText="1"/>
    </xf>
    <xf numFmtId="171" fontId="43" fillId="8" borderId="45" xfId="0" applyNumberFormat="1" applyFont="1" applyFill="1" applyBorder="1" applyAlignment="1">
      <alignment horizontal="center" vertical="center" wrapText="1"/>
    </xf>
    <xf numFmtId="171" fontId="43" fillId="8" borderId="57" xfId="0" applyNumberFormat="1" applyFont="1" applyFill="1" applyBorder="1" applyAlignment="1">
      <alignment horizontal="center" vertical="center" wrapText="1"/>
    </xf>
    <xf numFmtId="171" fontId="37" fillId="8" borderId="37" xfId="0" applyNumberFormat="1" applyFont="1" applyFill="1" applyBorder="1" applyAlignment="1">
      <alignment horizontal="center" vertical="center" wrapText="1"/>
    </xf>
    <xf numFmtId="171" fontId="37" fillId="8" borderId="39" xfId="0" applyNumberFormat="1" applyFont="1" applyFill="1" applyBorder="1" applyAlignment="1">
      <alignment horizontal="center" vertical="center" wrapText="1"/>
    </xf>
    <xf numFmtId="171" fontId="41" fillId="8" borderId="32" xfId="0" applyNumberFormat="1" applyFont="1" applyFill="1" applyBorder="1" applyAlignment="1">
      <alignment horizontal="center" vertical="center" wrapText="1"/>
    </xf>
    <xf numFmtId="171" fontId="41" fillId="8" borderId="46" xfId="0" applyNumberFormat="1" applyFont="1" applyFill="1" applyBorder="1" applyAlignment="1">
      <alignment horizontal="center" vertical="center" wrapText="1"/>
    </xf>
    <xf numFmtId="4" fontId="41" fillId="7" borderId="32" xfId="0" applyNumberFormat="1" applyFont="1" applyFill="1" applyBorder="1" applyAlignment="1">
      <alignment horizontal="left" vertical="center" wrapText="1"/>
    </xf>
    <xf numFmtId="4" fontId="41" fillId="7" borderId="33" xfId="0" applyNumberFormat="1" applyFont="1" applyFill="1" applyBorder="1" applyAlignment="1">
      <alignment horizontal="left" vertical="center" wrapText="1"/>
    </xf>
    <xf numFmtId="4" fontId="41" fillId="7" borderId="46"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4" fontId="43" fillId="5" borderId="55" xfId="15" applyNumberFormat="1" applyFont="1" applyFill="1" applyBorder="1" applyAlignment="1">
      <alignment horizontal="left"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1" xfId="12" applyFont="1" applyFill="1" applyBorder="1" applyAlignment="1">
      <alignment horizontal="center" vertical="center"/>
    </xf>
    <xf numFmtId="167" fontId="32" fillId="5" borderId="38" xfId="12" quotePrefix="1" applyNumberFormat="1" applyFont="1" applyFill="1" applyBorder="1" applyAlignment="1">
      <alignment horizontal="center" vertical="center"/>
    </xf>
    <xf numFmtId="167" fontId="32" fillId="5" borderId="4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1"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0" borderId="37" xfId="12" applyFont="1" applyBorder="1" applyAlignment="1">
      <alignment horizontal="center" vertical="center" wrapText="1"/>
    </xf>
    <xf numFmtId="0" fontId="46" fillId="0" borderId="0" xfId="12" applyFont="1" applyAlignment="1">
      <alignment horizontal="center" vertical="center" wrapText="1"/>
    </xf>
    <xf numFmtId="0" fontId="46" fillId="0" borderId="39" xfId="12" applyFont="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6T22:42:08.84" personId="{310AC0E0-839C-4BE1-BA82-7D8337C7449D}" id="{D9153B0B-06F3-43BA-9C6A-91A6CA38773B}">
    <text>Establecer según el estudio económico de la zona.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40625" defaultRowHeight="12.75"/>
  <cols>
    <col min="1" max="1" width="6.42578125" style="3" customWidth="1"/>
    <col min="2" max="2" width="35.7109375" style="3" customWidth="1"/>
    <col min="3" max="3" width="14.140625" style="134" customWidth="1"/>
    <col min="4" max="4" width="13.28515625" style="134" customWidth="1"/>
    <col min="5" max="5" width="12" style="134" customWidth="1"/>
    <col min="6" max="6" width="12" style="3" customWidth="1"/>
    <col min="7" max="7" width="10.28515625" style="3" customWidth="1"/>
    <col min="8" max="8" width="19.140625" style="3" customWidth="1"/>
    <col min="9" max="12" width="11.42578125" style="3" hidden="1" customWidth="1"/>
    <col min="13" max="13" width="14.28515625" style="3" bestFit="1" customWidth="1"/>
    <col min="14" max="14" width="16.28515625" style="3" customWidth="1"/>
    <col min="15" max="15" width="41.28515625" style="3" customWidth="1"/>
    <col min="16" max="16" width="16.28515625" style="3" bestFit="1" customWidth="1"/>
    <col min="17" max="18" width="9.140625" style="3" customWidth="1"/>
    <col min="19" max="19" width="12.42578125" style="135" bestFit="1" customWidth="1"/>
    <col min="20" max="20" width="9.140625" style="3" customWidth="1"/>
    <col min="21" max="21" width="13.85546875" style="3" bestFit="1" customWidth="1"/>
    <col min="22" max="22" width="13.85546875" style="3" customWidth="1"/>
    <col min="23" max="23" width="20.42578125" style="3" customWidth="1"/>
    <col min="24" max="24" width="14.42578125" style="3" bestFit="1" customWidth="1"/>
    <col min="25" max="16384" width="9.140625" style="3"/>
  </cols>
  <sheetData>
    <row r="1" spans="1:26" ht="20.25">
      <c r="A1" s="290" t="s">
        <v>0</v>
      </c>
      <c r="B1" s="290"/>
      <c r="C1" s="290"/>
      <c r="D1" s="290"/>
      <c r="E1" s="290"/>
      <c r="F1" s="290"/>
      <c r="G1" s="290"/>
      <c r="H1" s="290"/>
    </row>
    <row r="2" spans="1:26" ht="19.5">
      <c r="A2" s="291" t="s">
        <v>1</v>
      </c>
      <c r="B2" s="291"/>
      <c r="C2" s="291"/>
      <c r="D2" s="291"/>
      <c r="E2" s="291"/>
      <c r="F2" s="291"/>
      <c r="G2" s="291"/>
      <c r="H2" s="291"/>
    </row>
    <row r="3" spans="1:26">
      <c r="A3" s="292"/>
      <c r="B3" s="292"/>
      <c r="C3" s="292"/>
      <c r="D3" s="292"/>
      <c r="E3" s="292"/>
      <c r="F3" s="292"/>
      <c r="G3" s="292"/>
      <c r="H3" s="292"/>
    </row>
    <row r="4" spans="1:26" ht="18">
      <c r="A4" s="293" t="s">
        <v>2</v>
      </c>
      <c r="B4" s="293"/>
      <c r="C4" s="293"/>
      <c r="D4" s="293"/>
      <c r="E4" s="293"/>
      <c r="F4" s="293"/>
      <c r="G4" s="293"/>
      <c r="H4" s="293"/>
    </row>
    <row r="5" spans="1:26" ht="17.25">
      <c r="A5" s="294" t="s">
        <v>3</v>
      </c>
      <c r="B5" s="294"/>
      <c r="C5" s="294"/>
      <c r="D5" s="294"/>
      <c r="E5" s="294"/>
      <c r="F5" s="294"/>
      <c r="G5" s="294"/>
      <c r="H5" s="294"/>
    </row>
    <row r="6" spans="1:26">
      <c r="A6" s="292"/>
      <c r="B6" s="292"/>
      <c r="C6" s="292"/>
      <c r="D6" s="292"/>
      <c r="E6" s="292"/>
      <c r="F6" s="292"/>
      <c r="G6" s="292"/>
      <c r="H6" s="292"/>
    </row>
    <row r="7" spans="1:26" ht="15.75">
      <c r="A7" s="295" t="s">
        <v>4</v>
      </c>
      <c r="B7" s="295"/>
      <c r="C7" s="295"/>
      <c r="D7" s="295"/>
      <c r="E7" s="295"/>
      <c r="F7" s="295"/>
      <c r="G7" s="295"/>
      <c r="H7" s="295"/>
    </row>
    <row r="8" spans="1:26">
      <c r="A8" s="292"/>
      <c r="B8" s="292"/>
      <c r="C8" s="292"/>
      <c r="D8" s="292"/>
      <c r="E8" s="292"/>
      <c r="F8" s="292"/>
      <c r="G8" s="292"/>
      <c r="H8" s="292"/>
      <c r="U8" s="203"/>
      <c r="V8" s="204"/>
      <c r="W8" s="205"/>
    </row>
    <row r="9" spans="1:26" ht="25.5">
      <c r="A9" s="296" t="s">
        <v>5</v>
      </c>
      <c r="B9" s="296"/>
      <c r="C9" s="296"/>
      <c r="D9" s="296"/>
      <c r="E9" s="296"/>
      <c r="F9" s="296"/>
      <c r="G9" s="296"/>
      <c r="H9" s="296"/>
      <c r="O9" s="3" t="s">
        <v>6</v>
      </c>
      <c r="P9" s="77">
        <f>+H64</f>
        <v>1591836000</v>
      </c>
      <c r="U9" s="206">
        <v>9402000000</v>
      </c>
      <c r="V9" s="207"/>
      <c r="W9" s="208" t="s">
        <v>7</v>
      </c>
    </row>
    <row r="10" spans="1:26">
      <c r="A10" s="297"/>
      <c r="B10" s="297"/>
      <c r="C10" s="297"/>
      <c r="D10" s="297"/>
      <c r="E10" s="297"/>
      <c r="F10" s="297"/>
      <c r="G10" s="297"/>
      <c r="H10" s="297"/>
      <c r="U10" s="209"/>
      <c r="V10" s="210"/>
      <c r="W10" s="211"/>
    </row>
    <row r="11" spans="1:26">
      <c r="A11" s="292" t="s">
        <v>8</v>
      </c>
      <c r="B11" s="292"/>
      <c r="C11" s="292"/>
      <c r="D11" s="292"/>
      <c r="E11" s="292"/>
      <c r="F11" s="292"/>
      <c r="G11" s="292"/>
      <c r="H11" s="292"/>
    </row>
    <row r="12" spans="1:26" s="131" customFormat="1" ht="12" customHeight="1">
      <c r="A12" s="136"/>
      <c r="B12" s="136"/>
      <c r="C12" s="136"/>
      <c r="D12" s="136"/>
      <c r="E12" s="136"/>
      <c r="F12" s="136"/>
      <c r="G12" s="136"/>
      <c r="H12" s="137" t="s">
        <v>9</v>
      </c>
      <c r="P12" s="165"/>
      <c r="Q12" s="212"/>
      <c r="R12" s="213" t="s">
        <v>10</v>
      </c>
      <c r="S12" s="205"/>
    </row>
    <row r="13" spans="1:26" s="131" customFormat="1" ht="25.5">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38.25">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5.5">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5.5">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87" t="s">
        <v>67</v>
      </c>
      <c r="B45" s="288"/>
      <c r="C45" s="288"/>
      <c r="D45" s="288"/>
      <c r="E45" s="288"/>
      <c r="F45" s="288"/>
      <c r="G45" s="289"/>
      <c r="H45" s="54">
        <f>SUM(H14:H44)</f>
        <v>382240000</v>
      </c>
      <c r="I45" s="192"/>
      <c r="J45" s="193"/>
      <c r="K45" s="193"/>
      <c r="L45" s="193"/>
      <c r="O45" s="109">
        <f>+N14+N15+N38+N41+N42+N43+N44</f>
        <v>314640000</v>
      </c>
      <c r="P45" s="4" t="s">
        <v>68</v>
      </c>
      <c r="Q45" s="4"/>
      <c r="R45" s="4"/>
    </row>
    <row r="46" spans="1:19" s="4" customFormat="1">
      <c r="A46" s="299" t="s">
        <v>69</v>
      </c>
      <c r="B46" s="300"/>
      <c r="C46" s="300"/>
      <c r="D46" s="300"/>
      <c r="E46" s="300"/>
      <c r="F46" s="300"/>
      <c r="G46" s="301"/>
      <c r="H46" s="55">
        <v>2.4</v>
      </c>
      <c r="I46" s="192"/>
      <c r="J46" s="193"/>
      <c r="K46" s="193"/>
      <c r="L46" s="193"/>
      <c r="O46" s="195">
        <f>+N17+N18+N19+N20+N21+N23+N26+N27+N28+N29+N30+N31+N32+N33+N34+N35+N36+N37+N39+N40</f>
        <v>602736000</v>
      </c>
      <c r="P46" s="195" t="s">
        <v>70</v>
      </c>
      <c r="S46" s="135"/>
    </row>
    <row r="47" spans="1:19">
      <c r="A47" s="302" t="s">
        <v>71</v>
      </c>
      <c r="B47" s="303"/>
      <c r="C47" s="303"/>
      <c r="D47" s="303"/>
      <c r="E47" s="303"/>
      <c r="F47" s="303"/>
      <c r="G47" s="304"/>
      <c r="H47" s="53">
        <f>+(H45*H46)</f>
        <v>917376000</v>
      </c>
      <c r="I47" s="170"/>
      <c r="J47" s="171"/>
      <c r="K47" s="171"/>
      <c r="L47" s="171"/>
      <c r="N47" s="109">
        <f>SUM(N14:N44)</f>
        <v>917376000</v>
      </c>
      <c r="O47" s="196">
        <f>+O45+O46</f>
        <v>917376000</v>
      </c>
      <c r="P47" s="4" t="s">
        <v>72</v>
      </c>
      <c r="Q47" s="4"/>
      <c r="R47" s="4"/>
    </row>
    <row r="48" spans="1:19" s="2" customFormat="1" ht="13.5">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5.5">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5.5">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5.5">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5.5">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5.5">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5.5">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5.5">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c r="A56" s="159"/>
      <c r="B56" s="160"/>
      <c r="C56" s="42"/>
      <c r="D56" s="161"/>
      <c r="E56" s="162"/>
      <c r="F56" s="162"/>
      <c r="G56" s="163"/>
      <c r="H56" s="46"/>
      <c r="I56" s="198"/>
      <c r="J56" s="199"/>
      <c r="K56" s="199"/>
      <c r="L56" s="199"/>
      <c r="P56" s="130"/>
      <c r="Q56" s="130"/>
      <c r="R56" s="130"/>
      <c r="S56" s="119"/>
    </row>
    <row r="57" spans="1:19" s="7" customFormat="1" ht="25.5">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38.25">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51">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305"/>
      <c r="N63" s="305"/>
      <c r="O63" s="305"/>
      <c r="P63" s="4"/>
      <c r="Q63" s="4"/>
      <c r="R63" s="4"/>
    </row>
    <row r="64" spans="1:19" ht="9.75" customHeight="1">
      <c r="A64" s="306" t="s">
        <v>95</v>
      </c>
      <c r="B64" s="306"/>
      <c r="C64" s="306"/>
      <c r="D64" s="306"/>
      <c r="E64" s="306"/>
      <c r="F64" s="306"/>
      <c r="G64" s="306"/>
      <c r="H64" s="128">
        <f>H47+H63</f>
        <v>1591836000</v>
      </c>
      <c r="J64" s="131"/>
      <c r="P64" s="4"/>
      <c r="Q64" s="4"/>
      <c r="R64" s="4"/>
    </row>
    <row r="65" spans="1:18" ht="11.25" customHeight="1">
      <c r="A65" s="306" t="s">
        <v>96</v>
      </c>
      <c r="B65" s="306"/>
      <c r="C65" s="306"/>
      <c r="D65" s="306"/>
      <c r="E65" s="306"/>
      <c r="F65" s="306"/>
      <c r="G65" s="306"/>
      <c r="H65" s="128">
        <f>ROUND(H64*16%,0)</f>
        <v>254693760</v>
      </c>
      <c r="P65" s="4"/>
      <c r="Q65" s="4"/>
      <c r="R65" s="4"/>
    </row>
    <row r="66" spans="1:18" ht="16.5">
      <c r="A66" s="307" t="s">
        <v>97</v>
      </c>
      <c r="B66" s="307"/>
      <c r="C66" s="307"/>
      <c r="D66" s="307"/>
      <c r="E66" s="307"/>
      <c r="F66" s="307"/>
      <c r="G66" s="307"/>
      <c r="H66" s="129">
        <f>H64+H65</f>
        <v>1846529760</v>
      </c>
      <c r="M66" s="110"/>
      <c r="N66" s="233"/>
    </row>
    <row r="67" spans="1:18" ht="12.75" customHeight="1">
      <c r="A67" s="298"/>
      <c r="B67" s="298"/>
      <c r="C67" s="298"/>
      <c r="D67" s="298"/>
      <c r="E67" s="298"/>
      <c r="F67" s="298"/>
      <c r="G67" s="298"/>
      <c r="H67" s="298"/>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67:H67"/>
    <mergeCell ref="A46:G46"/>
    <mergeCell ref="A47:G47"/>
    <mergeCell ref="M63:O63"/>
    <mergeCell ref="A64:G64"/>
    <mergeCell ref="A65:G65"/>
    <mergeCell ref="A66:G66"/>
    <mergeCell ref="A45:G45"/>
    <mergeCell ref="A1:H1"/>
    <mergeCell ref="A2:H2"/>
    <mergeCell ref="A3:H3"/>
    <mergeCell ref="A4:H4"/>
    <mergeCell ref="A5:H5"/>
    <mergeCell ref="A6:H6"/>
    <mergeCell ref="A7:H7"/>
    <mergeCell ref="A8:H8"/>
    <mergeCell ref="A9:H9"/>
    <mergeCell ref="A10:H10"/>
    <mergeCell ref="A11:H11"/>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40625" defaultRowHeight="12.75"/>
  <cols>
    <col min="1" max="1" width="6.42578125" style="7" customWidth="1"/>
    <col min="2" max="2" width="35.7109375" style="7" customWidth="1"/>
    <col min="3" max="3" width="14.140625" style="8" customWidth="1"/>
    <col min="4" max="4" width="13.28515625" style="8" customWidth="1"/>
    <col min="5" max="5" width="12" style="8" customWidth="1"/>
    <col min="6" max="6" width="12" style="7" customWidth="1"/>
    <col min="7" max="7" width="10.28515625" style="7" customWidth="1"/>
    <col min="8" max="8" width="19.140625" style="7" customWidth="1"/>
    <col min="9" max="12" width="11.42578125" style="7" hidden="1" customWidth="1"/>
    <col min="13" max="13" width="16.42578125" style="7" bestFit="1" customWidth="1"/>
    <col min="14" max="14" width="14.28515625" style="7" customWidth="1"/>
    <col min="15" max="15" width="15.28515625" style="7" bestFit="1" customWidth="1"/>
    <col min="16" max="16" width="46.140625" style="7" customWidth="1"/>
    <col min="17" max="17" width="14.28515625" style="7" bestFit="1" customWidth="1"/>
    <col min="18" max="19" width="9.140625" style="7" customWidth="1"/>
    <col min="20" max="20" width="13.42578125" style="7" customWidth="1"/>
    <col min="21" max="21" width="9.140625" style="7" customWidth="1"/>
    <col min="22" max="22" width="13.85546875" style="7" bestFit="1" customWidth="1"/>
    <col min="23" max="23" width="13.28515625" style="7" customWidth="1"/>
    <col min="24" max="24" width="23.28515625" style="7" customWidth="1"/>
    <col min="25" max="16384" width="9.140625" style="7"/>
  </cols>
  <sheetData>
    <row r="1" spans="1:24" ht="20.25" customHeight="1">
      <c r="A1" s="308" t="s">
        <v>0</v>
      </c>
      <c r="B1" s="308"/>
      <c r="C1" s="308"/>
      <c r="D1" s="308"/>
      <c r="E1" s="308"/>
      <c r="F1" s="308"/>
      <c r="G1" s="308"/>
      <c r="H1" s="308"/>
    </row>
    <row r="2" spans="1:24" ht="19.5" customHeight="1">
      <c r="A2" s="308" t="s">
        <v>1</v>
      </c>
      <c r="B2" s="308"/>
      <c r="C2" s="308"/>
      <c r="D2" s="308"/>
      <c r="E2" s="308"/>
      <c r="F2" s="308"/>
      <c r="G2" s="308"/>
      <c r="H2" s="308"/>
    </row>
    <row r="3" spans="1:24">
      <c r="A3" s="308"/>
      <c r="B3" s="308"/>
      <c r="C3" s="308"/>
      <c r="D3" s="308"/>
      <c r="E3" s="308"/>
      <c r="F3" s="308"/>
      <c r="G3" s="308"/>
      <c r="H3" s="308"/>
    </row>
    <row r="4" spans="1:24" ht="18" customHeight="1">
      <c r="A4" s="308" t="s">
        <v>2</v>
      </c>
      <c r="B4" s="308"/>
      <c r="C4" s="308"/>
      <c r="D4" s="308"/>
      <c r="E4" s="308"/>
      <c r="F4" s="308"/>
      <c r="G4" s="308"/>
      <c r="H4" s="308"/>
    </row>
    <row r="5" spans="1:24" ht="16.5" customHeight="1">
      <c r="A5" s="308" t="s">
        <v>3</v>
      </c>
      <c r="B5" s="308"/>
      <c r="C5" s="308"/>
      <c r="D5" s="308"/>
      <c r="E5" s="308"/>
      <c r="F5" s="308"/>
      <c r="G5" s="308"/>
      <c r="H5" s="308"/>
    </row>
    <row r="6" spans="1:24">
      <c r="A6" s="308"/>
      <c r="B6" s="308"/>
      <c r="C6" s="308"/>
      <c r="D6" s="308"/>
      <c r="E6" s="308"/>
      <c r="F6" s="308"/>
      <c r="G6" s="308"/>
      <c r="H6" s="308"/>
    </row>
    <row r="7" spans="1:24" ht="15.75" customHeight="1">
      <c r="A7" s="308" t="s">
        <v>99</v>
      </c>
      <c r="B7" s="308"/>
      <c r="C7" s="308"/>
      <c r="D7" s="308"/>
      <c r="E7" s="308"/>
      <c r="F7" s="308"/>
      <c r="G7" s="308"/>
      <c r="H7" s="308"/>
    </row>
    <row r="8" spans="1:24">
      <c r="A8" s="308"/>
      <c r="B8" s="308"/>
      <c r="C8" s="308"/>
      <c r="D8" s="308"/>
      <c r="E8" s="308"/>
      <c r="F8" s="308"/>
      <c r="G8" s="308"/>
      <c r="H8" s="308"/>
    </row>
    <row r="9" spans="1:24" ht="15" customHeight="1">
      <c r="A9" s="309" t="s">
        <v>5</v>
      </c>
      <c r="B9" s="309"/>
      <c r="C9" s="309"/>
      <c r="D9" s="309"/>
      <c r="E9" s="309"/>
      <c r="F9" s="309"/>
      <c r="G9" s="309"/>
      <c r="H9" s="309"/>
    </row>
    <row r="10" spans="1:24">
      <c r="A10" s="310"/>
      <c r="B10" s="310"/>
      <c r="C10" s="310"/>
      <c r="D10" s="310"/>
      <c r="E10" s="310"/>
      <c r="F10" s="310"/>
      <c r="G10" s="310"/>
      <c r="H10" s="310"/>
    </row>
    <row r="11" spans="1:24" ht="12.75" customHeight="1">
      <c r="C11" s="7"/>
      <c r="D11" s="7"/>
      <c r="E11" s="7"/>
    </row>
    <row r="12" spans="1:24" ht="12.75" customHeight="1">
      <c r="A12" s="292" t="s">
        <v>8</v>
      </c>
      <c r="B12" s="292"/>
      <c r="C12" s="292"/>
      <c r="D12" s="292"/>
      <c r="E12" s="292"/>
      <c r="F12" s="292"/>
      <c r="G12" s="292"/>
      <c r="H12" s="292"/>
    </row>
    <row r="13" spans="1:24">
      <c r="A13" s="9"/>
      <c r="B13" s="9"/>
      <c r="C13" s="9"/>
      <c r="D13" s="9"/>
      <c r="E13" s="9"/>
      <c r="F13" s="11"/>
      <c r="G13" s="11"/>
      <c r="H13" s="10" t="s">
        <v>100</v>
      </c>
    </row>
    <row r="14" spans="1:24">
      <c r="A14" s="12"/>
      <c r="B14" s="12"/>
      <c r="C14" s="12"/>
      <c r="D14" s="12"/>
      <c r="E14" s="12"/>
      <c r="F14" s="12"/>
      <c r="G14" s="12"/>
      <c r="H14" s="12"/>
    </row>
    <row r="15" spans="1:24" ht="25.5">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38.25">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2.5">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2.5">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2.5">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5">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c r="A44" s="40"/>
      <c r="B44" s="41"/>
      <c r="C44" s="42"/>
      <c r="D44" s="42"/>
      <c r="E44" s="43"/>
      <c r="F44" s="44"/>
      <c r="G44" s="45"/>
      <c r="H44" s="46"/>
      <c r="M44" s="68">
        <v>3</v>
      </c>
      <c r="N44" s="68">
        <f t="shared" si="1"/>
        <v>0</v>
      </c>
      <c r="P44" s="3"/>
      <c r="Q44" s="3"/>
      <c r="R44" s="3"/>
      <c r="S44" s="3"/>
      <c r="T44" s="3"/>
    </row>
    <row r="45" spans="1:27">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c r="A46" s="287" t="s">
        <v>67</v>
      </c>
      <c r="B46" s="288"/>
      <c r="C46" s="288"/>
      <c r="D46" s="288"/>
      <c r="E46" s="288"/>
      <c r="F46" s="288"/>
      <c r="G46" s="289"/>
      <c r="H46" s="54">
        <f>SUM(H16:H45)</f>
        <v>335720000</v>
      </c>
      <c r="P46" s="3"/>
      <c r="Q46" s="3"/>
      <c r="R46" s="3"/>
      <c r="S46" s="3"/>
      <c r="T46" s="3"/>
    </row>
    <row r="47" spans="1:27">
      <c r="A47" s="299" t="s">
        <v>69</v>
      </c>
      <c r="B47" s="300"/>
      <c r="C47" s="300"/>
      <c r="D47" s="300"/>
      <c r="E47" s="300"/>
      <c r="F47" s="300"/>
      <c r="G47" s="301"/>
      <c r="H47" s="55">
        <v>2.4</v>
      </c>
      <c r="P47" s="3"/>
      <c r="Q47" s="3"/>
      <c r="R47" s="3"/>
      <c r="S47" s="3"/>
      <c r="T47" s="3"/>
    </row>
    <row r="48" spans="1:27">
      <c r="A48" s="302" t="s">
        <v>71</v>
      </c>
      <c r="B48" s="303"/>
      <c r="C48" s="303"/>
      <c r="D48" s="303"/>
      <c r="E48" s="303"/>
      <c r="F48" s="303"/>
      <c r="G48" s="304"/>
      <c r="H48" s="53">
        <f>+(H46*H47)</f>
        <v>805728000</v>
      </c>
      <c r="P48" s="3"/>
      <c r="Q48" s="3"/>
      <c r="R48" s="3"/>
      <c r="S48" s="3"/>
      <c r="T48" s="3"/>
    </row>
    <row r="49" spans="1:20">
      <c r="A49" s="56" t="s">
        <v>11</v>
      </c>
      <c r="B49" s="57" t="s">
        <v>73</v>
      </c>
      <c r="C49" s="58" t="s">
        <v>74</v>
      </c>
      <c r="D49" s="59" t="s">
        <v>75</v>
      </c>
      <c r="E49" s="59"/>
      <c r="F49" s="59"/>
      <c r="G49" s="60" t="s">
        <v>17</v>
      </c>
      <c r="H49" s="61" t="s">
        <v>18</v>
      </c>
      <c r="P49" s="3" t="s">
        <v>47</v>
      </c>
      <c r="Q49" s="109">
        <f>+N16+N17+N18+N19+N39+N42+N43+N45</f>
        <v>331872000</v>
      </c>
      <c r="R49" s="3"/>
      <c r="S49" s="3"/>
      <c r="T49" s="3"/>
    </row>
    <row r="50" spans="1:20" ht="25.5">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5.5">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5.5">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5.5">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5.5">
      <c r="A54" s="62">
        <v>10</v>
      </c>
      <c r="B54" s="5" t="s">
        <v>85</v>
      </c>
      <c r="C54" s="23">
        <v>1000000</v>
      </c>
      <c r="D54" s="63" t="s">
        <v>84</v>
      </c>
      <c r="E54" s="64"/>
      <c r="F54" s="64"/>
      <c r="G54" s="65">
        <v>2</v>
      </c>
      <c r="H54" s="26">
        <f t="shared" si="11"/>
        <v>20000000</v>
      </c>
      <c r="M54" s="72">
        <v>1</v>
      </c>
      <c r="O54" s="73">
        <f t="shared" si="12"/>
        <v>20</v>
      </c>
    </row>
    <row r="55" spans="1:20" ht="25.5">
      <c r="A55" s="62">
        <v>13</v>
      </c>
      <c r="B55" s="5" t="s">
        <v>86</v>
      </c>
      <c r="C55" s="23">
        <v>1000000</v>
      </c>
      <c r="D55" s="63" t="s">
        <v>84</v>
      </c>
      <c r="E55" s="64"/>
      <c r="F55" s="64"/>
      <c r="G55" s="65">
        <v>2</v>
      </c>
      <c r="H55" s="26">
        <f t="shared" si="11"/>
        <v>26000000</v>
      </c>
      <c r="M55" s="72">
        <v>1</v>
      </c>
      <c r="O55" s="73">
        <f t="shared" si="12"/>
        <v>26</v>
      </c>
    </row>
    <row r="56" spans="1:20" ht="25.5">
      <c r="A56" s="62">
        <v>1</v>
      </c>
      <c r="B56" s="5" t="s">
        <v>87</v>
      </c>
      <c r="C56" s="23">
        <v>30000000</v>
      </c>
      <c r="D56" s="63" t="s">
        <v>88</v>
      </c>
      <c r="E56" s="64"/>
      <c r="F56" s="64"/>
      <c r="G56" s="65">
        <v>1</v>
      </c>
      <c r="H56" s="26">
        <f t="shared" si="11"/>
        <v>30000000</v>
      </c>
    </row>
    <row r="57" spans="1:20" ht="25.5">
      <c r="A57" s="62">
        <v>1</v>
      </c>
      <c r="B57" s="5" t="s">
        <v>128</v>
      </c>
      <c r="C57" s="66">
        <v>3500000</v>
      </c>
      <c r="D57" s="63" t="s">
        <v>129</v>
      </c>
      <c r="E57" s="64"/>
      <c r="F57" s="64"/>
      <c r="G57" s="67">
        <v>73</v>
      </c>
      <c r="H57" s="26">
        <f t="shared" si="11"/>
        <v>255500000</v>
      </c>
      <c r="M57" s="68">
        <v>86400000</v>
      </c>
    </row>
    <row r="58" spans="1:20" ht="25.5">
      <c r="A58" s="62">
        <v>1</v>
      </c>
      <c r="B58" s="5" t="s">
        <v>130</v>
      </c>
      <c r="C58" s="23">
        <v>1800000</v>
      </c>
      <c r="D58" s="63" t="s">
        <v>131</v>
      </c>
      <c r="E58" s="64"/>
      <c r="F58" s="64"/>
      <c r="G58" s="65">
        <v>10</v>
      </c>
      <c r="H58" s="26">
        <f t="shared" si="11"/>
        <v>18000000</v>
      </c>
    </row>
    <row r="59" spans="1:20" ht="38.25">
      <c r="A59" s="62">
        <v>1</v>
      </c>
      <c r="B59" s="5" t="s">
        <v>132</v>
      </c>
      <c r="C59" s="23">
        <v>1400000</v>
      </c>
      <c r="D59" s="63" t="s">
        <v>133</v>
      </c>
      <c r="E59" s="64"/>
      <c r="F59" s="64"/>
      <c r="G59" s="67">
        <v>73</v>
      </c>
      <c r="H59" s="26">
        <f t="shared" si="11"/>
        <v>102200000</v>
      </c>
      <c r="M59" s="68">
        <v>16000000</v>
      </c>
    </row>
    <row r="60" spans="1:20" ht="38.25">
      <c r="A60" s="62">
        <v>1</v>
      </c>
      <c r="B60" s="5" t="s">
        <v>134</v>
      </c>
      <c r="C60" s="23">
        <v>6000000</v>
      </c>
      <c r="D60" s="63" t="s">
        <v>92</v>
      </c>
      <c r="E60" s="64"/>
      <c r="F60" s="64"/>
      <c r="G60" s="65">
        <v>4</v>
      </c>
      <c r="H60" s="26">
        <f t="shared" si="11"/>
        <v>24000000</v>
      </c>
    </row>
    <row r="61" spans="1:20" ht="25.5">
      <c r="A61" s="62">
        <v>1</v>
      </c>
      <c r="B61" s="5" t="s">
        <v>135</v>
      </c>
      <c r="C61" s="23">
        <v>67160000</v>
      </c>
      <c r="D61" s="63" t="s">
        <v>88</v>
      </c>
      <c r="E61" s="64"/>
      <c r="F61" s="64"/>
      <c r="G61" s="65">
        <v>1</v>
      </c>
      <c r="H61" s="26">
        <f t="shared" si="11"/>
        <v>67160000</v>
      </c>
      <c r="M61" s="68">
        <v>67159862</v>
      </c>
    </row>
    <row r="62" spans="1:20" ht="25.5">
      <c r="A62" s="62">
        <v>2</v>
      </c>
      <c r="B62" s="5" t="s">
        <v>136</v>
      </c>
      <c r="C62" s="23">
        <v>1200000</v>
      </c>
      <c r="D62" s="63" t="s">
        <v>92</v>
      </c>
      <c r="E62" s="64"/>
      <c r="F62" s="64"/>
      <c r="G62" s="65">
        <f>G60</f>
        <v>4</v>
      </c>
      <c r="H62" s="26">
        <f t="shared" si="11"/>
        <v>9600000</v>
      </c>
    </row>
    <row r="63" spans="1:20" ht="38.25">
      <c r="A63" s="62">
        <v>1</v>
      </c>
      <c r="B63" s="5" t="s">
        <v>91</v>
      </c>
      <c r="C63" s="23">
        <v>200000</v>
      </c>
      <c r="D63" s="63" t="s">
        <v>92</v>
      </c>
      <c r="E63" s="64"/>
      <c r="F63" s="64"/>
      <c r="G63" s="65">
        <v>9</v>
      </c>
      <c r="H63" s="26">
        <f t="shared" si="11"/>
        <v>1800000</v>
      </c>
    </row>
    <row r="64" spans="1:20" ht="51">
      <c r="A64" s="62">
        <v>1</v>
      </c>
      <c r="B64" s="5" t="s">
        <v>93</v>
      </c>
      <c r="C64" s="23">
        <v>30000000</v>
      </c>
      <c r="D64" s="63" t="s">
        <v>88</v>
      </c>
      <c r="E64" s="64"/>
      <c r="F64" s="64"/>
      <c r="G64" s="65">
        <v>1</v>
      </c>
      <c r="H64" s="26">
        <f t="shared" si="11"/>
        <v>30000000</v>
      </c>
    </row>
    <row r="65" spans="1:15" ht="25.5">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ht="25.5">
      <c r="A67" s="62">
        <v>1</v>
      </c>
      <c r="B67" s="5" t="s">
        <v>140</v>
      </c>
      <c r="C67" s="23">
        <v>100000</v>
      </c>
      <c r="D67" s="63" t="s">
        <v>141</v>
      </c>
      <c r="E67" s="64"/>
      <c r="F67" s="64"/>
      <c r="G67" s="121">
        <f>2*73</f>
        <v>146</v>
      </c>
      <c r="H67" s="26">
        <f t="shared" si="11"/>
        <v>14600000</v>
      </c>
      <c r="M67" s="7">
        <v>30</v>
      </c>
    </row>
    <row r="68" spans="1:15" ht="102">
      <c r="A68" s="62">
        <v>1</v>
      </c>
      <c r="B68" s="5" t="s">
        <v>142</v>
      </c>
      <c r="C68" s="123">
        <v>100000000</v>
      </c>
      <c r="D68" s="63" t="s">
        <v>88</v>
      </c>
      <c r="E68" s="64"/>
      <c r="F68" s="64"/>
      <c r="G68" s="65">
        <v>1</v>
      </c>
      <c r="H68" s="26">
        <f t="shared" si="11"/>
        <v>100000000</v>
      </c>
      <c r="N68" s="68">
        <f>+H68/73</f>
        <v>1369863.01369863</v>
      </c>
    </row>
    <row r="69" spans="1:15" ht="51">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ht="25.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11" t="s">
        <v>95</v>
      </c>
      <c r="B75" s="311"/>
      <c r="C75" s="311"/>
      <c r="D75" s="311"/>
      <c r="E75" s="311"/>
      <c r="F75" s="311"/>
      <c r="G75" s="311"/>
      <c r="H75" s="128">
        <f>H48+H74</f>
        <v>2253188000</v>
      </c>
    </row>
    <row r="76" spans="1:15">
      <c r="A76" s="311" t="s">
        <v>96</v>
      </c>
      <c r="B76" s="311"/>
      <c r="C76" s="311"/>
      <c r="D76" s="311"/>
      <c r="E76" s="311"/>
      <c r="F76" s="311"/>
      <c r="G76" s="311"/>
      <c r="H76" s="128">
        <f>ROUND(H75*16%,0)</f>
        <v>360510080</v>
      </c>
    </row>
    <row r="77" spans="1:15">
      <c r="A77" s="312" t="s">
        <v>97</v>
      </c>
      <c r="B77" s="312"/>
      <c r="C77" s="312"/>
      <c r="D77" s="312"/>
      <c r="E77" s="312"/>
      <c r="F77" s="312"/>
      <c r="G77" s="312"/>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7:G47"/>
    <mergeCell ref="A48:G48"/>
    <mergeCell ref="A75:G75"/>
    <mergeCell ref="A76:G76"/>
    <mergeCell ref="A77:G77"/>
    <mergeCell ref="A46:G46"/>
    <mergeCell ref="A1:H1"/>
    <mergeCell ref="A2:H2"/>
    <mergeCell ref="A3:H3"/>
    <mergeCell ref="A4:H4"/>
    <mergeCell ref="A5:H5"/>
    <mergeCell ref="A6:H6"/>
    <mergeCell ref="A7:H7"/>
    <mergeCell ref="A8:H8"/>
    <mergeCell ref="A9:H9"/>
    <mergeCell ref="A10:H10"/>
    <mergeCell ref="A12:H12"/>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36"/>
  <sheetViews>
    <sheetView tabSelected="1" view="pageBreakPreview" topLeftCell="C6" zoomScaleNormal="80" zoomScaleSheetLayoutView="100" workbookViewId="0">
      <selection activeCell="E14" sqref="E14:F14"/>
    </sheetView>
  </sheetViews>
  <sheetFormatPr baseColWidth="10" defaultColWidth="9.140625" defaultRowHeight="12.75"/>
  <cols>
    <col min="1" max="1" width="18.85546875" style="249" customWidth="1"/>
    <col min="2" max="2" width="71.7109375" style="249" customWidth="1"/>
    <col min="3" max="4" width="27.42578125" style="249" customWidth="1"/>
    <col min="5" max="5" width="18.42578125" style="249" customWidth="1"/>
    <col min="6" max="6" width="24.85546875" style="249" customWidth="1"/>
    <col min="7" max="7" width="18.28515625" style="249" customWidth="1"/>
    <col min="8" max="8" width="22.42578125" style="252" customWidth="1"/>
    <col min="9" max="9" width="42.7109375" style="249" customWidth="1"/>
    <col min="10" max="11" width="21.28515625" style="249" customWidth="1"/>
    <col min="12" max="12" width="19.140625" style="249" customWidth="1"/>
    <col min="13" max="16384" width="9.140625" style="249"/>
  </cols>
  <sheetData>
    <row r="1" spans="1:14" s="237" customFormat="1" ht="34.5" customHeight="1">
      <c r="A1" s="352" t="s">
        <v>0</v>
      </c>
      <c r="B1" s="353"/>
      <c r="C1" s="353"/>
      <c r="D1" s="353"/>
      <c r="E1" s="353"/>
      <c r="F1" s="353"/>
      <c r="G1" s="353"/>
      <c r="H1" s="354"/>
    </row>
    <row r="2" spans="1:14" s="237" customFormat="1" ht="22.5" customHeight="1">
      <c r="A2" s="355" t="s">
        <v>1</v>
      </c>
      <c r="B2" s="356"/>
      <c r="C2" s="356"/>
      <c r="D2" s="356"/>
      <c r="E2" s="356"/>
      <c r="F2" s="356"/>
      <c r="G2" s="356"/>
      <c r="H2" s="357"/>
    </row>
    <row r="3" spans="1:14" s="237" customFormat="1" ht="19.5" customHeight="1">
      <c r="A3" s="358" t="s">
        <v>170</v>
      </c>
      <c r="B3" s="359"/>
      <c r="C3" s="359"/>
      <c r="D3" s="359"/>
      <c r="E3" s="359"/>
      <c r="F3" s="359"/>
      <c r="G3" s="359"/>
      <c r="H3" s="360"/>
    </row>
    <row r="4" spans="1:14" s="237" customFormat="1" ht="21" customHeight="1">
      <c r="A4" s="358" t="s">
        <v>173</v>
      </c>
      <c r="B4" s="359"/>
      <c r="C4" s="359"/>
      <c r="D4" s="359"/>
      <c r="E4" s="359"/>
      <c r="F4" s="359"/>
      <c r="G4" s="359"/>
      <c r="H4" s="360"/>
    </row>
    <row r="5" spans="1:14" s="237" customFormat="1" ht="10.5" customHeight="1" thickBot="1">
      <c r="A5" s="238"/>
      <c r="B5" s="239"/>
      <c r="C5" s="239"/>
      <c r="D5" s="239"/>
      <c r="E5" s="239"/>
      <c r="F5" s="239"/>
      <c r="G5" s="239"/>
      <c r="H5" s="240"/>
    </row>
    <row r="6" spans="1:14" s="237" customFormat="1" ht="57" customHeight="1" thickBot="1">
      <c r="A6" s="361" t="s">
        <v>168</v>
      </c>
      <c r="B6" s="362"/>
      <c r="C6" s="362"/>
      <c r="D6" s="362"/>
      <c r="E6" s="362"/>
      <c r="F6" s="362"/>
      <c r="G6" s="362"/>
      <c r="H6" s="363"/>
    </row>
    <row r="7" spans="1:14" s="237" customFormat="1" ht="18.75" customHeight="1" thickBot="1">
      <c r="A7" s="241"/>
      <c r="B7" s="242"/>
      <c r="C7" s="242"/>
      <c r="D7" s="242"/>
      <c r="E7" s="242"/>
      <c r="G7" s="242"/>
      <c r="H7" s="243"/>
    </row>
    <row r="8" spans="1:14" s="237" customFormat="1" ht="18.75" customHeight="1" thickBot="1">
      <c r="A8" s="244" t="s">
        <v>147</v>
      </c>
      <c r="B8" s="245"/>
      <c r="C8" s="245"/>
      <c r="D8" s="245"/>
      <c r="E8" s="245"/>
      <c r="G8" s="246"/>
      <c r="H8" s="269"/>
    </row>
    <row r="9" spans="1:14" s="237" customFormat="1" ht="68.25" customHeight="1" thickBot="1">
      <c r="A9" s="335" t="s">
        <v>171</v>
      </c>
      <c r="B9" s="336"/>
      <c r="C9" s="336"/>
      <c r="D9" s="336"/>
      <c r="E9" s="336"/>
      <c r="F9" s="336"/>
      <c r="G9" s="336"/>
      <c r="H9" s="337"/>
    </row>
    <row r="10" spans="1:14" s="237" customFormat="1" ht="60" customHeight="1" thickBot="1">
      <c r="A10" s="338" t="s">
        <v>148</v>
      </c>
      <c r="B10" s="339"/>
      <c r="C10" s="339"/>
      <c r="D10" s="339"/>
      <c r="E10" s="340"/>
      <c r="F10" s="341" t="s">
        <v>172</v>
      </c>
      <c r="G10" s="342"/>
      <c r="H10" s="343"/>
    </row>
    <row r="11" spans="1:14" s="247" customFormat="1" ht="53.25" customHeight="1" thickBot="1">
      <c r="A11" s="253" t="s">
        <v>156</v>
      </c>
      <c r="B11" s="254"/>
      <c r="C11" s="254"/>
      <c r="D11" s="254"/>
      <c r="E11" s="254"/>
      <c r="F11" s="254"/>
      <c r="G11" s="254"/>
      <c r="H11" s="255"/>
      <c r="J11" s="251"/>
    </row>
    <row r="12" spans="1:14" s="247" customFormat="1" ht="28.5" customHeight="1">
      <c r="A12" s="344" t="s">
        <v>158</v>
      </c>
      <c r="B12" s="348" t="s">
        <v>12</v>
      </c>
      <c r="C12" s="344" t="s">
        <v>149</v>
      </c>
      <c r="D12" s="278" t="s">
        <v>150</v>
      </c>
      <c r="E12" s="350" t="s">
        <v>151</v>
      </c>
      <c r="F12" s="351"/>
      <c r="G12" s="350" t="s">
        <v>152</v>
      </c>
      <c r="H12" s="351"/>
      <c r="J12" s="248"/>
    </row>
    <row r="13" spans="1:14" s="247" customFormat="1" ht="28.5" customHeight="1" thickBot="1">
      <c r="A13" s="345"/>
      <c r="B13" s="349"/>
      <c r="C13" s="345"/>
      <c r="D13" s="286" t="s">
        <v>159</v>
      </c>
      <c r="E13" s="346" t="s">
        <v>160</v>
      </c>
      <c r="F13" s="347"/>
      <c r="G13" s="346" t="s">
        <v>161</v>
      </c>
      <c r="H13" s="347"/>
      <c r="J13" s="248"/>
      <c r="K13" s="282"/>
      <c r="L13" s="282"/>
    </row>
    <row r="14" spans="1:14" ht="32.25" customHeight="1" thickBot="1">
      <c r="A14" s="275">
        <v>1</v>
      </c>
      <c r="B14" s="276" t="s">
        <v>157</v>
      </c>
      <c r="C14" s="277" t="s">
        <v>131</v>
      </c>
      <c r="D14" s="285"/>
      <c r="E14" s="315" t="s">
        <v>174</v>
      </c>
      <c r="F14" s="316"/>
      <c r="G14" s="313"/>
      <c r="H14" s="314"/>
      <c r="I14" s="250"/>
      <c r="J14" s="248"/>
      <c r="K14" s="283"/>
      <c r="L14" s="283"/>
      <c r="M14" s="281"/>
      <c r="N14" s="281"/>
    </row>
    <row r="15" spans="1:14" s="256" customFormat="1" ht="42" customHeight="1" thickBot="1">
      <c r="A15" s="329" t="s">
        <v>162</v>
      </c>
      <c r="B15" s="330"/>
      <c r="C15" s="330"/>
      <c r="D15" s="330"/>
      <c r="E15" s="330"/>
      <c r="F15" s="331"/>
      <c r="G15" s="327"/>
      <c r="H15" s="328"/>
      <c r="J15" s="248"/>
      <c r="K15" s="284"/>
      <c r="L15" s="281"/>
      <c r="M15" s="281"/>
      <c r="N15" s="281"/>
    </row>
    <row r="16" spans="1:14" ht="34.5" customHeight="1">
      <c r="A16" s="332" t="s">
        <v>163</v>
      </c>
      <c r="B16" s="333"/>
      <c r="C16" s="333"/>
      <c r="D16" s="333"/>
      <c r="E16" s="333"/>
      <c r="F16" s="334"/>
      <c r="G16" s="323"/>
      <c r="H16" s="324"/>
      <c r="J16" s="248"/>
      <c r="K16"/>
      <c r="L16"/>
      <c r="M16"/>
    </row>
    <row r="17" spans="1:13" ht="34.5" customHeight="1">
      <c r="A17" s="317" t="s">
        <v>164</v>
      </c>
      <c r="B17" s="318"/>
      <c r="C17" s="318"/>
      <c r="D17" s="318"/>
      <c r="E17" s="318"/>
      <c r="F17" s="319"/>
      <c r="G17" s="323"/>
      <c r="H17" s="324"/>
      <c r="J17" s="279"/>
      <c r="K17"/>
      <c r="L17"/>
      <c r="M17"/>
    </row>
    <row r="18" spans="1:13" ht="60" customHeight="1" thickBot="1">
      <c r="A18" s="320" t="s">
        <v>165</v>
      </c>
      <c r="B18" s="321"/>
      <c r="C18" s="321"/>
      <c r="D18" s="321"/>
      <c r="E18" s="321"/>
      <c r="F18" s="322"/>
      <c r="G18" s="325"/>
      <c r="H18" s="326"/>
      <c r="J18" s="280"/>
      <c r="K18"/>
      <c r="L18"/>
      <c r="M18"/>
    </row>
    <row r="19" spans="1:13" ht="22.5" customHeight="1">
      <c r="A19" s="257" t="s">
        <v>153</v>
      </c>
      <c r="B19" s="258"/>
      <c r="C19" s="259"/>
      <c r="D19" s="259"/>
      <c r="E19" s="260"/>
      <c r="F19" s="261"/>
      <c r="G19" s="261"/>
      <c r="H19" s="262"/>
      <c r="J19" s="280"/>
      <c r="K19"/>
      <c r="L19"/>
      <c r="M19"/>
    </row>
    <row r="20" spans="1:13">
      <c r="A20" s="270"/>
      <c r="H20" s="264"/>
      <c r="K20"/>
      <c r="L20"/>
      <c r="M20"/>
    </row>
    <row r="21" spans="1:13" ht="33.75" customHeight="1">
      <c r="A21" s="368" t="s">
        <v>166</v>
      </c>
      <c r="B21" s="369"/>
      <c r="C21" s="369"/>
      <c r="D21" s="369"/>
      <c r="E21" s="369"/>
      <c r="F21" s="369"/>
      <c r="G21" s="369"/>
      <c r="H21" s="370"/>
      <c r="K21"/>
      <c r="L21"/>
      <c r="M21"/>
    </row>
    <row r="22" spans="1:13" ht="17.25" customHeight="1">
      <c r="A22" s="374" t="s">
        <v>167</v>
      </c>
      <c r="B22" s="375"/>
      <c r="C22" s="375"/>
      <c r="D22" s="375"/>
      <c r="E22" s="375"/>
      <c r="F22" s="375"/>
      <c r="G22" s="375"/>
      <c r="H22" s="376"/>
      <c r="K22"/>
      <c r="L22"/>
      <c r="M22"/>
    </row>
    <row r="23" spans="1:13" ht="34.5" customHeight="1">
      <c r="A23" s="371" t="s">
        <v>169</v>
      </c>
      <c r="B23" s="372"/>
      <c r="C23" s="372"/>
      <c r="D23" s="372"/>
      <c r="E23" s="372"/>
      <c r="F23" s="372"/>
      <c r="G23" s="372"/>
      <c r="H23" s="373"/>
    </row>
    <row r="24" spans="1:13" ht="38.450000000000003" customHeight="1">
      <c r="A24" s="371"/>
      <c r="B24" s="372"/>
      <c r="C24" s="372"/>
      <c r="D24" s="372"/>
      <c r="E24" s="372"/>
      <c r="F24" s="372"/>
      <c r="G24" s="372"/>
      <c r="H24" s="373"/>
    </row>
    <row r="25" spans="1:13" ht="37.5" customHeight="1">
      <c r="A25" s="371"/>
      <c r="B25" s="372"/>
      <c r="C25" s="372"/>
      <c r="D25" s="372"/>
      <c r="E25" s="372"/>
      <c r="F25" s="372"/>
      <c r="G25" s="372"/>
      <c r="H25" s="373"/>
    </row>
    <row r="26" spans="1:13" ht="42.75" customHeight="1">
      <c r="A26" s="371"/>
      <c r="B26" s="372"/>
      <c r="C26" s="372"/>
      <c r="D26" s="372"/>
      <c r="E26" s="372"/>
      <c r="F26" s="372"/>
      <c r="G26" s="372"/>
      <c r="H26" s="373"/>
    </row>
    <row r="27" spans="1:13" ht="21" customHeight="1">
      <c r="A27" s="371"/>
      <c r="B27" s="372"/>
      <c r="C27" s="372"/>
      <c r="D27" s="372"/>
      <c r="E27" s="372"/>
      <c r="F27" s="372"/>
      <c r="G27" s="372"/>
      <c r="H27" s="373"/>
    </row>
    <row r="28" spans="1:13" ht="21" customHeight="1">
      <c r="A28" s="371"/>
      <c r="B28" s="372"/>
      <c r="C28" s="372"/>
      <c r="D28" s="372"/>
      <c r="E28" s="372"/>
      <c r="F28" s="372"/>
      <c r="G28" s="372"/>
      <c r="H28" s="373"/>
    </row>
    <row r="29" spans="1:13" ht="15.75" customHeight="1">
      <c r="A29" s="371"/>
      <c r="B29" s="372"/>
      <c r="C29" s="372"/>
      <c r="D29" s="372"/>
      <c r="E29" s="372"/>
      <c r="F29" s="372"/>
      <c r="G29" s="372"/>
      <c r="H29" s="373"/>
    </row>
    <row r="30" spans="1:13" ht="18" customHeight="1">
      <c r="A30" s="371"/>
      <c r="B30" s="372"/>
      <c r="C30" s="372"/>
      <c r="D30" s="372"/>
      <c r="E30" s="372"/>
      <c r="F30" s="372"/>
      <c r="G30" s="372"/>
      <c r="H30" s="373"/>
    </row>
    <row r="31" spans="1:13" ht="18" customHeight="1">
      <c r="A31" s="371"/>
      <c r="B31" s="372"/>
      <c r="C31" s="372"/>
      <c r="D31" s="372"/>
      <c r="E31" s="372"/>
      <c r="F31" s="372"/>
      <c r="G31" s="372"/>
      <c r="H31" s="373"/>
    </row>
    <row r="32" spans="1:13" ht="35.25" customHeight="1">
      <c r="A32" s="371"/>
      <c r="B32" s="372"/>
      <c r="C32" s="372"/>
      <c r="D32" s="372"/>
      <c r="E32" s="372"/>
      <c r="F32" s="372"/>
      <c r="G32" s="372"/>
      <c r="H32" s="373"/>
    </row>
    <row r="33" spans="1:8" ht="66.75" customHeight="1">
      <c r="A33" s="368"/>
      <c r="B33" s="369"/>
      <c r="C33" s="369"/>
      <c r="D33" s="369"/>
      <c r="E33" s="369"/>
      <c r="F33" s="369"/>
      <c r="G33" s="369"/>
      <c r="H33" s="370"/>
    </row>
    <row r="34" spans="1:8">
      <c r="A34" s="263"/>
      <c r="B34" s="271"/>
      <c r="C34" s="271"/>
      <c r="D34" s="271"/>
      <c r="E34" s="271"/>
      <c r="F34" s="271"/>
      <c r="G34" s="271"/>
      <c r="H34" s="264"/>
    </row>
    <row r="35" spans="1:8" ht="16.5" customHeight="1">
      <c r="A35" s="364" t="s">
        <v>154</v>
      </c>
      <c r="B35" s="365"/>
      <c r="C35" s="365"/>
      <c r="D35" s="272"/>
      <c r="E35" s="273"/>
      <c r="F35" s="274"/>
      <c r="G35" s="274"/>
      <c r="H35" s="264"/>
    </row>
    <row r="36" spans="1:8" ht="16.5" customHeight="1" thickBot="1">
      <c r="A36" s="366" t="s">
        <v>155</v>
      </c>
      <c r="B36" s="367"/>
      <c r="C36" s="367"/>
      <c r="D36" s="265"/>
      <c r="E36" s="266"/>
      <c r="F36" s="267"/>
      <c r="G36" s="267"/>
      <c r="H36" s="268"/>
    </row>
  </sheetData>
  <mergeCells count="31">
    <mergeCell ref="A35:C35"/>
    <mergeCell ref="A36:C36"/>
    <mergeCell ref="A33:H33"/>
    <mergeCell ref="A23:H32"/>
    <mergeCell ref="A21:H21"/>
    <mergeCell ref="A22:H22"/>
    <mergeCell ref="A1:H1"/>
    <mergeCell ref="A2:H2"/>
    <mergeCell ref="A3:H3"/>
    <mergeCell ref="A4:H4"/>
    <mergeCell ref="A6:H6"/>
    <mergeCell ref="A9:H9"/>
    <mergeCell ref="A10:E10"/>
    <mergeCell ref="F10:H10"/>
    <mergeCell ref="A12:A13"/>
    <mergeCell ref="G13:H13"/>
    <mergeCell ref="B12:B13"/>
    <mergeCell ref="C12:C13"/>
    <mergeCell ref="E13:F13"/>
    <mergeCell ref="G12:H12"/>
    <mergeCell ref="E12:F12"/>
    <mergeCell ref="G14:H14"/>
    <mergeCell ref="E14:F14"/>
    <mergeCell ref="A17:F17"/>
    <mergeCell ref="A18:F18"/>
    <mergeCell ref="G17:H17"/>
    <mergeCell ref="G18:H18"/>
    <mergeCell ref="G15:H15"/>
    <mergeCell ref="G16:H16"/>
    <mergeCell ref="A15:F15"/>
    <mergeCell ref="A16:F16"/>
  </mergeCells>
  <pageMargins left="0.7" right="0.7" top="0.75" bottom="0.75" header="0.3" footer="0.3"/>
  <pageSetup scale="33" fitToHeight="0" orientation="portrait" r:id="rId1"/>
  <rowBreaks count="1" manualBreakCount="1">
    <brk id="10"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FORM NO 1</vt:lpstr>
      <vt:lpstr>'FORM NO 1'!Área_de_impresión</vt:lpstr>
      <vt:lpstr>'HITO I (Fase I)'!Área_de_impresión</vt:lpstr>
      <vt:lpstr>'Hito II (Actualización)'!Área_de_impresión</vt:lpstr>
      <vt:lpstr>'FORM NO 1'!Títulos_a_imprimir</vt:lpstr>
      <vt:lpstr>'HITO I (Fase I)'!Títulos_a_imprimir</vt:lpstr>
      <vt:lpstr>'Hito II (Actualización)'!Títulos_a_imprimir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Dahyan Alexandra Lopez Arias</cp:lastModifiedBy>
  <cp:revision/>
  <dcterms:created xsi:type="dcterms:W3CDTF">2000-02-14T18:40:08Z</dcterms:created>
  <dcterms:modified xsi:type="dcterms:W3CDTF">2024-06-11T18:26:09Z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