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8_{24D540AA-61B9-41D5-AD84-789D478A77A1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ESTUDIO DE MERCADO " sheetId="5" r:id="rId1"/>
    <sheet name="REGIONALIZACIÓN" sheetId="6" r:id="rId2"/>
    <sheet name="Hoja2" sheetId="2" state="hidden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6" i="6" l="1"/>
  <c r="B5" i="6"/>
  <c r="T5" i="5"/>
  <c r="H15" i="5"/>
  <c r="I15" i="5"/>
  <c r="J15" i="5"/>
  <c r="K15" i="5"/>
  <c r="L15" i="5"/>
  <c r="M15" i="5"/>
  <c r="N15" i="5"/>
  <c r="O15" i="5"/>
  <c r="P15" i="5"/>
  <c r="Q15" i="5"/>
  <c r="R15" i="5"/>
  <c r="S15" i="5"/>
  <c r="G15" i="5"/>
  <c r="M5" i="5"/>
  <c r="L11" i="5"/>
  <c r="R11" i="5" s="1"/>
  <c r="L12" i="5"/>
  <c r="R12" i="5" s="1"/>
  <c r="S12" i="5" s="1"/>
  <c r="L13" i="5"/>
  <c r="R13" i="5" s="1"/>
  <c r="S13" i="5" s="1"/>
  <c r="L14" i="5"/>
  <c r="R14" i="5" s="1"/>
  <c r="S14" i="5" s="1"/>
  <c r="L10" i="5"/>
  <c r="R10" i="5" s="1"/>
  <c r="L8" i="5"/>
  <c r="L5" i="5"/>
  <c r="H6" i="5"/>
  <c r="I6" i="5"/>
  <c r="J6" i="5"/>
  <c r="K6" i="5"/>
  <c r="G6" i="5"/>
  <c r="R5" i="5" l="1"/>
  <c r="L6" i="5"/>
  <c r="R8" i="5"/>
  <c r="S10" i="5"/>
  <c r="S11" i="5"/>
  <c r="N8" i="5"/>
  <c r="M6" i="5"/>
  <c r="N5" i="5"/>
  <c r="N10" i="5"/>
  <c r="O10" i="5"/>
  <c r="P10" i="5" s="1"/>
  <c r="O14" i="5"/>
  <c r="N14" i="5"/>
  <c r="N13" i="5"/>
  <c r="O12" i="5"/>
  <c r="N12" i="5"/>
  <c r="O8" i="5"/>
  <c r="O13" i="5"/>
  <c r="P13" i="5" s="1"/>
  <c r="Q13" i="5" s="1"/>
  <c r="N11" i="5"/>
  <c r="O5" i="5"/>
  <c r="O11" i="5"/>
  <c r="S8" i="5" l="1"/>
  <c r="P8" i="5"/>
  <c r="P11" i="5"/>
  <c r="Q11" i="5" s="1"/>
  <c r="S5" i="5"/>
  <c r="R6" i="5"/>
  <c r="Q10" i="5"/>
  <c r="P5" i="5"/>
  <c r="O6" i="5"/>
  <c r="N6" i="5"/>
  <c r="P12" i="5"/>
  <c r="Q12" i="5" s="1"/>
  <c r="P14" i="5"/>
  <c r="Q14" i="5" s="1"/>
  <c r="Q8" i="5" l="1"/>
  <c r="Q5" i="5"/>
  <c r="P6" i="5"/>
  <c r="B3" i="6"/>
  <c r="S6" i="5"/>
  <c r="Q6" i="5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L2" authorId="0" shapeId="0" xr:uid="{8B54FBAB-D5AD-48CB-8EAD-9670B42C0433}">
      <text>
        <r>
          <rPr>
            <sz val="11"/>
            <color theme="1"/>
            <rFont val="Calibri"/>
            <family val="2"/>
            <scheme val="minor"/>
          </rPr>
          <t>[Comentario encadenado]
Tu versión de Excel te permite leer este comentario encadenado; sin embargo, las ediciones que se apliquen se quitarán si el archivo se abre en una versión más reciente de Excel. Más información: https://go.microsoft.com/fwlink/?linkid=870924
Comentario:
    Se ajusto histórico indexado 2023 de acuerdo con guía de Colombia Compra Eficiente Análisis del Sector</t>
        </r>
      </text>
    </comment>
    <comment ref="M2" authorId="0" shapeId="0" xr:uid="{C481867E-315E-4D45-A00F-F8B12F5E277B}">
      <text>
        <r>
          <rPr>
            <sz val="11"/>
            <color theme="1"/>
            <rFont val="Calibri"/>
            <family val="2"/>
            <scheme val="minor"/>
          </rPr>
          <t>[Comentario encadenado]
Tu versión de Excel te permite leer este comentario encadenado; sin embargo, las ediciones que se apliquen se quitarán si el archivo se abre en una versión más reciente de Excel. Más información: https://go.microsoft.com/fwlink/?linkid=870924
Comentario:
    Se ajusto histórico indexado 2022 de acuerdo con guía de Colombia Compra Eficiente Análisis del Sector</t>
        </r>
      </text>
    </comment>
    <comment ref="R3" authorId="0" shapeId="0" xr:uid="{C62C09C4-B697-46F5-9051-EFD2A020B6EE}">
      <text>
        <r>
          <rPr>
            <sz val="11"/>
            <color theme="1"/>
            <rFont val="Calibri"/>
            <family val="2"/>
            <scheme val="minor"/>
          </rPr>
          <t>[Comentario encadenado]
Tu versión de Excel te permite leer este comentario encadenado; sin embargo, las ediciones que se apliquen se quitarán si el archivo se abre en una versión más reciente de Excel. Más información: https://go.microsoft.com/fwlink/?linkid=870924
Comentario:
    Se ajustó valor promedio unitario utilizando las fórmulas estadísticas media armónica y media geométrica</t>
        </r>
      </text>
    </comment>
  </commentList>
</comments>
</file>

<file path=xl/sharedStrings.xml><?xml version="1.0" encoding="utf-8"?>
<sst xmlns="http://schemas.openxmlformats.org/spreadsheetml/2006/main" count="59" uniqueCount="44">
  <si>
    <t xml:space="preserve">ITEM </t>
  </si>
  <si>
    <t>REGIONAL</t>
  </si>
  <si>
    <t>CANTIDAD TOTAL</t>
  </si>
  <si>
    <t>UNIDAD</t>
  </si>
  <si>
    <r>
      <t xml:space="preserve">ESPECIFICACIONES TÉCNICAS PARA EL MANTENIMIENTO PREVENTIVO DE LOS ESPECTROFOTÓMETROS ULTRAVIOLETA VISIBLE                              Revisión del estado actual del instrumento antes de proceder a realizar el mantenimiento, con el fin de registrar cualquier anomalía presentada en el funcionamiento del equipo durante los chequeos preliminares.
• Pruebas de funcionamiento básicas en ABS, %T y barrido. 
• Proceder al apagado y desconexión de la potencia del equipo y el PC. 
• Retiro o apertura de tapa principal. 
• Inspección interna del instrumento, limpieza interna y externa. 
• Verificación de alineamiento óptico de lámparas UV y VIS. 
• Verificación alineamiento óptico de espejo fuente. 
• Chequeo de mecanismo de filtros. 
• Chequeo del sistema electrónico; fuente de referencia, fuentes de potencia y fuentes de los detectores. 
• Limpieza de las ventanas del compartimiento de muestra. 
• Verificación de las superficies ópticas, tarjetas electrónicas, ajustes de los circuitos integrados y conectores. 
• Ensamble y pruebas de funcionamiento. 
• La validación y calibración de los espectrofotómetros UV VISIBLE se debe realizar con estándares certificados con trazabilidad internacional del tipo STARNA o similar y que se encuentren vigentes.
• Mantenimiento del sistema de computación: Hardware y software, así como periféricos y módulos, que hagan parte integral del equipo.
</t>
    </r>
    <r>
      <rPr>
        <b/>
        <sz val="10"/>
        <color theme="1"/>
        <rFont val="Arial"/>
        <family val="2"/>
      </rPr>
      <t>Procedimiento de validación y calificación operacional</t>
    </r>
    <r>
      <rPr>
        <sz val="10"/>
        <color theme="1"/>
        <rFont val="Arial"/>
        <family val="2"/>
      </rPr>
      <t xml:space="preserve">  
• Verificación de los protocolos de seguridad.
• Comportamiento de la línea base, (medición de ruido del sistema).
• Prueba para la precisión de longitud de onda con lámpara de mercurio externa.
• Prueba para la precisión de longitud de onda con lámpara de Deuterio interna.
• Prueba para la precisión fotométrica.
• Prueba ruido fotométrico. 
• Estándares e instrumentos de medida debidamente calibrados y certificados, con fecha vigente, acreditando su trazabilidad.</t>
    </r>
  </si>
  <si>
    <t xml:space="preserve">PRESENTACIÓN </t>
  </si>
  <si>
    <t xml:space="preserve">ESPECIFICACIÓN TÉCNICA </t>
  </si>
  <si>
    <t>BOGOTÁ</t>
  </si>
  <si>
    <t xml:space="preserve">ESPECIFICACIONES TÉCNICAS PARA EL MANTENIMIENTO PREVENTIVO DEL CROMATÓGRAFO CON DETECTOR FID                                               
• Inspección de la condición de las conexiones eléctricas y tubería de gas.
• Limpieza exterior (carcasa)  e interior (tarjeta) de CPU del computador, ajuste de conexiones, verificación de estado de disco duro, prueba, verificación de voltaje de entrada, Inspección de operación de los ventiladores y pruebas del equipo.
• Limpieza exterior (carcasa) e interior (tarjetas) del monitor del computador, ajuste de conexiones, prueba y verificación de voltaje de entrada.  
• Prueba de impresión.
• Limpieza tarjeta y ventiladores.
• Limpieza de puertos de inyección y detectores.
• Cambio de consumibles de ser necesario en el caso de cromatógrafo de gases como Liner “o” ring, Septum y sello de oro.
• Limpieza de las cubiertas del instrumento y aspiración del polvo dentro del equipo.
• Verificación de funcionamiento de los ventiladores.
• Limpieza del módulo completo correspondiente al head space.
• Ajuste de la electrónica.
• Revisión sistema operativo y Software.
• Prueba de desempeño del equipo dentro de los estándares y recomendaciones del fabricante.
• Suministrar y remplazar en el mantenimiento preventivo y procedimientos OQ/PV todos los elementos y partes de consumo.
Para la Calificación Operacional
• Verificación de temperatura, flujos y presiones con instrumentos.
• Prueba química, sensibilidad del equipo con inyección de estándar.
• Prueba de repetividad.
• Test de fugas.
• Demás pruebas descritas en los documentos que Shimadzu ha instituido. 
   </t>
  </si>
  <si>
    <t>Servicio de mantenimiento preventivo, correctivo y verificación para equipo SISTEMA DE PURIFICACIÓN DE AGUA MARCA MILLIPORE, MODELO MILLI Q DIRECT 8, SERIAL F1PA36568E</t>
  </si>
  <si>
    <t>SECCIONAL META (VILLAVICENCIO)</t>
  </si>
  <si>
    <t>Servicio de mantenimiento preventivo, correctivo y verificación para equipo REPHILE DIRECT PURE UP marca REPHILE, Modelo DIRECT PURE UP, SERIAL 40488</t>
  </si>
  <si>
    <t xml:space="preserve">REGIONAL BOGOTA </t>
  </si>
  <si>
    <t>Lámpara UV de doble longitud de onda 185/254 nm para Equipo Direct Pure UP; Referencia: RAUV357B1</t>
  </si>
  <si>
    <t>Filtro de venteo tanque de almacenamiento de Agua. El filtro tiene membrana de 0,22 micras para microorganismos y scavenger para CO2; Referencia: RATANKVN1</t>
  </si>
  <si>
    <t xml:space="preserve">Filtro Capsula de 0.2μm, material PES; Referencia: RAFFC0200. </t>
  </si>
  <si>
    <t>Cartucho Rephiduo U; Referencia: RR600Q201</t>
  </si>
  <si>
    <t>Cartucho Rephiduo H; Referencia: RR300Q201.</t>
  </si>
  <si>
    <t>MiC-0013-SG-2023</t>
  </si>
  <si>
    <t>MiC-0041-SG-2022</t>
  </si>
  <si>
    <t xml:space="preserve">VALOR TOTAL </t>
  </si>
  <si>
    <t>Water - Ing SAS</t>
  </si>
  <si>
    <t>QUIMITRONICA</t>
  </si>
  <si>
    <t>LOTES</t>
  </si>
  <si>
    <t xml:space="preserve">VALOR PROMEDIO UNITARIO </t>
  </si>
  <si>
    <t xml:space="preserve">VALOR POR ITEM </t>
  </si>
  <si>
    <t xml:space="preserve">VALOR TOTAL PROCESO </t>
  </si>
  <si>
    <t>PAF</t>
  </si>
  <si>
    <t xml:space="preserve">          </t>
  </si>
  <si>
    <t xml:space="preserve"> </t>
  </si>
  <si>
    <t>HISTORICO 2023 INDEXADO</t>
  </si>
  <si>
    <t>HISTORICO 2022  INDEXADO</t>
  </si>
  <si>
    <t>CENTRO DE COSTO</t>
  </si>
  <si>
    <t>VALOR</t>
  </si>
  <si>
    <t>REGIONAL BOGOTA</t>
  </si>
  <si>
    <t>REGIONAL ORIENTE</t>
  </si>
  <si>
    <t xml:space="preserve">TOTAL </t>
  </si>
  <si>
    <t>LOTE 1 MANTENIMIENTO PREVENTIVO, CORRECTIVO Y VERIFICACIÓN DEL SISTEMA DE PURIFICACIÓN DE AGUA DE LA MARCA MILLIPORE, DEL LABORATORIO DE GENÉTICA DE LA DIRECCIÓN SECCIONAL META</t>
  </si>
  <si>
    <t xml:space="preserve">LOTE 2 MANTENIMIENTO PREVENTIVO, CORRECTIVO, VERIFICACIÓN Y REPUESTOS PARA EL SISTEMA DE PURIFICACIÓN DE AGUA DE LA MARCA REPHILE, DEL GRUPO NACIONAL DE METROLOGÍA </t>
  </si>
  <si>
    <t>VALOR TOTAL LOTE 1</t>
  </si>
  <si>
    <t>VALOR TOTAL LOTE 2</t>
  </si>
  <si>
    <t>LOTE 1</t>
  </si>
  <si>
    <t>LOTE 2</t>
  </si>
  <si>
    <t xml:space="preserve"> REPUESTOS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</si>
</sst>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</numFmts>
  <fonts count="1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name val="Arial"/>
      <family val="2"/>
    </font>
    <font>
      <b/>
      <sz val="9"/>
      <color theme="1"/>
      <name val="Arial"/>
      <family val="2"/>
    </font>
    <font>
      <b/>
      <sz val="9"/>
      <color rgb="FF00000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9"/>
      <color rgb="FF000000"/>
      <name val="Arial"/>
      <family val="2"/>
    </font>
    <font>
      <b/>
      <sz val="10"/>
      <color rgb="FF00000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4" fontId="12" fillId="0" borderId="0" applyFont="0" applyFill="0" applyBorder="0" applyAlignment="0" applyProtection="0"/>
    <xf numFmtId="9" fontId="12" fillId="0" borderId="0" applyFont="0" applyFill="0" applyBorder="0" applyAlignment="0" applyProtection="0"/>
  </cellStyleXfs>
  <cellXfs count="63">
    <xf numFmtId="0" fontId="0" fillId="0" borderId="0" xfId="0"/>
    <xf numFmtId="0" fontId="1" fillId="0" borderId="0" xfId="0" applyFont="1" applyAlignment="1">
      <alignment wrapText="1"/>
    </xf>
    <xf numFmtId="0" fontId="6" fillId="0" borderId="7" xfId="0" applyFont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10" fillId="3" borderId="7" xfId="0" applyFont="1" applyFill="1" applyBorder="1" applyAlignment="1">
      <alignment horizontal="justify" vertical="center" wrapText="1"/>
    </xf>
    <xf numFmtId="0" fontId="3" fillId="0" borderId="0" xfId="0" applyFont="1" applyAlignment="1">
      <alignment horizontal="center" vertical="center" wrapText="1"/>
    </xf>
    <xf numFmtId="164" fontId="1" fillId="0" borderId="0" xfId="0" applyNumberFormat="1" applyFont="1" applyAlignment="1">
      <alignment wrapText="1"/>
    </xf>
    <xf numFmtId="0" fontId="3" fillId="4" borderId="4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44" fontId="1" fillId="0" borderId="0" xfId="0" applyNumberFormat="1" applyFont="1" applyAlignment="1">
      <alignment wrapText="1"/>
    </xf>
    <xf numFmtId="0" fontId="3" fillId="8" borderId="0" xfId="0" applyFont="1" applyFill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 wrapText="1"/>
    </xf>
    <xf numFmtId="0" fontId="3" fillId="8" borderId="4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center" vertical="center" wrapText="1"/>
    </xf>
    <xf numFmtId="164" fontId="6" fillId="0" borderId="7" xfId="1" applyNumberFormat="1" applyFont="1" applyFill="1" applyBorder="1" applyAlignment="1">
      <alignment horizontal="center" vertical="center" wrapText="1"/>
    </xf>
    <xf numFmtId="44" fontId="6" fillId="0" borderId="7" xfId="1" applyFont="1" applyFill="1" applyBorder="1" applyAlignment="1">
      <alignment horizontal="center" vertical="center" wrapText="1"/>
    </xf>
    <xf numFmtId="10" fontId="6" fillId="0" borderId="7" xfId="2" applyNumberFormat="1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164" fontId="6" fillId="2" borderId="7" xfId="1" applyNumberFormat="1" applyFont="1" applyFill="1" applyBorder="1" applyAlignment="1">
      <alignment horizontal="center" vertical="center" wrapText="1"/>
    </xf>
    <xf numFmtId="44" fontId="6" fillId="2" borderId="7" xfId="1" applyFont="1" applyFill="1" applyBorder="1" applyAlignment="1">
      <alignment horizontal="center" vertical="center" wrapText="1"/>
    </xf>
    <xf numFmtId="164" fontId="7" fillId="2" borderId="7" xfId="1" applyNumberFormat="1" applyFont="1" applyFill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13" fillId="0" borderId="0" xfId="0" applyFont="1"/>
    <xf numFmtId="0" fontId="13" fillId="0" borderId="0" xfId="0" applyFont="1" applyAlignment="1">
      <alignment horizontal="center" vertical="center"/>
    </xf>
    <xf numFmtId="43" fontId="0" fillId="0" borderId="0" xfId="1" applyNumberFormat="1" applyFont="1"/>
    <xf numFmtId="0" fontId="13" fillId="0" borderId="13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0" fillId="0" borderId="8" xfId="0" applyBorder="1" applyAlignment="1">
      <alignment vertical="center"/>
    </xf>
    <xf numFmtId="43" fontId="0" fillId="0" borderId="9" xfId="1" applyNumberFormat="1" applyFont="1" applyBorder="1" applyAlignment="1">
      <alignment vertical="center"/>
    </xf>
    <xf numFmtId="0" fontId="13" fillId="0" borderId="10" xfId="0" applyFont="1" applyBorder="1" applyAlignment="1">
      <alignment vertical="center"/>
    </xf>
    <xf numFmtId="43" fontId="13" fillId="0" borderId="12" xfId="1" applyNumberFormat="1" applyFont="1" applyBorder="1" applyAlignment="1">
      <alignment vertical="center"/>
    </xf>
    <xf numFmtId="164" fontId="3" fillId="0" borderId="0" xfId="0" applyNumberFormat="1" applyFont="1" applyAlignment="1">
      <alignment wrapText="1"/>
    </xf>
    <xf numFmtId="0" fontId="3" fillId="0" borderId="0" xfId="0" applyFont="1" applyAlignment="1">
      <alignment wrapText="1"/>
    </xf>
    <xf numFmtId="164" fontId="7" fillId="0" borderId="7" xfId="1" applyNumberFormat="1" applyFont="1" applyFill="1" applyBorder="1" applyAlignment="1">
      <alignment horizontal="center" vertical="center" wrapText="1"/>
    </xf>
    <xf numFmtId="164" fontId="11" fillId="0" borderId="11" xfId="1" applyNumberFormat="1" applyFont="1" applyBorder="1" applyAlignment="1">
      <alignment horizontal="center" vertical="center" wrapText="1"/>
    </xf>
    <xf numFmtId="0" fontId="0" fillId="0" borderId="20" xfId="0" applyBorder="1" applyAlignment="1">
      <alignment vertical="center"/>
    </xf>
    <xf numFmtId="43" fontId="0" fillId="0" borderId="21" xfId="1" applyNumberFormat="1" applyFont="1" applyBorder="1" applyAlignme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164" fontId="7" fillId="0" borderId="9" xfId="1" applyNumberFormat="1" applyFont="1" applyFill="1" applyBorder="1" applyAlignment="1">
      <alignment horizontal="center" vertical="center" wrapText="1"/>
    </xf>
    <xf numFmtId="164" fontId="7" fillId="0" borderId="12" xfId="1" applyNumberFormat="1" applyFont="1" applyFill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8" fillId="0" borderId="4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left" vertical="center" wrapText="1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Medium9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L2" dT="2024-05-16T14:21:50.76" personId="{00000000-0000-0000-0000-000000000000}" id="{8B54FBAB-D5AD-48CB-8EAD-9670B42C0433}">
    <text>Se ajusto histórico indexado 2023 de acuerdo con guía de Colombia Compra Eficiente Análisis del Sector</text>
  </threadedComment>
  <threadedComment ref="M2" dT="2024-05-16T14:22:05.19" personId="{00000000-0000-0000-0000-000000000000}" id="{C481867E-315E-4D45-A00F-F8B12F5E277B}">
    <text>Se ajusto histórico indexado 2022 de acuerdo con guía de Colombia Compra Eficiente Análisis del Sector</text>
  </threadedComment>
  <threadedComment ref="R3" dT="2024-05-16T14:22:43.85" personId="{00000000-0000-0000-0000-000000000000}" id="{C62C09C4-B697-46F5-9051-EFD2A020B6EE}">
    <text>Se ajustó valor promedio unitario utilizando las fórmulas estadísticas media armónica y media geométrica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1.xml"/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23"/>
  <sheetViews>
    <sheetView topLeftCell="B1" workbookViewId="0">
      <selection activeCell="T16" sqref="T16"/>
    </sheetView>
  </sheetViews>
  <sheetFormatPr baseColWidth="10" defaultColWidth="11.42578125" defaultRowHeight="12" x14ac:dyDescent="0.2"/>
  <cols>
    <col min="1" max="1" width="11.42578125" style="1"/>
    <col min="2" max="2" width="8.5703125" style="1" customWidth="1"/>
    <col min="3" max="3" width="46.85546875" style="1" customWidth="1"/>
    <col min="4" max="4" width="14.140625" style="1" customWidth="1"/>
    <col min="5" max="5" width="15.5703125" style="1" customWidth="1"/>
    <col min="6" max="6" width="11.42578125" style="1" customWidth="1"/>
    <col min="7" max="7" width="14.5703125" style="1" bestFit="1" customWidth="1"/>
    <col min="8" max="8" width="14.5703125" style="1" hidden="1" customWidth="1"/>
    <col min="9" max="10" width="14.42578125" style="1" customWidth="1"/>
    <col min="11" max="11" width="14.42578125" style="1" hidden="1" customWidth="1"/>
    <col min="12" max="12" width="12.85546875" style="1" bestFit="1" customWidth="1"/>
    <col min="13" max="13" width="13.5703125" style="1" bestFit="1" customWidth="1"/>
    <col min="14" max="17" width="13.5703125" style="1" hidden="1" customWidth="1"/>
    <col min="18" max="20" width="12.85546875" style="1" bestFit="1" customWidth="1"/>
    <col min="21" max="21" width="12.140625" style="1" bestFit="1" customWidth="1"/>
    <col min="22" max="16384" width="11.42578125" style="1"/>
  </cols>
  <sheetData>
    <row r="1" spans="1:21" ht="12.75" thickBot="1" x14ac:dyDescent="0.25"/>
    <row r="2" spans="1:21" ht="37.5" customHeight="1" thickBot="1" x14ac:dyDescent="0.25">
      <c r="G2" s="7" t="s">
        <v>21</v>
      </c>
      <c r="H2" s="10"/>
      <c r="I2" s="8" t="s">
        <v>22</v>
      </c>
      <c r="J2" s="9" t="s">
        <v>27</v>
      </c>
      <c r="K2" s="9"/>
      <c r="L2" s="14" t="s">
        <v>30</v>
      </c>
      <c r="M2" s="15" t="s">
        <v>31</v>
      </c>
      <c r="N2" s="12"/>
      <c r="O2" s="12"/>
      <c r="P2" s="12"/>
      <c r="Q2" s="12"/>
      <c r="R2" s="5"/>
      <c r="S2" s="5"/>
      <c r="T2" s="5"/>
    </row>
    <row r="3" spans="1:21" ht="42.75" customHeight="1" thickBot="1" x14ac:dyDescent="0.25">
      <c r="A3" s="13" t="s">
        <v>23</v>
      </c>
      <c r="B3" s="26" t="s">
        <v>0</v>
      </c>
      <c r="C3" s="27" t="s">
        <v>6</v>
      </c>
      <c r="D3" s="27" t="s">
        <v>5</v>
      </c>
      <c r="E3" s="28" t="s">
        <v>1</v>
      </c>
      <c r="F3" s="28" t="s">
        <v>2</v>
      </c>
      <c r="G3" s="28" t="s">
        <v>20</v>
      </c>
      <c r="H3" s="28">
        <v>2023</v>
      </c>
      <c r="I3" s="28" t="s">
        <v>20</v>
      </c>
      <c r="J3" s="28" t="s">
        <v>20</v>
      </c>
      <c r="K3" s="28">
        <v>2022</v>
      </c>
      <c r="L3" s="28" t="s">
        <v>18</v>
      </c>
      <c r="M3" s="28" t="s">
        <v>19</v>
      </c>
      <c r="N3" s="28"/>
      <c r="O3" s="28"/>
      <c r="P3" s="28"/>
      <c r="Q3" s="28"/>
      <c r="R3" s="28" t="s">
        <v>24</v>
      </c>
      <c r="S3" s="28" t="s">
        <v>25</v>
      </c>
      <c r="T3" s="29" t="s">
        <v>26</v>
      </c>
    </row>
    <row r="4" spans="1:21" ht="22.5" customHeight="1" thickBot="1" x14ac:dyDescent="0.25">
      <c r="A4" s="13"/>
      <c r="B4" s="51" t="s">
        <v>37</v>
      </c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3"/>
    </row>
    <row r="5" spans="1:21" ht="51.75" thickBot="1" x14ac:dyDescent="0.25">
      <c r="A5" s="13">
        <v>1</v>
      </c>
      <c r="B5" s="30">
        <v>1</v>
      </c>
      <c r="C5" s="17" t="s">
        <v>9</v>
      </c>
      <c r="D5" s="2" t="s">
        <v>3</v>
      </c>
      <c r="E5" s="2" t="s">
        <v>10</v>
      </c>
      <c r="F5" s="18">
        <v>1</v>
      </c>
      <c r="G5" s="19">
        <v>2008720</v>
      </c>
      <c r="H5" s="19">
        <v>1826055</v>
      </c>
      <c r="I5" s="20">
        <v>4198320</v>
      </c>
      <c r="J5" s="20">
        <v>2067744</v>
      </c>
      <c r="K5" s="20">
        <v>2322380</v>
      </c>
      <c r="L5" s="19">
        <f>ROUND((+H5*9.28%+H5),0)</f>
        <v>1995513</v>
      </c>
      <c r="M5" s="19">
        <f>ROUND(((K5*13.12%+K5)+(2627076.26*9.28%)),0)</f>
        <v>2870869</v>
      </c>
      <c r="N5" s="19">
        <f>AVERAGE(G5,I5,J5,L5,M5)</f>
        <v>2628233.2000000002</v>
      </c>
      <c r="O5" s="19">
        <f>_xlfn.STDEV.S(G5,I5,J5,L5,M5)</f>
        <v>951620.23553973471</v>
      </c>
      <c r="P5" s="21">
        <f>+O5/N5</f>
        <v>0.36207602717283027</v>
      </c>
      <c r="Q5" s="19" t="str">
        <f>IF(P5&lt;30%,"MEDIA GEOMETRICA","MEDIA ARMÓNICA")</f>
        <v>MEDIA ARMÓNICA</v>
      </c>
      <c r="R5" s="19">
        <f>ROUND((HARMEAN(G5,I5,J5,L5,M5)),0)</f>
        <v>2416522</v>
      </c>
      <c r="S5" s="19">
        <f>R5*F5</f>
        <v>2416522</v>
      </c>
      <c r="T5" s="56">
        <f>+S6+S15</f>
        <v>14766839</v>
      </c>
      <c r="U5" s="6"/>
    </row>
    <row r="6" spans="1:21" s="41" customFormat="1" ht="13.5" thickBot="1" x14ac:dyDescent="0.25">
      <c r="A6" s="13"/>
      <c r="B6" s="54" t="s">
        <v>39</v>
      </c>
      <c r="C6" s="55"/>
      <c r="D6" s="55"/>
      <c r="E6" s="55"/>
      <c r="F6" s="55"/>
      <c r="G6" s="42">
        <f>SUM(G5)</f>
        <v>2008720</v>
      </c>
      <c r="H6" s="42">
        <f t="shared" ref="H6:S6" si="0">SUM(H5)</f>
        <v>1826055</v>
      </c>
      <c r="I6" s="42">
        <f t="shared" si="0"/>
        <v>4198320</v>
      </c>
      <c r="J6" s="42">
        <f t="shared" si="0"/>
        <v>2067744</v>
      </c>
      <c r="K6" s="42">
        <f t="shared" si="0"/>
        <v>2322380</v>
      </c>
      <c r="L6" s="42">
        <f t="shared" si="0"/>
        <v>1995513</v>
      </c>
      <c r="M6" s="42">
        <f t="shared" si="0"/>
        <v>2870869</v>
      </c>
      <c r="N6" s="42">
        <f t="shared" si="0"/>
        <v>2628233.2000000002</v>
      </c>
      <c r="O6" s="42">
        <f t="shared" si="0"/>
        <v>951620.23553973471</v>
      </c>
      <c r="P6" s="42">
        <f t="shared" si="0"/>
        <v>0.36207602717283027</v>
      </c>
      <c r="Q6" s="42">
        <f t="shared" si="0"/>
        <v>0</v>
      </c>
      <c r="R6" s="42">
        <f t="shared" si="0"/>
        <v>2416522</v>
      </c>
      <c r="S6" s="42">
        <f t="shared" si="0"/>
        <v>2416522</v>
      </c>
      <c r="T6" s="56"/>
      <c r="U6" s="40"/>
    </row>
    <row r="7" spans="1:21" ht="13.5" customHeight="1" thickBot="1" x14ac:dyDescent="0.25">
      <c r="A7" s="13"/>
      <c r="B7" s="51" t="s">
        <v>38</v>
      </c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6"/>
      <c r="U7" s="6"/>
    </row>
    <row r="8" spans="1:21" ht="51.75" thickBot="1" x14ac:dyDescent="0.25">
      <c r="A8" s="13">
        <v>2</v>
      </c>
      <c r="B8" s="30">
        <v>2</v>
      </c>
      <c r="C8" s="17" t="s">
        <v>11</v>
      </c>
      <c r="D8" s="2" t="s">
        <v>3</v>
      </c>
      <c r="E8" s="2" t="s">
        <v>12</v>
      </c>
      <c r="F8" s="18">
        <v>1</v>
      </c>
      <c r="G8" s="19">
        <v>2008720</v>
      </c>
      <c r="H8" s="19">
        <v>1826055</v>
      </c>
      <c r="I8" s="20">
        <v>3900820</v>
      </c>
      <c r="J8" s="20"/>
      <c r="K8" s="20"/>
      <c r="L8" s="19">
        <f>ROUND((+H8*9.28%+H8),0)</f>
        <v>1995513</v>
      </c>
      <c r="M8" s="19"/>
      <c r="N8" s="19">
        <f>AVERAGE(G8,I8,L8)</f>
        <v>2635017.6666666665</v>
      </c>
      <c r="O8" s="19">
        <f>_xlfn.STDEV.S(G8,I8,L8)</f>
        <v>1096236.8660633222</v>
      </c>
      <c r="P8" s="21">
        <f>+O8/N8</f>
        <v>0.41602638188383639</v>
      </c>
      <c r="Q8" s="19" t="str">
        <f>IF(P8&lt;30%,"MEDIA GEOMETRICA","MEDIA ARMÓNICA")</f>
        <v>MEDIA ARMÓNICA</v>
      </c>
      <c r="R8" s="19">
        <f>ROUND((HARMEAN(G8,I8,J8,L8,M8)),0)</f>
        <v>2389848</v>
      </c>
      <c r="S8" s="19">
        <f>R8*F8</f>
        <v>2389848</v>
      </c>
      <c r="T8" s="56"/>
      <c r="U8" s="6"/>
    </row>
    <row r="9" spans="1:21" ht="15" customHeight="1" x14ac:dyDescent="0.2">
      <c r="A9" s="46">
        <v>3</v>
      </c>
      <c r="B9" s="51" t="s">
        <v>43</v>
      </c>
      <c r="C9" s="52"/>
      <c r="D9" s="52"/>
      <c r="E9" s="52"/>
      <c r="F9" s="52"/>
      <c r="G9" s="52"/>
      <c r="H9" s="52"/>
      <c r="I9" s="52"/>
      <c r="J9" s="52"/>
      <c r="K9" s="52"/>
      <c r="L9" s="52"/>
      <c r="M9" s="52"/>
      <c r="N9" s="52"/>
      <c r="O9" s="52"/>
      <c r="P9" s="52"/>
      <c r="Q9" s="52"/>
      <c r="R9" s="52"/>
      <c r="S9" s="52"/>
      <c r="T9" s="56"/>
      <c r="U9" s="6"/>
    </row>
    <row r="10" spans="1:21" ht="15.75" customHeight="1" x14ac:dyDescent="0.2">
      <c r="A10" s="47"/>
      <c r="B10" s="3">
        <v>3</v>
      </c>
      <c r="C10" s="4" t="s">
        <v>17</v>
      </c>
      <c r="D10" s="16" t="s">
        <v>3</v>
      </c>
      <c r="E10" s="2" t="s">
        <v>7</v>
      </c>
      <c r="F10" s="22">
        <v>1</v>
      </c>
      <c r="G10" s="23">
        <v>2201500</v>
      </c>
      <c r="H10" s="23">
        <v>2134289</v>
      </c>
      <c r="I10" s="24">
        <v>2439500</v>
      </c>
      <c r="J10" s="24"/>
      <c r="K10" s="24"/>
      <c r="L10" s="19">
        <f>ROUND((+H10*9.28%+H10),0)</f>
        <v>2332351</v>
      </c>
      <c r="M10" s="25"/>
      <c r="N10" s="19">
        <f>AVERAGE(G10,I10,L10)</f>
        <v>2324450.3333333335</v>
      </c>
      <c r="O10" s="19">
        <f>_xlfn.STDEV.S(G10,I10,L10)</f>
        <v>119196.54105859504</v>
      </c>
      <c r="P10" s="21">
        <f>+O10/N10</f>
        <v>5.1279452758908182E-2</v>
      </c>
      <c r="Q10" s="19" t="str">
        <f>IF(P10&lt;30%,"MEDIA GEOMETRICA","MEDIA ARMÓNICA")</f>
        <v>MEDIA GEOMETRICA</v>
      </c>
      <c r="R10" s="19">
        <f>ROUND((GEOMEAN(G10,I10,L10)),0)</f>
        <v>2322404</v>
      </c>
      <c r="S10" s="23">
        <f>R10*F10</f>
        <v>2322404</v>
      </c>
      <c r="T10" s="56"/>
      <c r="U10" s="6"/>
    </row>
    <row r="11" spans="1:21" ht="15.75" customHeight="1" x14ac:dyDescent="0.2">
      <c r="A11" s="47"/>
      <c r="B11" s="3">
        <v>4</v>
      </c>
      <c r="C11" s="4" t="s">
        <v>16</v>
      </c>
      <c r="D11" s="16" t="s">
        <v>3</v>
      </c>
      <c r="E11" s="2" t="s">
        <v>7</v>
      </c>
      <c r="F11" s="22">
        <v>1</v>
      </c>
      <c r="G11" s="23">
        <v>2320500</v>
      </c>
      <c r="H11" s="23">
        <v>2220719</v>
      </c>
      <c r="I11" s="24">
        <v>2856000</v>
      </c>
      <c r="J11" s="24"/>
      <c r="K11" s="24"/>
      <c r="L11" s="19">
        <f t="shared" ref="L11:L14" si="1">ROUND((+H11*9.28%+H11),0)</f>
        <v>2426802</v>
      </c>
      <c r="M11" s="25"/>
      <c r="N11" s="19">
        <f t="shared" ref="N11:N14" si="2">AVERAGE(G11,I11,L11)</f>
        <v>2534434</v>
      </c>
      <c r="O11" s="19">
        <f t="shared" ref="O11:O14" si="3">_xlfn.STDEV.S(G11,I11,L11)</f>
        <v>283511.1074861089</v>
      </c>
      <c r="P11" s="21">
        <f t="shared" ref="P11:P14" si="4">+O11/N11</f>
        <v>0.11186367744676283</v>
      </c>
      <c r="Q11" s="19" t="str">
        <f t="shared" ref="Q11:Q14" si="5">IF(P11&lt;30%,"MEDIA GEOMETRICA","MEDIA ARMÓNICA")</f>
        <v>MEDIA GEOMETRICA</v>
      </c>
      <c r="R11" s="19">
        <f t="shared" ref="R11:R14" si="6">ROUND((GEOMEAN(G11,I11,L11)),0)</f>
        <v>2524205</v>
      </c>
      <c r="S11" s="23">
        <f>R11*F11</f>
        <v>2524205</v>
      </c>
      <c r="T11" s="56"/>
      <c r="U11" s="6"/>
    </row>
    <row r="12" spans="1:21" ht="44.45" customHeight="1" x14ac:dyDescent="0.2">
      <c r="A12" s="47"/>
      <c r="B12" s="3">
        <v>5</v>
      </c>
      <c r="C12" s="4" t="s">
        <v>15</v>
      </c>
      <c r="D12" s="16" t="s">
        <v>3</v>
      </c>
      <c r="E12" s="2" t="s">
        <v>7</v>
      </c>
      <c r="F12" s="22">
        <v>1</v>
      </c>
      <c r="G12" s="23">
        <v>1172150</v>
      </c>
      <c r="H12" s="23">
        <v>1130976</v>
      </c>
      <c r="I12" s="24">
        <v>1288770</v>
      </c>
      <c r="J12" s="24"/>
      <c r="K12" s="24"/>
      <c r="L12" s="19">
        <f t="shared" si="1"/>
        <v>1235931</v>
      </c>
      <c r="M12" s="25"/>
      <c r="N12" s="19">
        <f t="shared" si="2"/>
        <v>1232283.6666666667</v>
      </c>
      <c r="O12" s="19">
        <f t="shared" si="3"/>
        <v>58395.491095917103</v>
      </c>
      <c r="P12" s="21">
        <f t="shared" si="4"/>
        <v>4.7388026536030609E-2</v>
      </c>
      <c r="Q12" s="19" t="str">
        <f t="shared" si="5"/>
        <v>MEDIA GEOMETRICA</v>
      </c>
      <c r="R12" s="19">
        <f t="shared" si="6"/>
        <v>1231358</v>
      </c>
      <c r="S12" s="23">
        <f>R12*F12</f>
        <v>1231358</v>
      </c>
      <c r="T12" s="56"/>
      <c r="U12" s="6"/>
    </row>
    <row r="13" spans="1:21" ht="42.75" customHeight="1" x14ac:dyDescent="0.2">
      <c r="A13" s="47"/>
      <c r="B13" s="3">
        <v>6</v>
      </c>
      <c r="C13" s="4" t="s">
        <v>14</v>
      </c>
      <c r="D13" s="16" t="s">
        <v>3</v>
      </c>
      <c r="E13" s="2" t="s">
        <v>7</v>
      </c>
      <c r="F13" s="22">
        <v>1</v>
      </c>
      <c r="G13" s="23">
        <v>1368500</v>
      </c>
      <c r="H13" s="23">
        <v>1290020</v>
      </c>
      <c r="I13" s="24">
        <v>1448230</v>
      </c>
      <c r="J13" s="24"/>
      <c r="K13" s="24"/>
      <c r="L13" s="19">
        <f t="shared" si="1"/>
        <v>1409734</v>
      </c>
      <c r="M13" s="25"/>
      <c r="N13" s="19">
        <f t="shared" si="2"/>
        <v>1408821.3333333333</v>
      </c>
      <c r="O13" s="19">
        <f t="shared" si="3"/>
        <v>39872.834678930638</v>
      </c>
      <c r="P13" s="21">
        <f t="shared" si="4"/>
        <v>2.8302264975353375E-2</v>
      </c>
      <c r="Q13" s="19" t="str">
        <f t="shared" si="5"/>
        <v>MEDIA GEOMETRICA</v>
      </c>
      <c r="R13" s="19">
        <f t="shared" si="6"/>
        <v>1408445</v>
      </c>
      <c r="S13" s="23">
        <f>R13*F13</f>
        <v>1408445</v>
      </c>
      <c r="T13" s="56"/>
      <c r="U13" s="6"/>
    </row>
    <row r="14" spans="1:21" ht="30" customHeight="1" x14ac:dyDescent="0.2">
      <c r="A14" s="47"/>
      <c r="B14" s="3">
        <v>7</v>
      </c>
      <c r="C14" s="4" t="s">
        <v>13</v>
      </c>
      <c r="D14" s="16" t="s">
        <v>3</v>
      </c>
      <c r="E14" s="2" t="s">
        <v>7</v>
      </c>
      <c r="F14" s="22">
        <v>1</v>
      </c>
      <c r="G14" s="23">
        <v>2201500</v>
      </c>
      <c r="H14" s="23">
        <v>2144142</v>
      </c>
      <c r="I14" s="24">
        <v>2935730</v>
      </c>
      <c r="J14" s="24"/>
      <c r="K14" s="24"/>
      <c r="L14" s="19">
        <f t="shared" si="1"/>
        <v>2343118</v>
      </c>
      <c r="M14" s="25"/>
      <c r="N14" s="19">
        <f t="shared" si="2"/>
        <v>2493449.3333333335</v>
      </c>
      <c r="O14" s="19">
        <f t="shared" si="3"/>
        <v>389516.43811440613</v>
      </c>
      <c r="P14" s="21">
        <f t="shared" si="4"/>
        <v>0.15621590256806478</v>
      </c>
      <c r="Q14" s="19" t="str">
        <f t="shared" si="5"/>
        <v>MEDIA GEOMETRICA</v>
      </c>
      <c r="R14" s="19">
        <f t="shared" si="6"/>
        <v>2474057</v>
      </c>
      <c r="S14" s="23">
        <f>R14*F14</f>
        <v>2474057</v>
      </c>
      <c r="T14" s="56"/>
      <c r="U14" s="6"/>
    </row>
    <row r="15" spans="1:21" ht="16.899999999999999" customHeight="1" thickBot="1" x14ac:dyDescent="0.25">
      <c r="A15" s="48"/>
      <c r="B15" s="49" t="s">
        <v>40</v>
      </c>
      <c r="C15" s="50"/>
      <c r="D15" s="50"/>
      <c r="E15" s="50"/>
      <c r="F15" s="50"/>
      <c r="G15" s="43">
        <f>SUM(G10:G14)+G8</f>
        <v>11272870</v>
      </c>
      <c r="H15" s="43">
        <f t="shared" ref="H15:S15" si="7">SUM(H10:H14)+H8</f>
        <v>10746201</v>
      </c>
      <c r="I15" s="43">
        <f t="shared" si="7"/>
        <v>14869050</v>
      </c>
      <c r="J15" s="43">
        <f t="shared" si="7"/>
        <v>0</v>
      </c>
      <c r="K15" s="43">
        <f t="shared" si="7"/>
        <v>0</v>
      </c>
      <c r="L15" s="43">
        <f t="shared" si="7"/>
        <v>11743449</v>
      </c>
      <c r="M15" s="43">
        <f t="shared" si="7"/>
        <v>0</v>
      </c>
      <c r="N15" s="43">
        <f t="shared" si="7"/>
        <v>12628456.333333334</v>
      </c>
      <c r="O15" s="43">
        <f t="shared" si="7"/>
        <v>1986729.2784972801</v>
      </c>
      <c r="P15" s="43">
        <f t="shared" si="7"/>
        <v>0.81107570616895619</v>
      </c>
      <c r="Q15" s="43" t="e">
        <f t="shared" si="7"/>
        <v>#VALUE!</v>
      </c>
      <c r="R15" s="43">
        <f t="shared" si="7"/>
        <v>12350317</v>
      </c>
      <c r="S15" s="43">
        <f t="shared" si="7"/>
        <v>12350317</v>
      </c>
      <c r="T15" s="57"/>
      <c r="U15" s="6"/>
    </row>
    <row r="18" spans="7:17" x14ac:dyDescent="0.2">
      <c r="G18" s="6"/>
      <c r="H18" s="6"/>
      <c r="J18" s="6" t="s">
        <v>29</v>
      </c>
      <c r="K18" s="11" t="s">
        <v>29</v>
      </c>
      <c r="L18" s="6" t="s">
        <v>29</v>
      </c>
      <c r="M18" s="11"/>
      <c r="N18" s="11"/>
      <c r="O18" s="11"/>
      <c r="P18" s="11"/>
      <c r="Q18" s="11"/>
    </row>
    <row r="19" spans="7:17" x14ac:dyDescent="0.2">
      <c r="K19" s="11" t="s">
        <v>29</v>
      </c>
      <c r="M19" s="11"/>
      <c r="N19" s="11"/>
      <c r="O19" s="11"/>
      <c r="P19" s="11"/>
      <c r="Q19" s="11"/>
    </row>
    <row r="23" spans="7:17" x14ac:dyDescent="0.2">
      <c r="J23" s="1" t="s">
        <v>28</v>
      </c>
    </row>
  </sheetData>
  <mergeCells count="7">
    <mergeCell ref="A9:A15"/>
    <mergeCell ref="B15:F15"/>
    <mergeCell ref="B9:S9"/>
    <mergeCell ref="B4:T4"/>
    <mergeCell ref="B7:S7"/>
    <mergeCell ref="B6:F6"/>
    <mergeCell ref="T5:T15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B75A2C-F934-4863-AB40-240BABFAA37E}">
  <dimension ref="A1:B7"/>
  <sheetViews>
    <sheetView tabSelected="1" workbookViewId="0">
      <selection activeCell="B7" sqref="B7"/>
    </sheetView>
  </sheetViews>
  <sheetFormatPr baseColWidth="10" defaultRowHeight="22.5" customHeight="1" x14ac:dyDescent="0.25"/>
  <cols>
    <col min="1" max="1" width="39.85546875" customWidth="1"/>
    <col min="2" max="2" width="15.5703125" bestFit="1" customWidth="1"/>
  </cols>
  <sheetData>
    <row r="1" spans="1:2" s="32" customFormat="1" ht="22.5" customHeight="1" x14ac:dyDescent="0.25">
      <c r="A1" s="34" t="s">
        <v>32</v>
      </c>
      <c r="B1" s="35" t="s">
        <v>33</v>
      </c>
    </row>
    <row r="2" spans="1:2" s="32" customFormat="1" ht="22.5" customHeight="1" x14ac:dyDescent="0.25">
      <c r="A2" s="58" t="s">
        <v>41</v>
      </c>
      <c r="B2" s="59"/>
    </row>
    <row r="3" spans="1:2" ht="22.5" customHeight="1" x14ac:dyDescent="0.25">
      <c r="A3" s="36" t="s">
        <v>35</v>
      </c>
      <c r="B3" s="37">
        <f>+'ESTUDIO DE MERCADO '!S5</f>
        <v>2416522</v>
      </c>
    </row>
    <row r="4" spans="1:2" s="32" customFormat="1" ht="22.5" customHeight="1" x14ac:dyDescent="0.25">
      <c r="A4" s="58" t="s">
        <v>42</v>
      </c>
      <c r="B4" s="59"/>
    </row>
    <row r="5" spans="1:2" ht="22.5" customHeight="1" x14ac:dyDescent="0.25">
      <c r="A5" s="44" t="s">
        <v>34</v>
      </c>
      <c r="B5" s="45">
        <f>+'ESTUDIO DE MERCADO '!S15</f>
        <v>12350317</v>
      </c>
    </row>
    <row r="6" spans="1:2" s="31" customFormat="1" ht="22.5" customHeight="1" thickBot="1" x14ac:dyDescent="0.3">
      <c r="A6" s="38" t="s">
        <v>36</v>
      </c>
      <c r="B6" s="39">
        <f>+B5+B3</f>
        <v>14766839</v>
      </c>
    </row>
    <row r="7" spans="1:2" ht="22.5" customHeight="1" x14ac:dyDescent="0.25">
      <c r="B7" s="33"/>
    </row>
  </sheetData>
  <mergeCells count="2">
    <mergeCell ref="A2:B2"/>
    <mergeCell ref="A4:B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D3:E6"/>
  <sheetViews>
    <sheetView workbookViewId="0">
      <selection activeCell="E4" sqref="E4:E5"/>
    </sheetView>
  </sheetViews>
  <sheetFormatPr baseColWidth="10" defaultColWidth="11.5703125" defaultRowHeight="15" x14ac:dyDescent="0.25"/>
  <cols>
    <col min="4" max="4" width="124.5703125" customWidth="1"/>
    <col min="5" max="5" width="89.5703125" customWidth="1"/>
  </cols>
  <sheetData>
    <row r="3" spans="4:5" ht="15.75" thickBot="1" x14ac:dyDescent="0.3"/>
    <row r="4" spans="4:5" ht="242.25" customHeight="1" x14ac:dyDescent="0.25">
      <c r="D4" s="60" t="s">
        <v>4</v>
      </c>
      <c r="E4" s="60" t="s">
        <v>8</v>
      </c>
    </row>
    <row r="5" spans="4:5" ht="188.25" customHeight="1" thickBot="1" x14ac:dyDescent="0.3">
      <c r="D5" s="61"/>
      <c r="E5" s="62"/>
    </row>
    <row r="6" spans="4:5" ht="182.25" customHeight="1" thickBot="1" x14ac:dyDescent="0.3">
      <c r="D6" s="62"/>
    </row>
  </sheetData>
  <mergeCells count="2">
    <mergeCell ref="D4:D6"/>
    <mergeCell ref="E4:E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ESTUDIO DE MERCADO </vt:lpstr>
      <vt:lpstr>REGIONALIZACIÓN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2024-05-31T16:17:42Z</dcterms:modified>
</cp:coreProperties>
</file>