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GOBERNACIÓN DEL ATLÁNTICO\CONTRATOS DE URGENCIA MANIFIESTA 2020 COVID-19\CONTRATO LABORATORIO DE SALUD\"/>
    </mc:Choice>
  </mc:AlternateContent>
  <bookViews>
    <workbookView xWindow="0" yWindow="0" windowWidth="20490" windowHeight="7755"/>
  </bookViews>
  <sheets>
    <sheet name="PRESUPUESTO" sheetId="1" r:id="rId1"/>
    <sheet name="PRELIMINARES " sheetId="4" r:id="rId2"/>
    <sheet name="MAMPOSTERIA, PLANTILLAS, PAÑETE" sheetId="5" r:id="rId3"/>
    <sheet name="REDES HIDROSANITARIAS" sheetId="6" r:id="rId4"/>
    <sheet name="PISOS Y ACABADOS" sheetId="7" r:id="rId5"/>
    <sheet name="ADICIONALES" sheetId="9" r:id="rId6"/>
    <sheet name="INSTALACIONES ELECTRICAS" sheetId="8" r:id="rId7"/>
    <sheet name="CANTIDADES" sheetId="2" r:id="rId8"/>
    <sheet name="PARTE ELECTRICA" sheetId="3" r:id="rId9"/>
  </sheets>
  <externalReferences>
    <externalReference r:id="rId10"/>
  </externalReferenc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9" i="1" l="1"/>
  <c r="F777" i="9"/>
  <c r="G781" i="9" s="1"/>
  <c r="D751" i="9" s="1"/>
  <c r="F751" i="9" s="1"/>
  <c r="G756" i="9" s="1"/>
  <c r="E777" i="9"/>
  <c r="E771" i="9"/>
  <c r="F771" i="9" s="1"/>
  <c r="G774" i="9" s="1"/>
  <c r="F759" i="9"/>
  <c r="G768" i="9" s="1"/>
  <c r="F52" i="1"/>
  <c r="F733" i="9"/>
  <c r="G737" i="9" s="1"/>
  <c r="D707" i="9" s="1"/>
  <c r="F707" i="9" s="1"/>
  <c r="G712" i="9" s="1"/>
  <c r="E733" i="9"/>
  <c r="E727" i="9"/>
  <c r="F727" i="9" s="1"/>
  <c r="G730" i="9" s="1"/>
  <c r="F715" i="9"/>
  <c r="G724" i="9" s="1"/>
  <c r="F44" i="1"/>
  <c r="G44" i="1" s="1"/>
  <c r="F688" i="9"/>
  <c r="G692" i="9" s="1"/>
  <c r="D662" i="9" s="1"/>
  <c r="F662" i="9" s="1"/>
  <c r="G667" i="9" s="1"/>
  <c r="E688" i="9"/>
  <c r="G685" i="9"/>
  <c r="F682" i="9"/>
  <c r="E682" i="9"/>
  <c r="F670" i="9"/>
  <c r="G679" i="9" s="1"/>
  <c r="F644" i="9"/>
  <c r="G648" i="9" s="1"/>
  <c r="D618" i="9" s="1"/>
  <c r="F618" i="9" s="1"/>
  <c r="G623" i="9" s="1"/>
  <c r="E644" i="9"/>
  <c r="F638" i="9"/>
  <c r="G641" i="9" s="1"/>
  <c r="E638" i="9"/>
  <c r="F626" i="9"/>
  <c r="G635" i="9" s="1"/>
  <c r="F600" i="9"/>
  <c r="G604" i="9" s="1"/>
  <c r="D574" i="9" s="1"/>
  <c r="F574" i="9" s="1"/>
  <c r="G579" i="9" s="1"/>
  <c r="E600" i="9"/>
  <c r="E594" i="9"/>
  <c r="F594" i="9" s="1"/>
  <c r="G597" i="9" s="1"/>
  <c r="F582" i="9"/>
  <c r="G591" i="9" s="1"/>
  <c r="F557" i="9"/>
  <c r="G561" i="9" s="1"/>
  <c r="D531" i="9" s="1"/>
  <c r="F531" i="9" s="1"/>
  <c r="G536" i="9" s="1"/>
  <c r="E557" i="9"/>
  <c r="E551" i="9"/>
  <c r="F551" i="9" s="1"/>
  <c r="G554" i="9" s="1"/>
  <c r="F539" i="9"/>
  <c r="G548" i="9" s="1"/>
  <c r="F513" i="9"/>
  <c r="G517" i="9" s="1"/>
  <c r="D487" i="9" s="1"/>
  <c r="F487" i="9" s="1"/>
  <c r="G492" i="9" s="1"/>
  <c r="E513" i="9"/>
  <c r="E507" i="9"/>
  <c r="F507" i="9" s="1"/>
  <c r="G510" i="9" s="1"/>
  <c r="F495" i="9"/>
  <c r="G504" i="9" s="1"/>
  <c r="F468" i="9"/>
  <c r="G472" i="9" s="1"/>
  <c r="D442" i="9" s="1"/>
  <c r="F442" i="9" s="1"/>
  <c r="G447" i="9" s="1"/>
  <c r="E468" i="9"/>
  <c r="E462" i="9"/>
  <c r="F462" i="9" s="1"/>
  <c r="G465" i="9" s="1"/>
  <c r="F450" i="9"/>
  <c r="G459" i="9" s="1"/>
  <c r="F424" i="9"/>
  <c r="G428" i="9" s="1"/>
  <c r="D398" i="9" s="1"/>
  <c r="F398" i="9" s="1"/>
  <c r="G403" i="9" s="1"/>
  <c r="E424" i="9"/>
  <c r="E418" i="9"/>
  <c r="F418" i="9" s="1"/>
  <c r="G421" i="9" s="1"/>
  <c r="F406" i="9"/>
  <c r="G415" i="9" s="1"/>
  <c r="F380" i="9"/>
  <c r="G384" i="9" s="1"/>
  <c r="D354" i="9" s="1"/>
  <c r="F354" i="9" s="1"/>
  <c r="G359" i="9" s="1"/>
  <c r="E380" i="9"/>
  <c r="E374" i="9"/>
  <c r="F374" i="9" s="1"/>
  <c r="G377" i="9" s="1"/>
  <c r="F362" i="9"/>
  <c r="G371" i="9" s="1"/>
  <c r="F335" i="9"/>
  <c r="G339" i="9" s="1"/>
  <c r="D309" i="9" s="1"/>
  <c r="F309" i="9" s="1"/>
  <c r="G314" i="9" s="1"/>
  <c r="E335" i="9"/>
  <c r="E329" i="9"/>
  <c r="F329" i="9" s="1"/>
  <c r="G332" i="9" s="1"/>
  <c r="F317" i="9"/>
  <c r="G783" i="9" l="1"/>
  <c r="G739" i="9"/>
  <c r="G694" i="9"/>
  <c r="F48" i="1" s="1"/>
  <c r="G650" i="9"/>
  <c r="G606" i="9"/>
  <c r="G563" i="9"/>
  <c r="F43" i="1" s="1"/>
  <c r="G43" i="1" s="1"/>
  <c r="G519" i="9"/>
  <c r="F42" i="1" s="1"/>
  <c r="G42" i="1" s="1"/>
  <c r="G474" i="9"/>
  <c r="F41" i="1" s="1"/>
  <c r="G41" i="1" s="1"/>
  <c r="G430" i="9"/>
  <c r="F40" i="1" s="1"/>
  <c r="G40" i="1" s="1"/>
  <c r="G386" i="9"/>
  <c r="F39" i="1" s="1"/>
  <c r="G39" i="1" s="1"/>
  <c r="G326" i="9"/>
  <c r="G341" i="9" s="1"/>
  <c r="F38" i="1" s="1"/>
  <c r="G38" i="1" s="1"/>
  <c r="E289" i="9"/>
  <c r="F289" i="9"/>
  <c r="G293" i="9" s="1"/>
  <c r="D263" i="9" s="1"/>
  <c r="E283" i="9"/>
  <c r="F283" i="9" s="1"/>
  <c r="G286" i="9" s="1"/>
  <c r="F275" i="9"/>
  <c r="F274" i="9"/>
  <c r="F273" i="9"/>
  <c r="F272" i="9"/>
  <c r="F271" i="9"/>
  <c r="G37" i="1" l="1"/>
  <c r="F263" i="9"/>
  <c r="G268" i="9" s="1"/>
  <c r="D276" i="9"/>
  <c r="F276" i="9" s="1"/>
  <c r="G280" i="9" s="1"/>
  <c r="F57" i="1"/>
  <c r="F245" i="9"/>
  <c r="G249" i="9" s="1"/>
  <c r="D218" i="9" s="1"/>
  <c r="E245" i="9"/>
  <c r="E239" i="9"/>
  <c r="F239" i="9" s="1"/>
  <c r="G242" i="9" s="1"/>
  <c r="F234" i="9"/>
  <c r="F233" i="9"/>
  <c r="F232" i="9"/>
  <c r="F231" i="9"/>
  <c r="F230" i="9"/>
  <c r="F229" i="9"/>
  <c r="F228" i="9"/>
  <c r="F227" i="9"/>
  <c r="F226" i="9"/>
  <c r="F225" i="9"/>
  <c r="F224" i="9"/>
  <c r="F217" i="9"/>
  <c r="G295" i="9" l="1"/>
  <c r="F50" i="1" s="1"/>
  <c r="F218" i="9"/>
  <c r="G221" i="9" s="1"/>
  <c r="D235" i="9"/>
  <c r="F235" i="9" s="1"/>
  <c r="G236" i="9" s="1"/>
  <c r="G251" i="9" l="1"/>
  <c r="F58" i="1" s="1"/>
  <c r="F186" i="9" l="1"/>
  <c r="F185" i="9"/>
  <c r="G191" i="9" s="1"/>
  <c r="F200" i="9"/>
  <c r="G203" i="9" s="1"/>
  <c r="D177" i="9" s="1"/>
  <c r="D194" i="9"/>
  <c r="E194" i="9" s="1"/>
  <c r="F194" i="9" s="1"/>
  <c r="G197" i="9" s="1"/>
  <c r="C194" i="9"/>
  <c r="F177" i="9" l="1"/>
  <c r="G182" i="9" s="1"/>
  <c r="G205" i="9" s="1"/>
  <c r="F51" i="1" s="1"/>
  <c r="F82" i="8"/>
  <c r="G86" i="8" s="1"/>
  <c r="D58" i="8" s="1"/>
  <c r="F65" i="8"/>
  <c r="F66" i="8"/>
  <c r="F67" i="8"/>
  <c r="F68" i="8"/>
  <c r="F69" i="8"/>
  <c r="F70" i="8"/>
  <c r="F71" i="8"/>
  <c r="F72" i="8"/>
  <c r="F64" i="8"/>
  <c r="D76" i="8"/>
  <c r="C76" i="8"/>
  <c r="E76" i="8" l="1"/>
  <c r="G79" i="8" s="1"/>
  <c r="G73" i="8"/>
  <c r="F58" i="8"/>
  <c r="G61" i="8" s="1"/>
  <c r="G88" i="8" l="1"/>
  <c r="F55" i="1" s="1"/>
  <c r="E153" i="9"/>
  <c r="G48" i="1" l="1"/>
  <c r="G50" i="1"/>
  <c r="G51" i="1"/>
  <c r="G52" i="1"/>
  <c r="G55" i="1"/>
  <c r="G57" i="1"/>
  <c r="G58" i="1"/>
  <c r="G59" i="1"/>
  <c r="F10" i="1"/>
  <c r="F153" i="9"/>
  <c r="G157" i="9" s="1"/>
  <c r="D122" i="9" s="1"/>
  <c r="F122" i="9" s="1"/>
  <c r="G127" i="9" s="1"/>
  <c r="D147" i="9"/>
  <c r="F147" i="9" s="1"/>
  <c r="G150" i="9" s="1"/>
  <c r="F142" i="9"/>
  <c r="F141" i="9"/>
  <c r="F140" i="9"/>
  <c r="F139" i="9"/>
  <c r="F138" i="9"/>
  <c r="F137" i="9"/>
  <c r="F136" i="9"/>
  <c r="F135" i="9"/>
  <c r="F134" i="9"/>
  <c r="F133" i="9"/>
  <c r="F132" i="9"/>
  <c r="F131" i="9"/>
  <c r="F130" i="9"/>
  <c r="F123" i="9"/>
  <c r="F97" i="9"/>
  <c r="G101" i="9" s="1"/>
  <c r="D66" i="9" s="1"/>
  <c r="F66" i="9" s="1"/>
  <c r="E97" i="9"/>
  <c r="D91" i="9"/>
  <c r="F91" i="9" s="1"/>
  <c r="G94" i="9" s="1"/>
  <c r="F86" i="9"/>
  <c r="F85" i="9"/>
  <c r="F84" i="9"/>
  <c r="F83" i="9"/>
  <c r="F82" i="9"/>
  <c r="F81" i="9"/>
  <c r="F80" i="9"/>
  <c r="F79" i="9"/>
  <c r="F78" i="9"/>
  <c r="F77" i="9"/>
  <c r="F76" i="9"/>
  <c r="F75" i="9"/>
  <c r="F74" i="9"/>
  <c r="F67" i="9"/>
  <c r="F41" i="9"/>
  <c r="G45" i="9" s="1"/>
  <c r="D10" i="9" s="1"/>
  <c r="F10" i="9" s="1"/>
  <c r="E41" i="9"/>
  <c r="D35" i="9"/>
  <c r="F35" i="9" s="1"/>
  <c r="G38" i="9" s="1"/>
  <c r="F30" i="9"/>
  <c r="F29" i="9"/>
  <c r="F28" i="9"/>
  <c r="F27" i="9"/>
  <c r="F26" i="9"/>
  <c r="F25" i="9"/>
  <c r="F24" i="9"/>
  <c r="F23" i="9"/>
  <c r="F22" i="9"/>
  <c r="F21" i="9"/>
  <c r="F20" i="9"/>
  <c r="F19" i="9"/>
  <c r="F18" i="9"/>
  <c r="F11" i="9"/>
  <c r="G15" i="9" l="1"/>
  <c r="G71" i="9"/>
  <c r="D31" i="9"/>
  <c r="F31" i="9" s="1"/>
  <c r="G32" i="9" s="1"/>
  <c r="D87" i="9"/>
  <c r="F87" i="9" s="1"/>
  <c r="G88" i="9" s="1"/>
  <c r="G103" i="9" s="1"/>
  <c r="F49" i="1" s="1"/>
  <c r="G49" i="1" s="1"/>
  <c r="D143" i="9"/>
  <c r="F143" i="9" s="1"/>
  <c r="G144" i="9" s="1"/>
  <c r="G159" i="9" s="1"/>
  <c r="F47" i="1" s="1"/>
  <c r="G47" i="1" s="1"/>
  <c r="G47" i="9" l="1"/>
  <c r="F46" i="1" s="1"/>
  <c r="G46" i="1" s="1"/>
  <c r="F51" i="9"/>
  <c r="F50" i="9"/>
  <c r="F52" i="9"/>
  <c r="F164" i="9"/>
  <c r="F163" i="9"/>
  <c r="F162" i="9"/>
  <c r="F108" i="9"/>
  <c r="F107" i="9"/>
  <c r="F106" i="9"/>
  <c r="G165" i="9" l="1"/>
  <c r="G167" i="9" s="1"/>
  <c r="G109" i="9"/>
  <c r="G111" i="9" s="1"/>
  <c r="G53" i="9"/>
  <c r="G55" i="9" s="1"/>
  <c r="F219" i="8" l="1"/>
  <c r="G222" i="8" s="1"/>
  <c r="E219" i="8"/>
  <c r="G216" i="8"/>
  <c r="F209" i="8"/>
  <c r="F208" i="8"/>
  <c r="F207" i="8"/>
  <c r="F206" i="8"/>
  <c r="F205" i="8"/>
  <c r="F204" i="8"/>
  <c r="F203" i="8"/>
  <c r="F202" i="8"/>
  <c r="F201" i="8"/>
  <c r="G198" i="8"/>
  <c r="E165" i="8"/>
  <c r="F165" i="8" s="1"/>
  <c r="G168" i="8" s="1"/>
  <c r="F171" i="8"/>
  <c r="G174" i="8" s="1"/>
  <c r="E171" i="8"/>
  <c r="F160" i="8"/>
  <c r="F159" i="8"/>
  <c r="D161" i="8" s="1"/>
  <c r="F161" i="8" s="1"/>
  <c r="G162" i="8" s="1"/>
  <c r="G156" i="8"/>
  <c r="E128" i="8"/>
  <c r="F128" i="8"/>
  <c r="G132" i="8" s="1"/>
  <c r="D105" i="8" s="1"/>
  <c r="F105" i="8" s="1"/>
  <c r="G108" i="8" s="1"/>
  <c r="E122" i="8"/>
  <c r="F122" i="8" s="1"/>
  <c r="G125" i="8" s="1"/>
  <c r="F117" i="8"/>
  <c r="F116" i="8"/>
  <c r="F115" i="8"/>
  <c r="F114" i="8"/>
  <c r="F113" i="8"/>
  <c r="F112" i="8"/>
  <c r="F111" i="8"/>
  <c r="F34" i="8"/>
  <c r="G38" i="8" s="1"/>
  <c r="D10" i="8" s="1"/>
  <c r="F10" i="8" s="1"/>
  <c r="G13" i="8" s="1"/>
  <c r="E34" i="8"/>
  <c r="E28" i="8"/>
  <c r="F28" i="8" s="1"/>
  <c r="G31" i="8" s="1"/>
  <c r="F23" i="8"/>
  <c r="F22" i="8"/>
  <c r="F21" i="8"/>
  <c r="F20" i="8"/>
  <c r="F19" i="8"/>
  <c r="F18" i="8"/>
  <c r="F17" i="8"/>
  <c r="F16" i="8"/>
  <c r="F31" i="1"/>
  <c r="G31" i="1" s="1"/>
  <c r="F181" i="7"/>
  <c r="G185" i="7" s="1"/>
  <c r="D158" i="7" s="1"/>
  <c r="F158" i="7" s="1"/>
  <c r="G163" i="7" s="1"/>
  <c r="F175" i="7"/>
  <c r="G178" i="7" s="1"/>
  <c r="E175" i="7"/>
  <c r="F166" i="7"/>
  <c r="D167" i="7" s="1"/>
  <c r="F167" i="7" s="1"/>
  <c r="G172" i="7" s="1"/>
  <c r="F159" i="7"/>
  <c r="F30" i="1"/>
  <c r="F132" i="7"/>
  <c r="G136" i="7" s="1"/>
  <c r="D109" i="7" s="1"/>
  <c r="E126" i="7"/>
  <c r="F126" i="7" s="1"/>
  <c r="G129" i="7" s="1"/>
  <c r="F117" i="7"/>
  <c r="D118" i="7" s="1"/>
  <c r="F118" i="7" s="1"/>
  <c r="G123" i="7" s="1"/>
  <c r="F110" i="7"/>
  <c r="F29" i="1"/>
  <c r="G29" i="1" s="1"/>
  <c r="F95" i="7"/>
  <c r="F94" i="7"/>
  <c r="F93" i="7"/>
  <c r="G96" i="7" s="1"/>
  <c r="G98" i="7" s="1"/>
  <c r="F84" i="7"/>
  <c r="G88" i="7" s="1"/>
  <c r="D60" i="7" s="1"/>
  <c r="F60" i="7" s="1"/>
  <c r="G64" i="7" s="1"/>
  <c r="E84" i="7"/>
  <c r="E78" i="7"/>
  <c r="F78" i="7" s="1"/>
  <c r="G81" i="7" s="1"/>
  <c r="F70" i="7"/>
  <c r="F69" i="7"/>
  <c r="F68" i="7"/>
  <c r="F67" i="7"/>
  <c r="G75" i="7" s="1"/>
  <c r="G30" i="1"/>
  <c r="F28" i="1"/>
  <c r="G28" i="1" s="1"/>
  <c r="F46" i="7"/>
  <c r="F45" i="7"/>
  <c r="F44" i="7"/>
  <c r="G47" i="7" s="1"/>
  <c r="G49" i="7" s="1"/>
  <c r="E36" i="7"/>
  <c r="F36" i="7"/>
  <c r="G39" i="7" s="1"/>
  <c r="D10" i="7" s="1"/>
  <c r="E30" i="7"/>
  <c r="F30" i="7" s="1"/>
  <c r="G32" i="7" s="1"/>
  <c r="D24" i="7"/>
  <c r="F24" i="7" s="1"/>
  <c r="F23" i="7"/>
  <c r="F22" i="7"/>
  <c r="F21" i="7"/>
  <c r="F20" i="7"/>
  <c r="F19" i="7"/>
  <c r="F18" i="7"/>
  <c r="F17" i="7"/>
  <c r="F24" i="1"/>
  <c r="G24" i="1" s="1"/>
  <c r="D212" i="6"/>
  <c r="F209" i="6"/>
  <c r="F210" i="6"/>
  <c r="F211" i="6"/>
  <c r="F225" i="6"/>
  <c r="G229" i="6" s="1"/>
  <c r="D202" i="6" s="1"/>
  <c r="F202" i="6" s="1"/>
  <c r="G205" i="6" s="1"/>
  <c r="E225" i="6"/>
  <c r="G222" i="6"/>
  <c r="F208" i="6"/>
  <c r="F26" i="1"/>
  <c r="G26" i="1" s="1"/>
  <c r="F177" i="6"/>
  <c r="G181" i="6" s="1"/>
  <c r="D157" i="6" s="1"/>
  <c r="F157" i="6" s="1"/>
  <c r="G160" i="6" s="1"/>
  <c r="E177" i="6"/>
  <c r="G174" i="6"/>
  <c r="D163" i="6"/>
  <c r="F163" i="6" s="1"/>
  <c r="F132" i="6"/>
  <c r="G136" i="6" s="1"/>
  <c r="D110" i="6" s="1"/>
  <c r="F110" i="6" s="1"/>
  <c r="G115" i="6" s="1"/>
  <c r="E132" i="6"/>
  <c r="G129" i="6"/>
  <c r="F118" i="6"/>
  <c r="D119" i="6" s="1"/>
  <c r="F119" i="6" s="1"/>
  <c r="F67" i="6"/>
  <c r="F68" i="6"/>
  <c r="F69" i="6"/>
  <c r="F70" i="6"/>
  <c r="F71" i="6"/>
  <c r="E79" i="6"/>
  <c r="F79" i="6" s="1"/>
  <c r="G82" i="6" s="1"/>
  <c r="F85" i="6"/>
  <c r="G89" i="6" s="1"/>
  <c r="D58" i="6" s="1"/>
  <c r="E85" i="6"/>
  <c r="F66" i="6"/>
  <c r="F33" i="6"/>
  <c r="G37" i="6" s="1"/>
  <c r="D10" i="6" s="1"/>
  <c r="F10" i="6" s="1"/>
  <c r="G13" i="6" s="1"/>
  <c r="E33" i="6"/>
  <c r="F27" i="6"/>
  <c r="G30" i="6" s="1"/>
  <c r="F19" i="6"/>
  <c r="F18" i="6"/>
  <c r="F17" i="6"/>
  <c r="D16" i="6"/>
  <c r="F16" i="6" s="1"/>
  <c r="F19" i="1"/>
  <c r="G19" i="1" s="1"/>
  <c r="G190" i="5"/>
  <c r="F187" i="5"/>
  <c r="F186" i="5"/>
  <c r="F185" i="5"/>
  <c r="G167" i="5"/>
  <c r="G182" i="5" s="1"/>
  <c r="F162" i="5"/>
  <c r="F20" i="1"/>
  <c r="G20" i="1" s="1"/>
  <c r="G135" i="5"/>
  <c r="F138" i="5" s="1"/>
  <c r="F139" i="5"/>
  <c r="E113" i="5"/>
  <c r="E123" i="5"/>
  <c r="F123" i="5" s="1"/>
  <c r="G124" i="5" s="1"/>
  <c r="E129" i="5"/>
  <c r="F129" i="5"/>
  <c r="G131" i="5" s="1"/>
  <c r="D105" i="5" s="1"/>
  <c r="F115" i="5"/>
  <c r="F114" i="5"/>
  <c r="F113" i="5"/>
  <c r="F105" i="5"/>
  <c r="G110" i="5" s="1"/>
  <c r="F18" i="1"/>
  <c r="G18" i="1" s="1"/>
  <c r="F80" i="5"/>
  <c r="G84" i="5" s="1"/>
  <c r="D58" i="5" s="1"/>
  <c r="F58" i="5" s="1"/>
  <c r="G64" i="5" s="1"/>
  <c r="E80" i="5"/>
  <c r="E74" i="5"/>
  <c r="F74" i="5" s="1"/>
  <c r="G77" i="5" s="1"/>
  <c r="F67" i="5"/>
  <c r="F33" i="5"/>
  <c r="G37" i="5" s="1"/>
  <c r="D10" i="5" s="1"/>
  <c r="E33" i="5"/>
  <c r="E27" i="5"/>
  <c r="F27" i="5" s="1"/>
  <c r="G30" i="5" s="1"/>
  <c r="D20" i="5"/>
  <c r="F20" i="5" s="1"/>
  <c r="G24" i="5" s="1"/>
  <c r="F19" i="5"/>
  <c r="F18" i="5"/>
  <c r="F15" i="1"/>
  <c r="G282" i="4"/>
  <c r="D254" i="4" s="1"/>
  <c r="F254" i="4" s="1"/>
  <c r="G260" i="4" s="1"/>
  <c r="G284" i="4" s="1"/>
  <c r="F278" i="4"/>
  <c r="E278" i="4"/>
  <c r="G275" i="4"/>
  <c r="G269" i="4"/>
  <c r="F14" i="1"/>
  <c r="F229" i="4"/>
  <c r="G233" i="4" s="1"/>
  <c r="D205" i="4" s="1"/>
  <c r="F205" i="4" s="1"/>
  <c r="G211" i="4" s="1"/>
  <c r="G235" i="4" s="1"/>
  <c r="E229" i="4"/>
  <c r="G226" i="4"/>
  <c r="G220" i="4"/>
  <c r="F13" i="1"/>
  <c r="F180" i="4"/>
  <c r="G184" i="4" s="1"/>
  <c r="E158" i="4" s="1"/>
  <c r="F158" i="4" s="1"/>
  <c r="E180" i="4"/>
  <c r="G177" i="4"/>
  <c r="G171" i="4"/>
  <c r="F157" i="4"/>
  <c r="F12" i="1"/>
  <c r="F132" i="4"/>
  <c r="G136" i="4" s="1"/>
  <c r="E126" i="4"/>
  <c r="F126" i="4" s="1"/>
  <c r="G129" i="4" s="1"/>
  <c r="G123" i="4"/>
  <c r="G112" i="4"/>
  <c r="F11" i="1"/>
  <c r="E81" i="4"/>
  <c r="F81" i="4"/>
  <c r="G85" i="4" s="1"/>
  <c r="E58" i="4" s="1"/>
  <c r="F58" i="4" s="1"/>
  <c r="G78" i="4"/>
  <c r="G72" i="4"/>
  <c r="G27" i="1" l="1"/>
  <c r="D210" i="8"/>
  <c r="F210" i="8" s="1"/>
  <c r="G211" i="8" s="1"/>
  <c r="G224" i="8" s="1"/>
  <c r="G176" i="8"/>
  <c r="D24" i="8"/>
  <c r="F24" i="8" s="1"/>
  <c r="G25" i="8" s="1"/>
  <c r="G40" i="8" s="1"/>
  <c r="D118" i="8"/>
  <c r="F118" i="8" s="1"/>
  <c r="G119" i="8" s="1"/>
  <c r="G134" i="8" s="1"/>
  <c r="G187" i="7"/>
  <c r="F192" i="7" s="1"/>
  <c r="F109" i="7"/>
  <c r="G114" i="7" s="1"/>
  <c r="G138" i="7" s="1"/>
  <c r="F143" i="7" s="1"/>
  <c r="G90" i="7"/>
  <c r="F10" i="7"/>
  <c r="G14" i="7" s="1"/>
  <c r="G41" i="7" s="1"/>
  <c r="G26" i="7"/>
  <c r="F212" i="6"/>
  <c r="G216" i="6" s="1"/>
  <c r="G231" i="6" s="1"/>
  <c r="D164" i="6"/>
  <c r="F164" i="6" s="1"/>
  <c r="G168" i="6" s="1"/>
  <c r="G183" i="6" s="1"/>
  <c r="D72" i="6"/>
  <c r="F72" i="6" s="1"/>
  <c r="G76" i="6" s="1"/>
  <c r="G123" i="6"/>
  <c r="G138" i="6" s="1"/>
  <c r="F23" i="1" s="1"/>
  <c r="G23" i="1" s="1"/>
  <c r="F58" i="6"/>
  <c r="G63" i="6" s="1"/>
  <c r="D20" i="6"/>
  <c r="F20" i="6" s="1"/>
  <c r="G24" i="6" s="1"/>
  <c r="G39" i="6" s="1"/>
  <c r="F22" i="1" s="1"/>
  <c r="G22" i="1" s="1"/>
  <c r="G141" i="5"/>
  <c r="G143" i="5" s="1"/>
  <c r="F140" i="5"/>
  <c r="D116" i="5"/>
  <c r="F116" i="5" s="1"/>
  <c r="G118" i="5" s="1"/>
  <c r="G133" i="5" s="1"/>
  <c r="D68" i="5"/>
  <c r="F68" i="5" s="1"/>
  <c r="G71" i="5" s="1"/>
  <c r="G86" i="5" s="1"/>
  <c r="F10" i="5"/>
  <c r="G15" i="5" s="1"/>
  <c r="G39" i="5" s="1"/>
  <c r="F17" i="1" s="1"/>
  <c r="G17" i="1" s="1"/>
  <c r="G16" i="1" s="1"/>
  <c r="F289" i="4"/>
  <c r="F288" i="4"/>
  <c r="F287" i="4"/>
  <c r="F238" i="4"/>
  <c r="F239" i="4"/>
  <c r="F240" i="4"/>
  <c r="G164" i="4"/>
  <c r="G186" i="4" s="1"/>
  <c r="F190" i="4" s="1"/>
  <c r="G138" i="4"/>
  <c r="G65" i="4"/>
  <c r="G87" i="4" s="1"/>
  <c r="F92" i="4" s="1"/>
  <c r="F56" i="1" l="1"/>
  <c r="G56" i="1" s="1"/>
  <c r="F34" i="1"/>
  <c r="G34" i="1" s="1"/>
  <c r="F35" i="1"/>
  <c r="G35" i="1" s="1"/>
  <c r="F180" i="8"/>
  <c r="F179" i="8"/>
  <c r="F181" i="8"/>
  <c r="F33" i="1"/>
  <c r="G33" i="1" s="1"/>
  <c r="F54" i="1"/>
  <c r="G54" i="1" s="1"/>
  <c r="F36" i="1"/>
  <c r="G36" i="1" s="1"/>
  <c r="F53" i="1"/>
  <c r="G53" i="1" s="1"/>
  <c r="F139" i="8"/>
  <c r="F138" i="8"/>
  <c r="F137" i="8"/>
  <c r="F43" i="8"/>
  <c r="F42" i="8"/>
  <c r="F44" i="8"/>
  <c r="F190" i="7"/>
  <c r="G193" i="7" s="1"/>
  <c r="G195" i="7" s="1"/>
  <c r="F191" i="7"/>
  <c r="F141" i="7"/>
  <c r="F142" i="7"/>
  <c r="F236" i="6"/>
  <c r="F235" i="6"/>
  <c r="F234" i="6"/>
  <c r="F188" i="6"/>
  <c r="F187" i="6"/>
  <c r="F186" i="6"/>
  <c r="F143" i="6"/>
  <c r="F142" i="6"/>
  <c r="F141" i="6"/>
  <c r="G91" i="6"/>
  <c r="F25" i="1" s="1"/>
  <c r="G25" i="1" s="1"/>
  <c r="G21" i="1" s="1"/>
  <c r="F44" i="6"/>
  <c r="F42" i="6"/>
  <c r="F43" i="6"/>
  <c r="F91" i="5"/>
  <c r="F90" i="5"/>
  <c r="F89" i="5"/>
  <c r="F44" i="5"/>
  <c r="F43" i="5"/>
  <c r="F42" i="5"/>
  <c r="G290" i="4"/>
  <c r="G292" i="4" s="1"/>
  <c r="G241" i="4"/>
  <c r="G243" i="4" s="1"/>
  <c r="F191" i="4"/>
  <c r="F189" i="4"/>
  <c r="G192" i="4" s="1"/>
  <c r="G194" i="4" s="1"/>
  <c r="F142" i="4"/>
  <c r="F143" i="4"/>
  <c r="F141" i="4"/>
  <c r="F91" i="4"/>
  <c r="F90" i="4"/>
  <c r="G93" i="4" s="1"/>
  <c r="G95" i="4" s="1"/>
  <c r="G45" i="1" l="1"/>
  <c r="G182" i="8"/>
  <c r="G184" i="8" s="1"/>
  <c r="G32" i="1"/>
  <c r="G140" i="8"/>
  <c r="G142" i="8" s="1"/>
  <c r="G45" i="8"/>
  <c r="G47" i="8" s="1"/>
  <c r="G144" i="7"/>
  <c r="G146" i="7" s="1"/>
  <c r="G237" i="6"/>
  <c r="G239" i="6" s="1"/>
  <c r="G189" i="6"/>
  <c r="G191" i="6" s="1"/>
  <c r="G144" i="6"/>
  <c r="G146" i="6" s="1"/>
  <c r="F94" i="6"/>
  <c r="F95" i="6"/>
  <c r="F96" i="6"/>
  <c r="G45" i="6"/>
  <c r="G47" i="6" s="1"/>
  <c r="G92" i="5"/>
  <c r="G94" i="5" s="1"/>
  <c r="G45" i="5"/>
  <c r="G47" i="5" s="1"/>
  <c r="G144" i="4"/>
  <c r="G146" i="4" s="1"/>
  <c r="G97" i="6" l="1"/>
  <c r="G99" i="6" s="1"/>
  <c r="G10" i="1" l="1"/>
  <c r="E33" i="4"/>
  <c r="D27" i="4"/>
  <c r="F27" i="4" s="1"/>
  <c r="G30" i="4" s="1"/>
  <c r="F33" i="4"/>
  <c r="G37" i="4" s="1"/>
  <c r="E10" i="4" s="1"/>
  <c r="G24" i="4"/>
  <c r="G11" i="1"/>
  <c r="G12" i="1"/>
  <c r="G13" i="1"/>
  <c r="G14" i="1"/>
  <c r="G15" i="1"/>
  <c r="G9" i="1" l="1"/>
  <c r="G60" i="1" s="1"/>
  <c r="F10" i="4"/>
  <c r="G17" i="4" s="1"/>
  <c r="G39" i="4" s="1"/>
  <c r="F44" i="4" s="1"/>
  <c r="AO9" i="2"/>
  <c r="AO8" i="2"/>
  <c r="AO10" i="2" s="1"/>
  <c r="AN4" i="2"/>
  <c r="AN5" i="2" s="1"/>
  <c r="AO12" i="2" s="1"/>
  <c r="H19" i="1" s="1"/>
  <c r="AN3" i="2"/>
  <c r="F2" i="3"/>
  <c r="E7" i="3"/>
  <c r="B2" i="3"/>
  <c r="E2" i="3"/>
  <c r="R48" i="2"/>
  <c r="G63" i="1" l="1"/>
  <c r="G61" i="1"/>
  <c r="G62" i="1"/>
  <c r="F42" i="4"/>
  <c r="F43" i="4"/>
  <c r="J2" i="3"/>
  <c r="H11" i="1" s="1"/>
  <c r="J4" i="3"/>
  <c r="H54" i="1" s="1"/>
  <c r="J5" i="3"/>
  <c r="H56" i="1" s="1"/>
  <c r="J6" i="3"/>
  <c r="J7" i="3"/>
  <c r="H34" i="1" s="1"/>
  <c r="J8" i="3"/>
  <c r="H53" i="1" s="1"/>
  <c r="J9" i="3"/>
  <c r="H57" i="1" s="1"/>
  <c r="J3" i="3"/>
  <c r="H33" i="1" s="1"/>
  <c r="H20" i="1"/>
  <c r="R19" i="2"/>
  <c r="R21" i="2" s="1"/>
  <c r="R23" i="2" s="1"/>
  <c r="G64" i="1" l="1"/>
  <c r="G45" i="4"/>
  <c r="G47" i="4" s="1"/>
  <c r="AA5" i="2"/>
  <c r="M14" i="2"/>
  <c r="M8" i="2"/>
  <c r="AI7" i="2"/>
  <c r="AI5" i="2"/>
  <c r="AI3" i="2"/>
  <c r="W20" i="2"/>
  <c r="W22" i="2" s="1"/>
  <c r="R49" i="2"/>
  <c r="R50" i="2" s="1"/>
  <c r="I117" i="2"/>
  <c r="I116" i="2"/>
  <c r="M11" i="2"/>
  <c r="V15" i="2"/>
  <c r="V16" i="2"/>
  <c r="V14" i="2"/>
  <c r="V13" i="2"/>
  <c r="Q44" i="2"/>
  <c r="Q43" i="2"/>
  <c r="Q42" i="2"/>
  <c r="Q41" i="2"/>
  <c r="H110" i="2"/>
  <c r="H111" i="2"/>
  <c r="H112" i="2"/>
  <c r="H109" i="2"/>
  <c r="AE3" i="2"/>
  <c r="AE5" i="2" s="1"/>
  <c r="Q35" i="2"/>
  <c r="Q34" i="2"/>
  <c r="Q33" i="2"/>
  <c r="Q32" i="2"/>
  <c r="Q31" i="2"/>
  <c r="Q30" i="2"/>
  <c r="Q27" i="2"/>
  <c r="Q26" i="2"/>
  <c r="H103" i="2"/>
  <c r="H102" i="2"/>
  <c r="H99" i="2"/>
  <c r="H100" i="2"/>
  <c r="H101" i="2"/>
  <c r="H98" i="2"/>
  <c r="H95" i="2"/>
  <c r="H94" i="2"/>
  <c r="W9" i="2"/>
  <c r="W8" i="2"/>
  <c r="W7" i="2"/>
  <c r="D34" i="2"/>
  <c r="D35" i="2"/>
  <c r="D33" i="2"/>
  <c r="D29" i="2"/>
  <c r="D25" i="2"/>
  <c r="D27" i="2" s="1"/>
  <c r="Q11" i="2"/>
  <c r="Q13" i="2" s="1"/>
  <c r="Q16" i="2" s="1"/>
  <c r="H86" i="2"/>
  <c r="H82" i="2"/>
  <c r="H81" i="2"/>
  <c r="I76" i="2"/>
  <c r="I75" i="2"/>
  <c r="I74" i="2"/>
  <c r="I73" i="2"/>
  <c r="I72" i="2"/>
  <c r="I70" i="2"/>
  <c r="I71" i="2"/>
  <c r="I69" i="2"/>
  <c r="H66" i="2"/>
  <c r="H65" i="2"/>
  <c r="H64" i="2"/>
  <c r="H63" i="2"/>
  <c r="H62" i="2"/>
  <c r="H61" i="2"/>
  <c r="H60" i="2"/>
  <c r="H59" i="2"/>
  <c r="H49" i="2"/>
  <c r="H50" i="2"/>
  <c r="H51" i="2"/>
  <c r="H52" i="2"/>
  <c r="H53" i="2"/>
  <c r="H55" i="2"/>
  <c r="H56" i="2"/>
  <c r="H57" i="2"/>
  <c r="H58" i="2"/>
  <c r="H48" i="2"/>
  <c r="AA3" i="2"/>
  <c r="M6" i="2"/>
  <c r="W4" i="2"/>
  <c r="W3" i="2"/>
  <c r="Q4" i="2"/>
  <c r="Q5" i="2"/>
  <c r="Q6" i="2"/>
  <c r="Q7" i="2"/>
  <c r="Q3" i="2"/>
  <c r="C21" i="2"/>
  <c r="C14" i="2"/>
  <c r="C15" i="2"/>
  <c r="C16" i="2"/>
  <c r="C17" i="2"/>
  <c r="C13" i="2"/>
  <c r="M3" i="2"/>
  <c r="H42" i="2"/>
  <c r="H43" i="2"/>
  <c r="H41" i="2"/>
  <c r="H38" i="2"/>
  <c r="H37" i="2"/>
  <c r="H28" i="2"/>
  <c r="H29" i="2"/>
  <c r="H30" i="2"/>
  <c r="H31" i="2"/>
  <c r="H32" i="2"/>
  <c r="H33" i="2"/>
  <c r="H34" i="2"/>
  <c r="H35" i="2"/>
  <c r="H36" i="2"/>
  <c r="H27" i="2"/>
  <c r="H23" i="2"/>
  <c r="H24" i="2"/>
  <c r="H22" i="2"/>
  <c r="H19" i="2"/>
  <c r="H18" i="2"/>
  <c r="H12" i="2"/>
  <c r="H13" i="2"/>
  <c r="H14" i="2"/>
  <c r="H11" i="2"/>
  <c r="H8" i="2"/>
  <c r="H4" i="2"/>
  <c r="H5" i="2"/>
  <c r="H3" i="2"/>
  <c r="D10" i="2"/>
  <c r="D5" i="2"/>
  <c r="D6" i="2"/>
  <c r="D7" i="2"/>
  <c r="D4" i="2"/>
  <c r="D3" i="2"/>
  <c r="AA7" i="2" l="1"/>
  <c r="H13" i="1" s="1"/>
  <c r="H20" i="2"/>
  <c r="I118" i="2"/>
  <c r="H6" i="2"/>
  <c r="M16" i="2"/>
  <c r="H28" i="1" s="1"/>
  <c r="W5" i="2"/>
  <c r="AI9" i="2"/>
  <c r="H58" i="1" s="1"/>
  <c r="H9" i="2"/>
  <c r="H113" i="2"/>
  <c r="V17" i="2"/>
  <c r="W10" i="2"/>
  <c r="Q36" i="2"/>
  <c r="D36" i="2"/>
  <c r="Q45" i="2"/>
  <c r="Q28" i="2"/>
  <c r="Q8" i="2"/>
  <c r="H83" i="2"/>
  <c r="H91" i="2" s="1"/>
  <c r="D30" i="2"/>
  <c r="H15" i="2"/>
  <c r="H25" i="2"/>
  <c r="H104" i="2"/>
  <c r="H39" i="2"/>
  <c r="H44" i="2"/>
  <c r="C18" i="2"/>
  <c r="C22" i="2" s="1"/>
  <c r="H96" i="2"/>
  <c r="D8" i="2"/>
  <c r="D11" i="2" s="1"/>
  <c r="I77" i="2"/>
  <c r="H67" i="2"/>
  <c r="H106" i="2" l="1"/>
  <c r="Q38" i="2"/>
  <c r="Q53" i="2" s="1"/>
  <c r="H29" i="1" s="1"/>
  <c r="W25" i="2"/>
  <c r="H78" i="2"/>
  <c r="H121" i="2" s="1"/>
  <c r="H30" i="1" s="1"/>
  <c r="D38" i="2"/>
  <c r="D41" i="2" s="1"/>
  <c r="H31" i="1" s="1"/>
  <c r="H12" i="1" l="1"/>
  <c r="H18" i="1"/>
</calcChain>
</file>

<file path=xl/comments1.xml><?xml version="1.0" encoding="utf-8"?>
<comments xmlns="http://schemas.openxmlformats.org/spreadsheetml/2006/main">
  <authors>
    <author>FJSB</author>
  </authors>
  <commentList>
    <comment ref="AH5" authorId="0" shapeId="0">
      <text>
        <r>
          <rPr>
            <b/>
            <sz val="9"/>
            <color indexed="81"/>
            <rFont val="Tahoma"/>
            <family val="2"/>
          </rPr>
          <t>FJSB:</t>
        </r>
        <r>
          <rPr>
            <sz val="9"/>
            <color indexed="81"/>
            <rFont val="Tahoma"/>
            <family val="2"/>
          </rPr>
          <t xml:space="preserve">
CARAS</t>
        </r>
      </text>
    </comment>
  </commentList>
</comments>
</file>

<file path=xl/comments2.xml><?xml version="1.0" encoding="utf-8"?>
<comments xmlns="http://schemas.openxmlformats.org/spreadsheetml/2006/main">
  <authors>
    <author>FJSB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>FJSB:</t>
        </r>
        <r>
          <rPr>
            <sz val="9"/>
            <color indexed="81"/>
            <rFont val="Tahoma"/>
            <family val="2"/>
          </rPr>
          <t xml:space="preserve">
2 EN EN EL CUARTO
3 EN EL PASILLO NEVERAS
3 TOMACORRIENTES</t>
        </r>
      </text>
    </comment>
    <comment ref="F2" authorId="0" shapeId="0">
      <text>
        <r>
          <rPr>
            <b/>
            <sz val="9"/>
            <color indexed="81"/>
            <rFont val="Tahoma"/>
            <family val="2"/>
          </rPr>
          <t>FJSB:</t>
        </r>
        <r>
          <rPr>
            <sz val="9"/>
            <color indexed="81"/>
            <rFont val="Tahoma"/>
            <family val="2"/>
          </rPr>
          <t xml:space="preserve">
4 LAMPARAS
4 TOMACORRIENTES
1 INTERRUPTOR
</t>
        </r>
      </text>
    </comment>
  </commentList>
</comments>
</file>

<file path=xl/sharedStrings.xml><?xml version="1.0" encoding="utf-8"?>
<sst xmlns="http://schemas.openxmlformats.org/spreadsheetml/2006/main" count="2645" uniqueCount="353">
  <si>
    <t>DESCRIPCION</t>
  </si>
  <si>
    <t>CANTIDADADES CONTRACTURALES</t>
  </si>
  <si>
    <t>UNID</t>
  </si>
  <si>
    <t>CANTIDAD</t>
  </si>
  <si>
    <t>PRELIMINARES</t>
  </si>
  <si>
    <t>DEMOLICIONES EN MAMPOSTERIA CON RETIRO</t>
  </si>
  <si>
    <t>M3</t>
  </si>
  <si>
    <t>M2</t>
  </si>
  <si>
    <t>E - DESMONTE Y RETIRO PUNTO ELÉCTRICO DE LÁMPARA O TOMACORRIENTE INCLUIDO ALAMBRADO</t>
  </si>
  <si>
    <t>UN</t>
  </si>
  <si>
    <t>DEMOLICIÓN DE ENCHAPE SOBRE MURO DE MAMPOSTERÍA Y RETIRO DE MATERIAL</t>
  </si>
  <si>
    <t>DESMONTE DE PUERTAS Y VENTANAS (INC. MARCOS)</t>
  </si>
  <si>
    <t>UND</t>
  </si>
  <si>
    <t>ML</t>
  </si>
  <si>
    <t>MAMPOSTERIA, PLANTILLAS, PAÑETES E  IMPERMEABILIZACIONES</t>
  </si>
  <si>
    <t>LEVANTE DE MURO EN BLOCK DE ARCILLA 33 x 23 x 11,5 cm</t>
  </si>
  <si>
    <t>PAÑETE ALLANADO MUROS 1:4</t>
  </si>
  <si>
    <t>FILOS  EN MORTERO 1:4</t>
  </si>
  <si>
    <t>INSTALACIONES HIDROSANITARIA</t>
  </si>
  <si>
    <t>PUNTO SANITARIO EN PVC. DE DIÁMETRO 2"</t>
  </si>
  <si>
    <t>SUMINISTRO E INSTALACIÓN DE TUBERÍA DE AGUA POTABLE EN PVC DE 1/2"</t>
  </si>
  <si>
    <t>PUNTO DE AGUA POTABLE EN PVC. DE 1/2"</t>
  </si>
  <si>
    <t>SUMINISTRO E INSTALACIÓN DE TUBERÍA DE SANITARIA EN PVC, DIÁMETRO DE 2"</t>
  </si>
  <si>
    <t>PISOS Y ACABADOS</t>
  </si>
  <si>
    <t>SUMINISTRO E INSTALACIÓN DE CIELO RASO EN DRYWALL TOTALMENTE ACABADO</t>
  </si>
  <si>
    <t>ESTUCADO EN YESO</t>
  </si>
  <si>
    <t>PINTURA EN VINILO PARA MURO INTERIOR, A TRES MANOS TIPO VINILTEX</t>
  </si>
  <si>
    <t>INSTALACIONES ELECTRICAS</t>
  </si>
  <si>
    <t xml:space="preserve">SALIDA PARA LUCES 110 V. INCLUYE LAMPARA LED DECORATIVA 24 VATIOS </t>
  </si>
  <si>
    <t>SALIDA PARA TOMACORRIENTE DOBLE INCLUYE TOMACORRIENTE DOBLE DE 15 AMP Y  127V</t>
  </si>
  <si>
    <t>ACOMETIDA ELECTRICA GENERAL,  EN ALAMBRE  DE COBRE  2 X NO. 10 + NO. 12 ,</t>
  </si>
  <si>
    <t>TABLERO PARA EMPOTRAR  CON ESPACIO PARA 4 CIRCUITOS INCLUYE PUERTA Y CHAPA PLASTICA, CERRADURA Y LLAVE Y ESPACIO PARA MONTAR TOTALIZADOR INCLUYE 4 CORTACIRCUITOS  TERMOMAGNETICOS AUOMATICOS MONOPOLARES DE 30 AMPERIOS, 10 KA A 120 /240 V PUESTA A TIERRA</t>
  </si>
  <si>
    <t>COSTO DIRECTO</t>
  </si>
  <si>
    <t xml:space="preserve">COSTO TOTAL </t>
  </si>
  <si>
    <t>DESMONTE CIERRA PUERTAS DE PISO PARA PUERTA DE VIDRIO</t>
  </si>
  <si>
    <t>CARPINTERIA EN MADERA Y ACERO INAXIDABLE</t>
  </si>
  <si>
    <t>PINTURA EPOXICA  LAVABLE PARA MURO INTERIOR Y CIELO RASO, COLOR BLANCO A 2 MANOS</t>
  </si>
  <si>
    <t>PUERTA Y MARCO EN ALUMINIO BLANCO 744 CON CERRADURA Y VIDRIO 5MM 100CM X 206 CM</t>
  </si>
  <si>
    <t>PUERTA CORREDIZA EN ALUMINIO BLANCO 744 +VIDRIO DE 5MM 100CM X 206 CM</t>
  </si>
  <si>
    <t>LAVAMANOS EN ACERO INOXIDABLE 60X40 CM CON GRIFERIA EN ACERO INOXIDABLE</t>
  </si>
  <si>
    <t>AIRE MINISPLIT DE 12000 BTU</t>
  </si>
  <si>
    <t>AIRE MINISPLIT DE 24000 BTU</t>
  </si>
  <si>
    <t xml:space="preserve">ENTRPAÑO EN ACERO INOXIDABLE DE 60CM DE ANCHO Y 218CM </t>
  </si>
  <si>
    <t>CAJA PASAMURO DE 50X30X50 EN ACERO INOXIDABLE DOBLE PUERTA</t>
  </si>
  <si>
    <t xml:space="preserve">CAJA PASAMURO DE 30X30X40 EN ACERO INOXIDABLE DOBLE PUERTA </t>
  </si>
  <si>
    <t>PLANTILLA EN CONCRETO DE 2500 PSI DE 10 CM DE ESPESOR</t>
  </si>
  <si>
    <t>ADICIONALES</t>
  </si>
  <si>
    <t xml:space="preserve">SUMINISTRO E INSTALACION DE CIERRA PUERTA DE PISO PARA PUERTA EN VIDRIO CON NIVELACION DE PUERTA </t>
  </si>
  <si>
    <t>EPOXICA</t>
  </si>
  <si>
    <t xml:space="preserve"> VIROLOGIA </t>
  </si>
  <si>
    <t>CIELO RASO</t>
  </si>
  <si>
    <t>VIROLOGIA</t>
  </si>
  <si>
    <t>VANO</t>
  </si>
  <si>
    <t xml:space="preserve">VESTIER </t>
  </si>
  <si>
    <t>PASILLO LABORATORIOS</t>
  </si>
  <si>
    <t>INSECTARIO</t>
  </si>
  <si>
    <t xml:space="preserve">CIELO RASO INSECTARIO </t>
  </si>
  <si>
    <t>PULIPLAST</t>
  </si>
  <si>
    <t>CAMBIO DE LAMINA PASILLO</t>
  </si>
  <si>
    <t>DEMOLICION DE ENCHAPE</t>
  </si>
  <si>
    <t>DESMONTE DE CIELO RASO</t>
  </si>
  <si>
    <t>GARITA</t>
  </si>
  <si>
    <t>MUROS</t>
  </si>
  <si>
    <t>TECHO</t>
  </si>
  <si>
    <t>VANOS</t>
  </si>
  <si>
    <t>PASILLO ENTOMOLOGIA E INSECTARIO</t>
  </si>
  <si>
    <t>PASILLO</t>
  </si>
  <si>
    <t>ENTOMOLOGIA</t>
  </si>
  <si>
    <t>PASILLO CUARTOS DEL OLVIDO</t>
  </si>
  <si>
    <t>LAMINA VENTANA</t>
  </si>
  <si>
    <t xml:space="preserve">PASILLO CUARTOS </t>
  </si>
  <si>
    <t>CUARTO DEL OLVIDO 1</t>
  </si>
  <si>
    <t>CUARTO DEL OLVIDO 2</t>
  </si>
  <si>
    <t>MURO TUBERIA AIRE</t>
  </si>
  <si>
    <t>CANTIDAD EJECUTADA</t>
  </si>
  <si>
    <t>AIRE MINISPLIT DE 18000 BTU</t>
  </si>
  <si>
    <t>SUMNISITRO E INSTALACION DE GRIFERIA ZONA VIROLOGIA</t>
  </si>
  <si>
    <t xml:space="preserve">VIROLOGIA </t>
  </si>
  <si>
    <t>VESTIER</t>
  </si>
  <si>
    <t>PASILLO VIROLOGIA</t>
  </si>
  <si>
    <t>PUNTO ELECTRICO DE  220 V</t>
  </si>
  <si>
    <t>SUMINISTRO E INSTALACION DE  INTERRUPTOR</t>
  </si>
  <si>
    <t xml:space="preserve">SUMINISTRO E INSTALACION DE TABLERO CON TOTALIZADOR 
DE 12 CIRCUITOS </t>
  </si>
  <si>
    <t>CIRCUITO VIROLOGIA 
INSECTARIO ENTOMOLOGIA</t>
  </si>
  <si>
    <t>ACOMETIDA ELECTRICA CABLE No 8</t>
  </si>
  <si>
    <t>PASILLO CUARTO OLVIDO</t>
  </si>
  <si>
    <t xml:space="preserve">PUNTO ELECTRICO DE 110 PARA TOMACORRIENTES </t>
  </si>
  <si>
    <t>ACOMETIDA ELECTRICA  EN CABLE No. 8</t>
  </si>
  <si>
    <t>TOTAL</t>
  </si>
  <si>
    <t xml:space="preserve">LIMPIEZA Y REPARACION DE REGISTRO </t>
  </si>
  <si>
    <t xml:space="preserve">PINTURA VINILO </t>
  </si>
  <si>
    <t xml:space="preserve">OBSERVACION: </t>
  </si>
  <si>
    <t>FALTARIA INCLUIR ARREGLO DE CIELO RASO</t>
  </si>
  <si>
    <t xml:space="preserve">CONSISTENTE EN TAPE DE HUECOS POR CAMBIO </t>
  </si>
  <si>
    <t>POSICION DE LAMPARAS Y REJILLAS DE AA</t>
  </si>
  <si>
    <t xml:space="preserve">INSTALACION DE LAMPARAS </t>
  </si>
  <si>
    <t>DESMONTE DE LAMPARAS, TOMACORRIENTES E INTERRUPTORES</t>
  </si>
  <si>
    <t>SALIDA DE  LAMPARAS</t>
  </si>
  <si>
    <t>FILOS</t>
  </si>
  <si>
    <t xml:space="preserve">CUARTO DEL OLVIDO </t>
  </si>
  <si>
    <t xml:space="preserve">INSTALACION DE CAJAS </t>
  </si>
  <si>
    <t>TABLERO PARA EMPOTRAR  CON ESPACIO PARA 12 CIRCUITOS INCLUYE PUERTA Y CHAPA PLASTICA, CERRADURA Y LLAVE Y ESPACIO PARA MONTAR TOTALIZADOR INCLUYE 12 CORTACIRCUITOS  TERMOMAGNETICOS AUOMATICOS MONOPOLARES DE 30 AMPERIOS, 10 KA A 120 /240 V PUESTA A TIERRA</t>
  </si>
  <si>
    <t>SALIDA PARA TOMACORRIENTE DOBLE 220 V</t>
  </si>
  <si>
    <t>CAJA EN DRYWALL PARA DUCTERIA  Y DESAGUES  DE AIRE ACONDICIONADO</t>
  </si>
  <si>
    <t xml:space="preserve">SUMINISTRO E INSTALCION DE POLARIZADO PARA PUERTAS Y VENTANAS </t>
  </si>
  <si>
    <t>VALOR UNITARIO</t>
  </si>
  <si>
    <t>VALOR PARCIAL</t>
  </si>
  <si>
    <t>REPUBLICA DE COLOMBIA</t>
  </si>
  <si>
    <t>GOBERNACION DEL ATLANTICO</t>
  </si>
  <si>
    <t>ANÁLISIS DE PRECIOS UNITARIOS</t>
  </si>
  <si>
    <t>OBRA:</t>
  </si>
  <si>
    <r>
      <t>ESPECIFICACIÓN:</t>
    </r>
    <r>
      <rPr>
        <b/>
        <sz val="8"/>
        <rFont val="Arial"/>
        <family val="2"/>
      </rPr>
      <t xml:space="preserve"> </t>
    </r>
  </si>
  <si>
    <t>ITEM: DEMOLICION MANUAL DE MUROS EN LADRILLO, BORDILLOS, CIMIENTOS Y ANDENES  Y RETIRO DE MATERIA</t>
  </si>
  <si>
    <t>UNIDAD  :</t>
  </si>
  <si>
    <t>I. EQUIPO</t>
  </si>
  <si>
    <t>Descripción</t>
  </si>
  <si>
    <t>Unidad</t>
  </si>
  <si>
    <t>Cantidad</t>
  </si>
  <si>
    <t>Valor-Unit.</t>
  </si>
  <si>
    <t>Valor-Total</t>
  </si>
  <si>
    <t>HERRAMIENTAS MENORES</t>
  </si>
  <si>
    <t>% S/M.0</t>
  </si>
  <si>
    <t>Sub-Total</t>
  </si>
  <si>
    <t>II. MATERIALES EN OBRA</t>
  </si>
  <si>
    <t>Precio-Unit.</t>
  </si>
  <si>
    <t>III. TRANSPORTES</t>
  </si>
  <si>
    <t>Material</t>
  </si>
  <si>
    <t>Vol. Peso ó Cant.</t>
  </si>
  <si>
    <t>Distancia</t>
  </si>
  <si>
    <t>M3-Km</t>
  </si>
  <si>
    <t>Tarifa</t>
  </si>
  <si>
    <t>IV. MANO DE OBRA</t>
  </si>
  <si>
    <t>Trabajador</t>
  </si>
  <si>
    <t>V. Unitario.</t>
  </si>
  <si>
    <t>Rendimiento/dia</t>
  </si>
  <si>
    <t>CUADRILLA TIPO AA</t>
  </si>
  <si>
    <t>HH</t>
  </si>
  <si>
    <t>Total Costo Directo</t>
  </si>
  <si>
    <t>V. COSTOS INDIRECTOS</t>
  </si>
  <si>
    <t>Porcentaje</t>
  </si>
  <si>
    <t>Valor Total</t>
  </si>
  <si>
    <t>ADMINISTRACION</t>
  </si>
  <si>
    <t xml:space="preserve">IMPREVISTOS </t>
  </si>
  <si>
    <t>UTILIDAD</t>
  </si>
  <si>
    <t>Precio unitario total aproximado al peso</t>
  </si>
  <si>
    <t>Escombros</t>
  </si>
  <si>
    <t>ITEM: E - Desmonte Y Retiro Punto Eléctrico De Lámpara O Tomacorriente Incluido Alambrado</t>
  </si>
  <si>
    <t>ESPECIFICACIÓN:</t>
  </si>
  <si>
    <t xml:space="preserve">ITEM: </t>
  </si>
  <si>
    <t xml:space="preserve">UNIDAD  : </t>
  </si>
  <si>
    <t>Tarifa/Hr</t>
  </si>
  <si>
    <t>Rendimiento</t>
  </si>
  <si>
    <t>OBRA®- DISPOCION FINAL</t>
  </si>
  <si>
    <t xml:space="preserve">ITEM </t>
  </si>
  <si>
    <t>Desmonte De Muro Y Cielo Raso, Incluye Estructura En Mal Estado Y Retiro De Material</t>
  </si>
  <si>
    <t>VOLQUETA DE 6M3</t>
  </si>
  <si>
    <t>Hr</t>
  </si>
  <si>
    <t>Obras - Disposicion Final</t>
  </si>
  <si>
    <t>MORTERO DE PEGA 1:4</t>
  </si>
  <si>
    <t xml:space="preserve">DESPERDICIO </t>
  </si>
  <si>
    <t>%</t>
  </si>
  <si>
    <t>FERRETERIA - OBRA®</t>
  </si>
  <si>
    <t>LOCK DE ARCILLA 33 x 23 x 11,5 cm</t>
  </si>
  <si>
    <t xml:space="preserve">MUNICIPIO DE ATLANTICO </t>
  </si>
  <si>
    <t>MORTERO  1:4</t>
  </si>
  <si>
    <t>Plantilla De Piso En Mortero 1:4 Impermeabilizado E = 0.05 Mts</t>
  </si>
  <si>
    <t>MORTERO 1:4</t>
  </si>
  <si>
    <t>IMPERMEABILIZANTE SIKA-1</t>
  </si>
  <si>
    <t>KG</t>
  </si>
  <si>
    <t>CEMENTO GRIS</t>
  </si>
  <si>
    <t>ANDAMIOS</t>
  </si>
  <si>
    <r>
      <t>M</t>
    </r>
    <r>
      <rPr>
        <vertAlign val="superscript"/>
        <sz val="10"/>
        <rFont val="Tahoma"/>
        <family val="2"/>
      </rPr>
      <t>3</t>
    </r>
  </si>
  <si>
    <t>UNIDAD</t>
  </si>
  <si>
    <t>Punto Sanitario En Pvc. De Diámetro 2"</t>
  </si>
  <si>
    <r>
      <t xml:space="preserve">TUBO SANITARIO PVC DE </t>
    </r>
    <r>
      <rPr>
        <sz val="8"/>
        <rFont val="Calibri"/>
        <family val="2"/>
      </rPr>
      <t>Ø2</t>
    </r>
    <r>
      <rPr>
        <sz val="8"/>
        <rFont val="Arial"/>
        <family val="2"/>
      </rPr>
      <t xml:space="preserve">" </t>
    </r>
  </si>
  <si>
    <r>
      <t xml:space="preserve">SIFON (S) DE </t>
    </r>
    <r>
      <rPr>
        <sz val="8"/>
        <rFont val="Calibri"/>
        <family val="2"/>
      </rPr>
      <t>Ø2</t>
    </r>
    <r>
      <rPr>
        <sz val="8"/>
        <rFont val="Arial"/>
        <family val="2"/>
      </rPr>
      <t>"SANIT PVC S/C</t>
    </r>
  </si>
  <si>
    <r>
      <t xml:space="preserve">CODO DE </t>
    </r>
    <r>
      <rPr>
        <sz val="8"/>
        <rFont val="Calibri"/>
        <family val="2"/>
      </rPr>
      <t>Ø2</t>
    </r>
    <r>
      <rPr>
        <sz val="8"/>
        <rFont val="Arial"/>
        <family val="2"/>
      </rPr>
      <t>"SANIT PVC DE 45 C/C</t>
    </r>
  </si>
  <si>
    <t>SOLDADURA 1/8  PVC</t>
  </si>
  <si>
    <t>1/8GAL</t>
  </si>
  <si>
    <t>ACARREO 1</t>
  </si>
  <si>
    <t>CUADRILLA TIPO BB</t>
  </si>
  <si>
    <t>PUNTO POTABLE PVC DE 1/2" RDE 21</t>
  </si>
  <si>
    <r>
      <t xml:space="preserve">TUBO </t>
    </r>
    <r>
      <rPr>
        <sz val="9"/>
        <rFont val="Calibri"/>
        <family val="2"/>
      </rPr>
      <t xml:space="preserve">Ø  1/2" </t>
    </r>
    <r>
      <rPr>
        <sz val="8"/>
        <rFont val="Arial"/>
        <family val="2"/>
      </rPr>
      <t>P.V.C. RDE 13.5</t>
    </r>
  </si>
  <si>
    <t>CODO  1/2" PVC DE 90º</t>
  </si>
  <si>
    <t>TEE PVC DE 1/2"</t>
  </si>
  <si>
    <t>ADAPTADOR MACHO 1/2" PVC ROSCADO</t>
  </si>
  <si>
    <t>CINTA TEFLON 3/4 X 10 MTS</t>
  </si>
  <si>
    <t>SUMINISTRO E INSTALACIÓN DE TUBERÍA DE SANITARIA EN PVC, DIÁMETRO DE 2""</t>
  </si>
  <si>
    <t>Lavaplatos de acero inoxidable para instalación en mesón, de 1 cubeta, de 600x490 mm, con válvula de desagüe.</t>
  </si>
  <si>
    <t>Grifería monomando con cartucho cerámico para lavaplatos, gama básica, acabado cromado, compuesta de caño giratorio, aireador y enlaces de alimentación flexibles.</t>
  </si>
  <si>
    <t>Llave de regulación de 1/2", para lavaplatos o lavadero, acabado cromado.</t>
  </si>
  <si>
    <t>Sifón botella sencillo de 1 1/2" para lavaplatos de 1 cubeta, con válvula extensible</t>
  </si>
  <si>
    <t>und</t>
  </si>
  <si>
    <t>SUMINISTRO E INSTALACIÓN DE CIELO RASO EN DRYWALL</t>
  </si>
  <si>
    <t>Angulo</t>
  </si>
  <si>
    <t>Omega</t>
  </si>
  <si>
    <t>Cinta malla 20 ml</t>
  </si>
  <si>
    <t>Masilla topex</t>
  </si>
  <si>
    <t>Lamina yeso-carton</t>
  </si>
  <si>
    <t>Tornillos autoperforantes</t>
  </si>
  <si>
    <t>Vinilo</t>
  </si>
  <si>
    <t>Gal</t>
  </si>
  <si>
    <t>DESPERDICIO</t>
  </si>
  <si>
    <t>unidad</t>
  </si>
  <si>
    <t>rollo</t>
  </si>
  <si>
    <t>Yeso</t>
  </si>
  <si>
    <t>Kg</t>
  </si>
  <si>
    <t>Caolin</t>
  </si>
  <si>
    <t>Cemento gris</t>
  </si>
  <si>
    <t xml:space="preserve">JUEGO DE ANDAMIOS DE UN CUERPO </t>
  </si>
  <si>
    <t>DIA</t>
  </si>
  <si>
    <t>CUADRILLA TIPO CC</t>
  </si>
  <si>
    <t xml:space="preserve">Vinilo lavable </t>
  </si>
  <si>
    <t>Cuñete</t>
  </si>
  <si>
    <t>ALAMBRE Nº 12</t>
  </si>
  <si>
    <t>TUBO CONDUIT PVC DE 1/2"</t>
  </si>
  <si>
    <t>CAJA SENCILLA CONDUIT 4 x 2"</t>
  </si>
  <si>
    <t>CURVA DE 90 C x E 1/2"</t>
  </si>
  <si>
    <t>ADAPTADOR TERMINAL DE 1/2</t>
  </si>
  <si>
    <t>PLAFON LED 24 VATIOS DECORATIVA</t>
  </si>
  <si>
    <t>SOLDADURA LIQUIDA DE 1/4" GL</t>
  </si>
  <si>
    <t>INTERRUPTOR SENCILLO LUM.</t>
  </si>
  <si>
    <t>TOMA DOBLE LUMINEX</t>
  </si>
  <si>
    <t>VARILLA COOPER WELD</t>
  </si>
  <si>
    <t>E - Acometida Eléctrica En Tubería Pvc Conduit D= 3/4" , Alambre Aislado 3 Líneas De 110 Voltios</t>
  </si>
  <si>
    <t>CABLE ELECTRICO Nº 10</t>
  </si>
  <si>
    <t>TUBO EC- COLMENA 3/4</t>
  </si>
  <si>
    <t>ALAMBRE Nº 10</t>
  </si>
  <si>
    <t>TABLERO PARA EMPOTRAR MONOF.</t>
  </si>
  <si>
    <t>TUBO CONDUIT PVC DE 3/4"</t>
  </si>
  <si>
    <t>CURVA DE 90 C x E 3/4"</t>
  </si>
  <si>
    <t>ADAPTADOR TERMINAL DE 3/4</t>
  </si>
  <si>
    <t>TACOS CORTACIRCUITO 20 AMP</t>
  </si>
  <si>
    <t>ALAMBRE DESNUDO Nº 8</t>
  </si>
  <si>
    <t xml:space="preserve">SUMINITRO E INTALACION DE AIRE ACONDICIONADO DE 12000 BTU  </t>
  </si>
  <si>
    <t>Andamio multidireccional de carga certificado T-4m</t>
  </si>
  <si>
    <t>Estructura metalica para Soporte de maquina</t>
  </si>
  <si>
    <t xml:space="preserve">Toma corriendo doble con Polo tierra </t>
  </si>
  <si>
    <t>Tubo PVC Conduit  por 3m de 1/2"</t>
  </si>
  <si>
    <t>ml</t>
  </si>
  <si>
    <t xml:space="preserve">Caja plástica conduit sencilla </t>
  </si>
  <si>
    <t xml:space="preserve">Limpiador PVC </t>
  </si>
  <si>
    <t>curva en tubo conduit PVC de 1/2"</t>
  </si>
  <si>
    <t>Adaptador terminal conduit de 1/2</t>
  </si>
  <si>
    <t>Cinta Aislante 3/4</t>
  </si>
  <si>
    <t>Ml</t>
  </si>
  <si>
    <t xml:space="preserve">Soldadura Liq. PVC </t>
  </si>
  <si>
    <t xml:space="preserve">Alambre de cobre aisladoTHNN No. 12 </t>
  </si>
  <si>
    <t>Insumos para mortero 1:3, no incluye mano de obra.</t>
  </si>
  <si>
    <t xml:space="preserve">Tuberia de cobre para aire </t>
  </si>
  <si>
    <t xml:space="preserve">Aire acondicionada de 12000 btu marca reconocida </t>
  </si>
  <si>
    <t>Ferreteria - Obra</t>
  </si>
  <si>
    <t>CUADRILLA TIPO EE</t>
  </si>
  <si>
    <t xml:space="preserve">SUMINITRO E INTALACION DE AIRE ACONDICIONADO DE 18000 BTU  </t>
  </si>
  <si>
    <t>GAL</t>
  </si>
  <si>
    <t>Curva en tubo conduit PVC de 1/2"</t>
  </si>
  <si>
    <t xml:space="preserve">Aire acondicionada de 18000 btu marca reconocida </t>
  </si>
  <si>
    <t xml:space="preserve">SUMINITRO E INTALACION DE AIRE ACONDICIONADO DE 24000 BTU  </t>
  </si>
  <si>
    <t xml:space="preserve">Aire acondicionada de 24000 btu marca reconocida </t>
  </si>
  <si>
    <t>TABLERO PARA EMPOTRAR  CON ESPACIO PARA 12 CIRCUITOS INCLUYE PUERTA Y CHAPA PLASTICA, CERRADURA Y LLAVE Y ESPACIO PARA MONTAR TOTALIZADOR INCLUYE 12 CORTACIRCUITOS  TERMOMAGNETICOS AUTOMATICOS MONOPOLARES DE 30 AMPERIOS, 10 KA A 120 /240.</t>
  </si>
  <si>
    <t>SUMNISTRO E INSTACION DE LAMPARAS LED DE 24 V, incluye interruptor</t>
  </si>
  <si>
    <t>PLAFON PARA ALUMBRADO</t>
  </si>
  <si>
    <t>INTERRUPTOR DOBLE LUZ PILOTO</t>
  </si>
  <si>
    <t>SALIDA PARA ILUMINACION SIMPLE 15 AMP Y  127V INCLUYE INTERRUPTOR DOBLE   CAJA RECTANGULAR EN TERMOPLASTICO DIELECTRICO, CON CONEXIÓN A RED DE PUESTA A TIERRA EN VARILLA COPERWEEILL Y ALAMBRE COBRE VESTIDO, Nº 12</t>
  </si>
  <si>
    <t xml:space="preserve">ITEM: LIMPIEZA GENERAL Y RETIRO </t>
  </si>
  <si>
    <t>DETERGENTES</t>
  </si>
  <si>
    <t>AGUA</t>
  </si>
  <si>
    <t>LT</t>
  </si>
  <si>
    <t xml:space="preserve">Cuerpo de andamios </t>
  </si>
  <si>
    <t>Dia</t>
  </si>
  <si>
    <t>Perfil en U, de acero galvanizado, de 30 mm.</t>
  </si>
  <si>
    <t>Fijación compuesta por chazo y tornillo 5x27.</t>
  </si>
  <si>
    <t>Seguro para la fijación del cuelgue, en cielos rasos suspendidos.</t>
  </si>
  <si>
    <t>Maestra 60/27 de lámina de acero galvanizado, de ancho 60 mm.</t>
  </si>
  <si>
    <t>Conector, para maestra 60/27.</t>
  </si>
  <si>
    <t>Conector tipo caballete, para maestra 60/27.</t>
  </si>
  <si>
    <t>Placa Fibrocemento 8mm 244x122cm 31.96kg aprox.
Superboard</t>
  </si>
  <si>
    <t>Tornillo autoperforante 3,5x25 mm.</t>
  </si>
  <si>
    <t>Banda autoadhesiva desolidarizante de espuma de poliuretano de celdas cerradas, de 3,2 mm de espesor y 50 mm de anchura, resistencia térmica 0,10 m²K/W, conductividad térmica 0,032 W/(mK).</t>
  </si>
  <si>
    <t>Pasta para juntas.</t>
  </si>
  <si>
    <t>kg</t>
  </si>
  <si>
    <t>Cinta de juntas.</t>
  </si>
  <si>
    <t>LLAVE TERMINAL DE Ø1/2"</t>
  </si>
  <si>
    <r>
      <t xml:space="preserve">LLAVE TERMINAL DE </t>
    </r>
    <r>
      <rPr>
        <sz val="8"/>
        <rFont val="Calibri"/>
        <family val="2"/>
      </rPr>
      <t>Ø</t>
    </r>
    <r>
      <rPr>
        <sz val="8"/>
        <rFont val="Arial"/>
        <family val="2"/>
      </rPr>
      <t>1/2 EN BROCE</t>
    </r>
  </si>
  <si>
    <t xml:space="preserve">Suministro de puerta corrediza en alumnio 
blanco 744 + vidrio de 5mm 100cm x 206 cm, incluye riel inferior y superior </t>
  </si>
  <si>
    <t>SUMINISTRO DE PUERTA Y MARCO EN ALUMINIO BLANCO 744 CON CERRADURA Y VIDRIO 5MM 100CM X 206 CM</t>
  </si>
  <si>
    <t>MESON EN ACERO INOXIDABLE EN L CON UN ENTREPAÑO INFERIOR , DE 90 CM DE ALTURA, 60 CM DE ANCHO Y 435 CM DE LARGO.</t>
  </si>
  <si>
    <t xml:space="preserve">eson en acero inoxidable en L con un entrepaño inferior de 90 Cm de altura 60 cm de ancho y 435cm de largo, incluye transporte </t>
  </si>
  <si>
    <t>MESON EN ACERO INOXIDABLE EN L CON UN ENTREPAÑO INFERIOR , DE 90 CM DE ALTURA, 60 CM DE ANCHO Y 485CM DE LARGO.</t>
  </si>
  <si>
    <t>ENTREPAÑO EN ACERO INOXIDABLE DE 60CM DE ANCHO Y 220 CM DE LARGO</t>
  </si>
  <si>
    <t xml:space="preserve">Entrepaño en acero inoxidable de 60cm de ancho y 220 cm </t>
  </si>
  <si>
    <t>ENTREPAÑO EN ACERO INOXIDABLE DE 60CM DE ANCHO Y 2,2 CM DE LARGO</t>
  </si>
  <si>
    <t xml:space="preserve">ENTREPAÑO EN ACERO INOXIDABLE DE 60CM DE ANCHO Y 215 CM </t>
  </si>
  <si>
    <t xml:space="preserve">Entrepaño en acero inoxidable de 60cm de ancho y 215 cm </t>
  </si>
  <si>
    <t>CAJA PASAMURO DE 60X40X40 EN ACERO INOXIDABLE DOBLE PUERTA</t>
  </si>
  <si>
    <t>Caja pasamuro de 60X40X40 en acero inoxidable doble puerta</t>
  </si>
  <si>
    <t>CAJA PASAMURO DE 40X40X40 EN ACERO INOXIDABLE DOBLE PUERTA</t>
  </si>
  <si>
    <t>Caja pasamuro de 40X40X40 en acero inoxidable doble puerta</t>
  </si>
  <si>
    <t>DEPARTAMENTO DEL ATLANTICO</t>
  </si>
  <si>
    <t xml:space="preserve">Suministro e instalacion de cierra puerta de piso para puerta de vidrio con nivelacion de puerta, incluye montaje de puerta, tope puerta superior </t>
  </si>
  <si>
    <t xml:space="preserve">SUMINISTRO E INSTALACION DE POLARIZADO PARA PUERTAS Y VENTANAS </t>
  </si>
  <si>
    <t xml:space="preserve">Papel esmerilado </t>
  </si>
  <si>
    <t>IMPREVISTO</t>
  </si>
  <si>
    <t>DESMONTE DE CIELO RASO Y ESTRUCTURA</t>
  </si>
  <si>
    <t>ITEM</t>
  </si>
  <si>
    <t>ACTIVIDAD</t>
  </si>
  <si>
    <t>PROYECTO: ADECUACION DE LABORATORIO DE SALUD PUBLICA DEPARTAMENTA</t>
  </si>
  <si>
    <t>LUGAR:Calle 75 # 72-140 - Barranquilla, Atlántico</t>
  </si>
  <si>
    <t>FECHA: MARZO 2020</t>
  </si>
  <si>
    <t>1.1</t>
  </si>
  <si>
    <t>1.2</t>
  </si>
  <si>
    <t>1.3</t>
  </si>
  <si>
    <t>1.4</t>
  </si>
  <si>
    <t>1.5</t>
  </si>
  <si>
    <t>1.6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</si>
  <si>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</si>
  <si>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</si>
  <si>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</si>
  <si>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</si>
  <si>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</si>
  <si>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</si>
  <si>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</si>
  <si>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</si>
  <si>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</si>
  <si>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</si>
  <si>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</si>
  <si>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</si>
  <si>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4.4</t>
  </si>
  <si>
    <t>5.1</t>
  </si>
  <si>
    <t>5.2</t>
  </si>
  <si>
    <t>5.3</t>
  </si>
  <si>
    <t>5.4</t>
  </si>
  <si>
    <t>6.1</t>
  </si>
  <si>
    <t>6.2</t>
  </si>
  <si>
    <t>6.3</t>
  </si>
  <si>
    <t>6.4</t>
  </si>
  <si>
    <t>6.5</t>
  </si>
  <si>
    <t>6.6</t>
  </si>
  <si>
    <t>6.7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</si>
  <si>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</si>
  <si>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</si>
  <si>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</si>
  <si>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</si>
  <si>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</si>
  <si>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</si>
  <si>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</si>
  <si>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</si>
  <si>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</si>
  <si>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</si>
  <si>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</si>
  <si>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</si>
  <si>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</si>
  <si>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7.14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</si>
</sst>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6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_(&quot;$&quot;\ * #,##0_);_(&quot;$&quot;\ * \(#,##0\);_(&quot;$&quot;\ * &quot;-&quot;??_);_(@_)"/>
    <numFmt numFmtId="165" formatCode="_(&quot;$&quot;\ * #,##0.00_);_(&quot;$&quot;\ * \(#,##0.00\);_(&quot;$&quot;\ * &quot;-&quot;??_);_(@_)"/>
    <numFmt numFmtId="166" formatCode="#,##0.000"/>
    <numFmt numFmtId="167" formatCode="#,##0.0"/>
    <numFmt numFmtId="168" formatCode="#.##\ \K\g"/>
    <numFmt numFmtId="169" formatCode="_-* #,##0.00\ &quot;Pts&quot;_-;\-* #,##0.00\ &quot;Pts&quot;_-;_-* &quot;-&quot;??\ &quot;Pts&quot;_-;_-@_-"/>
    <numFmt numFmtId="170" formatCode="&quot;$&quot;\ #,##0.00"/>
    <numFmt numFmtId="171" formatCode="_-* #,##0_-;\-* #,##0_-;_-* &quot;-&quot;??_-;_-@_-"/>
    <numFmt numFmtId="172" formatCode="_(* #,##0.00_);_(* \(#,##0.00\);_(* &quot;-&quot;??_);_(@_)"/>
    <numFmt numFmtId="173" formatCode="#,##0.0000"/>
    <numFmt numFmtId="174" formatCode="_ &quot;$&quot;\ * #,##0_ ;_ &quot;$&quot;\ * \-#,##0_ ;_ &quot;$&quot;\ * &quot;-&quot;_ ;_ @_ "/>
    <numFmt numFmtId="175" formatCode="_ * #,##0_ ;_ * \-#,##0_ ;_ * &quot;-&quot;_ ;_ @_ "/>
    <numFmt numFmtId="176" formatCode="_ &quot;$&quot;\ * #,##0.00_ ;_ &quot;$&quot;\ * \-#,##0.00_ ;_ &quot;$&quot;\ * &quot;-&quot;??_ ;_ @_ "/>
    <numFmt numFmtId="177" formatCode="_ * #,##0.00_ ;_ * \-#,##0.00_ ;_ * &quot;-&quot;??_ ;_ @_ "/>
    <numFmt numFmtId="178" formatCode="#,##0.00000"/>
    <numFmt numFmtId="179" formatCode="&quot;$&quot;\ #,##0.0"/>
    <numFmt numFmtId="180" formatCode="_(&quot;$&quot;* #,##0.0_);_(&quot;$&quot;* \(#,##0.0\);_(&quot;$&quot;* &quot;-&quot;??_);_(@_)"/>
    <numFmt numFmtId="181" formatCode="0.00_)"/>
    <numFmt numFmtId="182" formatCode="_-* #,##0.00\ [$€]_-;\-* #,##0.00\ [$€]_-;_-* &quot;-&quot;??\ [$€]_-;_-@_-"/>
    <numFmt numFmtId="183" formatCode="_-* #,##0.00\ _P_t_s_-;\-* #,##0.00\ _P_t_s_-;_-* &quot;-&quot;\ _P_t_s_-;_-@_-"/>
    <numFmt numFmtId="184" formatCode="[$$-240A]* #,##0_);_([$$-240A]* \#\,##0\);_([$$-240A]* &quot;-&quot;_);_(@_)"/>
    <numFmt numFmtId="185" formatCode="_(* #,##0_);_(* \(#,##0\);_(* &quot;-&quot;??_);_(@_)"/>
    <numFmt numFmtId="186" formatCode="_-* #,##0.00_-;\-* #,##0.00_-;_-* &quot;-&quot;??_-;_-@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8"/>
      <color theme="1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i/>
      <sz val="8"/>
      <color indexed="8"/>
      <name val="Century"/>
      <family val="1"/>
    </font>
    <font>
      <sz val="8"/>
      <name val="Tahoma"/>
      <family val="2"/>
    </font>
    <font>
      <sz val="10"/>
      <name val="Tahoma"/>
      <family val="2"/>
    </font>
    <font>
      <b/>
      <sz val="12"/>
      <name val="Arial"/>
      <family val="2"/>
    </font>
    <font>
      <b/>
      <sz val="18"/>
      <name val="Arial"/>
      <family val="2"/>
    </font>
    <font>
      <sz val="14"/>
      <name val="Times New Roman"/>
      <family val="1"/>
    </font>
    <font>
      <sz val="11"/>
      <color indexed="8"/>
      <name val="Calibri"/>
      <family val="2"/>
    </font>
    <font>
      <vertAlign val="superscript"/>
      <sz val="10"/>
      <name val="Tahoma"/>
      <family val="2"/>
    </font>
    <font>
      <sz val="8"/>
      <name val="Calibri"/>
      <family val="2"/>
    </font>
    <font>
      <sz val="9"/>
      <name val="Calibri"/>
      <family val="2"/>
    </font>
    <font>
      <b/>
      <sz val="10"/>
      <color theme="1"/>
      <name val="Arial Narrow"/>
      <family val="2"/>
    </font>
    <font>
      <b/>
      <sz val="8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8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3" fillId="0" borderId="0"/>
    <xf numFmtId="16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" fillId="0" borderId="0"/>
    <xf numFmtId="172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0" fontId="13" fillId="0" borderId="0"/>
    <xf numFmtId="0" fontId="21" fillId="0" borderId="0"/>
    <xf numFmtId="0" fontId="20" fillId="0" borderId="0"/>
    <xf numFmtId="182" fontId="22" fillId="0" borderId="0" applyFont="0" applyFill="0" applyBorder="0" applyAlignment="0" applyProtection="0"/>
    <xf numFmtId="181" fontId="13" fillId="0" borderId="0" applyFill="0" applyBorder="0" applyAlignment="0" applyProtection="0"/>
    <xf numFmtId="14" fontId="13" fillId="0" borderId="0"/>
    <xf numFmtId="2" fontId="13" fillId="0" borderId="0"/>
    <xf numFmtId="177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80" fontId="13" fillId="0" borderId="0" applyFill="0" applyBorder="0" applyAlignment="0" applyProtection="0"/>
    <xf numFmtId="43" fontId="23" fillId="0" borderId="0" applyFont="0" applyFill="0" applyBorder="0" applyAlignment="0" applyProtection="0"/>
    <xf numFmtId="185" fontId="13" fillId="0" borderId="0" applyFill="0" applyBorder="0" applyAlignment="0" applyProtection="0"/>
    <xf numFmtId="18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65" fontId="1" fillId="0" borderId="0" applyFont="0" applyFill="0" applyBorder="0" applyAlignment="0" applyProtection="0"/>
    <xf numFmtId="169" fontId="13" fillId="0" borderId="0" applyFont="0" applyFill="0" applyBorder="0" applyAlignment="0" applyProtection="0"/>
    <xf numFmtId="184" fontId="13" fillId="0" borderId="0"/>
    <xf numFmtId="0" fontId="13" fillId="0" borderId="0"/>
    <xf numFmtId="0" fontId="13" fillId="0" borderId="0"/>
    <xf numFmtId="0" fontId="1" fillId="0" borderId="0"/>
    <xf numFmtId="0" fontId="13" fillId="0" borderId="0"/>
    <xf numFmtId="9" fontId="1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/>
    <xf numFmtId="3" fontId="13" fillId="0" borderId="0"/>
    <xf numFmtId="9" fontId="1" fillId="0" borderId="0" applyFont="0" applyFill="0" applyBorder="0" applyAlignment="0" applyProtection="0"/>
    <xf numFmtId="0" fontId="13" fillId="0" borderId="0"/>
  </cellStyleXfs>
  <cellXfs count="819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43" fontId="2" fillId="2" borderId="2" xfId="1" applyFont="1" applyFill="1" applyBorder="1" applyAlignment="1">
      <alignment vertical="center"/>
    </xf>
    <xf numFmtId="0" fontId="3" fillId="3" borderId="2" xfId="0" applyFont="1" applyFill="1" applyBorder="1" applyAlignment="1">
      <alignment horizontal="justify" vertical="center" wrapText="1"/>
    </xf>
    <xf numFmtId="43" fontId="4" fillId="3" borderId="2" xfId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justify" vertical="justify" wrapText="1"/>
    </xf>
    <xf numFmtId="0" fontId="4" fillId="2" borderId="2" xfId="0" applyFont="1" applyFill="1" applyBorder="1" applyAlignment="1">
      <alignment horizontal="center" vertical="center" wrapText="1"/>
    </xf>
    <xf numFmtId="43" fontId="4" fillId="2" borderId="2" xfId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justify" vertical="justify" wrapText="1"/>
    </xf>
    <xf numFmtId="0" fontId="4" fillId="0" borderId="2" xfId="0" applyFont="1" applyFill="1" applyBorder="1" applyAlignment="1">
      <alignment horizontal="justify" vertical="justify" wrapText="1"/>
    </xf>
    <xf numFmtId="0" fontId="4" fillId="0" borderId="2" xfId="0" applyFont="1" applyFill="1" applyBorder="1" applyAlignment="1">
      <alignment horizontal="center" vertical="center" wrapText="1"/>
    </xf>
    <xf numFmtId="43" fontId="4" fillId="0" borderId="2" xfId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3" fontId="3" fillId="3" borderId="2" xfId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justify" vertical="justify" wrapText="1"/>
    </xf>
    <xf numFmtId="0" fontId="3" fillId="4" borderId="2" xfId="0" applyFont="1" applyFill="1" applyBorder="1" applyAlignment="1">
      <alignment horizontal="center" vertical="center" wrapText="1"/>
    </xf>
    <xf numFmtId="43" fontId="4" fillId="4" borderId="2" xfId="1" applyFont="1" applyFill="1" applyBorder="1" applyAlignment="1">
      <alignment horizontal="center" vertical="center" wrapText="1"/>
    </xf>
    <xf numFmtId="43" fontId="5" fillId="2" borderId="2" xfId="1" applyFont="1" applyFill="1" applyBorder="1" applyAlignment="1"/>
    <xf numFmtId="0" fontId="6" fillId="2" borderId="0" xfId="0" applyFont="1" applyFill="1"/>
    <xf numFmtId="43" fontId="6" fillId="2" borderId="0" xfId="1" applyFont="1" applyFill="1"/>
    <xf numFmtId="2" fontId="0" fillId="0" borderId="0" xfId="0" applyNumberFormat="1"/>
    <xf numFmtId="0" fontId="0" fillId="0" borderId="0" xfId="0" applyAlignment="1">
      <alignment horizontal="center"/>
    </xf>
    <xf numFmtId="0" fontId="7" fillId="0" borderId="0" xfId="0" applyFont="1" applyFill="1" applyAlignment="1"/>
    <xf numFmtId="0" fontId="0" fillId="0" borderId="0" xfId="0" applyAlignment="1"/>
    <xf numFmtId="0" fontId="7" fillId="0" borderId="0" xfId="0" applyFont="1" applyAlignment="1">
      <alignment horizontal="center"/>
    </xf>
    <xf numFmtId="0" fontId="0" fillId="0" borderId="0" xfId="0" applyBorder="1"/>
    <xf numFmtId="0" fontId="0" fillId="0" borderId="0" xfId="0" applyFill="1"/>
    <xf numFmtId="0" fontId="0" fillId="0" borderId="0" xfId="0" applyFill="1" applyAlignment="1"/>
    <xf numFmtId="2" fontId="0" fillId="0" borderId="0" xfId="0" applyNumberFormat="1" applyFill="1" applyBorder="1"/>
    <xf numFmtId="0" fontId="0" fillId="0" borderId="0" xfId="0" applyFill="1" applyBorder="1"/>
    <xf numFmtId="0" fontId="0" fillId="0" borderId="0" xfId="0" applyFill="1" applyBorder="1" applyAlignment="1"/>
    <xf numFmtId="0" fontId="0" fillId="0" borderId="2" xfId="0" applyBorder="1"/>
    <xf numFmtId="0" fontId="5" fillId="0" borderId="0" xfId="0" applyFont="1"/>
    <xf numFmtId="0" fontId="0" fillId="0" borderId="2" xfId="0" applyBorder="1" applyAlignment="1">
      <alignment horizontal="center"/>
    </xf>
    <xf numFmtId="0" fontId="4" fillId="0" borderId="2" xfId="0" applyFont="1" applyFill="1" applyBorder="1" applyAlignment="1">
      <alignment horizontal="right" vertical="center" wrapText="1"/>
    </xf>
    <xf numFmtId="0" fontId="0" fillId="0" borderId="7" xfId="0" applyBorder="1"/>
    <xf numFmtId="0" fontId="0" fillId="0" borderId="9" xfId="0" applyBorder="1"/>
    <xf numFmtId="0" fontId="0" fillId="0" borderId="10" xfId="0" applyBorder="1"/>
    <xf numFmtId="2" fontId="0" fillId="0" borderId="2" xfId="0" applyNumberFormat="1" applyBorder="1"/>
    <xf numFmtId="2" fontId="7" fillId="5" borderId="2" xfId="0" applyNumberFormat="1" applyFont="1" applyFill="1" applyBorder="1"/>
    <xf numFmtId="2" fontId="7" fillId="0" borderId="2" xfId="0" applyNumberFormat="1" applyFont="1" applyBorder="1"/>
    <xf numFmtId="2" fontId="0" fillId="5" borderId="2" xfId="0" applyNumberFormat="1" applyFill="1" applyBorder="1"/>
    <xf numFmtId="0" fontId="0" fillId="0" borderId="2" xfId="0" applyFill="1" applyBorder="1"/>
    <xf numFmtId="0" fontId="0" fillId="5" borderId="2" xfId="0" applyFill="1" applyBorder="1"/>
    <xf numFmtId="0" fontId="0" fillId="0" borderId="12" xfId="0" applyBorder="1"/>
    <xf numFmtId="2" fontId="0" fillId="0" borderId="13" xfId="0" applyNumberFormat="1" applyBorder="1"/>
    <xf numFmtId="0" fontId="0" fillId="0" borderId="13" xfId="0" applyBorder="1"/>
    <xf numFmtId="2" fontId="7" fillId="5" borderId="13" xfId="0" applyNumberFormat="1" applyFont="1" applyFill="1" applyBorder="1"/>
    <xf numFmtId="0" fontId="0" fillId="0" borderId="8" xfId="0" applyBorder="1"/>
    <xf numFmtId="0" fontId="0" fillId="0" borderId="13" xfId="0" applyFill="1" applyBorder="1"/>
    <xf numFmtId="0" fontId="0" fillId="5" borderId="13" xfId="0" applyFill="1" applyBorder="1"/>
    <xf numFmtId="2" fontId="0" fillId="8" borderId="11" xfId="0" applyNumberFormat="1" applyFill="1" applyBorder="1"/>
    <xf numFmtId="0" fontId="0" fillId="0" borderId="2" xfId="0" applyBorder="1" applyAlignment="1"/>
    <xf numFmtId="2" fontId="7" fillId="0" borderId="2" xfId="0" applyNumberFormat="1" applyFont="1" applyFill="1" applyBorder="1" applyAlignment="1">
      <alignment horizontal="right"/>
    </xf>
    <xf numFmtId="2" fontId="0" fillId="0" borderId="2" xfId="0" applyNumberFormat="1" applyFill="1" applyBorder="1"/>
    <xf numFmtId="0" fontId="7" fillId="0" borderId="6" xfId="0" applyFont="1" applyFill="1" applyBorder="1" applyAlignment="1"/>
    <xf numFmtId="0" fontId="7" fillId="0" borderId="8" xfId="0" applyFont="1" applyBorder="1" applyAlignment="1"/>
    <xf numFmtId="0" fontId="0" fillId="0" borderId="12" xfId="0" applyBorder="1" applyAlignment="1">
      <alignment horizontal="center"/>
    </xf>
    <xf numFmtId="0" fontId="0" fillId="0" borderId="12" xfId="0" applyBorder="1" applyAlignment="1"/>
    <xf numFmtId="2" fontId="0" fillId="0" borderId="12" xfId="0" applyNumberFormat="1" applyBorder="1"/>
    <xf numFmtId="0" fontId="0" fillId="0" borderId="14" xfId="0" applyBorder="1"/>
    <xf numFmtId="0" fontId="0" fillId="0" borderId="15" xfId="0" applyBorder="1"/>
    <xf numFmtId="2" fontId="0" fillId="8" borderId="15" xfId="0" applyNumberFormat="1" applyFill="1" applyBorder="1"/>
    <xf numFmtId="0" fontId="0" fillId="0" borderId="16" xfId="0" applyBorder="1"/>
    <xf numFmtId="2" fontId="0" fillId="5" borderId="13" xfId="0" applyNumberFormat="1" applyFill="1" applyBorder="1"/>
    <xf numFmtId="0" fontId="0" fillId="0" borderId="14" xfId="0" applyFill="1" applyBorder="1" applyAlignment="1"/>
    <xf numFmtId="0" fontId="0" fillId="0" borderId="15" xfId="0" applyFill="1" applyBorder="1" applyAlignment="1"/>
    <xf numFmtId="2" fontId="0" fillId="8" borderId="16" xfId="0" applyNumberFormat="1" applyFill="1" applyBorder="1" applyAlignment="1"/>
    <xf numFmtId="0" fontId="12" fillId="0" borderId="0" xfId="0" applyFont="1"/>
    <xf numFmtId="0" fontId="12" fillId="0" borderId="4" xfId="0" applyFont="1" applyBorder="1"/>
    <xf numFmtId="0" fontId="12" fillId="0" borderId="5" xfId="0" applyFont="1" applyBorder="1"/>
    <xf numFmtId="2" fontId="12" fillId="0" borderId="6" xfId="0" applyNumberFormat="1" applyFont="1" applyBorder="1"/>
    <xf numFmtId="0" fontId="12" fillId="0" borderId="7" xfId="0" applyFont="1" applyBorder="1"/>
    <xf numFmtId="0" fontId="12" fillId="0" borderId="0" xfId="0" applyFont="1" applyBorder="1"/>
    <xf numFmtId="0" fontId="12" fillId="0" borderId="8" xfId="0" applyFont="1" applyBorder="1"/>
    <xf numFmtId="0" fontId="12" fillId="0" borderId="9" xfId="0" applyFont="1" applyBorder="1"/>
    <xf numFmtId="0" fontId="12" fillId="0" borderId="10" xfId="0" applyFont="1" applyBorder="1"/>
    <xf numFmtId="0" fontId="12" fillId="0" borderId="11" xfId="0" applyFont="1" applyBorder="1"/>
    <xf numFmtId="0" fontId="0" fillId="0" borderId="8" xfId="0" applyFill="1" applyBorder="1" applyAlignment="1"/>
    <xf numFmtId="0" fontId="0" fillId="0" borderId="8" xfId="0" applyFill="1" applyBorder="1"/>
    <xf numFmtId="0" fontId="0" fillId="0" borderId="7" xfId="0" applyFill="1" applyBorder="1" applyAlignment="1"/>
    <xf numFmtId="0" fontId="0" fillId="0" borderId="9" xfId="0" applyFill="1" applyBorder="1"/>
    <xf numFmtId="0" fontId="0" fillId="0" borderId="10" xfId="0" applyFill="1" applyBorder="1"/>
    <xf numFmtId="2" fontId="0" fillId="8" borderId="10" xfId="0" applyNumberFormat="1" applyFill="1" applyBorder="1"/>
    <xf numFmtId="0" fontId="0" fillId="0" borderId="11" xfId="0" applyFill="1" applyBorder="1"/>
    <xf numFmtId="0" fontId="0" fillId="8" borderId="11" xfId="0" applyFill="1" applyBorder="1"/>
    <xf numFmtId="43" fontId="0" fillId="0" borderId="2" xfId="1" applyFont="1" applyBorder="1"/>
    <xf numFmtId="43" fontId="0" fillId="0" borderId="12" xfId="1" applyFont="1" applyBorder="1"/>
    <xf numFmtId="43" fontId="0" fillId="5" borderId="13" xfId="1" applyFont="1" applyFill="1" applyBorder="1"/>
    <xf numFmtId="43" fontId="0" fillId="8" borderId="16" xfId="0" applyNumberFormat="1" applyFill="1" applyBorder="1"/>
    <xf numFmtId="43" fontId="0" fillId="0" borderId="13" xfId="1" applyFont="1" applyFill="1" applyBorder="1"/>
    <xf numFmtId="43" fontId="0" fillId="5" borderId="16" xfId="0" applyNumberFormat="1" applyFill="1" applyBorder="1"/>
    <xf numFmtId="0" fontId="7" fillId="8" borderId="16" xfId="0" applyFont="1" applyFill="1" applyBorder="1"/>
    <xf numFmtId="0" fontId="7" fillId="0" borderId="2" xfId="0" applyFont="1" applyBorder="1" applyAlignment="1"/>
    <xf numFmtId="0" fontId="7" fillId="0" borderId="2" xfId="0" applyFont="1" applyBorder="1" applyAlignment="1">
      <alignment horizontal="center"/>
    </xf>
    <xf numFmtId="0" fontId="10" fillId="0" borderId="2" xfId="0" applyFont="1" applyBorder="1" applyAlignment="1">
      <alignment horizontal="center" wrapText="1"/>
    </xf>
    <xf numFmtId="0" fontId="7" fillId="0" borderId="2" xfId="0" applyFont="1" applyBorder="1"/>
    <xf numFmtId="0" fontId="0" fillId="0" borderId="2" xfId="0" applyBorder="1" applyAlignment="1">
      <alignment wrapText="1"/>
    </xf>
    <xf numFmtId="0" fontId="0" fillId="0" borderId="2" xfId="0" applyFont="1" applyBorder="1" applyAlignment="1"/>
    <xf numFmtId="0" fontId="0" fillId="0" borderId="2" xfId="0" applyFont="1" applyBorder="1" applyAlignment="1">
      <alignment horizontal="right"/>
    </xf>
    <xf numFmtId="0" fontId="7" fillId="0" borderId="2" xfId="0" applyFont="1" applyBorder="1" applyAlignment="1">
      <alignment horizontal="right"/>
    </xf>
    <xf numFmtId="0" fontId="10" fillId="0" borderId="2" xfId="0" applyFont="1" applyBorder="1" applyAlignment="1">
      <alignment horizontal="right" wrapText="1"/>
    </xf>
    <xf numFmtId="0" fontId="0" fillId="0" borderId="6" xfId="0" applyBorder="1"/>
    <xf numFmtId="0" fontId="13" fillId="0" borderId="5" xfId="5" applyBorder="1"/>
    <xf numFmtId="0" fontId="13" fillId="0" borderId="6" xfId="5" applyBorder="1"/>
    <xf numFmtId="0" fontId="15" fillId="0" borderId="0" xfId="5" applyFont="1"/>
    <xf numFmtId="0" fontId="16" fillId="0" borderId="0" xfId="5" applyFont="1"/>
    <xf numFmtId="0" fontId="15" fillId="0" borderId="8" xfId="5" applyFont="1" applyBorder="1"/>
    <xf numFmtId="0" fontId="15" fillId="0" borderId="9" xfId="5" applyFont="1" applyBorder="1" applyAlignment="1">
      <alignment horizontal="centerContinuous"/>
    </xf>
    <xf numFmtId="0" fontId="15" fillId="0" borderId="11" xfId="5" applyFont="1" applyBorder="1" applyAlignment="1">
      <alignment horizontal="centerContinuous"/>
    </xf>
    <xf numFmtId="0" fontId="14" fillId="0" borderId="0" xfId="5" quotePrefix="1" applyFont="1" applyAlignment="1">
      <alignment horizontal="left"/>
    </xf>
    <xf numFmtId="0" fontId="14" fillId="0" borderId="0" xfId="5" applyFont="1" applyAlignment="1">
      <alignment horizontal="left"/>
    </xf>
    <xf numFmtId="0" fontId="13" fillId="0" borderId="0" xfId="5"/>
    <xf numFmtId="0" fontId="14" fillId="0" borderId="0" xfId="5" applyFont="1"/>
    <xf numFmtId="0" fontId="15" fillId="0" borderId="0" xfId="5" applyFont="1" applyAlignment="1">
      <alignment horizontal="center"/>
    </xf>
    <xf numFmtId="0" fontId="15" fillId="0" borderId="24" xfId="5" applyFont="1" applyBorder="1" applyAlignment="1">
      <alignment horizontal="center"/>
    </xf>
    <xf numFmtId="0" fontId="15" fillId="0" borderId="24" xfId="5" quotePrefix="1" applyFont="1" applyBorder="1" applyAlignment="1">
      <alignment horizontal="center"/>
    </xf>
    <xf numFmtId="0" fontId="15" fillId="0" borderId="25" xfId="5" applyFont="1" applyBorder="1"/>
    <xf numFmtId="3" fontId="15" fillId="0" borderId="2" xfId="5" applyNumberFormat="1" applyFont="1" applyBorder="1" applyAlignment="1">
      <alignment horizontal="center"/>
    </xf>
    <xf numFmtId="166" fontId="15" fillId="0" borderId="2" xfId="5" applyNumberFormat="1" applyFont="1" applyBorder="1" applyAlignment="1">
      <alignment horizontal="center"/>
    </xf>
    <xf numFmtId="4" fontId="15" fillId="0" borderId="26" xfId="5" applyNumberFormat="1" applyFont="1" applyBorder="1"/>
    <xf numFmtId="0" fontId="15" fillId="0" borderId="27" xfId="5" applyFont="1" applyBorder="1"/>
    <xf numFmtId="3" fontId="15" fillId="0" borderId="1" xfId="5" applyNumberFormat="1" applyFont="1" applyBorder="1" applyAlignment="1">
      <alignment horizontal="center"/>
    </xf>
    <xf numFmtId="3" fontId="15" fillId="0" borderId="1" xfId="5" applyNumberFormat="1" applyFont="1" applyBorder="1"/>
    <xf numFmtId="4" fontId="15" fillId="0" borderId="2" xfId="5" applyNumberFormat="1" applyFont="1" applyBorder="1"/>
    <xf numFmtId="3" fontId="15" fillId="0" borderId="15" xfId="5" applyNumberFormat="1" applyFont="1" applyBorder="1" applyAlignment="1">
      <alignment horizontal="center"/>
    </xf>
    <xf numFmtId="3" fontId="15" fillId="0" borderId="15" xfId="5" applyNumberFormat="1" applyFont="1" applyBorder="1"/>
    <xf numFmtId="4" fontId="15" fillId="0" borderId="15" xfId="5" applyNumberFormat="1" applyFont="1" applyBorder="1"/>
    <xf numFmtId="4" fontId="15" fillId="0" borderId="30" xfId="5" applyNumberFormat="1" applyFont="1" applyBorder="1"/>
    <xf numFmtId="0" fontId="15" fillId="0" borderId="31" xfId="5" applyFont="1" applyBorder="1"/>
    <xf numFmtId="0" fontId="14" fillId="0" borderId="0" xfId="5" applyFont="1" applyAlignment="1">
      <alignment horizontal="center"/>
    </xf>
    <xf numFmtId="4" fontId="15" fillId="0" borderId="32" xfId="5" applyNumberFormat="1" applyFont="1" applyBorder="1"/>
    <xf numFmtId="0" fontId="15" fillId="0" borderId="33" xfId="5" applyFont="1" applyBorder="1" applyAlignment="1">
      <alignment horizontal="center"/>
    </xf>
    <xf numFmtId="0" fontId="15" fillId="0" borderId="22" xfId="5" applyFont="1" applyBorder="1"/>
    <xf numFmtId="0" fontId="15" fillId="0" borderId="21" xfId="5" applyFont="1" applyBorder="1"/>
    <xf numFmtId="167" fontId="15" fillId="0" borderId="2" xfId="5" applyNumberFormat="1" applyFont="1" applyBorder="1" applyAlignment="1">
      <alignment horizontal="center"/>
    </xf>
    <xf numFmtId="166" fontId="15" fillId="0" borderId="2" xfId="5" applyNumberFormat="1" applyFont="1" applyBorder="1"/>
    <xf numFmtId="167" fontId="15" fillId="0" borderId="2" xfId="5" applyNumberFormat="1" applyFont="1" applyBorder="1" applyAlignment="1">
      <alignment horizontal="right"/>
    </xf>
    <xf numFmtId="167" fontId="15" fillId="0" borderId="1" xfId="5" applyNumberFormat="1" applyFont="1" applyBorder="1" applyAlignment="1">
      <alignment horizontal="right"/>
    </xf>
    <xf numFmtId="166" fontId="15" fillId="0" borderId="1" xfId="5" applyNumberFormat="1" applyFont="1" applyBorder="1"/>
    <xf numFmtId="0" fontId="15" fillId="0" borderId="9" xfId="5" applyFont="1" applyBorder="1"/>
    <xf numFmtId="0" fontId="15" fillId="0" borderId="34" xfId="5" applyFont="1" applyBorder="1"/>
    <xf numFmtId="0" fontId="16" fillId="0" borderId="10" xfId="5" applyFont="1" applyBorder="1"/>
    <xf numFmtId="0" fontId="15" fillId="0" borderId="10" xfId="5" applyFont="1" applyBorder="1"/>
    <xf numFmtId="0" fontId="15" fillId="0" borderId="35" xfId="5" applyFont="1" applyBorder="1"/>
    <xf numFmtId="0" fontId="15" fillId="0" borderId="3" xfId="5" applyFont="1" applyBorder="1"/>
    <xf numFmtId="0" fontId="15" fillId="0" borderId="36" xfId="5" applyFont="1" applyBorder="1" applyAlignment="1">
      <alignment horizontal="center"/>
    </xf>
    <xf numFmtId="168" fontId="15" fillId="0" borderId="2" xfId="5" applyNumberFormat="1" applyFont="1" applyBorder="1" applyAlignment="1">
      <alignment horizontal="center"/>
    </xf>
    <xf numFmtId="4" fontId="15" fillId="0" borderId="2" xfId="5" applyNumberFormat="1" applyFont="1" applyBorder="1" applyAlignment="1">
      <alignment horizontal="center"/>
    </xf>
    <xf numFmtId="0" fontId="15" fillId="0" borderId="2" xfId="5" applyFont="1" applyBorder="1"/>
    <xf numFmtId="167" fontId="15" fillId="0" borderId="2" xfId="5" applyNumberFormat="1" applyFont="1" applyBorder="1"/>
    <xf numFmtId="0" fontId="15" fillId="0" borderId="28" xfId="5" applyFont="1" applyBorder="1"/>
    <xf numFmtId="0" fontId="15" fillId="0" borderId="18" xfId="5" applyFont="1" applyBorder="1" applyAlignment="1">
      <alignment horizontal="center"/>
    </xf>
    <xf numFmtId="170" fontId="15" fillId="0" borderId="2" xfId="6" applyNumberFormat="1" applyFont="1" applyBorder="1" applyAlignment="1">
      <alignment horizontal="center"/>
    </xf>
    <xf numFmtId="166" fontId="15" fillId="0" borderId="2" xfId="7" applyNumberFormat="1" applyFont="1" applyBorder="1" applyAlignment="1">
      <alignment horizontal="center"/>
    </xf>
    <xf numFmtId="4" fontId="15" fillId="0" borderId="13" xfId="5" applyNumberFormat="1" applyFont="1" applyBorder="1"/>
    <xf numFmtId="170" fontId="15" fillId="0" borderId="2" xfId="6" applyNumberFormat="1" applyFont="1" applyBorder="1"/>
    <xf numFmtId="9" fontId="15" fillId="0" borderId="2" xfId="7" applyFont="1" applyBorder="1" applyAlignment="1">
      <alignment horizontal="center"/>
    </xf>
    <xf numFmtId="0" fontId="14" fillId="0" borderId="0" xfId="5" applyFont="1" applyAlignment="1">
      <alignment horizontal="centerContinuous"/>
    </xf>
    <xf numFmtId="0" fontId="15" fillId="0" borderId="0" xfId="5" applyFont="1" applyAlignment="1">
      <alignment horizontal="centerContinuous"/>
    </xf>
    <xf numFmtId="0" fontId="15" fillId="0" borderId="17" xfId="5" applyFont="1" applyBorder="1" applyAlignment="1">
      <alignment horizontal="centerContinuous"/>
    </xf>
    <xf numFmtId="0" fontId="15" fillId="0" borderId="5" xfId="5" applyFont="1" applyBorder="1" applyAlignment="1">
      <alignment horizontal="centerContinuous"/>
    </xf>
    <xf numFmtId="0" fontId="15" fillId="0" borderId="37" xfId="5" applyFont="1" applyBorder="1" applyAlignment="1">
      <alignment horizontal="centerContinuous"/>
    </xf>
    <xf numFmtId="0" fontId="15" fillId="0" borderId="37" xfId="5" applyFont="1" applyBorder="1" applyAlignment="1">
      <alignment horizontal="center"/>
    </xf>
    <xf numFmtId="0" fontId="15" fillId="0" borderId="5" xfId="5" applyFont="1" applyBorder="1" applyAlignment="1">
      <alignment horizontal="center"/>
    </xf>
    <xf numFmtId="0" fontId="15" fillId="0" borderId="20" xfId="5" applyFont="1" applyBorder="1"/>
    <xf numFmtId="9" fontId="15" fillId="0" borderId="21" xfId="5" applyNumberFormat="1" applyFont="1" applyBorder="1"/>
    <xf numFmtId="4" fontId="15" fillId="0" borderId="20" xfId="5" applyNumberFormat="1" applyFont="1" applyBorder="1"/>
    <xf numFmtId="0" fontId="15" fillId="0" borderId="38" xfId="5" applyFont="1" applyBorder="1"/>
    <xf numFmtId="9" fontId="15" fillId="0" borderId="15" xfId="5" applyNumberFormat="1" applyFont="1" applyBorder="1"/>
    <xf numFmtId="4" fontId="15" fillId="0" borderId="10" xfId="5" applyNumberFormat="1" applyFont="1" applyBorder="1"/>
    <xf numFmtId="4" fontId="15" fillId="0" borderId="31" xfId="5" applyNumberFormat="1" applyFont="1" applyBorder="1"/>
    <xf numFmtId="3" fontId="15" fillId="0" borderId="2" xfId="5" applyNumberFormat="1" applyFont="1" applyBorder="1"/>
    <xf numFmtId="171" fontId="4" fillId="2" borderId="2" xfId="1" applyNumberFormat="1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Continuous"/>
    </xf>
    <xf numFmtId="0" fontId="0" fillId="0" borderId="6" xfId="0" applyBorder="1" applyAlignment="1">
      <alignment horizontal="centerContinuous"/>
    </xf>
    <xf numFmtId="0" fontId="0" fillId="0" borderId="5" xfId="0" applyBorder="1"/>
    <xf numFmtId="0" fontId="13" fillId="0" borderId="5" xfId="0" applyFont="1" applyBorder="1"/>
    <xf numFmtId="0" fontId="14" fillId="0" borderId="7" xfId="0" applyFont="1" applyBorder="1" applyAlignment="1">
      <alignment horizontal="centerContinuous"/>
    </xf>
    <xf numFmtId="0" fontId="15" fillId="0" borderId="8" xfId="0" applyFont="1" applyBorder="1" applyAlignment="1">
      <alignment horizontal="centerContinuous"/>
    </xf>
    <xf numFmtId="0" fontId="15" fillId="0" borderId="0" xfId="0" applyFont="1"/>
    <xf numFmtId="0" fontId="16" fillId="0" borderId="0" xfId="0" applyFont="1"/>
    <xf numFmtId="0" fontId="15" fillId="0" borderId="8" xfId="0" applyFont="1" applyBorder="1"/>
    <xf numFmtId="0" fontId="15" fillId="0" borderId="9" xfId="0" applyFont="1" applyBorder="1" applyAlignment="1">
      <alignment horizontal="centerContinuous"/>
    </xf>
    <xf numFmtId="0" fontId="15" fillId="0" borderId="11" xfId="0" applyFont="1" applyBorder="1" applyAlignment="1">
      <alignment horizontal="centerContinuous"/>
    </xf>
    <xf numFmtId="0" fontId="14" fillId="0" borderId="0" xfId="0" quotePrefix="1" applyFont="1" applyAlignment="1">
      <alignment horizontal="left"/>
    </xf>
    <xf numFmtId="0" fontId="14" fillId="0" borderId="0" xfId="0" applyFont="1" applyAlignment="1">
      <alignment horizontal="left"/>
    </xf>
    <xf numFmtId="0" fontId="14" fillId="0" borderId="0" xfId="0" applyFont="1"/>
    <xf numFmtId="0" fontId="15" fillId="0" borderId="0" xfId="0" applyFont="1" applyAlignment="1">
      <alignment horizontal="center"/>
    </xf>
    <xf numFmtId="0" fontId="15" fillId="0" borderId="24" xfId="0" applyFont="1" applyBorder="1" applyAlignment="1">
      <alignment horizontal="center"/>
    </xf>
    <xf numFmtId="0" fontId="15" fillId="0" borderId="33" xfId="0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15" fillId="0" borderId="25" xfId="0" applyFont="1" applyBorder="1"/>
    <xf numFmtId="3" fontId="15" fillId="0" borderId="2" xfId="0" applyNumberFormat="1" applyFont="1" applyBorder="1" applyAlignment="1">
      <alignment horizontal="center"/>
    </xf>
    <xf numFmtId="166" fontId="15" fillId="0" borderId="2" xfId="0" applyNumberFormat="1" applyFont="1" applyBorder="1" applyAlignment="1">
      <alignment horizontal="center"/>
    </xf>
    <xf numFmtId="4" fontId="15" fillId="0" borderId="26" xfId="0" applyNumberFormat="1" applyFont="1" applyBorder="1"/>
    <xf numFmtId="0" fontId="15" fillId="0" borderId="27" xfId="0" applyFont="1" applyBorder="1"/>
    <xf numFmtId="4" fontId="18" fillId="0" borderId="2" xfId="9" applyNumberFormat="1" applyFont="1" applyBorder="1"/>
    <xf numFmtId="4" fontId="18" fillId="0" borderId="2" xfId="9" applyNumberFormat="1" applyFont="1" applyBorder="1" applyAlignment="1">
      <alignment horizontal="center"/>
    </xf>
    <xf numFmtId="167" fontId="15" fillId="0" borderId="2" xfId="0" applyNumberFormat="1" applyFont="1" applyBorder="1"/>
    <xf numFmtId="166" fontId="18" fillId="0" borderId="2" xfId="9" applyNumberFormat="1" applyFont="1" applyBorder="1"/>
    <xf numFmtId="3" fontId="15" fillId="0" borderId="2" xfId="0" applyNumberFormat="1" applyFont="1" applyBorder="1"/>
    <xf numFmtId="4" fontId="15" fillId="0" borderId="2" xfId="0" applyNumberFormat="1" applyFont="1" applyBorder="1"/>
    <xf numFmtId="0" fontId="14" fillId="0" borderId="0" xfId="0" applyFont="1" applyAlignment="1">
      <alignment horizontal="center"/>
    </xf>
    <xf numFmtId="4" fontId="15" fillId="0" borderId="32" xfId="0" applyNumberFormat="1" applyFont="1" applyBorder="1"/>
    <xf numFmtId="4" fontId="19" fillId="0" borderId="26" xfId="9" applyNumberFormat="1" applyFont="1" applyBorder="1"/>
    <xf numFmtId="4" fontId="19" fillId="0" borderId="21" xfId="9" applyNumberFormat="1" applyFont="1" applyBorder="1"/>
    <xf numFmtId="4" fontId="19" fillId="0" borderId="2" xfId="9" applyNumberFormat="1" applyFont="1" applyBorder="1" applyAlignment="1">
      <alignment horizontal="center"/>
    </xf>
    <xf numFmtId="4" fontId="19" fillId="0" borderId="2" xfId="9" applyNumberFormat="1" applyFont="1" applyBorder="1"/>
    <xf numFmtId="166" fontId="15" fillId="0" borderId="26" xfId="0" applyNumberFormat="1" applyFont="1" applyBorder="1"/>
    <xf numFmtId="0" fontId="15" fillId="0" borderId="22" xfId="0" applyFont="1" applyBorder="1"/>
    <xf numFmtId="0" fontId="15" fillId="0" borderId="21" xfId="0" applyFont="1" applyBorder="1"/>
    <xf numFmtId="3" fontId="15" fillId="0" borderId="1" xfId="0" applyNumberFormat="1" applyFont="1" applyBorder="1" applyAlignment="1">
      <alignment horizontal="center"/>
    </xf>
    <xf numFmtId="3" fontId="15" fillId="0" borderId="1" xfId="0" applyNumberFormat="1" applyFont="1" applyBorder="1"/>
    <xf numFmtId="166" fontId="15" fillId="0" borderId="1" xfId="0" applyNumberFormat="1" applyFont="1" applyBorder="1"/>
    <xf numFmtId="4" fontId="15" fillId="0" borderId="40" xfId="0" applyNumberFormat="1" applyFont="1" applyBorder="1"/>
    <xf numFmtId="0" fontId="15" fillId="0" borderId="9" xfId="0" applyFont="1" applyBorder="1"/>
    <xf numFmtId="0" fontId="15" fillId="0" borderId="34" xfId="0" applyFont="1" applyBorder="1"/>
    <xf numFmtId="3" fontId="15" fillId="0" borderId="15" xfId="0" applyNumberFormat="1" applyFont="1" applyBorder="1" applyAlignment="1">
      <alignment horizontal="center"/>
    </xf>
    <xf numFmtId="3" fontId="15" fillId="0" borderId="15" xfId="0" applyNumberFormat="1" applyFont="1" applyBorder="1"/>
    <xf numFmtId="4" fontId="15" fillId="0" borderId="15" xfId="0" applyNumberFormat="1" applyFont="1" applyBorder="1"/>
    <xf numFmtId="4" fontId="15" fillId="0" borderId="30" xfId="0" applyNumberFormat="1" applyFont="1" applyBorder="1"/>
    <xf numFmtId="0" fontId="15" fillId="0" borderId="31" xfId="0" applyFont="1" applyBorder="1"/>
    <xf numFmtId="0" fontId="16" fillId="0" borderId="10" xfId="0" applyFont="1" applyBorder="1"/>
    <xf numFmtId="0" fontId="15" fillId="0" borderId="10" xfId="0" applyFont="1" applyBorder="1"/>
    <xf numFmtId="0" fontId="15" fillId="0" borderId="35" xfId="0" applyFont="1" applyBorder="1"/>
    <xf numFmtId="0" fontId="15" fillId="0" borderId="3" xfId="0" applyFont="1" applyBorder="1"/>
    <xf numFmtId="0" fontId="15" fillId="0" borderId="36" xfId="0" applyFont="1" applyBorder="1" applyAlignment="1">
      <alignment horizontal="center"/>
    </xf>
    <xf numFmtId="4" fontId="15" fillId="0" borderId="2" xfId="0" applyNumberFormat="1" applyFont="1" applyBorder="1" applyAlignment="1">
      <alignment horizontal="center"/>
    </xf>
    <xf numFmtId="167" fontId="15" fillId="0" borderId="2" xfId="0" applyNumberFormat="1" applyFont="1" applyBorder="1" applyAlignment="1">
      <alignment horizontal="center"/>
    </xf>
    <xf numFmtId="173" fontId="15" fillId="0" borderId="2" xfId="0" applyNumberFormat="1" applyFont="1" applyBorder="1" applyAlignment="1">
      <alignment horizontal="center"/>
    </xf>
    <xf numFmtId="0" fontId="15" fillId="0" borderId="2" xfId="0" applyFont="1" applyBorder="1"/>
    <xf numFmtId="0" fontId="15" fillId="0" borderId="28" xfId="0" applyFont="1" applyBorder="1"/>
    <xf numFmtId="0" fontId="15" fillId="0" borderId="18" xfId="0" applyFont="1" applyBorder="1" applyAlignment="1">
      <alignment horizontal="center"/>
    </xf>
    <xf numFmtId="0" fontId="15" fillId="0" borderId="24" xfId="0" quotePrefix="1" applyFont="1" applyBorder="1" applyAlignment="1">
      <alignment horizontal="center"/>
    </xf>
    <xf numFmtId="0" fontId="15" fillId="0" borderId="2" xfId="0" applyFont="1" applyBorder="1" applyAlignment="1">
      <alignment horizontal="left"/>
    </xf>
    <xf numFmtId="166" fontId="15" fillId="0" borderId="2" xfId="10" applyNumberFormat="1" applyFont="1" applyBorder="1" applyAlignment="1">
      <alignment horizontal="center"/>
    </xf>
    <xf numFmtId="4" fontId="15" fillId="0" borderId="13" xfId="0" applyNumberFormat="1" applyFont="1" applyBorder="1"/>
    <xf numFmtId="170" fontId="15" fillId="0" borderId="3" xfId="11" applyNumberFormat="1" applyFont="1" applyBorder="1"/>
    <xf numFmtId="9" fontId="15" fillId="0" borderId="2" xfId="10" applyFont="1" applyBorder="1" applyAlignment="1">
      <alignment horizontal="center"/>
    </xf>
    <xf numFmtId="170" fontId="15" fillId="0" borderId="2" xfId="11" applyNumberFormat="1" applyFont="1" applyBorder="1"/>
    <xf numFmtId="0" fontId="15" fillId="0" borderId="41" xfId="0" applyFont="1" applyBorder="1" applyAlignment="1">
      <alignment horizontal="center"/>
    </xf>
    <xf numFmtId="0" fontId="15" fillId="0" borderId="34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4" fillId="0" borderId="0" xfId="0" applyFont="1" applyAlignment="1">
      <alignment horizontal="centerContinuous"/>
    </xf>
    <xf numFmtId="0" fontId="15" fillId="0" borderId="0" xfId="0" applyFont="1" applyAlignment="1">
      <alignment horizontal="centerContinuous"/>
    </xf>
    <xf numFmtId="0" fontId="15" fillId="0" borderId="17" xfId="0" applyFont="1" applyBorder="1" applyAlignment="1">
      <alignment horizontal="centerContinuous"/>
    </xf>
    <xf numFmtId="0" fontId="15" fillId="0" borderId="5" xfId="0" applyFont="1" applyBorder="1" applyAlignment="1">
      <alignment horizontal="centerContinuous"/>
    </xf>
    <xf numFmtId="0" fontId="15" fillId="0" borderId="37" xfId="0" applyFont="1" applyBorder="1" applyAlignment="1">
      <alignment horizontal="centerContinuous"/>
    </xf>
    <xf numFmtId="0" fontId="15" fillId="0" borderId="37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20" xfId="0" applyFont="1" applyBorder="1"/>
    <xf numFmtId="9" fontId="15" fillId="0" borderId="21" xfId="0" applyNumberFormat="1" applyFont="1" applyBorder="1"/>
    <xf numFmtId="4" fontId="15" fillId="0" borderId="20" xfId="0" applyNumberFormat="1" applyFont="1" applyBorder="1"/>
    <xf numFmtId="0" fontId="15" fillId="0" borderId="38" xfId="0" applyFont="1" applyBorder="1"/>
    <xf numFmtId="9" fontId="15" fillId="0" borderId="15" xfId="0" applyNumberFormat="1" applyFont="1" applyBorder="1"/>
    <xf numFmtId="4" fontId="15" fillId="0" borderId="10" xfId="0" applyNumberFormat="1" applyFont="1" applyBorder="1"/>
    <xf numFmtId="4" fontId="15" fillId="0" borderId="31" xfId="0" applyNumberFormat="1" applyFont="1" applyBorder="1"/>
    <xf numFmtId="3" fontId="15" fillId="0" borderId="25" xfId="0" applyNumberFormat="1" applyFont="1" applyBorder="1"/>
    <xf numFmtId="3" fontId="15" fillId="0" borderId="27" xfId="0" applyNumberFormat="1" applyFont="1" applyBorder="1"/>
    <xf numFmtId="3" fontId="15" fillId="0" borderId="31" xfId="0" applyNumberFormat="1" applyFont="1" applyBorder="1"/>
    <xf numFmtId="3" fontId="15" fillId="0" borderId="32" xfId="0" applyNumberFormat="1" applyFont="1" applyBorder="1"/>
    <xf numFmtId="3" fontId="15" fillId="0" borderId="0" xfId="0" applyNumberFormat="1" applyFont="1"/>
    <xf numFmtId="166" fontId="15" fillId="0" borderId="2" xfId="0" applyNumberFormat="1" applyFont="1" applyBorder="1"/>
    <xf numFmtId="168" fontId="15" fillId="0" borderId="2" xfId="0" applyNumberFormat="1" applyFont="1" applyBorder="1" applyAlignment="1">
      <alignment horizontal="center"/>
    </xf>
    <xf numFmtId="0" fontId="15" fillId="0" borderId="42" xfId="0" applyFont="1" applyBorder="1" applyAlignment="1">
      <alignment horizontal="center"/>
    </xf>
    <xf numFmtId="167" fontId="15" fillId="0" borderId="42" xfId="0" applyNumberFormat="1" applyFont="1" applyBorder="1" applyAlignment="1">
      <alignment horizontal="right"/>
    </xf>
    <xf numFmtId="166" fontId="15" fillId="0" borderId="26" xfId="0" applyNumberFormat="1" applyFont="1" applyBorder="1" applyAlignment="1">
      <alignment horizontal="right"/>
    </xf>
    <xf numFmtId="4" fontId="15" fillId="0" borderId="2" xfId="13" applyNumberFormat="1" applyFont="1" applyBorder="1" applyAlignment="1">
      <alignment horizontal="center"/>
    </xf>
    <xf numFmtId="170" fontId="15" fillId="0" borderId="3" xfId="6" applyNumberFormat="1" applyFont="1" applyBorder="1"/>
    <xf numFmtId="9" fontId="15" fillId="0" borderId="2" xfId="13" applyFont="1" applyBorder="1" applyAlignment="1">
      <alignment horizontal="center"/>
    </xf>
    <xf numFmtId="0" fontId="14" fillId="0" borderId="4" xfId="14" applyFont="1" applyBorder="1" applyAlignment="1">
      <alignment horizontal="centerContinuous"/>
    </xf>
    <xf numFmtId="0" fontId="13" fillId="0" borderId="6" xfId="14" applyBorder="1" applyAlignment="1">
      <alignment horizontal="centerContinuous"/>
    </xf>
    <xf numFmtId="0" fontId="13" fillId="0" borderId="5" xfId="14" applyBorder="1"/>
    <xf numFmtId="0" fontId="13" fillId="0" borderId="6" xfId="14" applyBorder="1"/>
    <xf numFmtId="0" fontId="14" fillId="0" borderId="7" xfId="14" applyFont="1" applyBorder="1" applyAlignment="1">
      <alignment horizontal="centerContinuous"/>
    </xf>
    <xf numFmtId="0" fontId="15" fillId="0" borderId="8" xfId="14" applyFont="1" applyBorder="1" applyAlignment="1">
      <alignment horizontal="centerContinuous"/>
    </xf>
    <xf numFmtId="0" fontId="15" fillId="0" borderId="0" xfId="14" applyFont="1"/>
    <xf numFmtId="0" fontId="16" fillId="0" borderId="0" xfId="14" applyFont="1"/>
    <xf numFmtId="0" fontId="15" fillId="0" borderId="8" xfId="14" applyFont="1" applyBorder="1"/>
    <xf numFmtId="0" fontId="15" fillId="0" borderId="9" xfId="14" applyFont="1" applyBorder="1" applyAlignment="1">
      <alignment horizontal="centerContinuous"/>
    </xf>
    <xf numFmtId="0" fontId="15" fillId="0" borderId="11" xfId="14" applyFont="1" applyBorder="1" applyAlignment="1">
      <alignment horizontal="centerContinuous"/>
    </xf>
    <xf numFmtId="0" fontId="14" fillId="0" borderId="0" xfId="14" quotePrefix="1" applyFont="1" applyAlignment="1">
      <alignment horizontal="left"/>
    </xf>
    <xf numFmtId="0" fontId="14" fillId="0" borderId="0" xfId="14" applyFont="1" applyAlignment="1">
      <alignment horizontal="left"/>
    </xf>
    <xf numFmtId="0" fontId="13" fillId="0" borderId="0" xfId="14"/>
    <xf numFmtId="0" fontId="14" fillId="0" borderId="0" xfId="14" applyFont="1"/>
    <xf numFmtId="0" fontId="15" fillId="0" borderId="0" xfId="14" applyFont="1" applyAlignment="1">
      <alignment horizontal="center"/>
    </xf>
    <xf numFmtId="0" fontId="15" fillId="0" borderId="24" xfId="14" applyFont="1" applyBorder="1" applyAlignment="1">
      <alignment horizontal="center"/>
    </xf>
    <xf numFmtId="0" fontId="15" fillId="0" borderId="33" xfId="14" applyFont="1" applyBorder="1" applyAlignment="1">
      <alignment horizontal="center"/>
    </xf>
    <xf numFmtId="0" fontId="15" fillId="0" borderId="19" xfId="14" applyFont="1" applyBorder="1" applyAlignment="1">
      <alignment horizontal="center"/>
    </xf>
    <xf numFmtId="0" fontId="15" fillId="0" borderId="25" xfId="14" applyFont="1" applyBorder="1"/>
    <xf numFmtId="3" fontId="15" fillId="0" borderId="2" xfId="14" applyNumberFormat="1" applyFont="1" applyBorder="1" applyAlignment="1">
      <alignment horizontal="center"/>
    </xf>
    <xf numFmtId="166" fontId="15" fillId="0" borderId="2" xfId="14" applyNumberFormat="1" applyFont="1" applyBorder="1" applyAlignment="1">
      <alignment horizontal="center"/>
    </xf>
    <xf numFmtId="4" fontId="15" fillId="0" borderId="26" xfId="14" applyNumberFormat="1" applyFont="1" applyBorder="1"/>
    <xf numFmtId="0" fontId="15" fillId="0" borderId="27" xfId="14" applyFont="1" applyBorder="1"/>
    <xf numFmtId="3" fontId="15" fillId="0" borderId="2" xfId="14" applyNumberFormat="1" applyFont="1" applyBorder="1"/>
    <xf numFmtId="4" fontId="15" fillId="0" borderId="2" xfId="14" applyNumberFormat="1" applyFont="1" applyBorder="1"/>
    <xf numFmtId="0" fontId="14" fillId="0" borderId="0" xfId="14" applyFont="1" applyAlignment="1">
      <alignment horizontal="center"/>
    </xf>
    <xf numFmtId="4" fontId="15" fillId="0" borderId="32" xfId="14" applyNumberFormat="1" applyFont="1" applyBorder="1"/>
    <xf numFmtId="166" fontId="15" fillId="0" borderId="26" xfId="14" applyNumberFormat="1" applyFont="1" applyBorder="1"/>
    <xf numFmtId="0" fontId="15" fillId="0" borderId="22" xfId="14" applyFont="1" applyBorder="1"/>
    <xf numFmtId="0" fontId="15" fillId="0" borderId="21" xfId="14" applyFont="1" applyBorder="1"/>
    <xf numFmtId="3" fontId="15" fillId="0" borderId="1" xfId="14" applyNumberFormat="1" applyFont="1" applyBorder="1" applyAlignment="1">
      <alignment horizontal="center"/>
    </xf>
    <xf numFmtId="3" fontId="15" fillId="0" borderId="1" xfId="14" applyNumberFormat="1" applyFont="1" applyBorder="1"/>
    <xf numFmtId="166" fontId="15" fillId="0" borderId="1" xfId="14" applyNumberFormat="1" applyFont="1" applyBorder="1"/>
    <xf numFmtId="4" fontId="15" fillId="0" borderId="40" xfId="14" applyNumberFormat="1" applyFont="1" applyBorder="1"/>
    <xf numFmtId="0" fontId="15" fillId="0" borderId="9" xfId="14" applyFont="1" applyBorder="1"/>
    <xf numFmtId="0" fontId="15" fillId="0" borderId="34" xfId="14" applyFont="1" applyBorder="1"/>
    <xf numFmtId="3" fontId="15" fillId="0" borderId="15" xfId="14" applyNumberFormat="1" applyFont="1" applyBorder="1" applyAlignment="1">
      <alignment horizontal="center"/>
    </xf>
    <xf numFmtId="3" fontId="15" fillId="0" borderId="15" xfId="14" applyNumberFormat="1" applyFont="1" applyBorder="1"/>
    <xf numFmtId="4" fontId="15" fillId="0" borderId="15" xfId="14" applyNumberFormat="1" applyFont="1" applyBorder="1"/>
    <xf numFmtId="4" fontId="15" fillId="0" borderId="30" xfId="14" applyNumberFormat="1" applyFont="1" applyBorder="1"/>
    <xf numFmtId="0" fontId="15" fillId="0" borderId="31" xfId="14" applyFont="1" applyBorder="1"/>
    <xf numFmtId="0" fontId="16" fillId="0" borderId="10" xfId="14" applyFont="1" applyBorder="1"/>
    <xf numFmtId="0" fontId="15" fillId="0" borderId="10" xfId="14" applyFont="1" applyBorder="1"/>
    <xf numFmtId="0" fontId="15" fillId="0" borderId="35" xfId="14" applyFont="1" applyBorder="1"/>
    <xf numFmtId="0" fontId="15" fillId="0" borderId="3" xfId="14" applyFont="1" applyBorder="1"/>
    <xf numFmtId="0" fontId="15" fillId="0" borderId="36" xfId="14" applyFont="1" applyBorder="1" applyAlignment="1">
      <alignment horizontal="center"/>
    </xf>
    <xf numFmtId="4" fontId="15" fillId="0" borderId="2" xfId="14" applyNumberFormat="1" applyFont="1" applyBorder="1" applyAlignment="1">
      <alignment horizontal="center"/>
    </xf>
    <xf numFmtId="167" fontId="15" fillId="0" borderId="2" xfId="14" applyNumberFormat="1" applyFont="1" applyBorder="1" applyAlignment="1">
      <alignment horizontal="center"/>
    </xf>
    <xf numFmtId="173" fontId="15" fillId="0" borderId="2" xfId="14" applyNumberFormat="1" applyFont="1" applyBorder="1" applyAlignment="1">
      <alignment horizontal="center"/>
    </xf>
    <xf numFmtId="0" fontId="15" fillId="0" borderId="2" xfId="14" applyFont="1" applyBorder="1"/>
    <xf numFmtId="167" fontId="15" fillId="0" borderId="2" xfId="14" applyNumberFormat="1" applyFont="1" applyBorder="1"/>
    <xf numFmtId="0" fontId="15" fillId="0" borderId="28" xfId="14" applyFont="1" applyBorder="1"/>
    <xf numFmtId="0" fontId="15" fillId="0" borderId="18" xfId="14" applyFont="1" applyBorder="1" applyAlignment="1">
      <alignment horizontal="center"/>
    </xf>
    <xf numFmtId="0" fontId="15" fillId="0" borderId="24" xfId="14" quotePrefix="1" applyFont="1" applyBorder="1" applyAlignment="1">
      <alignment horizontal="center"/>
    </xf>
    <xf numFmtId="0" fontId="15" fillId="0" borderId="2" xfId="14" applyFont="1" applyBorder="1" applyAlignment="1">
      <alignment horizontal="left"/>
    </xf>
    <xf numFmtId="4" fontId="15" fillId="0" borderId="2" xfId="15" applyNumberFormat="1" applyFont="1" applyBorder="1" applyAlignment="1">
      <alignment horizontal="center"/>
    </xf>
    <xf numFmtId="4" fontId="15" fillId="0" borderId="13" xfId="14" applyNumberFormat="1" applyFont="1" applyBorder="1"/>
    <xf numFmtId="170" fontId="15" fillId="0" borderId="3" xfId="16" applyNumberFormat="1" applyFont="1" applyBorder="1"/>
    <xf numFmtId="9" fontId="15" fillId="0" borderId="2" xfId="15" applyFont="1" applyBorder="1" applyAlignment="1">
      <alignment horizontal="center"/>
    </xf>
    <xf numFmtId="170" fontId="15" fillId="0" borderId="2" xfId="16" applyNumberFormat="1" applyFont="1" applyBorder="1"/>
    <xf numFmtId="0" fontId="15" fillId="0" borderId="41" xfId="14" applyFont="1" applyBorder="1" applyAlignment="1">
      <alignment horizontal="center"/>
    </xf>
    <xf numFmtId="0" fontId="15" fillId="0" borderId="34" xfId="14" applyFont="1" applyBorder="1" applyAlignment="1">
      <alignment horizontal="center"/>
    </xf>
    <xf numFmtId="0" fontId="15" fillId="0" borderId="10" xfId="14" applyFont="1" applyBorder="1" applyAlignment="1">
      <alignment horizontal="center"/>
    </xf>
    <xf numFmtId="0" fontId="14" fillId="0" borderId="0" xfId="14" applyFont="1" applyAlignment="1">
      <alignment horizontal="centerContinuous"/>
    </xf>
    <xf numFmtId="0" fontId="15" fillId="0" borderId="0" xfId="14" applyFont="1" applyAlignment="1">
      <alignment horizontal="centerContinuous"/>
    </xf>
    <xf numFmtId="0" fontId="15" fillId="0" borderId="17" xfId="14" applyFont="1" applyBorder="1" applyAlignment="1">
      <alignment horizontal="centerContinuous"/>
    </xf>
    <xf numFmtId="0" fontId="15" fillId="0" borderId="5" xfId="14" applyFont="1" applyBorder="1" applyAlignment="1">
      <alignment horizontal="centerContinuous"/>
    </xf>
    <xf numFmtId="0" fontId="15" fillId="0" borderId="37" xfId="14" applyFont="1" applyBorder="1" applyAlignment="1">
      <alignment horizontal="centerContinuous"/>
    </xf>
    <xf numFmtId="0" fontId="15" fillId="0" borderId="37" xfId="14" applyFont="1" applyBorder="1" applyAlignment="1">
      <alignment horizontal="center"/>
    </xf>
    <xf numFmtId="0" fontId="15" fillId="0" borderId="5" xfId="14" applyFont="1" applyBorder="1" applyAlignment="1">
      <alignment horizontal="center"/>
    </xf>
    <xf numFmtId="0" fontId="15" fillId="0" borderId="20" xfId="14" applyFont="1" applyBorder="1"/>
    <xf numFmtId="9" fontId="15" fillId="0" borderId="21" xfId="14" applyNumberFormat="1" applyFont="1" applyBorder="1"/>
    <xf numFmtId="4" fontId="15" fillId="0" borderId="20" xfId="14" applyNumberFormat="1" applyFont="1" applyBorder="1"/>
    <xf numFmtId="0" fontId="15" fillId="0" borderId="38" xfId="14" applyFont="1" applyBorder="1"/>
    <xf numFmtId="9" fontId="15" fillId="0" borderId="15" xfId="14" applyNumberFormat="1" applyFont="1" applyBorder="1"/>
    <xf numFmtId="4" fontId="15" fillId="0" borderId="10" xfId="14" applyNumberFormat="1" applyFont="1" applyBorder="1"/>
    <xf numFmtId="4" fontId="15" fillId="0" borderId="31" xfId="14" applyNumberFormat="1" applyFont="1" applyBorder="1"/>
    <xf numFmtId="0" fontId="15" fillId="0" borderId="22" xfId="0" applyFont="1" applyBorder="1" applyAlignment="1">
      <alignment horizontal="justify" vertical="justify" wrapText="1"/>
    </xf>
    <xf numFmtId="0" fontId="15" fillId="0" borderId="21" xfId="0" applyFont="1" applyBorder="1" applyAlignment="1">
      <alignment horizontal="justify" vertical="justify" wrapText="1"/>
    </xf>
    <xf numFmtId="0" fontId="15" fillId="0" borderId="43" xfId="0" applyFont="1" applyBorder="1" applyAlignment="1">
      <alignment horizontal="left"/>
    </xf>
    <xf numFmtId="0" fontId="14" fillId="0" borderId="4" xfId="17" applyFont="1" applyBorder="1" applyAlignment="1">
      <alignment horizontal="centerContinuous"/>
    </xf>
    <xf numFmtId="0" fontId="13" fillId="0" borderId="6" xfId="17" applyBorder="1" applyAlignment="1">
      <alignment horizontal="centerContinuous"/>
    </xf>
    <xf numFmtId="0" fontId="13" fillId="0" borderId="5" xfId="17" applyBorder="1"/>
    <xf numFmtId="0" fontId="13" fillId="0" borderId="6" xfId="17" applyBorder="1"/>
    <xf numFmtId="0" fontId="14" fillId="0" borderId="7" xfId="17" applyFont="1" applyBorder="1" applyAlignment="1">
      <alignment horizontal="centerContinuous"/>
    </xf>
    <xf numFmtId="0" fontId="15" fillId="0" borderId="8" xfId="17" applyFont="1" applyBorder="1" applyAlignment="1">
      <alignment horizontal="centerContinuous"/>
    </xf>
    <xf numFmtId="0" fontId="15" fillId="0" borderId="0" xfId="17" applyFont="1"/>
    <xf numFmtId="0" fontId="16" fillId="0" borderId="0" xfId="17" applyFont="1"/>
    <xf numFmtId="0" fontId="15" fillId="0" borderId="8" xfId="17" applyFont="1" applyBorder="1"/>
    <xf numFmtId="0" fontId="15" fillId="0" borderId="9" xfId="17" applyFont="1" applyBorder="1" applyAlignment="1">
      <alignment horizontal="centerContinuous"/>
    </xf>
    <xf numFmtId="0" fontId="15" fillId="0" borderId="11" xfId="17" applyFont="1" applyBorder="1" applyAlignment="1">
      <alignment horizontal="centerContinuous"/>
    </xf>
    <xf numFmtId="0" fontId="14" fillId="0" borderId="0" xfId="17" quotePrefix="1" applyFont="1" applyAlignment="1">
      <alignment horizontal="left"/>
    </xf>
    <xf numFmtId="0" fontId="14" fillId="0" borderId="0" xfId="17" applyFont="1" applyAlignment="1">
      <alignment horizontal="left"/>
    </xf>
    <xf numFmtId="0" fontId="13" fillId="0" borderId="0" xfId="17"/>
    <xf numFmtId="0" fontId="14" fillId="0" borderId="0" xfId="17" applyFont="1"/>
    <xf numFmtId="0" fontId="14" fillId="0" borderId="0" xfId="17" applyFont="1" applyAlignment="1">
      <alignment horizontal="center"/>
    </xf>
    <xf numFmtId="0" fontId="15" fillId="0" borderId="24" xfId="17" applyFont="1" applyBorder="1" applyAlignment="1">
      <alignment horizontal="center"/>
    </xf>
    <xf numFmtId="0" fontId="15" fillId="0" borderId="33" xfId="17" applyFont="1" applyBorder="1" applyAlignment="1">
      <alignment horizontal="center"/>
    </xf>
    <xf numFmtId="0" fontId="15" fillId="0" borderId="19" xfId="17" applyFont="1" applyBorder="1" applyAlignment="1">
      <alignment horizontal="center"/>
    </xf>
    <xf numFmtId="0" fontId="15" fillId="0" borderId="25" xfId="17" applyFont="1" applyBorder="1"/>
    <xf numFmtId="3" fontId="15" fillId="0" borderId="2" xfId="17" applyNumberFormat="1" applyFont="1" applyBorder="1" applyAlignment="1">
      <alignment horizontal="center"/>
    </xf>
    <xf numFmtId="166" fontId="15" fillId="0" borderId="2" xfId="17" applyNumberFormat="1" applyFont="1" applyBorder="1" applyAlignment="1">
      <alignment horizontal="center"/>
    </xf>
    <xf numFmtId="4" fontId="15" fillId="0" borderId="2" xfId="17" applyNumberFormat="1" applyFont="1" applyBorder="1" applyAlignment="1">
      <alignment horizontal="center"/>
    </xf>
    <xf numFmtId="4" fontId="15" fillId="0" borderId="26" xfId="17" applyNumberFormat="1" applyFont="1" applyBorder="1"/>
    <xf numFmtId="0" fontId="15" fillId="0" borderId="27" xfId="17" applyFont="1" applyBorder="1"/>
    <xf numFmtId="3" fontId="15" fillId="0" borderId="2" xfId="17" applyNumberFormat="1" applyFont="1" applyBorder="1"/>
    <xf numFmtId="4" fontId="15" fillId="0" borderId="2" xfId="17" applyNumberFormat="1" applyFont="1" applyBorder="1"/>
    <xf numFmtId="4" fontId="15" fillId="0" borderId="32" xfId="17" applyNumberFormat="1" applyFont="1" applyBorder="1"/>
    <xf numFmtId="0" fontId="15" fillId="0" borderId="26" xfId="17" applyFont="1" applyBorder="1" applyAlignment="1">
      <alignment horizontal="left"/>
    </xf>
    <xf numFmtId="0" fontId="15" fillId="0" borderId="42" xfId="17" applyFont="1" applyBorder="1" applyAlignment="1">
      <alignment horizontal="center"/>
    </xf>
    <xf numFmtId="167" fontId="15" fillId="0" borderId="42" xfId="17" applyNumberFormat="1" applyFont="1" applyBorder="1" applyAlignment="1">
      <alignment horizontal="right"/>
    </xf>
    <xf numFmtId="4" fontId="15" fillId="0" borderId="43" xfId="17" applyNumberFormat="1" applyFont="1" applyBorder="1" applyAlignment="1">
      <alignment horizontal="right"/>
    </xf>
    <xf numFmtId="167" fontId="15" fillId="0" borderId="42" xfId="1" applyNumberFormat="1" applyFont="1" applyBorder="1" applyAlignment="1">
      <alignment horizontal="right"/>
    </xf>
    <xf numFmtId="4" fontId="15" fillId="0" borderId="26" xfId="0" applyNumberFormat="1" applyFont="1" applyBorder="1" applyAlignment="1">
      <alignment horizontal="right"/>
    </xf>
    <xf numFmtId="0" fontId="15" fillId="0" borderId="31" xfId="17" applyFont="1" applyBorder="1"/>
    <xf numFmtId="0" fontId="15" fillId="0" borderId="22" xfId="17" applyFont="1" applyBorder="1"/>
    <xf numFmtId="0" fontId="15" fillId="0" borderId="21" xfId="17" applyFont="1" applyBorder="1"/>
    <xf numFmtId="3" fontId="15" fillId="0" borderId="1" xfId="17" applyNumberFormat="1" applyFont="1" applyBorder="1" applyAlignment="1">
      <alignment horizontal="center"/>
    </xf>
    <xf numFmtId="3" fontId="15" fillId="0" borderId="1" xfId="17" applyNumberFormat="1" applyFont="1" applyBorder="1"/>
    <xf numFmtId="166" fontId="15" fillId="0" borderId="1" xfId="17" applyNumberFormat="1" applyFont="1" applyBorder="1"/>
    <xf numFmtId="4" fontId="15" fillId="0" borderId="40" xfId="17" applyNumberFormat="1" applyFont="1" applyBorder="1"/>
    <xf numFmtId="0" fontId="15" fillId="0" borderId="9" xfId="17" applyFont="1" applyBorder="1"/>
    <xf numFmtId="0" fontId="15" fillId="0" borderId="34" xfId="17" applyFont="1" applyBorder="1"/>
    <xf numFmtId="3" fontId="15" fillId="0" borderId="15" xfId="17" applyNumberFormat="1" applyFont="1" applyBorder="1" applyAlignment="1">
      <alignment horizontal="center"/>
    </xf>
    <xf numFmtId="3" fontId="15" fillId="0" borderId="15" xfId="17" applyNumberFormat="1" applyFont="1" applyBorder="1"/>
    <xf numFmtId="4" fontId="15" fillId="0" borderId="15" xfId="17" applyNumberFormat="1" applyFont="1" applyBorder="1"/>
    <xf numFmtId="4" fontId="15" fillId="0" borderId="30" xfId="17" applyNumberFormat="1" applyFont="1" applyBorder="1"/>
    <xf numFmtId="0" fontId="16" fillId="0" borderId="10" xfId="17" applyFont="1" applyBorder="1"/>
    <xf numFmtId="0" fontId="15" fillId="0" borderId="10" xfId="17" applyFont="1" applyBorder="1"/>
    <xf numFmtId="0" fontId="15" fillId="0" borderId="35" xfId="17" applyFont="1" applyBorder="1"/>
    <xf numFmtId="0" fontId="15" fillId="0" borderId="3" xfId="17" applyFont="1" applyBorder="1"/>
    <xf numFmtId="0" fontId="15" fillId="0" borderId="36" xfId="17" applyFont="1" applyBorder="1" applyAlignment="1">
      <alignment horizontal="center"/>
    </xf>
    <xf numFmtId="167" fontId="15" fillId="0" borderId="2" xfId="17" applyNumberFormat="1" applyFont="1" applyBorder="1" applyAlignment="1">
      <alignment horizontal="center"/>
    </xf>
    <xf numFmtId="173" fontId="15" fillId="0" borderId="2" xfId="17" applyNumberFormat="1" applyFont="1" applyBorder="1" applyAlignment="1">
      <alignment horizontal="center"/>
    </xf>
    <xf numFmtId="0" fontId="15" fillId="0" borderId="2" xfId="17" applyFont="1" applyBorder="1"/>
    <xf numFmtId="167" fontId="15" fillId="0" borderId="2" xfId="17" applyNumberFormat="1" applyFont="1" applyBorder="1"/>
    <xf numFmtId="0" fontId="15" fillId="0" borderId="28" xfId="17" applyFont="1" applyBorder="1"/>
    <xf numFmtId="0" fontId="15" fillId="0" borderId="18" xfId="17" applyFont="1" applyBorder="1" applyAlignment="1">
      <alignment horizontal="center"/>
    </xf>
    <xf numFmtId="0" fontId="15" fillId="0" borderId="24" xfId="17" quotePrefix="1" applyFont="1" applyBorder="1" applyAlignment="1">
      <alignment horizontal="center"/>
    </xf>
    <xf numFmtId="0" fontId="15" fillId="0" borderId="2" xfId="17" applyFont="1" applyBorder="1" applyAlignment="1">
      <alignment horizontal="left"/>
    </xf>
    <xf numFmtId="4" fontId="15" fillId="0" borderId="13" xfId="17" applyNumberFormat="1" applyFont="1" applyBorder="1"/>
    <xf numFmtId="0" fontId="15" fillId="0" borderId="41" xfId="17" applyFont="1" applyBorder="1" applyAlignment="1">
      <alignment horizontal="center"/>
    </xf>
    <xf numFmtId="0" fontId="15" fillId="0" borderId="34" xfId="17" applyFont="1" applyBorder="1" applyAlignment="1">
      <alignment horizontal="center"/>
    </xf>
    <xf numFmtId="0" fontId="15" fillId="0" borderId="10" xfId="17" applyFont="1" applyBorder="1" applyAlignment="1">
      <alignment horizontal="center"/>
    </xf>
    <xf numFmtId="0" fontId="15" fillId="0" borderId="0" xfId="17" applyFont="1" applyAlignment="1">
      <alignment horizontal="center"/>
    </xf>
    <xf numFmtId="0" fontId="14" fillId="0" borderId="0" xfId="17" applyFont="1" applyAlignment="1">
      <alignment horizontal="centerContinuous"/>
    </xf>
    <xf numFmtId="0" fontId="15" fillId="0" borderId="0" xfId="17" applyFont="1" applyAlignment="1">
      <alignment horizontal="centerContinuous"/>
    </xf>
    <xf numFmtId="4" fontId="0" fillId="0" borderId="0" xfId="0" applyNumberFormat="1"/>
    <xf numFmtId="0" fontId="13" fillId="0" borderId="0" xfId="17"/>
    <xf numFmtId="0" fontId="16" fillId="0" borderId="0" xfId="17" applyFont="1"/>
    <xf numFmtId="0" fontId="14" fillId="0" borderId="4" xfId="17" applyFont="1" applyBorder="1" applyAlignment="1">
      <alignment horizontal="centerContinuous"/>
    </xf>
    <xf numFmtId="0" fontId="13" fillId="0" borderId="6" xfId="17" applyBorder="1" applyAlignment="1">
      <alignment horizontal="centerContinuous"/>
    </xf>
    <xf numFmtId="0" fontId="13" fillId="0" borderId="5" xfId="17" applyBorder="1"/>
    <xf numFmtId="0" fontId="13" fillId="0" borderId="5" xfId="17" applyFont="1" applyBorder="1"/>
    <xf numFmtId="0" fontId="13" fillId="0" borderId="6" xfId="17" applyBorder="1"/>
    <xf numFmtId="0" fontId="14" fillId="0" borderId="7" xfId="17" applyFont="1" applyBorder="1" applyAlignment="1">
      <alignment horizontal="centerContinuous"/>
    </xf>
    <xf numFmtId="0" fontId="15" fillId="0" borderId="8" xfId="17" applyFont="1" applyBorder="1" applyAlignment="1">
      <alignment horizontal="centerContinuous"/>
    </xf>
    <xf numFmtId="0" fontId="15" fillId="0" borderId="0" xfId="17" applyFont="1" applyBorder="1"/>
    <xf numFmtId="0" fontId="16" fillId="0" borderId="0" xfId="17" applyFont="1" applyBorder="1"/>
    <xf numFmtId="0" fontId="15" fillId="0" borderId="8" xfId="17" applyFont="1" applyBorder="1"/>
    <xf numFmtId="0" fontId="15" fillId="0" borderId="9" xfId="17" applyFont="1" applyBorder="1" applyAlignment="1">
      <alignment horizontal="centerContinuous"/>
    </xf>
    <xf numFmtId="0" fontId="15" fillId="0" borderId="11" xfId="17" applyFont="1" applyBorder="1" applyAlignment="1">
      <alignment horizontal="centerContinuous"/>
    </xf>
    <xf numFmtId="0" fontId="14" fillId="0" borderId="0" xfId="17" quotePrefix="1" applyFont="1" applyAlignment="1">
      <alignment horizontal="left"/>
    </xf>
    <xf numFmtId="0" fontId="15" fillId="0" borderId="0" xfId="17" applyFont="1"/>
    <xf numFmtId="0" fontId="14" fillId="0" borderId="0" xfId="17" applyFont="1"/>
    <xf numFmtId="0" fontId="15" fillId="0" borderId="33" xfId="17" applyFont="1" applyBorder="1" applyAlignment="1">
      <alignment horizontal="center"/>
    </xf>
    <xf numFmtId="0" fontId="15" fillId="0" borderId="24" xfId="17" applyFont="1" applyBorder="1" applyAlignment="1">
      <alignment horizontal="center"/>
    </xf>
    <xf numFmtId="0" fontId="15" fillId="0" borderId="24" xfId="17" quotePrefix="1" applyFont="1" applyBorder="1" applyAlignment="1">
      <alignment horizontal="center"/>
    </xf>
    <xf numFmtId="0" fontId="15" fillId="0" borderId="25" xfId="17" applyFont="1" applyBorder="1"/>
    <xf numFmtId="3" fontId="15" fillId="0" borderId="2" xfId="17" applyNumberFormat="1" applyFont="1" applyBorder="1" applyAlignment="1">
      <alignment horizontal="center"/>
    </xf>
    <xf numFmtId="4" fontId="15" fillId="0" borderId="2" xfId="17" applyNumberFormat="1" applyFont="1" applyBorder="1"/>
    <xf numFmtId="3" fontId="15" fillId="0" borderId="2" xfId="17" applyNumberFormat="1" applyFont="1" applyBorder="1"/>
    <xf numFmtId="4" fontId="15" fillId="0" borderId="26" xfId="17" applyNumberFormat="1" applyFont="1" applyBorder="1"/>
    <xf numFmtId="0" fontId="15" fillId="0" borderId="27" xfId="17" applyFont="1" applyBorder="1"/>
    <xf numFmtId="3" fontId="15" fillId="0" borderId="1" xfId="17" applyNumberFormat="1" applyFont="1" applyBorder="1" applyAlignment="1">
      <alignment horizontal="center"/>
    </xf>
    <xf numFmtId="3" fontId="15" fillId="0" borderId="1" xfId="17" applyNumberFormat="1" applyFont="1" applyBorder="1"/>
    <xf numFmtId="3" fontId="15" fillId="0" borderId="15" xfId="17" applyNumberFormat="1" applyFont="1" applyBorder="1" applyAlignment="1">
      <alignment horizontal="center"/>
    </xf>
    <xf numFmtId="3" fontId="15" fillId="0" borderId="15" xfId="17" applyNumberFormat="1" applyFont="1" applyBorder="1"/>
    <xf numFmtId="4" fontId="15" fillId="0" borderId="15" xfId="17" applyNumberFormat="1" applyFont="1" applyBorder="1"/>
    <xf numFmtId="4" fontId="15" fillId="0" borderId="30" xfId="17" applyNumberFormat="1" applyFont="1" applyBorder="1"/>
    <xf numFmtId="0" fontId="15" fillId="0" borderId="31" xfId="17" applyFont="1" applyBorder="1"/>
    <xf numFmtId="0" fontId="14" fillId="0" borderId="0" xfId="17" applyFont="1" applyAlignment="1">
      <alignment horizontal="center"/>
    </xf>
    <xf numFmtId="4" fontId="15" fillId="0" borderId="32" xfId="17" applyNumberFormat="1" applyFont="1" applyBorder="1"/>
    <xf numFmtId="0" fontId="15" fillId="0" borderId="22" xfId="17" applyFont="1" applyBorder="1"/>
    <xf numFmtId="0" fontId="15" fillId="0" borderId="20" xfId="17" applyFont="1" applyBorder="1"/>
    <xf numFmtId="0" fontId="15" fillId="0" borderId="21" xfId="17" applyFont="1" applyBorder="1"/>
    <xf numFmtId="166" fontId="15" fillId="0" borderId="1" xfId="17" applyNumberFormat="1" applyFont="1" applyBorder="1"/>
    <xf numFmtId="4" fontId="15" fillId="0" borderId="40" xfId="17" applyNumberFormat="1" applyFont="1" applyBorder="1"/>
    <xf numFmtId="0" fontId="15" fillId="0" borderId="9" xfId="17" applyFont="1" applyBorder="1"/>
    <xf numFmtId="0" fontId="15" fillId="0" borderId="10" xfId="17" applyFont="1" applyBorder="1"/>
    <xf numFmtId="0" fontId="15" fillId="0" borderId="34" xfId="17" applyFont="1" applyBorder="1"/>
    <xf numFmtId="0" fontId="16" fillId="0" borderId="10" xfId="17" applyFont="1" applyBorder="1"/>
    <xf numFmtId="0" fontId="15" fillId="0" borderId="35" xfId="17" applyFont="1" applyBorder="1"/>
    <xf numFmtId="0" fontId="15" fillId="0" borderId="3" xfId="17" applyFont="1" applyBorder="1" applyAlignment="1"/>
    <xf numFmtId="0" fontId="15" fillId="0" borderId="36" xfId="17" applyFont="1" applyBorder="1" applyAlignment="1">
      <alignment horizontal="center"/>
    </xf>
    <xf numFmtId="167" fontId="15" fillId="0" borderId="2" xfId="17" applyNumberFormat="1" applyFont="1" applyBorder="1" applyAlignment="1">
      <alignment horizontal="center"/>
    </xf>
    <xf numFmtId="4" fontId="15" fillId="0" borderId="2" xfId="17" applyNumberFormat="1" applyFont="1" applyBorder="1" applyAlignment="1">
      <alignment horizontal="center"/>
    </xf>
    <xf numFmtId="0" fontId="15" fillId="0" borderId="2" xfId="17" applyFont="1" applyBorder="1"/>
    <xf numFmtId="167" fontId="15" fillId="0" borderId="2" xfId="17" applyNumberFormat="1" applyFont="1" applyBorder="1"/>
    <xf numFmtId="0" fontId="15" fillId="0" borderId="28" xfId="17" applyFont="1" applyBorder="1"/>
    <xf numFmtId="0" fontId="15" fillId="0" borderId="18" xfId="17" applyFont="1" applyBorder="1" applyAlignment="1">
      <alignment horizontal="center"/>
    </xf>
    <xf numFmtId="170" fontId="15" fillId="0" borderId="2" xfId="44" applyNumberFormat="1" applyFont="1" applyBorder="1"/>
    <xf numFmtId="9" fontId="15" fillId="0" borderId="2" xfId="13" applyFont="1" applyBorder="1" applyAlignment="1">
      <alignment horizontal="center"/>
    </xf>
    <xf numFmtId="4" fontId="15" fillId="0" borderId="13" xfId="17" applyNumberFormat="1" applyFont="1" applyBorder="1"/>
    <xf numFmtId="0" fontId="15" fillId="0" borderId="0" xfId="17" applyFont="1" applyAlignment="1">
      <alignment horizontal="center"/>
    </xf>
    <xf numFmtId="0" fontId="14" fillId="0" borderId="0" xfId="17" applyFont="1" applyAlignment="1">
      <alignment horizontal="centerContinuous"/>
    </xf>
    <xf numFmtId="0" fontId="15" fillId="0" borderId="0" xfId="17" applyFont="1" applyAlignment="1">
      <alignment horizontal="centerContinuous"/>
    </xf>
    <xf numFmtId="0" fontId="15" fillId="0" borderId="17" xfId="17" applyFont="1" applyBorder="1" applyAlignment="1">
      <alignment horizontal="centerContinuous"/>
    </xf>
    <xf numFmtId="0" fontId="15" fillId="0" borderId="5" xfId="17" applyFont="1" applyBorder="1" applyAlignment="1">
      <alignment horizontal="centerContinuous"/>
    </xf>
    <xf numFmtId="0" fontId="15" fillId="0" borderId="37" xfId="17" applyFont="1" applyBorder="1" applyAlignment="1">
      <alignment horizontal="centerContinuous"/>
    </xf>
    <xf numFmtId="0" fontId="15" fillId="0" borderId="37" xfId="17" applyFont="1" applyBorder="1" applyAlignment="1">
      <alignment horizontal="center"/>
    </xf>
    <xf numFmtId="0" fontId="15" fillId="0" borderId="5" xfId="17" applyFont="1" applyBorder="1" applyAlignment="1">
      <alignment horizontal="center"/>
    </xf>
    <xf numFmtId="9" fontId="15" fillId="0" borderId="21" xfId="17" applyNumberFormat="1" applyFont="1" applyBorder="1"/>
    <xf numFmtId="4" fontId="15" fillId="0" borderId="20" xfId="17" applyNumberFormat="1" applyFont="1" applyBorder="1"/>
    <xf numFmtId="0" fontId="15" fillId="0" borderId="38" xfId="17" applyFont="1" applyBorder="1"/>
    <xf numFmtId="9" fontId="15" fillId="0" borderId="15" xfId="17" applyNumberFormat="1" applyFont="1" applyBorder="1"/>
    <xf numFmtId="4" fontId="15" fillId="0" borderId="10" xfId="17" applyNumberFormat="1" applyFont="1" applyBorder="1"/>
    <xf numFmtId="4" fontId="15" fillId="0" borderId="31" xfId="17" applyNumberFormat="1" applyFont="1" applyBorder="1"/>
    <xf numFmtId="0" fontId="15" fillId="0" borderId="42" xfId="17" applyFont="1" applyBorder="1" applyAlignment="1">
      <alignment horizontal="center"/>
    </xf>
    <xf numFmtId="166" fontId="15" fillId="0" borderId="2" xfId="17" applyNumberFormat="1" applyFont="1" applyBorder="1" applyAlignment="1">
      <alignment horizontal="center"/>
    </xf>
    <xf numFmtId="0" fontId="14" fillId="0" borderId="0" xfId="17" applyFont="1" applyAlignment="1">
      <alignment horizontal="left"/>
    </xf>
    <xf numFmtId="0" fontId="15" fillId="0" borderId="10" xfId="17" applyFont="1" applyBorder="1" applyAlignment="1">
      <alignment horizontal="center"/>
    </xf>
    <xf numFmtId="0" fontId="15" fillId="0" borderId="2" xfId="17" applyFont="1" applyBorder="1" applyAlignment="1">
      <alignment horizontal="left"/>
    </xf>
    <xf numFmtId="0" fontId="15" fillId="0" borderId="41" xfId="17" applyFont="1" applyBorder="1" applyAlignment="1">
      <alignment horizontal="center"/>
    </xf>
    <xf numFmtId="0" fontId="15" fillId="0" borderId="34" xfId="17" applyFont="1" applyBorder="1" applyAlignment="1">
      <alignment horizontal="center"/>
    </xf>
    <xf numFmtId="0" fontId="15" fillId="0" borderId="34" xfId="17" applyFont="1" applyBorder="1" applyAlignment="1"/>
    <xf numFmtId="0" fontId="15" fillId="0" borderId="31" xfId="17" applyFont="1" applyBorder="1" applyAlignment="1"/>
    <xf numFmtId="170" fontId="15" fillId="0" borderId="3" xfId="44" applyNumberFormat="1" applyFont="1" applyBorder="1"/>
    <xf numFmtId="0" fontId="15" fillId="0" borderId="19" xfId="17" applyFont="1" applyBorder="1" applyAlignment="1">
      <alignment horizontal="center"/>
    </xf>
    <xf numFmtId="4" fontId="19" fillId="0" borderId="2" xfId="36" applyNumberFormat="1" applyFont="1" applyBorder="1"/>
    <xf numFmtId="4" fontId="19" fillId="0" borderId="21" xfId="36" applyNumberFormat="1" applyFont="1" applyBorder="1"/>
    <xf numFmtId="4" fontId="19" fillId="0" borderId="26" xfId="36" applyNumberFormat="1" applyFont="1" applyBorder="1"/>
    <xf numFmtId="0" fontId="15" fillId="0" borderId="22" xfId="17" applyFont="1" applyBorder="1" applyAlignment="1">
      <alignment horizontal="justify" vertical="justify" wrapText="1"/>
    </xf>
    <xf numFmtId="0" fontId="15" fillId="0" borderId="21" xfId="17" applyFont="1" applyBorder="1" applyAlignment="1">
      <alignment horizontal="justify" vertical="justify" wrapText="1"/>
    </xf>
    <xf numFmtId="4" fontId="15" fillId="0" borderId="2" xfId="13" applyNumberFormat="1" applyFont="1" applyBorder="1" applyAlignment="1">
      <alignment horizontal="center"/>
    </xf>
    <xf numFmtId="173" fontId="15" fillId="0" borderId="2" xfId="17" applyNumberFormat="1" applyFont="1" applyBorder="1" applyAlignment="1">
      <alignment horizontal="center"/>
    </xf>
    <xf numFmtId="0" fontId="15" fillId="0" borderId="45" xfId="17" applyFont="1" applyBorder="1" applyAlignment="1">
      <alignment horizontal="center"/>
    </xf>
    <xf numFmtId="4" fontId="19" fillId="0" borderId="2" xfId="36" applyNumberFormat="1" applyFont="1" applyBorder="1" applyAlignment="1">
      <alignment horizontal="center"/>
    </xf>
    <xf numFmtId="0" fontId="15" fillId="0" borderId="35" xfId="17" applyFont="1" applyBorder="1" applyAlignment="1">
      <alignment horizontal="left"/>
    </xf>
    <xf numFmtId="4" fontId="15" fillId="0" borderId="43" xfId="17" applyNumberFormat="1" applyFont="1" applyBorder="1" applyAlignment="1">
      <alignment horizontal="center"/>
    </xf>
    <xf numFmtId="167" fontId="15" fillId="0" borderId="42" xfId="17" applyNumberFormat="1" applyFont="1" applyBorder="1" applyAlignment="1">
      <alignment horizontal="right"/>
    </xf>
    <xf numFmtId="166" fontId="15" fillId="0" borderId="26" xfId="17" applyNumberFormat="1" applyFont="1" applyBorder="1" applyAlignment="1">
      <alignment horizontal="right"/>
    </xf>
    <xf numFmtId="2" fontId="15" fillId="0" borderId="45" xfId="17" applyNumberFormat="1" applyFont="1" applyBorder="1" applyAlignment="1">
      <alignment horizontal="right"/>
    </xf>
    <xf numFmtId="0" fontId="15" fillId="0" borderId="21" xfId="17" applyFont="1" applyBorder="1" applyAlignment="1">
      <alignment horizontal="center"/>
    </xf>
    <xf numFmtId="0" fontId="15" fillId="0" borderId="26" xfId="17" applyFont="1" applyBorder="1" applyAlignment="1">
      <alignment horizontal="left"/>
    </xf>
    <xf numFmtId="4" fontId="15" fillId="0" borderId="2" xfId="17" applyNumberFormat="1" applyFont="1" applyBorder="1" applyAlignment="1">
      <alignment horizontal="right"/>
    </xf>
    <xf numFmtId="0" fontId="15" fillId="0" borderId="15" xfId="17" applyFont="1" applyBorder="1" applyAlignment="1">
      <alignment horizontal="center"/>
    </xf>
    <xf numFmtId="178" fontId="15" fillId="0" borderId="26" xfId="17" applyNumberFormat="1" applyFont="1" applyBorder="1"/>
    <xf numFmtId="0" fontId="15" fillId="0" borderId="23" xfId="17" applyFont="1" applyBorder="1"/>
    <xf numFmtId="0" fontId="15" fillId="0" borderId="12" xfId="17" applyFont="1" applyBorder="1" applyAlignment="1">
      <alignment horizontal="left"/>
    </xf>
    <xf numFmtId="3" fontId="15" fillId="0" borderId="25" xfId="17" applyNumberFormat="1" applyFont="1" applyBorder="1"/>
    <xf numFmtId="3" fontId="15" fillId="0" borderId="27" xfId="17" applyNumberFormat="1" applyFont="1" applyBorder="1"/>
    <xf numFmtId="3" fontId="15" fillId="0" borderId="32" xfId="17" applyNumberFormat="1" applyFont="1" applyBorder="1"/>
    <xf numFmtId="3" fontId="15" fillId="0" borderId="0" xfId="17" applyNumberFormat="1" applyFont="1"/>
    <xf numFmtId="42" fontId="15" fillId="0" borderId="26" xfId="4" applyFont="1" applyBorder="1"/>
    <xf numFmtId="0" fontId="13" fillId="0" borderId="26" xfId="17" applyBorder="1"/>
    <xf numFmtId="0" fontId="15" fillId="0" borderId="21" xfId="12" applyFont="1" applyBorder="1" applyAlignment="1">
      <alignment horizontal="center"/>
    </xf>
    <xf numFmtId="0" fontId="15" fillId="0" borderId="42" xfId="12" applyFont="1" applyBorder="1" applyAlignment="1">
      <alignment horizontal="center"/>
    </xf>
    <xf numFmtId="42" fontId="15" fillId="0" borderId="42" xfId="4" applyFont="1" applyBorder="1" applyAlignment="1">
      <alignment horizontal="right"/>
    </xf>
    <xf numFmtId="166" fontId="15" fillId="0" borderId="26" xfId="12" applyNumberFormat="1" applyFont="1" applyBorder="1" applyAlignment="1">
      <alignment horizontal="right"/>
    </xf>
    <xf numFmtId="0" fontId="15" fillId="0" borderId="20" xfId="17" applyFont="1" applyBorder="1" applyAlignment="1">
      <alignment horizontal="left"/>
    </xf>
    <xf numFmtId="4" fontId="19" fillId="0" borderId="1" xfId="9" applyNumberFormat="1" applyFont="1" applyBorder="1" applyAlignment="1">
      <alignment horizontal="center"/>
    </xf>
    <xf numFmtId="42" fontId="15" fillId="0" borderId="44" xfId="4" applyFont="1" applyBorder="1" applyAlignment="1">
      <alignment horizontal="right"/>
    </xf>
    <xf numFmtId="3" fontId="15" fillId="0" borderId="31" xfId="17" applyNumberFormat="1" applyFont="1" applyBorder="1"/>
    <xf numFmtId="0" fontId="14" fillId="0" borderId="4" xfId="12" applyFont="1" applyBorder="1" applyAlignment="1">
      <alignment horizontal="centerContinuous"/>
    </xf>
    <xf numFmtId="0" fontId="13" fillId="0" borderId="6" xfId="12" applyBorder="1" applyAlignment="1">
      <alignment horizontal="centerContinuous"/>
    </xf>
    <xf numFmtId="0" fontId="13" fillId="0" borderId="5" xfId="12" applyBorder="1"/>
    <xf numFmtId="0" fontId="13" fillId="0" borderId="6" xfId="12" applyBorder="1"/>
    <xf numFmtId="0" fontId="15" fillId="0" borderId="0" xfId="12" applyFont="1"/>
    <xf numFmtId="0" fontId="16" fillId="0" borderId="0" xfId="12" applyFont="1"/>
    <xf numFmtId="0" fontId="15" fillId="0" borderId="8" xfId="12" applyFont="1" applyBorder="1"/>
    <xf numFmtId="0" fontId="15" fillId="0" borderId="9" xfId="12" applyFont="1" applyBorder="1" applyAlignment="1">
      <alignment horizontal="centerContinuous"/>
    </xf>
    <xf numFmtId="0" fontId="15" fillId="0" borderId="11" xfId="12" applyFont="1" applyBorder="1" applyAlignment="1">
      <alignment horizontal="centerContinuous"/>
    </xf>
    <xf numFmtId="0" fontId="14" fillId="0" borderId="0" xfId="12" quotePrefix="1" applyFont="1" applyAlignment="1">
      <alignment horizontal="left"/>
    </xf>
    <xf numFmtId="0" fontId="14" fillId="0" borderId="0" xfId="12" applyFont="1" applyAlignment="1">
      <alignment horizontal="left"/>
    </xf>
    <xf numFmtId="0" fontId="13" fillId="0" borderId="0" xfId="12"/>
    <xf numFmtId="0" fontId="14" fillId="0" borderId="0" xfId="12" applyFont="1"/>
    <xf numFmtId="0" fontId="15" fillId="0" borderId="0" xfId="12" applyFont="1" applyAlignment="1">
      <alignment horizontal="center"/>
    </xf>
    <xf numFmtId="0" fontId="17" fillId="0" borderId="0" xfId="8" applyFont="1" applyAlignment="1">
      <alignment wrapText="1"/>
    </xf>
    <xf numFmtId="0" fontId="15" fillId="0" borderId="24" xfId="12" applyFont="1" applyBorder="1" applyAlignment="1">
      <alignment horizontal="center"/>
    </xf>
    <xf numFmtId="0" fontId="15" fillId="0" borderId="33" xfId="12" applyFont="1" applyBorder="1" applyAlignment="1">
      <alignment horizontal="center"/>
    </xf>
    <xf numFmtId="0" fontId="15" fillId="0" borderId="19" xfId="12" applyFont="1" applyBorder="1" applyAlignment="1">
      <alignment horizontal="center"/>
    </xf>
    <xf numFmtId="0" fontId="15" fillId="0" borderId="25" xfId="12" applyFont="1" applyBorder="1"/>
    <xf numFmtId="3" fontId="15" fillId="0" borderId="2" xfId="12" applyNumberFormat="1" applyFont="1" applyBorder="1" applyAlignment="1">
      <alignment horizontal="center"/>
    </xf>
    <xf numFmtId="166" fontId="15" fillId="0" borderId="2" xfId="12" applyNumberFormat="1" applyFont="1" applyBorder="1" applyAlignment="1">
      <alignment horizontal="center"/>
    </xf>
    <xf numFmtId="4" fontId="15" fillId="0" borderId="2" xfId="12" applyNumberFormat="1" applyFont="1" applyBorder="1" applyAlignment="1">
      <alignment horizontal="center"/>
    </xf>
    <xf numFmtId="4" fontId="15" fillId="0" borderId="26" xfId="12" applyNumberFormat="1" applyFont="1" applyBorder="1"/>
    <xf numFmtId="0" fontId="15" fillId="0" borderId="27" xfId="12" applyFont="1" applyBorder="1"/>
    <xf numFmtId="0" fontId="15" fillId="0" borderId="22" xfId="12" applyFont="1" applyBorder="1" applyAlignment="1">
      <alignment horizontal="justify" vertical="justify" wrapText="1"/>
    </xf>
    <xf numFmtId="0" fontId="15" fillId="0" borderId="21" xfId="12" applyFont="1" applyBorder="1" applyAlignment="1">
      <alignment horizontal="justify" vertical="justify" wrapText="1"/>
    </xf>
    <xf numFmtId="3" fontId="15" fillId="0" borderId="2" xfId="12" applyNumberFormat="1" applyFont="1" applyBorder="1"/>
    <xf numFmtId="4" fontId="15" fillId="0" borderId="2" xfId="12" applyNumberFormat="1" applyFont="1" applyBorder="1"/>
    <xf numFmtId="0" fontId="14" fillId="0" borderId="0" xfId="12" applyFont="1" applyAlignment="1">
      <alignment horizontal="center"/>
    </xf>
    <xf numFmtId="4" fontId="15" fillId="0" borderId="32" xfId="12" applyNumberFormat="1" applyFont="1" applyBorder="1"/>
    <xf numFmtId="167" fontId="15" fillId="0" borderId="42" xfId="12" applyNumberFormat="1" applyFont="1" applyBorder="1" applyAlignment="1">
      <alignment horizontal="right"/>
    </xf>
    <xf numFmtId="0" fontId="15" fillId="0" borderId="26" xfId="12" applyFont="1" applyBorder="1" applyAlignment="1">
      <alignment horizontal="left"/>
    </xf>
    <xf numFmtId="0" fontId="15" fillId="0" borderId="22" xfId="12" applyFont="1" applyBorder="1"/>
    <xf numFmtId="0" fontId="15" fillId="0" borderId="21" xfId="12" applyFont="1" applyBorder="1"/>
    <xf numFmtId="3" fontId="15" fillId="0" borderId="1" xfId="12" applyNumberFormat="1" applyFont="1" applyBorder="1" applyAlignment="1">
      <alignment horizontal="center"/>
    </xf>
    <xf numFmtId="3" fontId="15" fillId="0" borderId="1" xfId="12" applyNumberFormat="1" applyFont="1" applyBorder="1"/>
    <xf numFmtId="166" fontId="15" fillId="0" borderId="1" xfId="12" applyNumberFormat="1" applyFont="1" applyBorder="1"/>
    <xf numFmtId="4" fontId="15" fillId="0" borderId="40" xfId="12" applyNumberFormat="1" applyFont="1" applyBorder="1"/>
    <xf numFmtId="0" fontId="15" fillId="0" borderId="9" xfId="12" applyFont="1" applyBorder="1"/>
    <xf numFmtId="0" fontId="15" fillId="0" borderId="34" xfId="12" applyFont="1" applyBorder="1"/>
    <xf numFmtId="3" fontId="15" fillId="0" borderId="15" xfId="12" applyNumberFormat="1" applyFont="1" applyBorder="1" applyAlignment="1">
      <alignment horizontal="center"/>
    </xf>
    <xf numFmtId="3" fontId="15" fillId="0" borderId="15" xfId="12" applyNumberFormat="1" applyFont="1" applyBorder="1"/>
    <xf numFmtId="4" fontId="15" fillId="0" borderId="15" xfId="12" applyNumberFormat="1" applyFont="1" applyBorder="1"/>
    <xf numFmtId="4" fontId="15" fillId="0" borderId="30" xfId="12" applyNumberFormat="1" applyFont="1" applyBorder="1"/>
    <xf numFmtId="0" fontId="15" fillId="0" borderId="31" xfId="12" applyFont="1" applyBorder="1"/>
    <xf numFmtId="0" fontId="16" fillId="0" borderId="10" xfId="12" applyFont="1" applyBorder="1"/>
    <xf numFmtId="0" fontId="15" fillId="0" borderId="10" xfId="12" applyFont="1" applyBorder="1"/>
    <xf numFmtId="0" fontId="15" fillId="0" borderId="35" xfId="12" applyFont="1" applyBorder="1"/>
    <xf numFmtId="0" fontId="15" fillId="0" borderId="3" xfId="12" applyFont="1" applyBorder="1"/>
    <xf numFmtId="0" fontId="15" fillId="0" borderId="36" xfId="12" applyFont="1" applyBorder="1" applyAlignment="1">
      <alignment horizontal="center"/>
    </xf>
    <xf numFmtId="167" fontId="15" fillId="0" borderId="2" xfId="12" applyNumberFormat="1" applyFont="1" applyBorder="1" applyAlignment="1">
      <alignment horizontal="center"/>
    </xf>
    <xf numFmtId="173" fontId="15" fillId="0" borderId="2" xfId="12" applyNumberFormat="1" applyFont="1" applyBorder="1" applyAlignment="1">
      <alignment horizontal="center"/>
    </xf>
    <xf numFmtId="0" fontId="15" fillId="0" borderId="2" xfId="12" applyFont="1" applyBorder="1"/>
    <xf numFmtId="167" fontId="15" fillId="0" borderId="2" xfId="12" applyNumberFormat="1" applyFont="1" applyBorder="1"/>
    <xf numFmtId="0" fontId="15" fillId="0" borderId="28" xfId="12" applyFont="1" applyBorder="1"/>
    <xf numFmtId="0" fontId="15" fillId="0" borderId="18" xfId="12" applyFont="1" applyBorder="1" applyAlignment="1">
      <alignment horizontal="center"/>
    </xf>
    <xf numFmtId="0" fontId="15" fillId="0" borderId="24" xfId="12" quotePrefix="1" applyFont="1" applyBorder="1" applyAlignment="1">
      <alignment horizontal="center"/>
    </xf>
    <xf numFmtId="0" fontId="15" fillId="0" borderId="2" xfId="12" applyFont="1" applyBorder="1" applyAlignment="1">
      <alignment horizontal="left"/>
    </xf>
    <xf numFmtId="4" fontId="15" fillId="0" borderId="2" xfId="7" applyNumberFormat="1" applyFont="1" applyBorder="1" applyAlignment="1">
      <alignment horizontal="center"/>
    </xf>
    <xf numFmtId="4" fontId="15" fillId="0" borderId="13" xfId="12" applyNumberFormat="1" applyFont="1" applyBorder="1"/>
    <xf numFmtId="0" fontId="15" fillId="0" borderId="41" xfId="12" applyFont="1" applyBorder="1" applyAlignment="1">
      <alignment horizontal="center"/>
    </xf>
    <xf numFmtId="0" fontId="15" fillId="0" borderId="34" xfId="12" applyFont="1" applyBorder="1" applyAlignment="1">
      <alignment horizontal="center"/>
    </xf>
    <xf numFmtId="0" fontId="15" fillId="0" borderId="10" xfId="12" applyFont="1" applyBorder="1" applyAlignment="1">
      <alignment horizontal="center"/>
    </xf>
    <xf numFmtId="0" fontId="14" fillId="0" borderId="0" xfId="12" applyFont="1" applyAlignment="1">
      <alignment horizontal="centerContinuous"/>
    </xf>
    <xf numFmtId="0" fontId="15" fillId="0" borderId="0" xfId="12" applyFont="1" applyAlignment="1">
      <alignment horizontal="centerContinuous"/>
    </xf>
    <xf numFmtId="3" fontId="15" fillId="0" borderId="32" xfId="12" applyNumberFormat="1" applyFont="1" applyBorder="1"/>
    <xf numFmtId="3" fontId="15" fillId="0" borderId="0" xfId="12" applyNumberFormat="1" applyFont="1"/>
    <xf numFmtId="3" fontId="15" fillId="0" borderId="25" xfId="12" applyNumberFormat="1" applyFont="1" applyBorder="1"/>
    <xf numFmtId="166" fontId="15" fillId="0" borderId="26" xfId="12" applyNumberFormat="1" applyFont="1" applyBorder="1"/>
    <xf numFmtId="3" fontId="15" fillId="0" borderId="27" xfId="12" applyNumberFormat="1" applyFont="1" applyBorder="1"/>
    <xf numFmtId="0" fontId="15" fillId="0" borderId="20" xfId="12" applyFont="1" applyBorder="1"/>
    <xf numFmtId="166" fontId="15" fillId="0" borderId="40" xfId="12" applyNumberFormat="1" applyFont="1" applyBorder="1"/>
    <xf numFmtId="3" fontId="15" fillId="0" borderId="31" xfId="12" applyNumberFormat="1" applyFont="1" applyBorder="1"/>
    <xf numFmtId="3" fontId="0" fillId="0" borderId="5" xfId="0" applyNumberFormat="1" applyBorder="1"/>
    <xf numFmtId="3" fontId="0" fillId="0" borderId="6" xfId="0" applyNumberFormat="1" applyBorder="1"/>
    <xf numFmtId="3" fontId="15" fillId="0" borderId="8" xfId="0" applyNumberFormat="1" applyFont="1" applyBorder="1"/>
    <xf numFmtId="3" fontId="14" fillId="0" borderId="0" xfId="0" applyNumberFormat="1" applyFont="1"/>
    <xf numFmtId="3" fontId="15" fillId="0" borderId="0" xfId="0" applyNumberFormat="1" applyFont="1" applyAlignment="1">
      <alignment horizontal="center"/>
    </xf>
    <xf numFmtId="3" fontId="15" fillId="0" borderId="19" xfId="0" applyNumberFormat="1" applyFont="1" applyBorder="1" applyAlignment="1">
      <alignment horizontal="center"/>
    </xf>
    <xf numFmtId="3" fontId="15" fillId="0" borderId="26" xfId="0" applyNumberFormat="1" applyFont="1" applyBorder="1"/>
    <xf numFmtId="3" fontId="14" fillId="0" borderId="0" xfId="0" applyNumberFormat="1" applyFont="1" applyAlignment="1">
      <alignment horizontal="center"/>
    </xf>
    <xf numFmtId="0" fontId="15" fillId="0" borderId="23" xfId="0" applyFont="1" applyBorder="1"/>
    <xf numFmtId="0" fontId="15" fillId="0" borderId="24" xfId="0" applyFont="1" applyBorder="1"/>
    <xf numFmtId="3" fontId="15" fillId="0" borderId="33" xfId="0" applyNumberFormat="1" applyFont="1" applyBorder="1" applyAlignment="1">
      <alignment horizontal="center"/>
    </xf>
    <xf numFmtId="42" fontId="15" fillId="0" borderId="22" xfId="4" applyFont="1" applyBorder="1" applyAlignment="1">
      <alignment horizontal="right" vertical="justify" wrapText="1"/>
    </xf>
    <xf numFmtId="166" fontId="15" fillId="0" borderId="40" xfId="0" applyNumberFormat="1" applyFont="1" applyBorder="1"/>
    <xf numFmtId="3" fontId="15" fillId="0" borderId="36" xfId="0" applyNumberFormat="1" applyFont="1" applyBorder="1" applyAlignment="1">
      <alignment horizontal="center"/>
    </xf>
    <xf numFmtId="4" fontId="15" fillId="0" borderId="2" xfId="10" applyNumberFormat="1" applyFont="1" applyBorder="1" applyAlignment="1">
      <alignment horizontal="center"/>
    </xf>
    <xf numFmtId="3" fontId="15" fillId="0" borderId="13" xfId="0" applyNumberFormat="1" applyFont="1" applyBorder="1"/>
    <xf numFmtId="3" fontId="15" fillId="0" borderId="10" xfId="0" applyNumberFormat="1" applyFont="1" applyBorder="1" applyAlignment="1">
      <alignment horizontal="center"/>
    </xf>
    <xf numFmtId="3" fontId="15" fillId="0" borderId="0" xfId="0" applyNumberFormat="1" applyFont="1" applyAlignment="1">
      <alignment horizontal="centerContinuous"/>
    </xf>
    <xf numFmtId="3" fontId="15" fillId="0" borderId="5" xfId="0" applyNumberFormat="1" applyFont="1" applyBorder="1" applyAlignment="1">
      <alignment horizontal="center"/>
    </xf>
    <xf numFmtId="3" fontId="15" fillId="0" borderId="20" xfId="0" applyNumberFormat="1" applyFont="1" applyBorder="1"/>
    <xf numFmtId="3" fontId="15" fillId="0" borderId="38" xfId="0" applyNumberFormat="1" applyFont="1" applyBorder="1"/>
    <xf numFmtId="3" fontId="15" fillId="0" borderId="10" xfId="0" applyNumberFormat="1" applyFont="1" applyBorder="1"/>
    <xf numFmtId="42" fontId="15" fillId="0" borderId="20" xfId="4" applyFont="1" applyBorder="1"/>
    <xf numFmtId="3" fontId="15" fillId="0" borderId="26" xfId="17" applyNumberFormat="1" applyFont="1" applyBorder="1"/>
    <xf numFmtId="41" fontId="15" fillId="0" borderId="2" xfId="3" applyFont="1" applyBorder="1" applyAlignment="1">
      <alignment horizontal="left"/>
    </xf>
    <xf numFmtId="0" fontId="0" fillId="0" borderId="2" xfId="0" applyBorder="1" applyAlignment="1">
      <alignment horizontal="left"/>
    </xf>
    <xf numFmtId="41" fontId="15" fillId="0" borderId="2" xfId="3" applyFont="1" applyBorder="1" applyAlignment="1">
      <alignment horizontal="center"/>
    </xf>
    <xf numFmtId="3" fontId="15" fillId="0" borderId="2" xfId="17" applyNumberFormat="1" applyFont="1" applyBorder="1" applyAlignment="1">
      <alignment horizontal="right"/>
    </xf>
    <xf numFmtId="0" fontId="13" fillId="0" borderId="2" xfId="0" applyFont="1" applyBorder="1"/>
    <xf numFmtId="3" fontId="15" fillId="0" borderId="26" xfId="17" applyNumberFormat="1" applyFont="1" applyBorder="1" applyAlignment="1">
      <alignment horizontal="right"/>
    </xf>
    <xf numFmtId="0" fontId="15" fillId="0" borderId="14" xfId="17" applyFont="1" applyBorder="1" applyAlignment="1">
      <alignment horizontal="center"/>
    </xf>
    <xf numFmtId="42" fontId="4" fillId="2" borderId="2" xfId="4" applyFont="1" applyFill="1" applyBorder="1" applyAlignment="1">
      <alignment horizontal="center" vertical="center" wrapText="1"/>
    </xf>
    <xf numFmtId="42" fontId="4" fillId="0" borderId="2" xfId="4" applyFont="1" applyFill="1" applyBorder="1" applyAlignment="1">
      <alignment horizontal="right" vertical="center" wrapText="1"/>
    </xf>
    <xf numFmtId="42" fontId="3" fillId="3" borderId="2" xfId="4" applyFont="1" applyFill="1" applyBorder="1" applyAlignment="1">
      <alignment horizontal="center" vertical="center" wrapText="1"/>
    </xf>
    <xf numFmtId="42" fontId="4" fillId="0" borderId="2" xfId="4" applyFont="1" applyFill="1" applyBorder="1" applyAlignment="1">
      <alignment horizontal="center" vertical="center" wrapText="1"/>
    </xf>
    <xf numFmtId="42" fontId="4" fillId="0" borderId="2" xfId="0" applyNumberFormat="1" applyFont="1" applyFill="1" applyBorder="1" applyAlignment="1">
      <alignment horizontal="right" vertical="center" wrapText="1"/>
    </xf>
    <xf numFmtId="0" fontId="15" fillId="0" borderId="22" xfId="0" applyFont="1" applyBorder="1" applyAlignment="1">
      <alignment horizontal="justify" vertical="justify" wrapText="1"/>
    </xf>
    <xf numFmtId="0" fontId="15" fillId="0" borderId="21" xfId="0" applyFont="1" applyBorder="1" applyAlignment="1">
      <alignment horizontal="justify" vertical="justify" wrapText="1"/>
    </xf>
    <xf numFmtId="0" fontId="15" fillId="0" borderId="24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4" fontId="19" fillId="0" borderId="26" xfId="9" applyNumberFormat="1" applyFont="1" applyBorder="1" applyAlignment="1">
      <alignment horizontal="center"/>
    </xf>
    <xf numFmtId="4" fontId="15" fillId="0" borderId="0" xfId="17" applyNumberFormat="1" applyFont="1" applyBorder="1"/>
    <xf numFmtId="0" fontId="15" fillId="0" borderId="0" xfId="0" applyFont="1" applyBorder="1"/>
    <xf numFmtId="0" fontId="16" fillId="0" borderId="0" xfId="0" applyFont="1" applyBorder="1"/>
    <xf numFmtId="0" fontId="15" fillId="0" borderId="3" xfId="0" applyFont="1" applyBorder="1" applyAlignment="1"/>
    <xf numFmtId="4" fontId="15" fillId="0" borderId="2" xfId="56" applyNumberFormat="1" applyFont="1" applyBorder="1" applyAlignment="1">
      <alignment horizontal="center"/>
    </xf>
    <xf numFmtId="9" fontId="15" fillId="0" borderId="2" xfId="56" applyFont="1" applyBorder="1" applyAlignment="1">
      <alignment horizontal="center"/>
    </xf>
    <xf numFmtId="0" fontId="15" fillId="0" borderId="34" xfId="0" applyFont="1" applyBorder="1" applyAlignment="1"/>
    <xf numFmtId="0" fontId="15" fillId="0" borderId="31" xfId="0" applyFont="1" applyBorder="1" applyAlignment="1"/>
    <xf numFmtId="0" fontId="15" fillId="0" borderId="42" xfId="0" quotePrefix="1" applyFont="1" applyBorder="1" applyAlignment="1">
      <alignment horizontal="center"/>
    </xf>
    <xf numFmtId="0" fontId="15" fillId="0" borderId="45" xfId="0" applyFont="1" applyBorder="1" applyAlignment="1">
      <alignment horizontal="center"/>
    </xf>
    <xf numFmtId="166" fontId="15" fillId="0" borderId="2" xfId="56" applyNumberFormat="1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24" xfId="0" applyFont="1" applyBorder="1" applyAlignment="1">
      <alignment horizontal="center"/>
    </xf>
    <xf numFmtId="0" fontId="15" fillId="0" borderId="22" xfId="0" applyFont="1" applyBorder="1" applyAlignment="1">
      <alignment horizontal="justify" vertical="justify" wrapText="1"/>
    </xf>
    <xf numFmtId="0" fontId="15" fillId="0" borderId="21" xfId="0" applyFont="1" applyBorder="1" applyAlignment="1">
      <alignment horizontal="justify" vertical="justify" wrapText="1"/>
    </xf>
    <xf numFmtId="0" fontId="15" fillId="0" borderId="43" xfId="0" applyFont="1" applyBorder="1" applyAlignment="1">
      <alignment horizontal="center"/>
    </xf>
    <xf numFmtId="166" fontId="15" fillId="0" borderId="26" xfId="0" applyNumberFormat="1" applyFont="1" applyBorder="1" applyAlignment="1">
      <alignment horizontal="center"/>
    </xf>
    <xf numFmtId="42" fontId="15" fillId="0" borderId="26" xfId="4" applyFont="1" applyBorder="1" applyAlignment="1">
      <alignment horizontal="right"/>
    </xf>
    <xf numFmtId="166" fontId="15" fillId="0" borderId="2" xfId="13" applyNumberFormat="1" applyFont="1" applyBorder="1" applyAlignment="1">
      <alignment horizontal="center"/>
    </xf>
    <xf numFmtId="186" fontId="0" fillId="0" borderId="47" xfId="0" applyNumberFormat="1" applyFont="1" applyBorder="1"/>
    <xf numFmtId="0" fontId="14" fillId="0" borderId="7" xfId="0" applyFont="1" applyBorder="1" applyAlignment="1">
      <alignment horizontal="center"/>
    </xf>
    <xf numFmtId="43" fontId="4" fillId="3" borderId="2" xfId="1" applyFont="1" applyFill="1" applyBorder="1" applyAlignment="1">
      <alignment vertical="center" wrapText="1"/>
    </xf>
    <xf numFmtId="43" fontId="4" fillId="2" borderId="2" xfId="1" applyFont="1" applyFill="1" applyBorder="1" applyAlignment="1">
      <alignment vertical="center" wrapText="1"/>
    </xf>
    <xf numFmtId="43" fontId="3" fillId="3" borderId="2" xfId="1" applyFont="1" applyFill="1" applyBorder="1" applyAlignment="1">
      <alignment vertical="center" wrapText="1"/>
    </xf>
    <xf numFmtId="43" fontId="4" fillId="0" borderId="2" xfId="1" applyFont="1" applyFill="1" applyBorder="1" applyAlignment="1">
      <alignment vertical="center" wrapText="1"/>
    </xf>
    <xf numFmtId="43" fontId="4" fillId="4" borderId="2" xfId="1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43" fontId="6" fillId="2" borderId="0" xfId="1" applyFont="1" applyFill="1" applyAlignment="1"/>
    <xf numFmtId="9" fontId="5" fillId="2" borderId="2" xfId="56" applyFont="1" applyFill="1" applyBorder="1"/>
    <xf numFmtId="43" fontId="2" fillId="2" borderId="2" xfId="1" applyFont="1" applyFill="1" applyBorder="1" applyAlignment="1"/>
    <xf numFmtId="43" fontId="5" fillId="0" borderId="2" xfId="1" applyFont="1" applyFill="1" applyBorder="1" applyAlignment="1"/>
    <xf numFmtId="0" fontId="5" fillId="0" borderId="2" xfId="0" applyFont="1" applyFill="1" applyBorder="1"/>
    <xf numFmtId="0" fontId="28" fillId="3" borderId="2" xfId="57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justify" wrapText="1"/>
    </xf>
    <xf numFmtId="2" fontId="28" fillId="3" borderId="2" xfId="57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26" xfId="0" applyFont="1" applyFill="1" applyBorder="1" applyAlignment="1">
      <alignment horizontal="left" vertical="center" wrapText="1"/>
    </xf>
    <xf numFmtId="0" fontId="2" fillId="2" borderId="20" xfId="0" applyFont="1" applyFill="1" applyBorder="1" applyAlignment="1">
      <alignment horizontal="left" vertical="center" wrapText="1"/>
    </xf>
    <xf numFmtId="0" fontId="2" fillId="2" borderId="21" xfId="0" applyFont="1" applyFill="1" applyBorder="1" applyAlignment="1">
      <alignment horizontal="left" vertical="center" wrapText="1"/>
    </xf>
    <xf numFmtId="0" fontId="6" fillId="2" borderId="40" xfId="0" applyFont="1" applyFill="1" applyBorder="1" applyAlignment="1">
      <alignment horizontal="left" vertical="center" wrapText="1"/>
    </xf>
    <xf numFmtId="0" fontId="6" fillId="2" borderId="49" xfId="0" applyFont="1" applyFill="1" applyBorder="1" applyAlignment="1">
      <alignment horizontal="left" vertical="center" wrapText="1"/>
    </xf>
    <xf numFmtId="0" fontId="6" fillId="2" borderId="50" xfId="0" applyFont="1" applyFill="1" applyBorder="1" applyAlignment="1">
      <alignment horizontal="left" vertical="center" wrapText="1"/>
    </xf>
    <xf numFmtId="0" fontId="6" fillId="2" borderId="45" xfId="0" applyFont="1" applyFill="1" applyBorder="1" applyAlignment="1">
      <alignment horizontal="left" vertical="center" wrapText="1"/>
    </xf>
    <xf numFmtId="0" fontId="6" fillId="2" borderId="43" xfId="0" applyFont="1" applyFill="1" applyBorder="1" applyAlignment="1">
      <alignment horizontal="left" vertical="center" wrapText="1"/>
    </xf>
    <xf numFmtId="0" fontId="6" fillId="2" borderId="42" xfId="0" applyFont="1" applyFill="1" applyBorder="1" applyAlignment="1">
      <alignment horizontal="left" vertical="center" wrapText="1"/>
    </xf>
    <xf numFmtId="0" fontId="6" fillId="2" borderId="26" xfId="0" applyFont="1" applyFill="1" applyBorder="1" applyAlignment="1">
      <alignment horizontal="center" wrapText="1"/>
    </xf>
    <xf numFmtId="0" fontId="6" fillId="2" borderId="21" xfId="0" applyFont="1" applyFill="1" applyBorder="1" applyAlignment="1">
      <alignment horizontal="center" wrapText="1"/>
    </xf>
    <xf numFmtId="0" fontId="27" fillId="2" borderId="26" xfId="0" applyFont="1" applyFill="1" applyBorder="1" applyAlignment="1">
      <alignment horizontal="left"/>
    </xf>
    <xf numFmtId="0" fontId="27" fillId="2" borderId="21" xfId="0" applyFont="1" applyFill="1" applyBorder="1" applyAlignment="1">
      <alignment horizontal="left"/>
    </xf>
    <xf numFmtId="0" fontId="2" fillId="2" borderId="49" xfId="0" applyFont="1" applyFill="1" applyBorder="1" applyAlignment="1">
      <alignment horizontal="center" vertical="center" wrapText="1"/>
    </xf>
    <xf numFmtId="0" fontId="2" fillId="2" borderId="5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0" fontId="2" fillId="2" borderId="43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164" fontId="2" fillId="2" borderId="40" xfId="0" applyNumberFormat="1" applyFont="1" applyFill="1" applyBorder="1" applyAlignment="1">
      <alignment horizontal="center" vertical="center" wrapText="1"/>
    </xf>
    <xf numFmtId="164" fontId="2" fillId="2" borderId="49" xfId="0" applyNumberFormat="1" applyFont="1" applyFill="1" applyBorder="1" applyAlignment="1">
      <alignment horizontal="center" vertical="center" wrapText="1"/>
    </xf>
    <xf numFmtId="164" fontId="2" fillId="2" borderId="50" xfId="0" applyNumberFormat="1" applyFont="1" applyFill="1" applyBorder="1" applyAlignment="1">
      <alignment horizontal="center" vertical="center" wrapText="1"/>
    </xf>
    <xf numFmtId="164" fontId="2" fillId="2" borderId="48" xfId="0" applyNumberFormat="1" applyFont="1" applyFill="1" applyBorder="1" applyAlignment="1">
      <alignment horizontal="center" vertical="center" wrapText="1"/>
    </xf>
    <xf numFmtId="164" fontId="2" fillId="2" borderId="0" xfId="0" applyNumberFormat="1" applyFont="1" applyFill="1" applyBorder="1" applyAlignment="1">
      <alignment horizontal="center" vertical="center" wrapText="1"/>
    </xf>
    <xf numFmtId="164" fontId="2" fillId="2" borderId="44" xfId="0" applyNumberFormat="1" applyFont="1" applyFill="1" applyBorder="1" applyAlignment="1">
      <alignment horizontal="center" vertical="center" wrapText="1"/>
    </xf>
    <xf numFmtId="164" fontId="2" fillId="2" borderId="45" xfId="0" applyNumberFormat="1" applyFont="1" applyFill="1" applyBorder="1" applyAlignment="1">
      <alignment horizontal="center" vertical="center" wrapText="1"/>
    </xf>
    <xf numFmtId="164" fontId="2" fillId="2" borderId="43" xfId="0" applyNumberFormat="1" applyFont="1" applyFill="1" applyBorder="1" applyAlignment="1">
      <alignment horizontal="center" vertical="center" wrapText="1"/>
    </xf>
    <xf numFmtId="164" fontId="2" fillId="2" borderId="42" xfId="0" applyNumberFormat="1" applyFont="1" applyFill="1" applyBorder="1" applyAlignment="1">
      <alignment horizontal="center" vertical="center" wrapText="1"/>
    </xf>
    <xf numFmtId="0" fontId="15" fillId="0" borderId="28" xfId="5" applyFont="1" applyBorder="1" applyAlignment="1">
      <alignment horizontal="left"/>
    </xf>
    <xf numFmtId="0" fontId="15" fillId="0" borderId="29" xfId="5" applyFont="1" applyBorder="1" applyAlignment="1">
      <alignment horizontal="left"/>
    </xf>
    <xf numFmtId="0" fontId="14" fillId="0" borderId="4" xfId="5" applyFont="1" applyBorder="1" applyAlignment="1">
      <alignment horizontal="center"/>
    </xf>
    <xf numFmtId="0" fontId="14" fillId="0" borderId="6" xfId="5" applyFont="1" applyBorder="1" applyAlignment="1">
      <alignment horizontal="center"/>
    </xf>
    <xf numFmtId="0" fontId="14" fillId="0" borderId="7" xfId="5" applyFont="1" applyBorder="1" applyAlignment="1">
      <alignment horizontal="center"/>
    </xf>
    <xf numFmtId="0" fontId="14" fillId="0" borderId="8" xfId="5" applyFont="1" applyBorder="1" applyAlignment="1">
      <alignment horizontal="center"/>
    </xf>
    <xf numFmtId="0" fontId="15" fillId="0" borderId="9" xfId="5" applyFont="1" applyBorder="1" applyAlignment="1">
      <alignment horizontal="center"/>
    </xf>
    <xf numFmtId="0" fontId="15" fillId="0" borderId="10" xfId="5" applyFont="1" applyBorder="1" applyAlignment="1">
      <alignment horizontal="center"/>
    </xf>
    <xf numFmtId="0" fontId="15" fillId="0" borderId="11" xfId="5" applyFont="1" applyBorder="1" applyAlignment="1">
      <alignment horizontal="center"/>
    </xf>
    <xf numFmtId="0" fontId="14" fillId="0" borderId="0" xfId="5" quotePrefix="1" applyFont="1" applyAlignment="1">
      <alignment horizontal="center" wrapText="1"/>
    </xf>
    <xf numFmtId="0" fontId="15" fillId="0" borderId="23" xfId="5" applyFont="1" applyBorder="1" applyAlignment="1">
      <alignment horizontal="center"/>
    </xf>
    <xf numFmtId="0" fontId="15" fillId="0" borderId="24" xfId="5" applyFont="1" applyBorder="1" applyAlignment="1">
      <alignment horizontal="center"/>
    </xf>
    <xf numFmtId="0" fontId="15" fillId="0" borderId="22" xfId="5" applyFont="1" applyBorder="1" applyAlignment="1">
      <alignment horizontal="justify" vertical="justify" wrapText="1"/>
    </xf>
    <xf numFmtId="0" fontId="15" fillId="0" borderId="21" xfId="5" applyFont="1" applyBorder="1" applyAlignment="1">
      <alignment horizontal="justify" vertical="justify" wrapText="1"/>
    </xf>
    <xf numFmtId="0" fontId="15" fillId="0" borderId="22" xfId="5" applyFont="1" applyBorder="1" applyAlignment="1">
      <alignment horizontal="left"/>
    </xf>
    <xf numFmtId="0" fontId="15" fillId="0" borderId="21" xfId="5" applyFont="1" applyBorder="1" applyAlignment="1">
      <alignment horizontal="left"/>
    </xf>
    <xf numFmtId="4" fontId="19" fillId="0" borderId="26" xfId="9" applyNumberFormat="1" applyFont="1" applyBorder="1" applyAlignment="1">
      <alignment horizontal="center"/>
    </xf>
    <xf numFmtId="4" fontId="19" fillId="0" borderId="21" xfId="9" applyNumberFormat="1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17" fillId="0" borderId="39" xfId="8" applyFont="1" applyBorder="1" applyAlignment="1">
      <alignment horizontal="left" wrapText="1"/>
    </xf>
    <xf numFmtId="0" fontId="17" fillId="0" borderId="0" xfId="8" applyFont="1" applyAlignment="1">
      <alignment horizontal="left" wrapText="1"/>
    </xf>
    <xf numFmtId="0" fontId="15" fillId="0" borderId="23" xfId="0" applyFont="1" applyBorder="1" applyAlignment="1">
      <alignment horizontal="center"/>
    </xf>
    <xf numFmtId="0" fontId="15" fillId="0" borderId="24" xfId="0" applyFont="1" applyBorder="1" applyAlignment="1">
      <alignment horizontal="center"/>
    </xf>
    <xf numFmtId="0" fontId="15" fillId="0" borderId="22" xfId="0" applyFont="1" applyBorder="1" applyAlignment="1">
      <alignment horizontal="justify" vertical="justify" wrapText="1"/>
    </xf>
    <xf numFmtId="0" fontId="15" fillId="0" borderId="21" xfId="0" applyFont="1" applyBorder="1" applyAlignment="1">
      <alignment horizontal="justify" vertical="justify" wrapText="1"/>
    </xf>
    <xf numFmtId="0" fontId="15" fillId="0" borderId="22" xfId="0" applyFont="1" applyBorder="1" applyAlignment="1">
      <alignment horizontal="left"/>
    </xf>
    <xf numFmtId="0" fontId="15" fillId="0" borderId="21" xfId="0" applyFont="1" applyBorder="1" applyAlignment="1">
      <alignment horizontal="left"/>
    </xf>
    <xf numFmtId="0" fontId="14" fillId="0" borderId="7" xfId="12" applyFont="1" applyBorder="1" applyAlignment="1">
      <alignment horizontal="center"/>
    </xf>
    <xf numFmtId="0" fontId="14" fillId="0" borderId="8" xfId="12" applyFont="1" applyBorder="1" applyAlignment="1">
      <alignment horizontal="center"/>
    </xf>
    <xf numFmtId="0" fontId="15" fillId="0" borderId="28" xfId="0" applyFont="1" applyBorder="1" applyAlignment="1">
      <alignment horizontal="left"/>
    </xf>
    <xf numFmtId="0" fontId="15" fillId="0" borderId="29" xfId="0" applyFont="1" applyBorder="1" applyAlignment="1">
      <alignment horizontal="left"/>
    </xf>
    <xf numFmtId="0" fontId="15" fillId="0" borderId="22" xfId="0" applyFont="1" applyBorder="1" applyAlignment="1">
      <alignment horizontal="left" vertical="justify" wrapText="1"/>
    </xf>
    <xf numFmtId="0" fontId="15" fillId="0" borderId="21" xfId="0" applyFont="1" applyBorder="1" applyAlignment="1">
      <alignment horizontal="left" vertical="justify" wrapText="1"/>
    </xf>
    <xf numFmtId="0" fontId="15" fillId="0" borderId="9" xfId="14" applyFont="1" applyBorder="1" applyAlignment="1">
      <alignment horizontal="center"/>
    </xf>
    <xf numFmtId="0" fontId="15" fillId="0" borderId="10" xfId="14" applyFont="1" applyBorder="1" applyAlignment="1">
      <alignment horizontal="center"/>
    </xf>
    <xf numFmtId="0" fontId="15" fillId="0" borderId="11" xfId="14" applyFont="1" applyBorder="1" applyAlignment="1">
      <alignment horizontal="center"/>
    </xf>
    <xf numFmtId="0" fontId="15" fillId="0" borderId="23" xfId="14" applyFont="1" applyBorder="1" applyAlignment="1">
      <alignment horizontal="center"/>
    </xf>
    <xf numFmtId="0" fontId="15" fillId="0" borderId="24" xfId="14" applyFont="1" applyBorder="1" applyAlignment="1">
      <alignment horizontal="center"/>
    </xf>
    <xf numFmtId="0" fontId="15" fillId="0" borderId="22" xfId="14" applyFont="1" applyBorder="1" applyAlignment="1">
      <alignment horizontal="justify" vertical="justify" wrapText="1"/>
    </xf>
    <xf numFmtId="0" fontId="15" fillId="0" borderId="21" xfId="14" applyFont="1" applyBorder="1" applyAlignment="1">
      <alignment horizontal="justify" vertical="justify" wrapText="1"/>
    </xf>
    <xf numFmtId="0" fontId="15" fillId="0" borderId="22" xfId="14" applyFont="1" applyBorder="1" applyAlignment="1">
      <alignment horizontal="left"/>
    </xf>
    <xf numFmtId="0" fontId="15" fillId="0" borderId="21" xfId="14" applyFont="1" applyBorder="1" applyAlignment="1">
      <alignment horizontal="left"/>
    </xf>
    <xf numFmtId="0" fontId="15" fillId="0" borderId="22" xfId="17" applyFont="1" applyBorder="1" applyAlignment="1">
      <alignment horizontal="justify" vertical="justify" wrapText="1"/>
    </xf>
    <xf numFmtId="0" fontId="15" fillId="0" borderId="21" xfId="17" applyFont="1" applyBorder="1" applyAlignment="1">
      <alignment horizontal="justify" vertical="justify" wrapText="1"/>
    </xf>
    <xf numFmtId="0" fontId="15" fillId="0" borderId="9" xfId="17" applyFont="1" applyBorder="1" applyAlignment="1">
      <alignment horizontal="center"/>
    </xf>
    <xf numFmtId="0" fontId="15" fillId="0" borderId="10" xfId="17" applyFont="1" applyBorder="1" applyAlignment="1">
      <alignment horizontal="center"/>
    </xf>
    <xf numFmtId="0" fontId="15" fillId="0" borderId="11" xfId="17" applyFont="1" applyBorder="1" applyAlignment="1">
      <alignment horizontal="center"/>
    </xf>
    <xf numFmtId="0" fontId="17" fillId="0" borderId="39" xfId="8" applyFont="1" applyBorder="1" applyAlignment="1">
      <alignment horizontal="justify" wrapText="1"/>
    </xf>
    <xf numFmtId="0" fontId="17" fillId="0" borderId="0" xfId="8" applyFont="1" applyAlignment="1">
      <alignment horizontal="justify" wrapText="1"/>
    </xf>
    <xf numFmtId="0" fontId="15" fillId="0" borderId="23" xfId="17" applyFont="1" applyBorder="1" applyAlignment="1">
      <alignment horizontal="center"/>
    </xf>
    <xf numFmtId="0" fontId="15" fillId="0" borderId="24" xfId="17" applyFont="1" applyBorder="1" applyAlignment="1">
      <alignment horizontal="center"/>
    </xf>
    <xf numFmtId="0" fontId="15" fillId="0" borderId="22" xfId="17" applyFont="1" applyBorder="1" applyAlignment="1">
      <alignment horizontal="left"/>
    </xf>
    <xf numFmtId="0" fontId="15" fillId="0" borderId="21" xfId="17" applyFont="1" applyBorder="1" applyAlignment="1">
      <alignment horizontal="left"/>
    </xf>
    <xf numFmtId="0" fontId="17" fillId="0" borderId="39" xfId="8" applyFont="1" applyFill="1" applyBorder="1" applyAlignment="1">
      <alignment horizontal="left" wrapText="1"/>
    </xf>
    <xf numFmtId="0" fontId="17" fillId="0" borderId="0" xfId="8" applyFont="1" applyFill="1" applyBorder="1" applyAlignment="1">
      <alignment horizontal="left" wrapText="1"/>
    </xf>
    <xf numFmtId="0" fontId="14" fillId="0" borderId="7" xfId="17" applyFont="1" applyBorder="1" applyAlignment="1">
      <alignment horizontal="center"/>
    </xf>
    <xf numFmtId="0" fontId="14" fillId="0" borderId="8" xfId="17" applyFont="1" applyBorder="1" applyAlignment="1">
      <alignment horizontal="center"/>
    </xf>
    <xf numFmtId="0" fontId="15" fillId="0" borderId="9" xfId="12" applyFont="1" applyBorder="1" applyAlignment="1">
      <alignment horizontal="center"/>
    </xf>
    <xf numFmtId="0" fontId="15" fillId="0" borderId="10" xfId="12" applyFont="1" applyBorder="1" applyAlignment="1">
      <alignment horizontal="center"/>
    </xf>
    <xf numFmtId="0" fontId="15" fillId="0" borderId="11" xfId="12" applyFont="1" applyBorder="1" applyAlignment="1">
      <alignment horizontal="center"/>
    </xf>
    <xf numFmtId="0" fontId="15" fillId="0" borderId="23" xfId="12" applyFont="1" applyBorder="1" applyAlignment="1">
      <alignment horizontal="center"/>
    </xf>
    <xf numFmtId="0" fontId="15" fillId="0" borderId="24" xfId="12" applyFont="1" applyBorder="1" applyAlignment="1">
      <alignment horizontal="center"/>
    </xf>
    <xf numFmtId="0" fontId="15" fillId="0" borderId="22" xfId="12" applyFont="1" applyBorder="1" applyAlignment="1">
      <alignment horizontal="left" vertical="center" wrapText="1"/>
    </xf>
    <xf numFmtId="0" fontId="15" fillId="0" borderId="21" xfId="12" applyFont="1" applyBorder="1" applyAlignment="1">
      <alignment horizontal="left" vertical="center" wrapText="1"/>
    </xf>
    <xf numFmtId="0" fontId="15" fillId="0" borderId="22" xfId="12" applyFont="1" applyBorder="1" applyAlignment="1">
      <alignment horizontal="justify" vertical="justify" wrapText="1"/>
    </xf>
    <xf numFmtId="0" fontId="15" fillId="0" borderId="21" xfId="12" applyFont="1" applyBorder="1" applyAlignment="1">
      <alignment horizontal="justify" vertical="justify" wrapText="1"/>
    </xf>
    <xf numFmtId="0" fontId="15" fillId="0" borderId="22" xfId="12" applyFont="1" applyBorder="1" applyAlignment="1">
      <alignment horizontal="left"/>
    </xf>
    <xf numFmtId="0" fontId="15" fillId="0" borderId="21" xfId="12" applyFont="1" applyBorder="1" applyAlignment="1">
      <alignment horizontal="left"/>
    </xf>
    <xf numFmtId="0" fontId="15" fillId="0" borderId="22" xfId="17" applyFont="1" applyBorder="1" applyAlignment="1">
      <alignment horizontal="left" vertical="center" wrapText="1"/>
    </xf>
    <xf numFmtId="0" fontId="15" fillId="0" borderId="21" xfId="17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wrapText="1"/>
    </xf>
    <xf numFmtId="0" fontId="15" fillId="0" borderId="21" xfId="0" applyFont="1" applyBorder="1" applyAlignment="1">
      <alignment horizontal="left" wrapText="1"/>
    </xf>
    <xf numFmtId="0" fontId="15" fillId="0" borderId="22" xfId="0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166" fontId="15" fillId="0" borderId="26" xfId="0" applyNumberFormat="1" applyFont="1" applyBorder="1" applyAlignment="1">
      <alignment horizontal="left"/>
    </xf>
    <xf numFmtId="166" fontId="15" fillId="0" borderId="21" xfId="0" applyNumberFormat="1" applyFont="1" applyBorder="1" applyAlignment="1">
      <alignment horizontal="left"/>
    </xf>
    <xf numFmtId="166" fontId="15" fillId="0" borderId="26" xfId="0" applyNumberFormat="1" applyFont="1" applyBorder="1" applyAlignment="1">
      <alignment horizontal="left" wrapText="1"/>
    </xf>
    <xf numFmtId="0" fontId="17" fillId="0" borderId="39" xfId="8" applyFont="1" applyBorder="1" applyAlignment="1">
      <alignment horizontal="left"/>
    </xf>
    <xf numFmtId="0" fontId="17" fillId="0" borderId="0" xfId="8" applyFont="1" applyAlignment="1">
      <alignment horizontal="left"/>
    </xf>
    <xf numFmtId="0" fontId="15" fillId="0" borderId="46" xfId="0" applyFont="1" applyBorder="1" applyAlignment="1">
      <alignment horizontal="left" vertical="justify" wrapText="1"/>
    </xf>
    <xf numFmtId="0" fontId="0" fillId="0" borderId="22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3" xfId="0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6" borderId="5" xfId="0" applyFont="1" applyFill="1" applyBorder="1" applyAlignment="1">
      <alignment horizontal="center"/>
    </xf>
    <xf numFmtId="0" fontId="7" fillId="6" borderId="6" xfId="0" applyFont="1" applyFill="1" applyBorder="1" applyAlignment="1">
      <alignment horizontal="center"/>
    </xf>
    <xf numFmtId="0" fontId="7" fillId="6" borderId="17" xfId="0" applyFont="1" applyFill="1" applyBorder="1" applyAlignment="1">
      <alignment horizontal="center"/>
    </xf>
    <xf numFmtId="0" fontId="7" fillId="6" borderId="18" xfId="0" applyFont="1" applyFill="1" applyBorder="1" applyAlignment="1">
      <alignment horizontal="center"/>
    </xf>
    <xf numFmtId="0" fontId="7" fillId="6" borderId="19" xfId="0" applyFont="1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7" fillId="6" borderId="0" xfId="0" applyFont="1" applyFill="1" applyAlignment="1">
      <alignment horizontal="center"/>
    </xf>
    <xf numFmtId="0" fontId="7" fillId="7" borderId="0" xfId="0" applyFont="1" applyFill="1" applyAlignment="1">
      <alignment horizontal="center"/>
    </xf>
  </cellXfs>
  <cellStyles count="58">
    <cellStyle name="Encabezado 1 2" xfId="18"/>
    <cellStyle name="Encabezado 2" xfId="19"/>
    <cellStyle name="Euro" xfId="20"/>
    <cellStyle name="Euro 2" xfId="21"/>
    <cellStyle name="Fecha" xfId="22"/>
    <cellStyle name="Fijo" xfId="23"/>
    <cellStyle name="Millares" xfId="1" builtinId="3"/>
    <cellStyle name="Millares [0]" xfId="3" builtinId="6"/>
    <cellStyle name="Millares [0] 2" xfId="25"/>
    <cellStyle name="Millares [0] 2 2" xfId="26"/>
    <cellStyle name="Millares 2" xfId="27"/>
    <cellStyle name="Millares 2 2" xfId="28"/>
    <cellStyle name="Millares 2 3" xfId="29"/>
    <cellStyle name="Millares 3" xfId="30"/>
    <cellStyle name="Millares 4" xfId="31"/>
    <cellStyle name="Millares 5" xfId="32"/>
    <cellStyle name="Millares 6" xfId="33"/>
    <cellStyle name="Millares 7" xfId="34"/>
    <cellStyle name="Millares 8" xfId="35"/>
    <cellStyle name="Millares 9" xfId="24"/>
    <cellStyle name="Millares_UNITARIOS MIGUEL" xfId="9"/>
    <cellStyle name="Millares_UNITARIOS MIGUEL 2" xfId="36"/>
    <cellStyle name="Moneda [0]" xfId="4" builtinId="7"/>
    <cellStyle name="Moneda 2" xfId="2"/>
    <cellStyle name="Moneda 2 2" xfId="38"/>
    <cellStyle name="Moneda 2 3" xfId="39"/>
    <cellStyle name="Moneda 3" xfId="40"/>
    <cellStyle name="Moneda 4" xfId="41"/>
    <cellStyle name="Moneda 5" xfId="42"/>
    <cellStyle name="Moneda 6" xfId="43"/>
    <cellStyle name="Moneda 7" xfId="37"/>
    <cellStyle name="Moneda_Propuesta SCV-045-99" xfId="44"/>
    <cellStyle name="Moneda_Propuesta SCV-045-99 2" xfId="6"/>
    <cellStyle name="Moneda_Propuesta SCV-045-99 2 3" xfId="11"/>
    <cellStyle name="Moneda_Propuesta SCV-045-99 4" xfId="16"/>
    <cellStyle name="Moneda0" xfId="45"/>
    <cellStyle name="Normal" xfId="0" builtinId="0"/>
    <cellStyle name="Normal 10" xfId="46"/>
    <cellStyle name="Normal 2" xfId="47"/>
    <cellStyle name="Normal 2 2" xfId="17"/>
    <cellStyle name="Normal 3" xfId="5"/>
    <cellStyle name="Normal 3 2" xfId="8"/>
    <cellStyle name="Normal 4" xfId="12"/>
    <cellStyle name="Normal 5" xfId="48"/>
    <cellStyle name="Normal 6" xfId="49"/>
    <cellStyle name="Normal 8" xfId="14"/>
    <cellStyle name="Normal_PRESUPUESTO COMPLETO 10-04-07" xfId="57"/>
    <cellStyle name="Porcentaje" xfId="56" builtinId="5"/>
    <cellStyle name="Porcentaje 2" xfId="13"/>
    <cellStyle name="Porcentaje 3" xfId="7"/>
    <cellStyle name="Porcentaje 4 2" xfId="10"/>
    <cellStyle name="Porcentaje 5" xfId="15"/>
    <cellStyle name="Porcentual 2" xfId="50"/>
    <cellStyle name="Porcentual 2 2" xfId="51"/>
    <cellStyle name="Porcentual 2 3" xfId="52"/>
    <cellStyle name="Porcentual 3" xfId="53"/>
    <cellStyle name="Porcentual 4" xfId="54"/>
    <cellStyle name="Punto0" xfId="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63499</xdr:colOff>
      <xdr:row>2</xdr:row>
      <xdr:rowOff>21166</xdr:rowOff>
    </xdr:from>
    <xdr:to>
      <xdr:col>6</xdr:col>
      <xdr:colOff>1047748</xdr:colOff>
      <xdr:row>3</xdr:row>
      <xdr:rowOff>169333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863166" y="402166"/>
          <a:ext cx="2042583" cy="55033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Windows%2010\Downloads\L.P%202018%20RIOHACHA%20ACTUAL%20FINAL%20ORIGIN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.1.6 (2)"/>
      <sheetName val="precios 2.018"/>
      <sheetName val="Basicos"/>
      <sheetName val="M. ELECTRICOS"/>
      <sheetName val="Equipo"/>
      <sheetName val="lista de precios_2.018"/>
      <sheetName val="Materiales Viales"/>
      <sheetName val="precios r. molinos"/>
      <sheetName val="Otros"/>
      <sheetName val="M.O."/>
      <sheetName val="16.2.4"/>
      <sheetName val="16.2.3"/>
      <sheetName val="16.2.2"/>
      <sheetName val="16.2.1"/>
      <sheetName val="16.2"/>
      <sheetName val="16.1.10"/>
      <sheetName val="16.1.9"/>
      <sheetName val="16.1.8"/>
      <sheetName val="16.1.7"/>
      <sheetName val="16.1.6"/>
      <sheetName val="16.1.5"/>
      <sheetName val="16.1.4"/>
      <sheetName val="16.1.3"/>
      <sheetName val="16.1.2"/>
      <sheetName val="16.1.1"/>
      <sheetName val="16.1"/>
      <sheetName val="15.2.27"/>
      <sheetName val="15.2.26"/>
      <sheetName val="15.2.25"/>
      <sheetName val="15.2.24"/>
      <sheetName val="15.2.23"/>
      <sheetName val="15.2.22"/>
      <sheetName val="15.2.21"/>
      <sheetName val="15.2.20"/>
      <sheetName val="15.2.19"/>
      <sheetName val="15.2.18"/>
      <sheetName val="15.2.17"/>
      <sheetName val="15.2.16"/>
      <sheetName val="15.2.15"/>
      <sheetName val="15.2.14"/>
      <sheetName val="15.2.13"/>
      <sheetName val="15.2.12"/>
      <sheetName val="15.2.11"/>
      <sheetName val="15.2.10"/>
      <sheetName val="15.2.9"/>
      <sheetName val="15.2.8"/>
      <sheetName val="15.2.7"/>
      <sheetName val="15.2.6"/>
      <sheetName val="15.2.5"/>
      <sheetName val="15.2.4"/>
      <sheetName val="15.2.3"/>
      <sheetName val="15.2.2"/>
      <sheetName val="15.2.1"/>
      <sheetName val="15.1.68"/>
      <sheetName val="15.1.67"/>
      <sheetName val="15.1.66"/>
      <sheetName val="15.1.65"/>
      <sheetName val="15.1.64"/>
      <sheetName val="15.1.63"/>
      <sheetName val="15.1.62"/>
      <sheetName val="15.1.61"/>
      <sheetName val="15.1.60"/>
      <sheetName val="15.1.59"/>
      <sheetName val="15.1.58"/>
      <sheetName val="15.1.57"/>
      <sheetName val="15.1.56"/>
      <sheetName val="15.1.55"/>
      <sheetName val="15.1.54"/>
      <sheetName val="15.1.53"/>
      <sheetName val="15.1.52"/>
      <sheetName val="15.1.51"/>
      <sheetName val="15.1.50"/>
      <sheetName val="15.1.49"/>
      <sheetName val="15.1.48"/>
      <sheetName val="15.1.47"/>
      <sheetName val="15.1.46"/>
      <sheetName val="15.1.45"/>
      <sheetName val="15.1.44"/>
      <sheetName val="15.1.43"/>
      <sheetName val="15.1.42"/>
      <sheetName val="15.1.41"/>
      <sheetName val="15.1.40"/>
      <sheetName val="15.1.39"/>
      <sheetName val="15.1.38"/>
      <sheetName val="15.1.37"/>
      <sheetName val="15.1.36"/>
      <sheetName val="15.1.35"/>
      <sheetName val="15.1.34"/>
      <sheetName val="15.1.33"/>
      <sheetName val="15.1.32"/>
      <sheetName val="15.1.31"/>
      <sheetName val="15.1.30"/>
      <sheetName val="15.1.29"/>
      <sheetName val="15.1.28"/>
      <sheetName val="15.1.27"/>
      <sheetName val="15.1.26"/>
      <sheetName val="15.1.25"/>
      <sheetName val="15.1.24"/>
      <sheetName val="15.1.23"/>
      <sheetName val="15.1.22"/>
      <sheetName val="15.1.21"/>
      <sheetName val="15.1.20"/>
      <sheetName val="15.1.19"/>
      <sheetName val="15.1.18"/>
      <sheetName val="15.1.17"/>
      <sheetName val="15.1.16"/>
      <sheetName val="15.1.15"/>
      <sheetName val="15.1.14"/>
      <sheetName val="15.1.13"/>
      <sheetName val="15.1.12"/>
      <sheetName val="15.1.11"/>
      <sheetName val="15.1.10"/>
      <sheetName val="15.1.9"/>
      <sheetName val="15.1.8"/>
      <sheetName val="15.1.7"/>
      <sheetName val="15.1.6"/>
      <sheetName val="15.1.5"/>
      <sheetName val="15.1.4"/>
      <sheetName val="15.1.3"/>
      <sheetName val="15.1.2"/>
      <sheetName val="15.1.1"/>
      <sheetName val="13.8.3"/>
      <sheetName val="13.8.2"/>
      <sheetName val="13.8.1"/>
      <sheetName val="13.7.2"/>
      <sheetName val="13.7.1"/>
      <sheetName val="13.6.6"/>
      <sheetName val="13.6.5"/>
      <sheetName val="13.6.4"/>
      <sheetName val="13.6.3"/>
      <sheetName val="13.6.2"/>
      <sheetName val="13.6.1"/>
      <sheetName val="13.5.1"/>
      <sheetName val="14.3.6"/>
      <sheetName val="14.3.5"/>
      <sheetName val="14.3.4"/>
      <sheetName val="14.3.3"/>
      <sheetName val="14.3.2"/>
      <sheetName val="14.3.1"/>
      <sheetName val="14.2.18"/>
      <sheetName val="14.2.17"/>
      <sheetName val="14.2.16"/>
      <sheetName val="14.2.15"/>
      <sheetName val="14.2.14"/>
      <sheetName val="14.2.13"/>
      <sheetName val="14.2.12"/>
      <sheetName val="14.2.11"/>
      <sheetName val="14.2.10"/>
      <sheetName val="14.2.9"/>
      <sheetName val="14.2.8"/>
      <sheetName val="14.2.7"/>
      <sheetName val="14.2.6"/>
      <sheetName val="14.2.5"/>
      <sheetName val="14.2.4"/>
      <sheetName val="14.2.3"/>
      <sheetName val="14.2.2"/>
      <sheetName val="14.2.1"/>
      <sheetName val="14.1.25"/>
      <sheetName val="14.1.24"/>
      <sheetName val="14.1.23"/>
      <sheetName val="14.1.22"/>
      <sheetName val="14.1.21"/>
      <sheetName val="14.1.20"/>
      <sheetName val="14.1.19"/>
      <sheetName val="14.1.18"/>
      <sheetName val="14.1.17"/>
      <sheetName val="14.1.16"/>
      <sheetName val="14.1.15"/>
      <sheetName val="14.1.14"/>
      <sheetName val="14.1.13"/>
      <sheetName val="14.1.12"/>
      <sheetName val="14.1.11"/>
      <sheetName val="14.1.10"/>
      <sheetName val="14.1.9"/>
      <sheetName val="14.1.8"/>
      <sheetName val="14.1.7"/>
      <sheetName val="14.1.6"/>
      <sheetName val="14.1.5"/>
      <sheetName val="14.1.4"/>
      <sheetName val="14.1.3"/>
      <sheetName val="14.1.2"/>
      <sheetName val="14.1.1"/>
      <sheetName val="13.4.5"/>
      <sheetName val="13.4.4"/>
      <sheetName val="13.4.3"/>
      <sheetName val="13.4.2"/>
      <sheetName val="13.4.1"/>
      <sheetName val="13.3.7"/>
      <sheetName val="13.3.6"/>
      <sheetName val="13.3.5"/>
      <sheetName val="13.3.4"/>
      <sheetName val="13.3.3"/>
      <sheetName val="13.3.2"/>
      <sheetName val="13.3.1"/>
      <sheetName val="13.1.8"/>
      <sheetName val="13.1.7"/>
      <sheetName val="13.1.6"/>
      <sheetName val="13.1.5"/>
      <sheetName val="13.1.4"/>
      <sheetName val="13.1.3"/>
      <sheetName val="13.1.2"/>
      <sheetName val="13.1.1"/>
      <sheetName val="12.3.3"/>
      <sheetName val="12.3.2"/>
      <sheetName val="12.3.1"/>
      <sheetName val="12.2.9"/>
      <sheetName val="12.2.8"/>
      <sheetName val="12.2.7"/>
      <sheetName val="12.2.6"/>
      <sheetName val="12.2.5"/>
      <sheetName val="12.2.4"/>
      <sheetName val="12.2.3"/>
      <sheetName val="12.2.2"/>
      <sheetName val="12.2.1"/>
      <sheetName val="12.1.5"/>
      <sheetName val="12.1.4"/>
      <sheetName val="12.1.3"/>
      <sheetName val="12.1.1"/>
      <sheetName val="11.2.17"/>
      <sheetName val="11.2.16"/>
      <sheetName val="11.2.15"/>
      <sheetName val="11.2.14"/>
      <sheetName val="11.2.13"/>
      <sheetName val="11.2.12"/>
      <sheetName val="11.2.11"/>
      <sheetName val="11.2.10"/>
      <sheetName val="11.2.9"/>
      <sheetName val="11.2.8"/>
      <sheetName val="11.2.7"/>
      <sheetName val="11.2.6"/>
      <sheetName val="11.2.5"/>
      <sheetName val="11.2.4"/>
      <sheetName val="11.2.3"/>
      <sheetName val="11.2.2"/>
      <sheetName val="11.2.1"/>
      <sheetName val="11.1.7"/>
      <sheetName val="11.1.6"/>
      <sheetName val="11.1.5"/>
      <sheetName val="11.1.4"/>
      <sheetName val="11.1.3"/>
      <sheetName val="11.1.2"/>
      <sheetName val="11.1.1"/>
      <sheetName val="10.6.6"/>
      <sheetName val="10.6.5"/>
      <sheetName val="10.6.4"/>
      <sheetName val="10.6.3"/>
      <sheetName val="10.6.2"/>
      <sheetName val="10.6.1"/>
      <sheetName val="10.5.4"/>
      <sheetName val="10.5.3"/>
      <sheetName val="10.5.2"/>
      <sheetName val="10.5.1"/>
      <sheetName val="10.4.7"/>
      <sheetName val="10.4.6"/>
      <sheetName val="10.4.5"/>
      <sheetName val="10.4.4"/>
      <sheetName val="10.4.3"/>
      <sheetName val="10.4.2"/>
      <sheetName val="10.4.1"/>
      <sheetName val="10.3.20"/>
      <sheetName val="10.3.19"/>
      <sheetName val="10.3.18"/>
      <sheetName val="10.3.17"/>
      <sheetName val="10.3.16"/>
      <sheetName val="10.3.15"/>
      <sheetName val="10.3.14"/>
      <sheetName val="10.3.13"/>
      <sheetName val="10.3.12"/>
      <sheetName val="10.3.11"/>
      <sheetName val="10.3.10"/>
      <sheetName val="10.3.9"/>
      <sheetName val="10.3.8"/>
      <sheetName val="10.3.7"/>
      <sheetName val="10.3.6"/>
      <sheetName val="10.3.5"/>
      <sheetName val="10.3.4"/>
      <sheetName val="10.3.3"/>
      <sheetName val="10.3.2"/>
      <sheetName val="10.3.1"/>
      <sheetName val="10.2.5"/>
      <sheetName val="10.2.4"/>
      <sheetName val="10.2.3"/>
      <sheetName val="10.2.2"/>
      <sheetName val="10.2.1"/>
      <sheetName val="10.1.8"/>
      <sheetName val="10.1.7"/>
      <sheetName val="10.1.6"/>
      <sheetName val="10.1.5"/>
      <sheetName val="10.1.4"/>
      <sheetName val="10.1.3"/>
      <sheetName val="10.1.2"/>
      <sheetName val="10.1.1"/>
      <sheetName val="9.5.5"/>
      <sheetName val="9.5.4"/>
      <sheetName val="9.5.3"/>
      <sheetName val="9.5.2"/>
      <sheetName val="9.5.1"/>
      <sheetName val="9.4.9"/>
      <sheetName val="9.4.8"/>
      <sheetName val="9.4.7"/>
      <sheetName val="9.4.6"/>
      <sheetName val="9.4.5"/>
      <sheetName val="9.4.4"/>
      <sheetName val="9.4.3"/>
      <sheetName val="9.4.2"/>
      <sheetName val="9.4.1"/>
      <sheetName val="9.3.13"/>
      <sheetName val="9.3.12"/>
      <sheetName val="9.3.11"/>
      <sheetName val="9.3.10"/>
      <sheetName val="9.3.9"/>
      <sheetName val="9.3.8"/>
      <sheetName val="9.3.7"/>
      <sheetName val="9.3.6"/>
      <sheetName val="9.3.5"/>
      <sheetName val="9.3.4"/>
      <sheetName val="9.3.3"/>
      <sheetName val="9.3.2"/>
      <sheetName val="9.3.1"/>
      <sheetName val="9.2.11"/>
      <sheetName val="9.2.10"/>
      <sheetName val="9.2.9"/>
      <sheetName val="9.2.8"/>
      <sheetName val="9.2.7"/>
      <sheetName val="9.2.6"/>
      <sheetName val="9.2.5"/>
      <sheetName val="9.2.4"/>
      <sheetName val="9.2.3"/>
      <sheetName val="9.2.2"/>
      <sheetName val="9.2.1"/>
      <sheetName val="9.1.7"/>
      <sheetName val="9.1.6"/>
      <sheetName val="9.1.5"/>
      <sheetName val="9.1.4"/>
      <sheetName val="9.1.3"/>
      <sheetName val="9.1.2"/>
      <sheetName val="9.1.1"/>
      <sheetName val="8.1.4"/>
      <sheetName val="8.1.3"/>
      <sheetName val="8.1.2"/>
      <sheetName val="8.1.1"/>
      <sheetName val="7.7.6"/>
      <sheetName val="7.7.5"/>
      <sheetName val="7.7.4"/>
      <sheetName val="7.7.3"/>
      <sheetName val="7.7.2"/>
      <sheetName val="7.7.1"/>
      <sheetName val="7.6.3"/>
      <sheetName val="7.6.2"/>
      <sheetName val="7.6.1"/>
      <sheetName val="7.5.17"/>
      <sheetName val="7.5.16"/>
      <sheetName val="7.5.15"/>
      <sheetName val="7.5.14"/>
      <sheetName val="7.5.13"/>
      <sheetName val="7.5.12"/>
      <sheetName val="7.5.11"/>
      <sheetName val="7.5.10"/>
      <sheetName val="7.5.9"/>
      <sheetName val="7.5.8"/>
      <sheetName val="7.5.7"/>
      <sheetName val="7.5.6"/>
      <sheetName val="7.5.5"/>
      <sheetName val="7.5.4"/>
      <sheetName val="7.5.3"/>
      <sheetName val="7.5.2"/>
      <sheetName val="7.5.1"/>
      <sheetName val="7.4.1"/>
      <sheetName val="7.3.2"/>
      <sheetName val="7.3.1"/>
      <sheetName val="7.2.9 "/>
      <sheetName val="7.2.8"/>
      <sheetName val="7.2.7"/>
      <sheetName val="7.2.6"/>
      <sheetName val="7.2.5"/>
      <sheetName val="7.2.4"/>
      <sheetName val="7.2.3"/>
      <sheetName val="7.2.2"/>
      <sheetName val="7.2.1"/>
      <sheetName val="7.1.13"/>
      <sheetName val="7.1.12"/>
      <sheetName val="7.1.11"/>
      <sheetName val="7.1.10"/>
      <sheetName val="7.1.9"/>
      <sheetName val="7.1.8"/>
      <sheetName val="7.1.7"/>
      <sheetName val="7.1.6"/>
      <sheetName val="7.1.5"/>
      <sheetName val="7.1.4"/>
      <sheetName val="7.1.3"/>
      <sheetName val="7.1.2"/>
      <sheetName val="7.1.1"/>
      <sheetName val="6.4.6"/>
      <sheetName val="6.4.5"/>
      <sheetName val="6.4.4"/>
      <sheetName val="6.4.3."/>
      <sheetName val="6.4.2"/>
      <sheetName val="6.4.1"/>
      <sheetName val="6.3.5"/>
      <sheetName val="6.3.4"/>
      <sheetName val="6.3.3"/>
      <sheetName val="6.3.2"/>
      <sheetName val="6.3.1"/>
      <sheetName val="6.2.2"/>
      <sheetName val="6.2.1"/>
      <sheetName val="6.1.7"/>
      <sheetName val="6.1.6"/>
      <sheetName val="6.1.5"/>
      <sheetName val="6.1.4"/>
      <sheetName val="6.1.3"/>
      <sheetName val="6.1.2"/>
      <sheetName val="6.1.1"/>
      <sheetName val="5.1.2"/>
      <sheetName val="5.1.1."/>
      <sheetName val="4.15"/>
      <sheetName val="4.14"/>
      <sheetName val="4.13"/>
      <sheetName val="4.12"/>
      <sheetName val="4.11"/>
      <sheetName val="4.10"/>
      <sheetName val="4.9"/>
      <sheetName val="4.8"/>
      <sheetName val="4.7"/>
      <sheetName val="4.6"/>
      <sheetName val="4.5"/>
      <sheetName val="4.4"/>
      <sheetName val="4.3"/>
      <sheetName val="4.2"/>
      <sheetName val="4.1"/>
      <sheetName val="3.4.5"/>
      <sheetName val="3.4.4"/>
      <sheetName val="3.4.3"/>
      <sheetName val="3.4.2"/>
      <sheetName val="3.4.1"/>
      <sheetName val="3.3.9"/>
      <sheetName val="3.3.8"/>
      <sheetName val="3.3.7"/>
      <sheetName val="3.3.6"/>
      <sheetName val="3.3.5"/>
      <sheetName val="3.3.4"/>
      <sheetName val="3.3.3"/>
      <sheetName val="13.2.1"/>
      <sheetName val="13.2.2"/>
      <sheetName val="13.2.3"/>
      <sheetName val="13.2.4"/>
      <sheetName val="13.2.5"/>
      <sheetName val="13.2.6"/>
      <sheetName val="13.2.7"/>
      <sheetName val="13.2.8"/>
      <sheetName val="13.2.9"/>
      <sheetName val="13.2.10"/>
      <sheetName val="13.2.11"/>
      <sheetName val="13.2.12"/>
      <sheetName val="13.2.16"/>
      <sheetName val="13.2.15"/>
      <sheetName val="13.2.14"/>
      <sheetName val="13.2.13"/>
      <sheetName val="3.3.2"/>
      <sheetName val="3.3.1"/>
      <sheetName val="3.2.11"/>
      <sheetName val="3.2.10"/>
      <sheetName val="3.2.9"/>
      <sheetName val="3.2.8"/>
      <sheetName val="3.2.7"/>
      <sheetName val="3.2.6"/>
      <sheetName val="3.2.5"/>
      <sheetName val="3.2.4"/>
      <sheetName val="3.2.3"/>
      <sheetName val="3.2.2"/>
      <sheetName val="3.2.1"/>
      <sheetName val="3.1.25"/>
      <sheetName val="3.1.24"/>
      <sheetName val="3.1.23"/>
      <sheetName val="3.1.22"/>
      <sheetName val="3.1.21"/>
      <sheetName val="3.1.20"/>
      <sheetName val="3.1.19"/>
      <sheetName val="3.1.18"/>
      <sheetName val="3.1.17"/>
      <sheetName val="3.1.16"/>
      <sheetName val="3.1.15"/>
      <sheetName val="3.1.14"/>
      <sheetName val="3.1.13"/>
      <sheetName val="3.1.12"/>
      <sheetName val="3.1.11"/>
      <sheetName val="3.1.10"/>
      <sheetName val="3.1.9"/>
      <sheetName val="3.1.8"/>
      <sheetName val="3.1.7"/>
      <sheetName val="3.1.6"/>
      <sheetName val="3.1.5"/>
      <sheetName val="3.1.4"/>
      <sheetName val="3.1.3"/>
      <sheetName val="3.1.2"/>
      <sheetName val="3.1.1"/>
      <sheetName val="2.2.3"/>
      <sheetName val="2.2.2"/>
      <sheetName val="2.2.1"/>
      <sheetName val="2.1.26"/>
      <sheetName val="2.1.25"/>
      <sheetName val="2.1.24"/>
      <sheetName val="2.1.23"/>
      <sheetName val="2.1.22"/>
      <sheetName val="2.1.21"/>
      <sheetName val="2.1.20"/>
      <sheetName val="2.1.19"/>
      <sheetName val="2.1.18"/>
      <sheetName val="2.1.17"/>
      <sheetName val="2.1.16"/>
      <sheetName val="2.1.15"/>
      <sheetName val="2.1.14"/>
      <sheetName val="2.1.13"/>
      <sheetName val="2.1.12"/>
      <sheetName val="2.1.11"/>
      <sheetName val="2.1.10"/>
      <sheetName val="2.1.9"/>
      <sheetName val="2.1.8"/>
      <sheetName val="2.1.7"/>
      <sheetName val="2.1.6"/>
      <sheetName val="2.1.5"/>
      <sheetName val="2.1.4"/>
      <sheetName val="2.1.3"/>
      <sheetName val="2.1.2"/>
      <sheetName val="2.1.1"/>
      <sheetName val="1.4.21"/>
      <sheetName val="1.4.20"/>
      <sheetName val="Hoja4"/>
      <sheetName val="1.4.19"/>
      <sheetName val="1.4.18"/>
      <sheetName val="1.4.17"/>
      <sheetName val="1.4.16"/>
      <sheetName val="1.4.15"/>
      <sheetName val="1.4.14"/>
      <sheetName val="1.4.13"/>
      <sheetName val="1.4.12"/>
      <sheetName val="1.4.11"/>
      <sheetName val="1.4.10"/>
      <sheetName val="1.4.9"/>
      <sheetName val="1.4.8"/>
      <sheetName val="1.4.7"/>
      <sheetName val="1.4.6"/>
      <sheetName val="1.4.5"/>
      <sheetName val="1.4.4"/>
      <sheetName val="1.4.3"/>
      <sheetName val="1.4.2"/>
      <sheetName val="1.4.1"/>
      <sheetName val="1.3.9"/>
      <sheetName val="1.3.8"/>
      <sheetName val="1.3.10"/>
      <sheetName val="1.3.7"/>
      <sheetName val="1.3.6"/>
      <sheetName val="1.3.5"/>
      <sheetName val="1.3.4"/>
      <sheetName val="1.3.3."/>
      <sheetName val="1.3.2"/>
      <sheetName val="1.3.1"/>
      <sheetName val="1.2.41"/>
      <sheetName val="1.2.40"/>
      <sheetName val="1.2.39"/>
      <sheetName val="1.2.38"/>
      <sheetName val="1.2.37"/>
      <sheetName val="1.2.36"/>
      <sheetName val="1.2.35"/>
      <sheetName val="1.2.34"/>
      <sheetName val="1.2.33"/>
      <sheetName val="1.2.32"/>
      <sheetName val="1.2.31"/>
      <sheetName val="1.2.30"/>
      <sheetName val="1.2.29"/>
      <sheetName val="1.2.28"/>
      <sheetName val="1.2.27"/>
      <sheetName val="1.2.26"/>
      <sheetName val="1.2.25"/>
      <sheetName val="1.2.24"/>
      <sheetName val="1.2.23"/>
      <sheetName val="1.2.22"/>
      <sheetName val="1.2.21"/>
      <sheetName val="1.2.20"/>
      <sheetName val="1.2.19"/>
      <sheetName val="1.2.18"/>
      <sheetName val="1.2.17"/>
      <sheetName val="1.2.16"/>
      <sheetName val="1.2.15"/>
      <sheetName val="1.2.14"/>
      <sheetName val="1.2.13"/>
      <sheetName val="1.2.11"/>
      <sheetName val="1.2.12"/>
      <sheetName val="1.1.1"/>
      <sheetName val="1.1.2"/>
      <sheetName val="1.1.3"/>
      <sheetName val="1.1.4"/>
      <sheetName val="1.1.5"/>
      <sheetName val="1.1.6"/>
      <sheetName val="1.1.7"/>
      <sheetName val="1.1.8"/>
      <sheetName val="1.1.9"/>
      <sheetName val="1.1.10"/>
      <sheetName val="1.2.1"/>
      <sheetName val="1.2.2"/>
      <sheetName val="1.2.3"/>
      <sheetName val="1.2.4"/>
      <sheetName val="1.2.5"/>
      <sheetName val="1.2.6"/>
      <sheetName val="1.2.7"/>
      <sheetName val="1.2.8"/>
      <sheetName val="1.2.9"/>
      <sheetName val="1.2.10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64"/>
  <sheetViews>
    <sheetView tabSelected="1" topLeftCell="A54" zoomScale="90" zoomScaleNormal="90" workbookViewId="0">
      <selection activeCell="I73" sqref="I73"/>
    </sheetView>
  </sheetViews>
  <sheetFormatPr baseColWidth="10" defaultRowHeight="15" x14ac:dyDescent="0.25"/>
  <cols>
    <col min="2" max="2" width="5.5703125" style="32" bestFit="1" customWidth="1"/>
    <col min="3" max="3" width="51.28515625" style="18" customWidth="1"/>
    <col min="4" max="4" width="8.42578125" style="18" customWidth="1"/>
    <col min="5" max="5" width="15.85546875" style="677" customWidth="1"/>
    <col min="6" max="7" width="15.85546875" style="19" customWidth="1"/>
    <col min="8" max="8" width="18.140625" hidden="1" customWidth="1"/>
  </cols>
  <sheetData>
    <row r="3" spans="2:8" ht="31.5" customHeight="1" x14ac:dyDescent="0.25">
      <c r="B3" s="698" t="s">
        <v>306</v>
      </c>
      <c r="C3" s="699"/>
      <c r="D3" s="692" t="s">
        <v>308</v>
      </c>
      <c r="E3" s="693"/>
      <c r="F3" s="693"/>
      <c r="G3" s="694"/>
    </row>
    <row r="4" spans="2:8" x14ac:dyDescent="0.25">
      <c r="B4" s="700" t="s">
        <v>307</v>
      </c>
      <c r="C4" s="701"/>
      <c r="D4" s="695"/>
      <c r="E4" s="696"/>
      <c r="F4" s="696"/>
      <c r="G4" s="697"/>
    </row>
    <row r="5" spans="2:8" ht="15" customHeight="1" x14ac:dyDescent="0.25">
      <c r="B5" s="702" t="s">
        <v>0</v>
      </c>
      <c r="C5" s="703"/>
      <c r="D5" s="708" t="s">
        <v>1</v>
      </c>
      <c r="E5" s="709"/>
      <c r="F5" s="709"/>
      <c r="G5" s="710"/>
    </row>
    <row r="6" spans="2:8" ht="9" customHeight="1" x14ac:dyDescent="0.25">
      <c r="B6" s="704"/>
      <c r="C6" s="705"/>
      <c r="D6" s="711"/>
      <c r="E6" s="712"/>
      <c r="F6" s="712"/>
      <c r="G6" s="713"/>
    </row>
    <row r="7" spans="2:8" ht="12" customHeight="1" x14ac:dyDescent="0.25">
      <c r="B7" s="706"/>
      <c r="C7" s="707"/>
      <c r="D7" s="714"/>
      <c r="E7" s="715"/>
      <c r="F7" s="715"/>
      <c r="G7" s="716"/>
      <c r="H7" s="2" t="s">
        <v>74</v>
      </c>
    </row>
    <row r="8" spans="2:8" x14ac:dyDescent="0.25">
      <c r="B8" s="684" t="s">
        <v>304</v>
      </c>
      <c r="C8" s="682" t="s">
        <v>305</v>
      </c>
      <c r="D8" s="1" t="s">
        <v>2</v>
      </c>
      <c r="E8" s="2" t="s">
        <v>3</v>
      </c>
      <c r="F8" s="2" t="s">
        <v>105</v>
      </c>
      <c r="G8" s="2" t="s">
        <v>106</v>
      </c>
      <c r="H8" s="2"/>
    </row>
    <row r="9" spans="2:8" x14ac:dyDescent="0.25">
      <c r="B9" s="12">
        <v>1</v>
      </c>
      <c r="C9" s="3" t="s">
        <v>4</v>
      </c>
      <c r="D9" s="685"/>
      <c r="E9" s="671"/>
      <c r="F9" s="4"/>
      <c r="G9" s="13">
        <f>SUM(G10:G15)</f>
        <v>1541176.2722377463</v>
      </c>
      <c r="H9" s="4"/>
    </row>
    <row r="10" spans="2:8" x14ac:dyDescent="0.25">
      <c r="B10" s="686" t="s">
        <v>309</v>
      </c>
      <c r="C10" s="5" t="s">
        <v>5</v>
      </c>
      <c r="D10" s="6" t="s">
        <v>6</v>
      </c>
      <c r="E10" s="672">
        <v>1</v>
      </c>
      <c r="F10" s="640">
        <f>'PRELIMINARES '!G39</f>
        <v>56829.706992801875</v>
      </c>
      <c r="G10" s="173">
        <f>E10*F10</f>
        <v>56829.706992801875</v>
      </c>
      <c r="H10" s="7">
        <v>1</v>
      </c>
    </row>
    <row r="11" spans="2:8" ht="25.5" x14ac:dyDescent="0.25">
      <c r="B11" s="686" t="s">
        <v>310</v>
      </c>
      <c r="C11" s="5" t="s">
        <v>8</v>
      </c>
      <c r="D11" s="6" t="s">
        <v>9</v>
      </c>
      <c r="E11" s="672">
        <v>25</v>
      </c>
      <c r="F11" s="640">
        <f>'PRELIMINARES '!G87</f>
        <v>9145.6129047150007</v>
      </c>
      <c r="G11" s="173">
        <f t="shared" ref="G11:G26" si="0">E11*F11</f>
        <v>228640.322617875</v>
      </c>
      <c r="H11" s="7">
        <f>+'PARTE ELECTRICA'!J2</f>
        <v>25</v>
      </c>
    </row>
    <row r="12" spans="2:8" ht="25.5" x14ac:dyDescent="0.25">
      <c r="B12" s="686" t="s">
        <v>311</v>
      </c>
      <c r="C12" s="5" t="s">
        <v>10</v>
      </c>
      <c r="D12" s="6" t="s">
        <v>7</v>
      </c>
      <c r="E12" s="672">
        <v>76.77000000000001</v>
      </c>
      <c r="F12" s="640">
        <f>'PRELIMINARES '!G138</f>
        <v>11395.612904715001</v>
      </c>
      <c r="G12" s="7">
        <f t="shared" si="0"/>
        <v>874841.20269497077</v>
      </c>
      <c r="H12" s="7">
        <f>+CANTIDADES!W25</f>
        <v>76.77000000000001</v>
      </c>
    </row>
    <row r="13" spans="2:8" s="26" customFormat="1" x14ac:dyDescent="0.25">
      <c r="B13" s="686" t="s">
        <v>312</v>
      </c>
      <c r="C13" s="9" t="s">
        <v>303</v>
      </c>
      <c r="D13" s="10" t="s">
        <v>7</v>
      </c>
      <c r="E13" s="674">
        <v>9.6768000000000001</v>
      </c>
      <c r="F13" s="643">
        <f>'PRELIMINARES '!G186</f>
        <v>17100</v>
      </c>
      <c r="G13" s="11">
        <f t="shared" si="0"/>
        <v>165473.28</v>
      </c>
      <c r="H13" s="11">
        <f>+CANTIDADES!AA7</f>
        <v>9.6768000000000001</v>
      </c>
    </row>
    <row r="14" spans="2:8" x14ac:dyDescent="0.25">
      <c r="B14" s="686" t="s">
        <v>313</v>
      </c>
      <c r="C14" s="5" t="s">
        <v>11</v>
      </c>
      <c r="D14" s="6" t="s">
        <v>9</v>
      </c>
      <c r="E14" s="672">
        <v>4</v>
      </c>
      <c r="F14" s="640">
        <f>'PRELIMINARES '!G235</f>
        <v>24740.945397605938</v>
      </c>
      <c r="G14" s="7">
        <f t="shared" si="0"/>
        <v>98963.78159042375</v>
      </c>
      <c r="H14" s="7">
        <v>4</v>
      </c>
    </row>
    <row r="15" spans="2:8" x14ac:dyDescent="0.25">
      <c r="B15" s="686" t="s">
        <v>314</v>
      </c>
      <c r="C15" s="5" t="s">
        <v>34</v>
      </c>
      <c r="D15" s="6" t="s">
        <v>9</v>
      </c>
      <c r="E15" s="672">
        <v>4</v>
      </c>
      <c r="F15" s="640">
        <f>'PRELIMINARES '!G284</f>
        <v>29106.99458541875</v>
      </c>
      <c r="G15" s="7">
        <f t="shared" si="0"/>
        <v>116427.978341675</v>
      </c>
      <c r="H15" s="7">
        <v>4</v>
      </c>
    </row>
    <row r="16" spans="2:8" x14ac:dyDescent="0.25">
      <c r="B16" s="683">
        <v>2</v>
      </c>
      <c r="C16" s="8" t="s">
        <v>14</v>
      </c>
      <c r="D16" s="12"/>
      <c r="E16" s="673"/>
      <c r="F16" s="642"/>
      <c r="G16" s="13">
        <f>SUM(G17:G20)</f>
        <v>2155711.8886687011</v>
      </c>
      <c r="H16" s="13"/>
    </row>
    <row r="17" spans="2:9" x14ac:dyDescent="0.25">
      <c r="B17" s="687" t="s">
        <v>315</v>
      </c>
      <c r="C17" s="5" t="s">
        <v>15</v>
      </c>
      <c r="D17" s="6" t="s">
        <v>7</v>
      </c>
      <c r="E17" s="672">
        <v>1</v>
      </c>
      <c r="F17" s="640">
        <f>'MAMPOSTERIA, PLANTILLAS, PAÑETE'!G39</f>
        <v>69500</v>
      </c>
      <c r="G17" s="7">
        <f t="shared" si="0"/>
        <v>69500</v>
      </c>
      <c r="H17" s="7">
        <v>1</v>
      </c>
    </row>
    <row r="18" spans="2:9" x14ac:dyDescent="0.25">
      <c r="B18" s="687" t="s">
        <v>316</v>
      </c>
      <c r="C18" s="5" t="s">
        <v>16</v>
      </c>
      <c r="D18" s="6" t="s">
        <v>7</v>
      </c>
      <c r="E18" s="672">
        <v>76.77000000000001</v>
      </c>
      <c r="F18" s="640">
        <f>'MAMPOSTERIA, PLANTILLAS, PAÑETE'!G86</f>
        <v>18999.999999999996</v>
      </c>
      <c r="G18" s="7">
        <f t="shared" si="0"/>
        <v>1458630</v>
      </c>
      <c r="H18" s="7">
        <f>+CANTIDADES!W25</f>
        <v>76.77000000000001</v>
      </c>
    </row>
    <row r="19" spans="2:9" x14ac:dyDescent="0.25">
      <c r="B19" s="687" t="s">
        <v>317</v>
      </c>
      <c r="C19" s="5" t="s">
        <v>17</v>
      </c>
      <c r="D19" s="6" t="s">
        <v>13</v>
      </c>
      <c r="E19" s="672">
        <v>13.6</v>
      </c>
      <c r="F19" s="640">
        <f>'MAMPOSTERIA, PLANTILLAS, PAÑETE'!G182</f>
        <v>7319.8200423463186</v>
      </c>
      <c r="G19" s="7">
        <f t="shared" si="0"/>
        <v>99549.552575909926</v>
      </c>
      <c r="H19" s="7">
        <f>+CANTIDADES!AO12</f>
        <v>13.6</v>
      </c>
      <c r="I19" s="32"/>
    </row>
    <row r="20" spans="2:9" x14ac:dyDescent="0.25">
      <c r="B20" s="687" t="s">
        <v>318</v>
      </c>
      <c r="C20" s="5" t="s">
        <v>45</v>
      </c>
      <c r="D20" s="6" t="s">
        <v>7</v>
      </c>
      <c r="E20" s="672">
        <v>8.64</v>
      </c>
      <c r="F20" s="640">
        <f>'MAMPOSTERIA, PLANTILLAS, PAÑETE'!G135</f>
        <v>61114.853714443409</v>
      </c>
      <c r="G20" s="7">
        <f t="shared" si="0"/>
        <v>528032.33609279105</v>
      </c>
      <c r="H20" s="7">
        <f>7.2*1.2</f>
        <v>8.64</v>
      </c>
    </row>
    <row r="21" spans="2:9" x14ac:dyDescent="0.25">
      <c r="B21" s="12">
        <v>3</v>
      </c>
      <c r="C21" s="8" t="s">
        <v>18</v>
      </c>
      <c r="D21" s="12"/>
      <c r="E21" s="673"/>
      <c r="F21" s="642"/>
      <c r="G21" s="13">
        <f>SUM(G22:G26)</f>
        <v>1899900.4119353699</v>
      </c>
      <c r="H21" s="13"/>
    </row>
    <row r="22" spans="2:9" x14ac:dyDescent="0.25">
      <c r="B22" s="687" t="s">
        <v>319</v>
      </c>
      <c r="C22" s="5" t="s">
        <v>19</v>
      </c>
      <c r="D22" s="6" t="s">
        <v>9</v>
      </c>
      <c r="E22" s="672">
        <v>4</v>
      </c>
      <c r="F22" s="640">
        <f>'REDES HIDROSANITARIAS'!G39</f>
        <v>68724.5</v>
      </c>
      <c r="G22" s="7">
        <f t="shared" si="0"/>
        <v>274898</v>
      </c>
      <c r="H22" s="7">
        <v>4</v>
      </c>
    </row>
    <row r="23" spans="2:9" ht="25.5" x14ac:dyDescent="0.25">
      <c r="B23" s="687" t="s">
        <v>320</v>
      </c>
      <c r="C23" s="5" t="s">
        <v>20</v>
      </c>
      <c r="D23" s="6" t="s">
        <v>13</v>
      </c>
      <c r="E23" s="672">
        <v>4</v>
      </c>
      <c r="F23" s="640">
        <f>'REDES HIDROSANITARIAS'!G138</f>
        <v>7223.2694043960619</v>
      </c>
      <c r="G23" s="7">
        <f t="shared" si="0"/>
        <v>28893.077617584247</v>
      </c>
      <c r="H23" s="7">
        <v>4</v>
      </c>
    </row>
    <row r="24" spans="2:9" ht="25.5" x14ac:dyDescent="0.25">
      <c r="B24" s="687" t="s">
        <v>321</v>
      </c>
      <c r="C24" s="5" t="s">
        <v>39</v>
      </c>
      <c r="D24" s="6" t="s">
        <v>9</v>
      </c>
      <c r="E24" s="672">
        <v>2</v>
      </c>
      <c r="F24" s="640">
        <f>'REDES HIDROSANITARIAS'!G231</f>
        <v>702771.19499999995</v>
      </c>
      <c r="G24" s="7">
        <f t="shared" si="0"/>
        <v>1405542.39</v>
      </c>
      <c r="H24" s="7">
        <v>2</v>
      </c>
    </row>
    <row r="25" spans="2:9" x14ac:dyDescent="0.25">
      <c r="B25" s="687" t="s">
        <v>322</v>
      </c>
      <c r="C25" s="5" t="s">
        <v>21</v>
      </c>
      <c r="D25" s="6" t="s">
        <v>9</v>
      </c>
      <c r="E25" s="672">
        <v>3</v>
      </c>
      <c r="F25" s="640">
        <f>'REDES HIDROSANITARIAS'!G91</f>
        <v>43643.294772595218</v>
      </c>
      <c r="G25" s="7">
        <f t="shared" si="0"/>
        <v>130929.88431778565</v>
      </c>
      <c r="H25" s="7">
        <v>3</v>
      </c>
    </row>
    <row r="26" spans="2:9" ht="25.5" x14ac:dyDescent="0.25">
      <c r="B26" s="687" t="s">
        <v>323</v>
      </c>
      <c r="C26" s="5" t="s">
        <v>22</v>
      </c>
      <c r="D26" s="6" t="s">
        <v>13</v>
      </c>
      <c r="E26" s="672">
        <v>4</v>
      </c>
      <c r="F26" s="640">
        <f>'REDES HIDROSANITARIAS'!G183</f>
        <v>14909.264999999999</v>
      </c>
      <c r="G26" s="7">
        <f t="shared" si="0"/>
        <v>59637.06</v>
      </c>
      <c r="H26" s="7">
        <v>4</v>
      </c>
    </row>
    <row r="27" spans="2:9" x14ac:dyDescent="0.25">
      <c r="B27" s="12">
        <v>4</v>
      </c>
      <c r="C27" s="8" t="s">
        <v>23</v>
      </c>
      <c r="D27" s="12"/>
      <c r="E27" s="673"/>
      <c r="F27" s="642"/>
      <c r="G27" s="13">
        <f>SUM(G28:G31)</f>
        <v>10911561.180901425</v>
      </c>
      <c r="H27" s="13"/>
    </row>
    <row r="28" spans="2:9" ht="25.5" x14ac:dyDescent="0.25">
      <c r="B28" s="687" t="s">
        <v>324</v>
      </c>
      <c r="C28" s="5" t="s">
        <v>24</v>
      </c>
      <c r="D28" s="6" t="s">
        <v>7</v>
      </c>
      <c r="E28" s="672">
        <v>51.1755</v>
      </c>
      <c r="F28" s="640">
        <f>'PISOS Y ACABADOS'!G41</f>
        <v>47083.333333333328</v>
      </c>
      <c r="G28" s="7">
        <f>E28*F28</f>
        <v>2409513.1249999995</v>
      </c>
      <c r="H28" s="7">
        <f>+CANTIDADES!M16+CANTIDADES!AE5</f>
        <v>51.1755</v>
      </c>
    </row>
    <row r="29" spans="2:9" x14ac:dyDescent="0.25">
      <c r="B29" s="687" t="s">
        <v>325</v>
      </c>
      <c r="C29" s="5" t="s">
        <v>25</v>
      </c>
      <c r="D29" s="6" t="s">
        <v>7</v>
      </c>
      <c r="E29" s="672">
        <v>210.26299999999998</v>
      </c>
      <c r="F29" s="640">
        <f>'PISOS Y ACABADOS'!G90</f>
        <v>10290.698181818179</v>
      </c>
      <c r="G29" s="7">
        <f t="shared" ref="G29:G44" si="1">E29*F29</f>
        <v>2163753.0718036355</v>
      </c>
      <c r="H29" s="7">
        <f>+CANTIDADES!Q53</f>
        <v>210.26299999999998</v>
      </c>
    </row>
    <row r="30" spans="2:9" x14ac:dyDescent="0.25">
      <c r="B30" s="687" t="s">
        <v>326</v>
      </c>
      <c r="C30" s="5" t="s">
        <v>26</v>
      </c>
      <c r="D30" s="6" t="s">
        <v>7</v>
      </c>
      <c r="E30" s="672">
        <v>389.94929999999994</v>
      </c>
      <c r="F30" s="640">
        <f>'PISOS Y ACABADOS'!G138</f>
        <v>12234.030484157638</v>
      </c>
      <c r="G30" s="7">
        <f t="shared" si="1"/>
        <v>4770651.6234759316</v>
      </c>
      <c r="H30" s="7">
        <f>+CANTIDADES!H121</f>
        <v>389.94929999999994</v>
      </c>
    </row>
    <row r="31" spans="2:9" ht="25.5" x14ac:dyDescent="0.25">
      <c r="B31" s="687" t="s">
        <v>327</v>
      </c>
      <c r="C31" s="5" t="s">
        <v>36</v>
      </c>
      <c r="D31" s="6" t="s">
        <v>7</v>
      </c>
      <c r="E31" s="672">
        <v>110.18220000000001</v>
      </c>
      <c r="F31" s="640">
        <f>'PISOS Y ACABADOS'!G187</f>
        <v>14227.736972231978</v>
      </c>
      <c r="G31" s="7">
        <f t="shared" si="1"/>
        <v>1567643.3606218584</v>
      </c>
      <c r="H31" s="7">
        <f>+CANTIDADES!D41</f>
        <v>110.18220000000001</v>
      </c>
    </row>
    <row r="32" spans="2:9" x14ac:dyDescent="0.25">
      <c r="B32" s="12">
        <v>5</v>
      </c>
      <c r="C32" s="8" t="s">
        <v>27</v>
      </c>
      <c r="D32" s="12"/>
      <c r="E32" s="673"/>
      <c r="F32" s="642"/>
      <c r="G32" s="13">
        <f>SUM(G33:G36)</f>
        <v>8504208.6880632974</v>
      </c>
      <c r="H32" s="13"/>
    </row>
    <row r="33" spans="2:8" x14ac:dyDescent="0.25">
      <c r="B33" s="687" t="s">
        <v>328</v>
      </c>
      <c r="C33" s="5" t="s">
        <v>28</v>
      </c>
      <c r="D33" s="6" t="s">
        <v>9</v>
      </c>
      <c r="E33" s="672">
        <v>30</v>
      </c>
      <c r="F33" s="640">
        <f>'INSTALACIONES ELECTRICAS'!G40</f>
        <v>147250</v>
      </c>
      <c r="G33" s="7">
        <f t="shared" si="1"/>
        <v>4417500</v>
      </c>
      <c r="H33" s="7">
        <f>+'PARTE ELECTRICA'!J3</f>
        <v>30</v>
      </c>
    </row>
    <row r="34" spans="2:8" ht="25.5" x14ac:dyDescent="0.25">
      <c r="B34" s="687" t="s">
        <v>329</v>
      </c>
      <c r="C34" s="9" t="s">
        <v>29</v>
      </c>
      <c r="D34" s="10" t="s">
        <v>9</v>
      </c>
      <c r="E34" s="674">
        <v>21</v>
      </c>
      <c r="F34" s="643">
        <f>'INSTALACIONES ELECTRICAS'!G134</f>
        <v>81678.952012283844</v>
      </c>
      <c r="G34" s="7">
        <f t="shared" si="1"/>
        <v>1715257.9922579606</v>
      </c>
      <c r="H34" s="11">
        <f>+'PARTE ELECTRICA'!J7</f>
        <v>21</v>
      </c>
    </row>
    <row r="35" spans="2:8" ht="25.5" x14ac:dyDescent="0.25">
      <c r="B35" s="687" t="s">
        <v>330</v>
      </c>
      <c r="C35" s="9" t="s">
        <v>30</v>
      </c>
      <c r="D35" s="10" t="s">
        <v>13</v>
      </c>
      <c r="E35" s="674">
        <v>100</v>
      </c>
      <c r="F35" s="643">
        <f>'INSTALACIONES ELECTRICAS'!G176</f>
        <v>23714.506958053367</v>
      </c>
      <c r="G35" s="7">
        <f t="shared" si="1"/>
        <v>2371450.6958053368</v>
      </c>
      <c r="H35" s="11">
        <v>100</v>
      </c>
    </row>
    <row r="36" spans="2:8" ht="63.75" x14ac:dyDescent="0.25">
      <c r="B36" s="687" t="s">
        <v>331</v>
      </c>
      <c r="C36" s="9" t="s">
        <v>31</v>
      </c>
      <c r="D36" s="10" t="s">
        <v>12</v>
      </c>
      <c r="E36" s="674">
        <v>0</v>
      </c>
      <c r="F36" s="643">
        <f>'INSTALACIONES ELECTRICAS'!G224</f>
        <v>430919.08213188185</v>
      </c>
      <c r="G36" s="7">
        <f t="shared" si="1"/>
        <v>0</v>
      </c>
      <c r="H36" s="11">
        <v>0</v>
      </c>
    </row>
    <row r="37" spans="2:8" x14ac:dyDescent="0.25">
      <c r="B37" s="12">
        <v>6</v>
      </c>
      <c r="C37" s="14" t="s">
        <v>35</v>
      </c>
      <c r="D37" s="15"/>
      <c r="E37" s="675"/>
      <c r="F37" s="16"/>
      <c r="G37" s="16">
        <f>+SUM(G38:G44)</f>
        <v>9903500</v>
      </c>
      <c r="H37" s="16"/>
    </row>
    <row r="38" spans="2:8" s="26" customFormat="1" ht="25.5" x14ac:dyDescent="0.25">
      <c r="B38" s="687" t="s">
        <v>332</v>
      </c>
      <c r="C38" s="9" t="s">
        <v>38</v>
      </c>
      <c r="D38" s="10" t="s">
        <v>12</v>
      </c>
      <c r="E38" s="674">
        <v>1</v>
      </c>
      <c r="F38" s="643">
        <f>+ADICIONALES!G341</f>
        <v>878500</v>
      </c>
      <c r="G38" s="11">
        <f t="shared" si="1"/>
        <v>878500</v>
      </c>
      <c r="H38" s="11">
        <v>1</v>
      </c>
    </row>
    <row r="39" spans="2:8" s="26" customFormat="1" ht="25.5" x14ac:dyDescent="0.25">
      <c r="B39" s="687" t="s">
        <v>333</v>
      </c>
      <c r="C39" s="9" t="s">
        <v>37</v>
      </c>
      <c r="D39" s="10" t="s">
        <v>12</v>
      </c>
      <c r="E39" s="674">
        <v>1</v>
      </c>
      <c r="F39" s="643">
        <f>+ADICIONALES!G386</f>
        <v>918500</v>
      </c>
      <c r="G39" s="11">
        <f t="shared" si="1"/>
        <v>918500</v>
      </c>
      <c r="H39" s="11">
        <v>1</v>
      </c>
    </row>
    <row r="40" spans="2:8" s="26" customFormat="1" ht="25.5" x14ac:dyDescent="0.25">
      <c r="B40" s="687" t="s">
        <v>334</v>
      </c>
      <c r="C40" s="9" t="s">
        <v>288</v>
      </c>
      <c r="D40" s="10" t="s">
        <v>12</v>
      </c>
      <c r="E40" s="674">
        <v>1</v>
      </c>
      <c r="F40" s="643">
        <f>+ADICIONALES!G430</f>
        <v>4137999.9999999995</v>
      </c>
      <c r="G40" s="11">
        <f t="shared" si="1"/>
        <v>4137999.9999999995</v>
      </c>
      <c r="H40" s="11">
        <v>1</v>
      </c>
    </row>
    <row r="41" spans="2:8" s="26" customFormat="1" ht="25.5" x14ac:dyDescent="0.25">
      <c r="B41" s="687" t="s">
        <v>335</v>
      </c>
      <c r="C41" s="9" t="s">
        <v>291</v>
      </c>
      <c r="D41" s="10" t="s">
        <v>12</v>
      </c>
      <c r="E41" s="674">
        <v>1</v>
      </c>
      <c r="F41" s="643">
        <f>+ADICIONALES!G474</f>
        <v>992500.00000000012</v>
      </c>
      <c r="G41" s="11">
        <f t="shared" si="1"/>
        <v>992500.00000000012</v>
      </c>
      <c r="H41" s="11">
        <v>1</v>
      </c>
    </row>
    <row r="42" spans="2:8" s="26" customFormat="1" x14ac:dyDescent="0.25">
      <c r="B42" s="687" t="s">
        <v>336</v>
      </c>
      <c r="C42" s="9" t="s">
        <v>42</v>
      </c>
      <c r="D42" s="10" t="s">
        <v>12</v>
      </c>
      <c r="E42" s="674">
        <v>1</v>
      </c>
      <c r="F42" s="643">
        <f>+ADICIONALES!G519</f>
        <v>929500</v>
      </c>
      <c r="G42" s="11">
        <f t="shared" si="1"/>
        <v>929500</v>
      </c>
      <c r="H42" s="11">
        <v>1</v>
      </c>
    </row>
    <row r="43" spans="2:8" s="26" customFormat="1" x14ac:dyDescent="0.25">
      <c r="B43" s="687" t="s">
        <v>337</v>
      </c>
      <c r="C43" s="9" t="s">
        <v>43</v>
      </c>
      <c r="D43" s="10" t="s">
        <v>12</v>
      </c>
      <c r="E43" s="674">
        <v>1</v>
      </c>
      <c r="F43" s="643">
        <f>+ADICIONALES!G563</f>
        <v>1092500</v>
      </c>
      <c r="G43" s="11">
        <f t="shared" si="1"/>
        <v>1092500</v>
      </c>
      <c r="H43" s="11">
        <v>1</v>
      </c>
    </row>
    <row r="44" spans="2:8" s="26" customFormat="1" x14ac:dyDescent="0.25">
      <c r="B44" s="687" t="s">
        <v>338</v>
      </c>
      <c r="C44" s="9" t="s">
        <v>44</v>
      </c>
      <c r="D44" s="10" t="s">
        <v>12</v>
      </c>
      <c r="E44" s="674">
        <v>1</v>
      </c>
      <c r="F44" s="643">
        <f>+ADICIONALES!G650</f>
        <v>954000</v>
      </c>
      <c r="G44" s="11">
        <f t="shared" si="1"/>
        <v>954000</v>
      </c>
      <c r="H44" s="11">
        <v>1</v>
      </c>
    </row>
    <row r="45" spans="2:8" x14ac:dyDescent="0.25">
      <c r="B45" s="12">
        <v>7</v>
      </c>
      <c r="C45" s="14" t="s">
        <v>46</v>
      </c>
      <c r="D45" s="15"/>
      <c r="E45" s="675"/>
      <c r="F45" s="16"/>
      <c r="G45" s="16">
        <f>+SUM(G46:G59)</f>
        <v>26966066.584228709</v>
      </c>
      <c r="H45" s="16"/>
    </row>
    <row r="46" spans="2:8" x14ac:dyDescent="0.25">
      <c r="B46" s="687" t="s">
        <v>339</v>
      </c>
      <c r="C46" s="9" t="s">
        <v>40</v>
      </c>
      <c r="D46" s="10" t="s">
        <v>12</v>
      </c>
      <c r="E46" s="676">
        <v>5</v>
      </c>
      <c r="F46" s="641">
        <f>ADICIONALES!G47</f>
        <v>2475055.1359999999</v>
      </c>
      <c r="G46" s="644">
        <f>E46*F46</f>
        <v>12375275.68</v>
      </c>
      <c r="H46" s="34">
        <v>5</v>
      </c>
    </row>
    <row r="47" spans="2:8" x14ac:dyDescent="0.25">
      <c r="B47" s="687" t="s">
        <v>340</v>
      </c>
      <c r="C47" s="9" t="s">
        <v>41</v>
      </c>
      <c r="D47" s="10" t="s">
        <v>12</v>
      </c>
      <c r="E47" s="676">
        <v>1</v>
      </c>
      <c r="F47" s="641">
        <f>ADICIONALES!G159</f>
        <v>4669005.1359999999</v>
      </c>
      <c r="G47" s="644">
        <f t="shared" ref="G47:G59" si="2">E47*F47</f>
        <v>4669005.1359999999</v>
      </c>
      <c r="H47" s="34">
        <v>1</v>
      </c>
    </row>
    <row r="48" spans="2:8" s="26" customFormat="1" ht="25.5" x14ac:dyDescent="0.25">
      <c r="B48" s="687" t="s">
        <v>341</v>
      </c>
      <c r="C48" s="9" t="s">
        <v>47</v>
      </c>
      <c r="D48" s="10" t="s">
        <v>12</v>
      </c>
      <c r="E48" s="676">
        <v>4</v>
      </c>
      <c r="F48" s="641">
        <f>+ADICIONALES!G694</f>
        <v>717940</v>
      </c>
      <c r="G48" s="644">
        <f t="shared" si="2"/>
        <v>2871760</v>
      </c>
      <c r="H48" s="34">
        <v>4</v>
      </c>
    </row>
    <row r="49" spans="2:8" s="26" customFormat="1" x14ac:dyDescent="0.25">
      <c r="B49" s="687" t="s">
        <v>342</v>
      </c>
      <c r="C49" s="9" t="s">
        <v>75</v>
      </c>
      <c r="D49" s="10" t="s">
        <v>12</v>
      </c>
      <c r="E49" s="680">
        <v>1</v>
      </c>
      <c r="F49" s="643">
        <f>ADICIONALES!G103</f>
        <v>3209005.1359999999</v>
      </c>
      <c r="G49" s="644">
        <f t="shared" si="2"/>
        <v>3209005.1359999999</v>
      </c>
      <c r="H49" s="34">
        <v>1</v>
      </c>
    </row>
    <row r="50" spans="2:8" s="26" customFormat="1" x14ac:dyDescent="0.25">
      <c r="B50" s="687" t="s">
        <v>343</v>
      </c>
      <c r="C50" s="681" t="s">
        <v>282</v>
      </c>
      <c r="D50" s="10" t="s">
        <v>12</v>
      </c>
      <c r="E50" s="680">
        <v>1</v>
      </c>
      <c r="F50" s="643">
        <f>+ADICIONALES!G295</f>
        <v>76543.5</v>
      </c>
      <c r="G50" s="644">
        <f t="shared" si="2"/>
        <v>76543.5</v>
      </c>
      <c r="H50" s="34">
        <v>1</v>
      </c>
    </row>
    <row r="51" spans="2:8" s="26" customFormat="1" x14ac:dyDescent="0.25">
      <c r="B51" s="687" t="s">
        <v>344</v>
      </c>
      <c r="C51" s="681" t="s">
        <v>89</v>
      </c>
      <c r="D51" s="10" t="s">
        <v>7</v>
      </c>
      <c r="E51" s="680">
        <v>1</v>
      </c>
      <c r="F51" s="643">
        <f>+ADICIONALES!G205</f>
        <v>1782.43636686425</v>
      </c>
      <c r="G51" s="644">
        <f t="shared" si="2"/>
        <v>1782.43636686425</v>
      </c>
      <c r="H51" s="34">
        <v>1</v>
      </c>
    </row>
    <row r="52" spans="2:8" s="26" customFormat="1" x14ac:dyDescent="0.25">
      <c r="B52" s="687" t="s">
        <v>345</v>
      </c>
      <c r="C52" s="681" t="s">
        <v>76</v>
      </c>
      <c r="D52" s="10" t="s">
        <v>12</v>
      </c>
      <c r="E52" s="680">
        <v>1</v>
      </c>
      <c r="F52" s="643">
        <f>+ADICIONALES!G739</f>
        <v>94000</v>
      </c>
      <c r="G52" s="644">
        <f t="shared" si="2"/>
        <v>94000</v>
      </c>
      <c r="H52" s="34">
        <v>1</v>
      </c>
    </row>
    <row r="53" spans="2:8" s="26" customFormat="1" ht="63.75" x14ac:dyDescent="0.25">
      <c r="B53" s="687" t="s">
        <v>346</v>
      </c>
      <c r="C53" s="9" t="s">
        <v>101</v>
      </c>
      <c r="D53" s="10" t="s">
        <v>12</v>
      </c>
      <c r="E53" s="680">
        <v>2</v>
      </c>
      <c r="F53" s="643">
        <f>+'INSTALACIONES ELECTRICAS'!G224</f>
        <v>430919.08213188185</v>
      </c>
      <c r="G53" s="644">
        <f t="shared" si="2"/>
        <v>861838.1642637637</v>
      </c>
      <c r="H53" s="34">
        <f>+'PARTE ELECTRICA'!J8</f>
        <v>2</v>
      </c>
    </row>
    <row r="54" spans="2:8" s="26" customFormat="1" x14ac:dyDescent="0.25">
      <c r="B54" s="687" t="s">
        <v>347</v>
      </c>
      <c r="C54" s="681" t="s">
        <v>260</v>
      </c>
      <c r="D54" s="10" t="s">
        <v>12</v>
      </c>
      <c r="E54" s="680">
        <v>4</v>
      </c>
      <c r="F54" s="643">
        <f>+'INSTALACIONES ELECTRICAS'!G40</f>
        <v>147250</v>
      </c>
      <c r="G54" s="644">
        <f t="shared" si="2"/>
        <v>589000</v>
      </c>
      <c r="H54" s="34">
        <f>+'PARTE ELECTRICA'!J4</f>
        <v>4</v>
      </c>
    </row>
    <row r="55" spans="2:8" s="26" customFormat="1" x14ac:dyDescent="0.25">
      <c r="B55" s="687" t="s">
        <v>348</v>
      </c>
      <c r="C55" s="681" t="s">
        <v>263</v>
      </c>
      <c r="D55" s="10" t="s">
        <v>12</v>
      </c>
      <c r="E55" s="680">
        <v>2</v>
      </c>
      <c r="F55" s="643">
        <f>+'INSTALACIONES ELECTRICAS'!G88</f>
        <v>75385.22</v>
      </c>
      <c r="G55" s="644">
        <f t="shared" si="2"/>
        <v>150770.44</v>
      </c>
      <c r="H55" s="34">
        <v>2</v>
      </c>
    </row>
    <row r="56" spans="2:8" s="26" customFormat="1" x14ac:dyDescent="0.25">
      <c r="B56" s="687" t="s">
        <v>349</v>
      </c>
      <c r="C56" s="9" t="s">
        <v>102</v>
      </c>
      <c r="D56" s="10" t="s">
        <v>12</v>
      </c>
      <c r="E56" s="680">
        <v>4</v>
      </c>
      <c r="F56" s="643">
        <f>+'INSTALACIONES ELECTRICAS'!G134</f>
        <v>81678.952012283844</v>
      </c>
      <c r="G56" s="644">
        <f t="shared" si="2"/>
        <v>326715.80804913538</v>
      </c>
      <c r="H56" s="34">
        <f>+'PARTE ELECTRICA'!J5</f>
        <v>4</v>
      </c>
    </row>
    <row r="57" spans="2:8" s="26" customFormat="1" x14ac:dyDescent="0.25">
      <c r="B57" s="687" t="s">
        <v>350</v>
      </c>
      <c r="C57" s="9" t="s">
        <v>87</v>
      </c>
      <c r="D57" s="10" t="s">
        <v>13</v>
      </c>
      <c r="E57" s="680">
        <v>40</v>
      </c>
      <c r="F57" s="643">
        <f>+'INSTALACIONES ELECTRICAS'!G176</f>
        <v>23714.506958053367</v>
      </c>
      <c r="G57" s="644">
        <f t="shared" si="2"/>
        <v>948580.27832213463</v>
      </c>
      <c r="H57" s="34">
        <f>+'PARTE ELECTRICA'!J9</f>
        <v>40</v>
      </c>
    </row>
    <row r="58" spans="2:8" s="26" customFormat="1" ht="27.75" customHeight="1" x14ac:dyDescent="0.25">
      <c r="B58" s="687" t="s">
        <v>351</v>
      </c>
      <c r="C58" s="9" t="s">
        <v>103</v>
      </c>
      <c r="D58" s="10" t="s">
        <v>13</v>
      </c>
      <c r="E58" s="680">
        <v>20.9</v>
      </c>
      <c r="F58" s="643">
        <f>+ADICIONALES!G251</f>
        <v>26832.057666354685</v>
      </c>
      <c r="G58" s="644">
        <f t="shared" si="2"/>
        <v>560790.00522681291</v>
      </c>
      <c r="H58" s="34">
        <f>+CANTIDADES!AI9</f>
        <v>20.9</v>
      </c>
    </row>
    <row r="59" spans="2:8" s="26" customFormat="1" x14ac:dyDescent="0.25">
      <c r="B59" s="687" t="s">
        <v>352</v>
      </c>
      <c r="C59" s="9" t="s">
        <v>104</v>
      </c>
      <c r="D59" s="10" t="s">
        <v>7</v>
      </c>
      <c r="E59" s="680">
        <v>6</v>
      </c>
      <c r="F59" s="643">
        <f>+ADICIONALES!G783</f>
        <v>38500</v>
      </c>
      <c r="G59" s="644">
        <f t="shared" si="2"/>
        <v>231000</v>
      </c>
      <c r="H59" s="34">
        <v>6</v>
      </c>
    </row>
    <row r="60" spans="2:8" ht="15" customHeight="1" x14ac:dyDescent="0.25">
      <c r="B60" s="688" t="s">
        <v>32</v>
      </c>
      <c r="C60" s="688"/>
      <c r="D60" s="688"/>
      <c r="E60" s="688"/>
      <c r="F60" s="688"/>
      <c r="G60" s="679">
        <f>+G45+G37+G32+G27+G21+G16+G9</f>
        <v>61882125.026035242</v>
      </c>
      <c r="H60" s="17"/>
    </row>
    <row r="61" spans="2:8" ht="15" customHeight="1" x14ac:dyDescent="0.25">
      <c r="B61" s="688" t="s">
        <v>141</v>
      </c>
      <c r="C61" s="688"/>
      <c r="D61" s="678">
        <v>0.21</v>
      </c>
      <c r="E61" s="17"/>
      <c r="F61" s="17"/>
      <c r="G61" s="17">
        <f>+$G$60*D61</f>
        <v>12995246.2554674</v>
      </c>
      <c r="H61" s="17"/>
    </row>
    <row r="62" spans="2:8" ht="15" customHeight="1" x14ac:dyDescent="0.25">
      <c r="B62" s="688" t="s">
        <v>302</v>
      </c>
      <c r="C62" s="688"/>
      <c r="D62" s="678">
        <v>0.02</v>
      </c>
      <c r="E62" s="17"/>
      <c r="F62" s="17"/>
      <c r="G62" s="17">
        <f t="shared" ref="G62:G63" si="3">+$G$60*D62</f>
        <v>1237642.5005207048</v>
      </c>
      <c r="H62" s="17"/>
    </row>
    <row r="63" spans="2:8" ht="15" customHeight="1" x14ac:dyDescent="0.25">
      <c r="B63" s="688" t="s">
        <v>143</v>
      </c>
      <c r="C63" s="688"/>
      <c r="D63" s="678">
        <v>7.0000000000000007E-2</v>
      </c>
      <c r="E63" s="17"/>
      <c r="F63" s="17"/>
      <c r="G63" s="17">
        <f t="shared" si="3"/>
        <v>4331748.751822467</v>
      </c>
      <c r="H63" s="17"/>
    </row>
    <row r="64" spans="2:8" ht="15" customHeight="1" x14ac:dyDescent="0.25">
      <c r="B64" s="689" t="s">
        <v>33</v>
      </c>
      <c r="C64" s="690"/>
      <c r="D64" s="690"/>
      <c r="E64" s="690"/>
      <c r="F64" s="691"/>
      <c r="G64" s="17">
        <f>+SUM(G60:G63)</f>
        <v>80446762.533845812</v>
      </c>
      <c r="H64" s="17"/>
    </row>
  </sheetData>
  <mergeCells count="10">
    <mergeCell ref="B62:C62"/>
    <mergeCell ref="B63:C63"/>
    <mergeCell ref="B64:F64"/>
    <mergeCell ref="D3:G4"/>
    <mergeCell ref="B3:C3"/>
    <mergeCell ref="B4:C4"/>
    <mergeCell ref="B5:C7"/>
    <mergeCell ref="B60:F60"/>
    <mergeCell ref="D5:G7"/>
    <mergeCell ref="B61:C6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2"/>
  <sheetViews>
    <sheetView workbookViewId="0">
      <selection activeCell="A2" sqref="A2:B2"/>
    </sheetView>
  </sheetViews>
  <sheetFormatPr baseColWidth="10" defaultRowHeight="15" x14ac:dyDescent="0.25"/>
  <sheetData>
    <row r="1" spans="1:7" x14ac:dyDescent="0.25">
      <c r="A1" s="719" t="s">
        <v>107</v>
      </c>
      <c r="B1" s="720"/>
      <c r="C1" s="103"/>
      <c r="D1" s="103"/>
      <c r="E1" s="103"/>
      <c r="F1" s="103"/>
      <c r="G1" s="104"/>
    </row>
    <row r="2" spans="1:7" x14ac:dyDescent="0.25">
      <c r="A2" s="721" t="s">
        <v>108</v>
      </c>
      <c r="B2" s="722"/>
      <c r="C2" s="105"/>
      <c r="D2" s="106" t="s">
        <v>109</v>
      </c>
      <c r="E2" s="105"/>
      <c r="F2" s="105"/>
      <c r="G2" s="107"/>
    </row>
    <row r="3" spans="1:7" ht="15.75" thickBot="1" x14ac:dyDescent="0.3">
      <c r="A3" s="108"/>
      <c r="B3" s="109"/>
      <c r="C3" s="723"/>
      <c r="D3" s="724"/>
      <c r="E3" s="724"/>
      <c r="F3" s="724"/>
      <c r="G3" s="725"/>
    </row>
    <row r="4" spans="1:7" x14ac:dyDescent="0.25">
      <c r="A4" s="110"/>
      <c r="B4" s="105"/>
      <c r="C4" s="105"/>
      <c r="D4" s="105"/>
      <c r="E4" s="105"/>
      <c r="F4" s="105"/>
      <c r="G4" s="105"/>
    </row>
    <row r="5" spans="1:7" x14ac:dyDescent="0.25">
      <c r="A5" s="111" t="s">
        <v>110</v>
      </c>
      <c r="B5" s="105"/>
      <c r="C5" s="112"/>
      <c r="D5" s="113"/>
      <c r="E5" s="112"/>
      <c r="F5" s="113" t="s">
        <v>111</v>
      </c>
      <c r="G5" s="105"/>
    </row>
    <row r="6" spans="1:7" x14ac:dyDescent="0.25">
      <c r="A6" s="726" t="s">
        <v>112</v>
      </c>
      <c r="B6" s="726"/>
      <c r="C6" s="726"/>
      <c r="D6" s="726"/>
      <c r="E6" s="726"/>
      <c r="F6" s="113" t="s">
        <v>113</v>
      </c>
      <c r="G6" s="114" t="s">
        <v>7</v>
      </c>
    </row>
    <row r="7" spans="1:7" x14ac:dyDescent="0.25">
      <c r="A7" s="113"/>
      <c r="B7" s="105"/>
      <c r="C7" s="113"/>
      <c r="D7" s="113"/>
      <c r="E7" s="113"/>
      <c r="F7" s="112"/>
      <c r="G7" s="112"/>
    </row>
    <row r="8" spans="1:7" ht="15.75" thickBot="1" x14ac:dyDescent="0.3">
      <c r="A8" s="106" t="s">
        <v>114</v>
      </c>
      <c r="B8" s="105"/>
      <c r="C8" s="105"/>
      <c r="D8" s="105"/>
      <c r="E8" s="105"/>
      <c r="F8" s="105"/>
      <c r="G8" s="105"/>
    </row>
    <row r="9" spans="1:7" x14ac:dyDescent="0.25">
      <c r="A9" s="727" t="s">
        <v>115</v>
      </c>
      <c r="B9" s="728"/>
      <c r="C9" s="115" t="s">
        <v>116</v>
      </c>
      <c r="D9" s="116" t="s">
        <v>117</v>
      </c>
      <c r="E9" s="116" t="s">
        <v>118</v>
      </c>
      <c r="F9" s="116" t="s">
        <v>119</v>
      </c>
      <c r="G9" s="117"/>
    </row>
    <row r="10" spans="1:7" x14ac:dyDescent="0.25">
      <c r="A10" s="729" t="s">
        <v>120</v>
      </c>
      <c r="B10" s="730"/>
      <c r="C10" s="118" t="s">
        <v>121</v>
      </c>
      <c r="D10" s="119">
        <v>0.05</v>
      </c>
      <c r="E10" s="119">
        <f>D10*G37</f>
        <v>1088.7634410375001</v>
      </c>
      <c r="F10" s="120">
        <f>+E10*D10</f>
        <v>54.438172051875007</v>
      </c>
      <c r="G10" s="121"/>
    </row>
    <row r="11" spans="1:7" x14ac:dyDescent="0.25">
      <c r="A11" s="729"/>
      <c r="B11" s="730"/>
      <c r="C11" s="118"/>
      <c r="D11" s="119"/>
      <c r="E11" s="119"/>
      <c r="F11" s="120"/>
      <c r="G11" s="121"/>
    </row>
    <row r="12" spans="1:7" x14ac:dyDescent="0.25">
      <c r="A12" s="729"/>
      <c r="B12" s="730"/>
      <c r="C12" s="118"/>
      <c r="D12" s="119"/>
      <c r="E12" s="119"/>
      <c r="F12" s="120"/>
      <c r="G12" s="121"/>
    </row>
    <row r="13" spans="1:7" x14ac:dyDescent="0.25">
      <c r="A13" s="731"/>
      <c r="B13" s="732"/>
      <c r="C13" s="122"/>
      <c r="D13" s="123"/>
      <c r="E13" s="124"/>
      <c r="F13" s="120"/>
      <c r="G13" s="121"/>
    </row>
    <row r="14" spans="1:7" x14ac:dyDescent="0.25">
      <c r="A14" s="731"/>
      <c r="B14" s="732"/>
      <c r="C14" s="122"/>
      <c r="D14" s="123"/>
      <c r="E14" s="124"/>
      <c r="F14" s="120"/>
      <c r="G14" s="121"/>
    </row>
    <row r="15" spans="1:7" x14ac:dyDescent="0.25">
      <c r="A15" s="731"/>
      <c r="B15" s="732"/>
      <c r="C15" s="122"/>
      <c r="D15" s="123"/>
      <c r="E15" s="124"/>
      <c r="F15" s="120"/>
      <c r="G15" s="121"/>
    </row>
    <row r="16" spans="1:7" ht="15.75" thickBot="1" x14ac:dyDescent="0.3">
      <c r="A16" s="717"/>
      <c r="B16" s="718"/>
      <c r="C16" s="125"/>
      <c r="D16" s="126"/>
      <c r="E16" s="127"/>
      <c r="F16" s="128"/>
      <c r="G16" s="129"/>
    </row>
    <row r="17" spans="1:7" ht="15.75" thickBot="1" x14ac:dyDescent="0.3">
      <c r="A17" s="105"/>
      <c r="B17" s="105"/>
      <c r="C17" s="105"/>
      <c r="D17" s="105"/>
      <c r="E17" s="105"/>
      <c r="F17" s="130" t="s">
        <v>122</v>
      </c>
      <c r="G17" s="131">
        <f>SUM(F10:F16)</f>
        <v>54.438172051875007</v>
      </c>
    </row>
    <row r="18" spans="1:7" ht="15.75" thickBot="1" x14ac:dyDescent="0.3">
      <c r="A18" s="106" t="s">
        <v>123</v>
      </c>
      <c r="B18" s="105"/>
      <c r="C18" s="105"/>
      <c r="D18" s="105"/>
      <c r="E18" s="105"/>
      <c r="F18" s="105"/>
      <c r="G18" s="105"/>
    </row>
    <row r="19" spans="1:7" x14ac:dyDescent="0.25">
      <c r="A19" s="727" t="s">
        <v>115</v>
      </c>
      <c r="B19" s="728"/>
      <c r="C19" s="115" t="s">
        <v>116</v>
      </c>
      <c r="D19" s="115" t="s">
        <v>124</v>
      </c>
      <c r="E19" s="115" t="s">
        <v>117</v>
      </c>
      <c r="F19" s="132" t="s">
        <v>118</v>
      </c>
      <c r="G19" s="117"/>
    </row>
    <row r="20" spans="1:7" x14ac:dyDescent="0.25">
      <c r="A20" s="133"/>
      <c r="B20" s="134"/>
      <c r="C20" s="118"/>
      <c r="D20" s="135"/>
      <c r="E20" s="136"/>
      <c r="F20" s="120"/>
      <c r="G20" s="121"/>
    </row>
    <row r="21" spans="1:7" x14ac:dyDescent="0.25">
      <c r="A21" s="133"/>
      <c r="B21" s="134"/>
      <c r="C21" s="118"/>
      <c r="D21" s="137"/>
      <c r="E21" s="136"/>
      <c r="F21" s="120"/>
      <c r="G21" s="121"/>
    </row>
    <row r="22" spans="1:7" x14ac:dyDescent="0.25">
      <c r="A22" s="133"/>
      <c r="B22" s="134"/>
      <c r="C22" s="122"/>
      <c r="D22" s="138"/>
      <c r="E22" s="139"/>
      <c r="F22" s="120"/>
      <c r="G22" s="121"/>
    </row>
    <row r="23" spans="1:7" ht="15.75" thickBot="1" x14ac:dyDescent="0.3">
      <c r="A23" s="140"/>
      <c r="B23" s="141"/>
      <c r="C23" s="125"/>
      <c r="D23" s="126"/>
      <c r="E23" s="127"/>
      <c r="F23" s="128"/>
      <c r="G23" s="129"/>
    </row>
    <row r="24" spans="1:7" ht="15.75" thickBot="1" x14ac:dyDescent="0.3">
      <c r="A24" s="105"/>
      <c r="B24" s="105"/>
      <c r="C24" s="105"/>
      <c r="D24" s="105"/>
      <c r="E24" s="105"/>
      <c r="F24" s="130" t="s">
        <v>122</v>
      </c>
      <c r="G24" s="131">
        <f>SUM(F20:F23)</f>
        <v>0</v>
      </c>
    </row>
    <row r="25" spans="1:7" ht="15.75" thickBot="1" x14ac:dyDescent="0.3">
      <c r="A25" s="142" t="s">
        <v>125</v>
      </c>
      <c r="B25" s="143"/>
      <c r="C25" s="105"/>
      <c r="D25" s="105"/>
      <c r="E25" s="105"/>
      <c r="F25" s="105"/>
      <c r="G25" s="105"/>
    </row>
    <row r="26" spans="1:7" x14ac:dyDescent="0.25">
      <c r="A26" s="144" t="s">
        <v>126</v>
      </c>
      <c r="B26" s="145" t="s">
        <v>127</v>
      </c>
      <c r="C26" s="115" t="s">
        <v>128</v>
      </c>
      <c r="D26" s="115" t="s">
        <v>129</v>
      </c>
      <c r="E26" s="115" t="s">
        <v>130</v>
      </c>
      <c r="F26" s="146" t="s">
        <v>118</v>
      </c>
      <c r="G26" s="117"/>
    </row>
    <row r="27" spans="1:7" x14ac:dyDescent="0.25">
      <c r="A27" s="133" t="s">
        <v>145</v>
      </c>
      <c r="B27" s="147">
        <v>1000</v>
      </c>
      <c r="C27" s="135">
        <v>20</v>
      </c>
      <c r="D27" s="135">
        <f>B27/C27</f>
        <v>50</v>
      </c>
      <c r="E27" s="148">
        <v>700</v>
      </c>
      <c r="F27" s="124">
        <f>+E27*D27</f>
        <v>35000</v>
      </c>
      <c r="G27" s="121"/>
    </row>
    <row r="28" spans="1:7" x14ac:dyDescent="0.25">
      <c r="A28" s="133"/>
      <c r="B28" s="149"/>
      <c r="C28" s="118"/>
      <c r="D28" s="150"/>
      <c r="E28" s="124"/>
      <c r="F28" s="124"/>
      <c r="G28" s="121"/>
    </row>
    <row r="29" spans="1:7" ht="15.75" thickBot="1" x14ac:dyDescent="0.3">
      <c r="A29" s="151"/>
      <c r="B29" s="125"/>
      <c r="C29" s="126"/>
      <c r="D29" s="127"/>
      <c r="E29" s="128"/>
      <c r="F29" s="125"/>
      <c r="G29" s="121"/>
    </row>
    <row r="30" spans="1:7" ht="15.75" thickBot="1" x14ac:dyDescent="0.3">
      <c r="A30" s="105"/>
      <c r="B30" s="105"/>
      <c r="C30" s="105"/>
      <c r="D30" s="105"/>
      <c r="E30" s="105"/>
      <c r="F30" s="130" t="s">
        <v>122</v>
      </c>
      <c r="G30" s="131">
        <f>SUM(F27:F29)</f>
        <v>35000</v>
      </c>
    </row>
    <row r="31" spans="1:7" ht="15.75" thickBot="1" x14ac:dyDescent="0.3">
      <c r="A31" s="142" t="s">
        <v>131</v>
      </c>
      <c r="B31" s="105"/>
      <c r="C31" s="105"/>
      <c r="D31" s="105"/>
      <c r="E31" s="105"/>
      <c r="F31" s="105"/>
      <c r="G31" s="105"/>
    </row>
    <row r="32" spans="1:7" x14ac:dyDescent="0.25">
      <c r="A32" s="144" t="s">
        <v>132</v>
      </c>
      <c r="B32" s="152" t="s">
        <v>116</v>
      </c>
      <c r="C32" s="115" t="s">
        <v>117</v>
      </c>
      <c r="D32" s="116" t="s">
        <v>133</v>
      </c>
      <c r="E32" s="152" t="s">
        <v>134</v>
      </c>
      <c r="F32" s="132" t="s">
        <v>118</v>
      </c>
      <c r="G32" s="117"/>
    </row>
    <row r="33" spans="1:7" x14ac:dyDescent="0.25">
      <c r="A33" s="133" t="s">
        <v>135</v>
      </c>
      <c r="B33" s="153" t="s">
        <v>136</v>
      </c>
      <c r="C33" s="154">
        <v>1</v>
      </c>
      <c r="D33" s="172">
        <v>21775.26882075</v>
      </c>
      <c r="E33" s="148">
        <f>1/C33*8</f>
        <v>8</v>
      </c>
      <c r="F33" s="155">
        <f>+D33*C33</f>
        <v>21775.26882075</v>
      </c>
      <c r="G33" s="121"/>
    </row>
    <row r="34" spans="1:7" x14ac:dyDescent="0.25">
      <c r="A34" s="133"/>
      <c r="B34" s="153"/>
      <c r="C34" s="154"/>
      <c r="D34" s="124"/>
      <c r="E34" s="124"/>
      <c r="F34" s="155"/>
      <c r="G34" s="121"/>
    </row>
    <row r="35" spans="1:7" x14ac:dyDescent="0.25">
      <c r="A35" s="133"/>
      <c r="B35" s="156"/>
      <c r="C35" s="157"/>
      <c r="D35" s="124"/>
      <c r="E35" s="124"/>
      <c r="F35" s="155"/>
      <c r="G35" s="121"/>
    </row>
    <row r="36" spans="1:7" ht="15.75" thickBot="1" x14ac:dyDescent="0.3">
      <c r="A36" s="151"/>
      <c r="B36" s="126"/>
      <c r="C36" s="141"/>
      <c r="D36" s="141"/>
      <c r="E36" s="141"/>
      <c r="F36" s="143"/>
      <c r="G36" s="129"/>
    </row>
    <row r="37" spans="1:7" ht="15.75" thickBot="1" x14ac:dyDescent="0.3">
      <c r="A37" s="105"/>
      <c r="B37" s="105"/>
      <c r="C37" s="105"/>
      <c r="D37" s="105"/>
      <c r="E37" s="105"/>
      <c r="F37" s="130" t="s">
        <v>122</v>
      </c>
      <c r="G37" s="131">
        <f>SUM(F33:F36)</f>
        <v>21775.26882075</v>
      </c>
    </row>
    <row r="38" spans="1:7" ht="15.75" thickBot="1" x14ac:dyDescent="0.3">
      <c r="A38" s="105"/>
      <c r="B38" s="105"/>
      <c r="C38" s="105"/>
      <c r="D38" s="105"/>
      <c r="E38" s="105"/>
      <c r="F38" s="114"/>
      <c r="G38" s="105"/>
    </row>
    <row r="39" spans="1:7" ht="15.75" thickBot="1" x14ac:dyDescent="0.3">
      <c r="A39" s="105"/>
      <c r="B39" s="105"/>
      <c r="C39" s="105"/>
      <c r="D39" s="158" t="s">
        <v>137</v>
      </c>
      <c r="E39" s="159"/>
      <c r="F39" s="159"/>
      <c r="G39" s="131">
        <f>G17+G24+G30+G37</f>
        <v>56829.706992801875</v>
      </c>
    </row>
    <row r="40" spans="1:7" ht="15.75" thickBot="1" x14ac:dyDescent="0.3">
      <c r="A40" s="106" t="s">
        <v>138</v>
      </c>
      <c r="B40" s="105"/>
      <c r="C40" s="105"/>
      <c r="D40" s="105"/>
      <c r="E40" s="105"/>
      <c r="F40" s="105"/>
      <c r="G40" s="105"/>
    </row>
    <row r="41" spans="1:7" x14ac:dyDescent="0.25">
      <c r="A41" s="160" t="s">
        <v>115</v>
      </c>
      <c r="B41" s="161"/>
      <c r="C41" s="161"/>
      <c r="D41" s="162"/>
      <c r="E41" s="163" t="s">
        <v>139</v>
      </c>
      <c r="F41" s="164" t="s">
        <v>140</v>
      </c>
      <c r="G41" s="117"/>
    </row>
    <row r="42" spans="1:7" x14ac:dyDescent="0.25">
      <c r="A42" s="133" t="s">
        <v>141</v>
      </c>
      <c r="B42" s="165"/>
      <c r="C42" s="165"/>
      <c r="D42" s="134"/>
      <c r="E42" s="166">
        <v>0.24</v>
      </c>
      <c r="F42" s="167">
        <f>++E42*G39</f>
        <v>13639.129678272449</v>
      </c>
      <c r="G42" s="168"/>
    </row>
    <row r="43" spans="1:7" x14ac:dyDescent="0.25">
      <c r="A43" s="133" t="s">
        <v>142</v>
      </c>
      <c r="B43" s="165"/>
      <c r="C43" s="165"/>
      <c r="D43" s="134"/>
      <c r="E43" s="166">
        <v>0.03</v>
      </c>
      <c r="F43" s="167">
        <f>+E43*G39</f>
        <v>1704.8912097840562</v>
      </c>
      <c r="G43" s="168"/>
    </row>
    <row r="44" spans="1:7" ht="15.75" thickBot="1" x14ac:dyDescent="0.3">
      <c r="A44" s="140" t="s">
        <v>143</v>
      </c>
      <c r="B44" s="143"/>
      <c r="C44" s="143"/>
      <c r="D44" s="141"/>
      <c r="E44" s="169">
        <v>0.05</v>
      </c>
      <c r="F44" s="170">
        <f>+E44*G39</f>
        <v>2841.4853496400938</v>
      </c>
      <c r="G44" s="129"/>
    </row>
    <row r="45" spans="1:7" ht="15.75" thickBot="1" x14ac:dyDescent="0.3">
      <c r="A45" s="105"/>
      <c r="B45" s="105"/>
      <c r="C45" s="105"/>
      <c r="D45" s="105"/>
      <c r="E45" s="105"/>
      <c r="F45" s="130" t="s">
        <v>122</v>
      </c>
      <c r="G45" s="171">
        <f>SUM(F42:F44)</f>
        <v>18185.506237696602</v>
      </c>
    </row>
    <row r="46" spans="1:7" ht="15.75" thickBot="1" x14ac:dyDescent="0.3">
      <c r="A46" s="105"/>
      <c r="B46" s="105"/>
      <c r="C46" s="105"/>
      <c r="D46" s="105"/>
      <c r="E46" s="105"/>
      <c r="F46" s="105"/>
      <c r="G46" s="105"/>
    </row>
    <row r="47" spans="1:7" ht="15.75" thickBot="1" x14ac:dyDescent="0.3">
      <c r="A47" s="112"/>
      <c r="B47" s="105"/>
      <c r="C47" s="158" t="s">
        <v>144</v>
      </c>
      <c r="D47" s="159"/>
      <c r="E47" s="159"/>
      <c r="F47" s="159"/>
      <c r="G47" s="131">
        <f>ROUND((G39+G45),0)</f>
        <v>75015</v>
      </c>
    </row>
    <row r="48" spans="1:7" ht="15.75" thickBot="1" x14ac:dyDescent="0.3"/>
    <row r="49" spans="1:7" x14ac:dyDescent="0.25">
      <c r="A49" s="719" t="s">
        <v>107</v>
      </c>
      <c r="B49" s="720"/>
      <c r="C49" s="103"/>
      <c r="D49" s="103"/>
      <c r="E49" s="103"/>
      <c r="F49" s="103"/>
      <c r="G49" s="104"/>
    </row>
    <row r="50" spans="1:7" x14ac:dyDescent="0.25">
      <c r="A50" s="721" t="s">
        <v>108</v>
      </c>
      <c r="B50" s="722"/>
      <c r="C50" s="105"/>
      <c r="D50" s="106" t="s">
        <v>109</v>
      </c>
      <c r="E50" s="105"/>
      <c r="F50" s="105"/>
      <c r="G50" s="107"/>
    </row>
    <row r="51" spans="1:7" ht="15.75" thickBot="1" x14ac:dyDescent="0.3">
      <c r="A51" s="108"/>
      <c r="B51" s="109"/>
      <c r="C51" s="723"/>
      <c r="D51" s="724"/>
      <c r="E51" s="724"/>
      <c r="F51" s="724"/>
      <c r="G51" s="725"/>
    </row>
    <row r="52" spans="1:7" x14ac:dyDescent="0.25">
      <c r="A52" s="110"/>
      <c r="B52" s="105"/>
      <c r="C52" s="105"/>
      <c r="D52" s="105"/>
      <c r="E52" s="105"/>
      <c r="F52" s="105"/>
      <c r="G52" s="105"/>
    </row>
    <row r="53" spans="1:7" x14ac:dyDescent="0.25">
      <c r="A53" s="111" t="s">
        <v>110</v>
      </c>
      <c r="B53" s="105"/>
      <c r="C53" s="112"/>
      <c r="D53" s="113"/>
      <c r="E53" s="112"/>
      <c r="F53" s="113" t="s">
        <v>111</v>
      </c>
      <c r="G53" s="105"/>
    </row>
    <row r="54" spans="1:7" x14ac:dyDescent="0.25">
      <c r="A54" s="726" t="s">
        <v>146</v>
      </c>
      <c r="B54" s="726"/>
      <c r="C54" s="726"/>
      <c r="D54" s="726"/>
      <c r="E54" s="726"/>
      <c r="F54" s="113" t="s">
        <v>113</v>
      </c>
      <c r="G54" s="114" t="s">
        <v>12</v>
      </c>
    </row>
    <row r="55" spans="1:7" x14ac:dyDescent="0.25">
      <c r="A55" s="113"/>
      <c r="B55" s="105"/>
      <c r="C55" s="113"/>
      <c r="D55" s="113"/>
      <c r="E55" s="113"/>
      <c r="F55" s="112"/>
      <c r="G55" s="112"/>
    </row>
    <row r="56" spans="1:7" ht="15.75" thickBot="1" x14ac:dyDescent="0.3">
      <c r="A56" s="106" t="s">
        <v>114</v>
      </c>
      <c r="B56" s="105"/>
      <c r="C56" s="105"/>
      <c r="D56" s="105"/>
      <c r="E56" s="105"/>
      <c r="F56" s="105"/>
      <c r="G56" s="105"/>
    </row>
    <row r="57" spans="1:7" x14ac:dyDescent="0.25">
      <c r="A57" s="727" t="s">
        <v>115</v>
      </c>
      <c r="B57" s="728"/>
      <c r="C57" s="115" t="s">
        <v>116</v>
      </c>
      <c r="D57" s="116" t="s">
        <v>117</v>
      </c>
      <c r="E57" s="116" t="s">
        <v>118</v>
      </c>
      <c r="F57" s="116" t="s">
        <v>119</v>
      </c>
      <c r="G57" s="117"/>
    </row>
    <row r="58" spans="1:7" x14ac:dyDescent="0.25">
      <c r="A58" s="729" t="s">
        <v>120</v>
      </c>
      <c r="B58" s="730"/>
      <c r="C58" s="118" t="s">
        <v>121</v>
      </c>
      <c r="D58" s="119">
        <v>0.05</v>
      </c>
      <c r="E58" s="119">
        <f>G85</f>
        <v>8710.1075283000009</v>
      </c>
      <c r="F58" s="120">
        <f>D58*E58</f>
        <v>435.50537641500006</v>
      </c>
      <c r="G58" s="121"/>
    </row>
    <row r="59" spans="1:7" x14ac:dyDescent="0.25">
      <c r="A59" s="729"/>
      <c r="B59" s="730"/>
      <c r="C59" s="118"/>
      <c r="D59" s="119"/>
      <c r="E59" s="119"/>
      <c r="F59" s="120"/>
      <c r="G59" s="121"/>
    </row>
    <row r="60" spans="1:7" x14ac:dyDescent="0.25">
      <c r="A60" s="729"/>
      <c r="B60" s="730"/>
      <c r="C60" s="118"/>
      <c r="D60" s="119"/>
      <c r="E60" s="119"/>
      <c r="F60" s="120"/>
      <c r="G60" s="121"/>
    </row>
    <row r="61" spans="1:7" x14ac:dyDescent="0.25">
      <c r="A61" s="731"/>
      <c r="B61" s="732"/>
      <c r="C61" s="122"/>
      <c r="D61" s="123"/>
      <c r="E61" s="124"/>
      <c r="F61" s="120"/>
      <c r="G61" s="121"/>
    </row>
    <row r="62" spans="1:7" x14ac:dyDescent="0.25">
      <c r="A62" s="731"/>
      <c r="B62" s="732"/>
      <c r="C62" s="122"/>
      <c r="D62" s="123"/>
      <c r="E62" s="124"/>
      <c r="F62" s="120"/>
      <c r="G62" s="121"/>
    </row>
    <row r="63" spans="1:7" x14ac:dyDescent="0.25">
      <c r="A63" s="731"/>
      <c r="B63" s="732"/>
      <c r="C63" s="122"/>
      <c r="D63" s="123"/>
      <c r="E63" s="124"/>
      <c r="F63" s="120"/>
      <c r="G63" s="121"/>
    </row>
    <row r="64" spans="1:7" ht="15.75" thickBot="1" x14ac:dyDescent="0.3">
      <c r="A64" s="717"/>
      <c r="B64" s="718"/>
      <c r="C64" s="125"/>
      <c r="D64" s="126"/>
      <c r="E64" s="127"/>
      <c r="F64" s="128"/>
      <c r="G64" s="129"/>
    </row>
    <row r="65" spans="1:7" ht="15.75" thickBot="1" x14ac:dyDescent="0.3">
      <c r="A65" s="105"/>
      <c r="B65" s="105"/>
      <c r="C65" s="105"/>
      <c r="D65" s="105"/>
      <c r="E65" s="105"/>
      <c r="F65" s="130" t="s">
        <v>122</v>
      </c>
      <c r="G65" s="131">
        <f>SUM(F58:F64)</f>
        <v>435.50537641500006</v>
      </c>
    </row>
    <row r="66" spans="1:7" ht="15.75" thickBot="1" x14ac:dyDescent="0.3">
      <c r="A66" s="106" t="s">
        <v>123</v>
      </c>
      <c r="B66" s="105"/>
      <c r="C66" s="105"/>
      <c r="D66" s="105"/>
      <c r="E66" s="105"/>
      <c r="F66" s="105"/>
      <c r="G66" s="105"/>
    </row>
    <row r="67" spans="1:7" x14ac:dyDescent="0.25">
      <c r="A67" s="727" t="s">
        <v>115</v>
      </c>
      <c r="B67" s="728"/>
      <c r="C67" s="115" t="s">
        <v>116</v>
      </c>
      <c r="D67" s="115" t="s">
        <v>124</v>
      </c>
      <c r="E67" s="115" t="s">
        <v>117</v>
      </c>
      <c r="F67" s="132" t="s">
        <v>118</v>
      </c>
      <c r="G67" s="117"/>
    </row>
    <row r="68" spans="1:7" x14ac:dyDescent="0.25">
      <c r="A68" s="133"/>
      <c r="B68" s="134"/>
      <c r="C68" s="118"/>
      <c r="D68" s="135"/>
      <c r="E68" s="136"/>
      <c r="F68" s="120"/>
      <c r="G68" s="121"/>
    </row>
    <row r="69" spans="1:7" x14ac:dyDescent="0.25">
      <c r="A69" s="133"/>
      <c r="B69" s="134"/>
      <c r="C69" s="118"/>
      <c r="D69" s="137"/>
      <c r="E69" s="136"/>
      <c r="F69" s="120"/>
      <c r="G69" s="121"/>
    </row>
    <row r="70" spans="1:7" x14ac:dyDescent="0.25">
      <c r="A70" s="133"/>
      <c r="B70" s="134"/>
      <c r="C70" s="122"/>
      <c r="D70" s="138"/>
      <c r="E70" s="139"/>
      <c r="F70" s="120"/>
      <c r="G70" s="121"/>
    </row>
    <row r="71" spans="1:7" ht="15.75" thickBot="1" x14ac:dyDescent="0.3">
      <c r="A71" s="140"/>
      <c r="B71" s="141"/>
      <c r="C71" s="125"/>
      <c r="D71" s="126"/>
      <c r="E71" s="127"/>
      <c r="F71" s="128"/>
      <c r="G71" s="129"/>
    </row>
    <row r="72" spans="1:7" ht="15.75" thickBot="1" x14ac:dyDescent="0.3">
      <c r="A72" s="105"/>
      <c r="B72" s="105"/>
      <c r="C72" s="105"/>
      <c r="D72" s="105"/>
      <c r="E72" s="105"/>
      <c r="F72" s="130" t="s">
        <v>122</v>
      </c>
      <c r="G72" s="131">
        <f>SUM(F68:F71)</f>
        <v>0</v>
      </c>
    </row>
    <row r="73" spans="1:7" ht="15.75" thickBot="1" x14ac:dyDescent="0.3">
      <c r="A73" s="142" t="s">
        <v>125</v>
      </c>
      <c r="B73" s="143"/>
      <c r="C73" s="105"/>
      <c r="D73" s="105"/>
      <c r="E73" s="105"/>
      <c r="F73" s="105"/>
      <c r="G73" s="105"/>
    </row>
    <row r="74" spans="1:7" x14ac:dyDescent="0.25">
      <c r="A74" s="144" t="s">
        <v>126</v>
      </c>
      <c r="B74" s="145" t="s">
        <v>127</v>
      </c>
      <c r="C74" s="115" t="s">
        <v>128</v>
      </c>
      <c r="D74" s="115" t="s">
        <v>129</v>
      </c>
      <c r="E74" s="115" t="s">
        <v>130</v>
      </c>
      <c r="F74" s="146" t="s">
        <v>118</v>
      </c>
      <c r="G74" s="117"/>
    </row>
    <row r="75" spans="1:7" x14ac:dyDescent="0.25">
      <c r="A75" s="133"/>
      <c r="B75" s="147"/>
      <c r="C75" s="135"/>
      <c r="D75" s="135"/>
      <c r="E75" s="148"/>
      <c r="F75" s="124"/>
      <c r="G75" s="121"/>
    </row>
    <row r="76" spans="1:7" x14ac:dyDescent="0.25">
      <c r="A76" s="133"/>
      <c r="B76" s="149"/>
      <c r="C76" s="118"/>
      <c r="D76" s="150"/>
      <c r="E76" s="124"/>
      <c r="F76" s="124"/>
      <c r="G76" s="121"/>
    </row>
    <row r="77" spans="1:7" ht="15.75" thickBot="1" x14ac:dyDescent="0.3">
      <c r="A77" s="151"/>
      <c r="B77" s="125"/>
      <c r="C77" s="126"/>
      <c r="D77" s="127"/>
      <c r="E77" s="128"/>
      <c r="F77" s="125"/>
      <c r="G77" s="121"/>
    </row>
    <row r="78" spans="1:7" ht="15.75" thickBot="1" x14ac:dyDescent="0.3">
      <c r="A78" s="105"/>
      <c r="B78" s="105"/>
      <c r="C78" s="105"/>
      <c r="D78" s="105"/>
      <c r="E78" s="105"/>
      <c r="F78" s="130" t="s">
        <v>122</v>
      </c>
      <c r="G78" s="131">
        <f>SUM(F75:F77)</f>
        <v>0</v>
      </c>
    </row>
    <row r="79" spans="1:7" ht="15.75" thickBot="1" x14ac:dyDescent="0.3">
      <c r="A79" s="142" t="s">
        <v>131</v>
      </c>
      <c r="B79" s="105"/>
      <c r="C79" s="105"/>
      <c r="D79" s="105"/>
      <c r="E79" s="105"/>
      <c r="F79" s="105"/>
      <c r="G79" s="105"/>
    </row>
    <row r="80" spans="1:7" x14ac:dyDescent="0.25">
      <c r="A80" s="144" t="s">
        <v>132</v>
      </c>
      <c r="B80" s="152" t="s">
        <v>116</v>
      </c>
      <c r="C80" s="115" t="s">
        <v>117</v>
      </c>
      <c r="D80" s="116" t="s">
        <v>133</v>
      </c>
      <c r="E80" s="152" t="s">
        <v>134</v>
      </c>
      <c r="F80" s="132" t="s">
        <v>118</v>
      </c>
      <c r="G80" s="117"/>
    </row>
    <row r="81" spans="1:7" x14ac:dyDescent="0.25">
      <c r="A81" s="133" t="s">
        <v>135</v>
      </c>
      <c r="B81" s="153" t="s">
        <v>136</v>
      </c>
      <c r="C81" s="154">
        <v>0.4</v>
      </c>
      <c r="D81" s="124">
        <v>21775.26882075</v>
      </c>
      <c r="E81" s="148">
        <f>1/C81*8</f>
        <v>20</v>
      </c>
      <c r="F81" s="155">
        <f>+D81*C81</f>
        <v>8710.1075283000009</v>
      </c>
      <c r="G81" s="121"/>
    </row>
    <row r="82" spans="1:7" x14ac:dyDescent="0.25">
      <c r="A82" s="133"/>
      <c r="B82" s="153"/>
      <c r="C82" s="154"/>
      <c r="D82" s="124"/>
      <c r="E82" s="124"/>
      <c r="F82" s="155"/>
      <c r="G82" s="121"/>
    </row>
    <row r="83" spans="1:7" x14ac:dyDescent="0.25">
      <c r="A83" s="133"/>
      <c r="B83" s="156"/>
      <c r="C83" s="157"/>
      <c r="D83" s="124"/>
      <c r="E83" s="124"/>
      <c r="F83" s="155"/>
      <c r="G83" s="121"/>
    </row>
    <row r="84" spans="1:7" ht="15.75" thickBot="1" x14ac:dyDescent="0.3">
      <c r="A84" s="151"/>
      <c r="B84" s="126"/>
      <c r="C84" s="141"/>
      <c r="D84" s="141"/>
      <c r="E84" s="141"/>
      <c r="F84" s="143"/>
      <c r="G84" s="129"/>
    </row>
    <row r="85" spans="1:7" ht="15.75" thickBot="1" x14ac:dyDescent="0.3">
      <c r="A85" s="105"/>
      <c r="B85" s="105"/>
      <c r="C85" s="105"/>
      <c r="D85" s="105"/>
      <c r="E85" s="105"/>
      <c r="F85" s="130" t="s">
        <v>122</v>
      </c>
      <c r="G85" s="131">
        <f>SUM(F81:F84)</f>
        <v>8710.1075283000009</v>
      </c>
    </row>
    <row r="86" spans="1:7" ht="15.75" thickBot="1" x14ac:dyDescent="0.3">
      <c r="A86" s="105"/>
      <c r="B86" s="105"/>
      <c r="C86" s="105"/>
      <c r="D86" s="105"/>
      <c r="E86" s="105"/>
      <c r="F86" s="114"/>
      <c r="G86" s="105"/>
    </row>
    <row r="87" spans="1:7" ht="15.75" thickBot="1" x14ac:dyDescent="0.3">
      <c r="A87" s="105"/>
      <c r="B87" s="105"/>
      <c r="C87" s="105"/>
      <c r="D87" s="158" t="s">
        <v>137</v>
      </c>
      <c r="E87" s="159"/>
      <c r="F87" s="159"/>
      <c r="G87" s="131">
        <f>G65+G72+G78+G85</f>
        <v>9145.6129047150007</v>
      </c>
    </row>
    <row r="88" spans="1:7" ht="15.75" thickBot="1" x14ac:dyDescent="0.3">
      <c r="A88" s="106" t="s">
        <v>138</v>
      </c>
      <c r="B88" s="105"/>
      <c r="C88" s="105"/>
      <c r="D88" s="105"/>
      <c r="E88" s="105"/>
      <c r="F88" s="105"/>
      <c r="G88" s="105"/>
    </row>
    <row r="89" spans="1:7" x14ac:dyDescent="0.25">
      <c r="A89" s="160" t="s">
        <v>115</v>
      </c>
      <c r="B89" s="161"/>
      <c r="C89" s="161"/>
      <c r="D89" s="162"/>
      <c r="E89" s="163" t="s">
        <v>139</v>
      </c>
      <c r="F89" s="164" t="s">
        <v>140</v>
      </c>
      <c r="G89" s="117"/>
    </row>
    <row r="90" spans="1:7" x14ac:dyDescent="0.25">
      <c r="A90" s="133" t="s">
        <v>141</v>
      </c>
      <c r="B90" s="165"/>
      <c r="C90" s="165"/>
      <c r="D90" s="134"/>
      <c r="E90" s="166">
        <v>0.24</v>
      </c>
      <c r="F90" s="167">
        <f>++E90*G87</f>
        <v>2194.9470971316</v>
      </c>
      <c r="G90" s="168"/>
    </row>
    <row r="91" spans="1:7" x14ac:dyDescent="0.25">
      <c r="A91" s="133" t="s">
        <v>142</v>
      </c>
      <c r="B91" s="165"/>
      <c r="C91" s="165"/>
      <c r="D91" s="134"/>
      <c r="E91" s="166">
        <v>0.03</v>
      </c>
      <c r="F91" s="167">
        <f>+E91*G87</f>
        <v>274.36838714145</v>
      </c>
      <c r="G91" s="168"/>
    </row>
    <row r="92" spans="1:7" ht="15.75" thickBot="1" x14ac:dyDescent="0.3">
      <c r="A92" s="140" t="s">
        <v>143</v>
      </c>
      <c r="B92" s="143"/>
      <c r="C92" s="143"/>
      <c r="D92" s="141"/>
      <c r="E92" s="169">
        <v>0.05</v>
      </c>
      <c r="F92" s="170">
        <f>+E92*G87</f>
        <v>457.28064523575006</v>
      </c>
      <c r="G92" s="129"/>
    </row>
    <row r="93" spans="1:7" ht="15.75" thickBot="1" x14ac:dyDescent="0.3">
      <c r="A93" s="105"/>
      <c r="B93" s="105"/>
      <c r="C93" s="105"/>
      <c r="D93" s="105"/>
      <c r="E93" s="105"/>
      <c r="F93" s="130" t="s">
        <v>122</v>
      </c>
      <c r="G93" s="171">
        <f>SUM(F90:F92)</f>
        <v>2926.5961295088</v>
      </c>
    </row>
    <row r="94" spans="1:7" ht="15.75" thickBot="1" x14ac:dyDescent="0.3">
      <c r="A94" s="105"/>
      <c r="B94" s="105"/>
      <c r="C94" s="105"/>
      <c r="D94" s="105"/>
      <c r="E94" s="105"/>
      <c r="F94" s="105"/>
      <c r="G94" s="105"/>
    </row>
    <row r="95" spans="1:7" ht="15.75" thickBot="1" x14ac:dyDescent="0.3">
      <c r="A95" s="112"/>
      <c r="B95" s="105"/>
      <c r="C95" s="158" t="s">
        <v>144</v>
      </c>
      <c r="D95" s="159"/>
      <c r="E95" s="159"/>
      <c r="F95" s="159"/>
      <c r="G95" s="131">
        <f>ROUND((G87+G93),0)</f>
        <v>12072</v>
      </c>
    </row>
    <row r="96" spans="1:7" ht="15.75" thickBot="1" x14ac:dyDescent="0.3"/>
    <row r="97" spans="1:7" x14ac:dyDescent="0.25">
      <c r="A97" s="174" t="s">
        <v>107</v>
      </c>
      <c r="B97" s="175"/>
      <c r="C97" s="176"/>
      <c r="D97" s="177"/>
      <c r="E97" s="176"/>
      <c r="F97" s="176"/>
      <c r="G97" s="102"/>
    </row>
    <row r="98" spans="1:7" x14ac:dyDescent="0.25">
      <c r="A98" s="178" t="s">
        <v>108</v>
      </c>
      <c r="B98" s="179"/>
      <c r="C98" s="180"/>
      <c r="D98" s="181" t="s">
        <v>109</v>
      </c>
      <c r="E98" s="180"/>
      <c r="F98" s="180"/>
      <c r="G98" s="182"/>
    </row>
    <row r="99" spans="1:7" ht="15.75" thickBot="1" x14ac:dyDescent="0.3">
      <c r="A99" s="183"/>
      <c r="B99" s="184"/>
      <c r="C99" s="735"/>
      <c r="D99" s="736"/>
      <c r="E99" s="736"/>
      <c r="F99" s="736"/>
      <c r="G99" s="737"/>
    </row>
    <row r="100" spans="1:7" x14ac:dyDescent="0.25">
      <c r="A100" s="185"/>
      <c r="B100" s="180"/>
      <c r="C100" s="180"/>
      <c r="D100" s="180"/>
      <c r="E100" s="180"/>
      <c r="F100" s="180"/>
      <c r="G100" s="180"/>
    </row>
    <row r="101" spans="1:7" x14ac:dyDescent="0.25">
      <c r="A101" s="186" t="s">
        <v>110</v>
      </c>
      <c r="B101" s="180"/>
      <c r="D101" s="187"/>
      <c r="F101" s="187" t="s">
        <v>147</v>
      </c>
      <c r="G101" s="180"/>
    </row>
    <row r="102" spans="1:7" x14ac:dyDescent="0.25">
      <c r="A102" s="185" t="s">
        <v>148</v>
      </c>
      <c r="B102" s="180"/>
      <c r="C102" s="187"/>
      <c r="D102" s="187"/>
      <c r="E102" s="187"/>
      <c r="F102" s="187" t="s">
        <v>149</v>
      </c>
      <c r="G102" s="188" t="s">
        <v>7</v>
      </c>
    </row>
    <row r="103" spans="1:7" x14ac:dyDescent="0.25">
      <c r="A103" s="738" t="s">
        <v>10</v>
      </c>
      <c r="B103" s="739"/>
      <c r="C103" s="739"/>
      <c r="D103" s="739"/>
      <c r="E103" s="739"/>
      <c r="F103" s="739"/>
      <c r="G103" s="180"/>
    </row>
    <row r="104" spans="1:7" ht="15.75" thickBot="1" x14ac:dyDescent="0.3">
      <c r="A104" s="181" t="s">
        <v>114</v>
      </c>
      <c r="B104" s="180"/>
      <c r="C104" s="180"/>
      <c r="D104" s="180"/>
      <c r="E104" s="180"/>
      <c r="F104" s="180"/>
      <c r="G104" s="180"/>
    </row>
    <row r="105" spans="1:7" x14ac:dyDescent="0.25">
      <c r="A105" s="740" t="s">
        <v>115</v>
      </c>
      <c r="B105" s="741"/>
      <c r="C105" s="189" t="s">
        <v>116</v>
      </c>
      <c r="D105" s="190" t="s">
        <v>150</v>
      </c>
      <c r="E105" s="191" t="s">
        <v>151</v>
      </c>
      <c r="F105" s="191" t="s">
        <v>119</v>
      </c>
      <c r="G105" s="192"/>
    </row>
    <row r="106" spans="1:7" x14ac:dyDescent="0.25">
      <c r="A106" s="742" t="s">
        <v>120</v>
      </c>
      <c r="B106" s="743"/>
      <c r="C106" s="193" t="s">
        <v>121</v>
      </c>
      <c r="D106" s="194">
        <v>8710.1075283000009</v>
      </c>
      <c r="E106" s="194">
        <v>0.05</v>
      </c>
      <c r="F106" s="195">
        <v>435.50537641500006</v>
      </c>
      <c r="G106" s="196"/>
    </row>
    <row r="107" spans="1:7" x14ac:dyDescent="0.25">
      <c r="A107" s="742"/>
      <c r="B107" s="743"/>
      <c r="C107" s="193"/>
      <c r="D107" s="194"/>
      <c r="E107" s="194"/>
      <c r="F107" s="195"/>
      <c r="G107" s="196"/>
    </row>
    <row r="108" spans="1:7" x14ac:dyDescent="0.25">
      <c r="A108" s="742"/>
      <c r="B108" s="743"/>
      <c r="C108" s="193"/>
      <c r="D108" s="194"/>
      <c r="E108" s="194"/>
      <c r="F108" s="195"/>
      <c r="G108" s="196"/>
    </row>
    <row r="109" spans="1:7" x14ac:dyDescent="0.25">
      <c r="A109" s="197"/>
      <c r="B109" s="197"/>
      <c r="C109" s="198"/>
      <c r="D109" s="199"/>
      <c r="E109" s="200"/>
      <c r="F109" s="195"/>
      <c r="G109" s="196"/>
    </row>
    <row r="110" spans="1:7" x14ac:dyDescent="0.25">
      <c r="A110" s="742"/>
      <c r="B110" s="743"/>
      <c r="C110" s="193"/>
      <c r="D110" s="194"/>
      <c r="E110" s="194"/>
      <c r="F110" s="195"/>
      <c r="G110" s="196"/>
    </row>
    <row r="111" spans="1:7" ht="15.75" thickBot="1" x14ac:dyDescent="0.3">
      <c r="A111" s="744"/>
      <c r="B111" s="745"/>
      <c r="C111" s="193"/>
      <c r="D111" s="201"/>
      <c r="E111" s="202"/>
      <c r="F111" s="195"/>
      <c r="G111" s="196"/>
    </row>
    <row r="112" spans="1:7" ht="15.75" thickBot="1" x14ac:dyDescent="0.3">
      <c r="A112" s="180"/>
      <c r="B112" s="180"/>
      <c r="C112" s="180"/>
      <c r="D112" s="180"/>
      <c r="E112" s="180"/>
      <c r="F112" s="203" t="s">
        <v>122</v>
      </c>
      <c r="G112" s="204">
        <f>SUM(F106:F111)</f>
        <v>435.50537641500006</v>
      </c>
    </row>
    <row r="113" spans="1:7" ht="15.75" thickBot="1" x14ac:dyDescent="0.3">
      <c r="A113" s="181" t="s">
        <v>123</v>
      </c>
      <c r="B113" s="180"/>
      <c r="C113" s="180"/>
      <c r="D113" s="180"/>
      <c r="E113" s="180"/>
      <c r="F113" s="180"/>
      <c r="G113" s="180"/>
    </row>
    <row r="114" spans="1:7" x14ac:dyDescent="0.25">
      <c r="A114" s="740" t="s">
        <v>115</v>
      </c>
      <c r="B114" s="741"/>
      <c r="C114" s="189" t="s">
        <v>116</v>
      </c>
      <c r="D114" s="189" t="s">
        <v>124</v>
      </c>
      <c r="E114" s="189" t="s">
        <v>117</v>
      </c>
      <c r="F114" s="190" t="s">
        <v>118</v>
      </c>
      <c r="G114" s="192"/>
    </row>
    <row r="115" spans="1:7" x14ac:dyDescent="0.25">
      <c r="A115" s="205"/>
      <c r="B115" s="206"/>
      <c r="C115" s="207"/>
      <c r="D115" s="208"/>
      <c r="E115" s="209"/>
      <c r="F115" s="195"/>
      <c r="G115" s="196"/>
    </row>
    <row r="116" spans="1:7" x14ac:dyDescent="0.25">
      <c r="A116" s="733"/>
      <c r="B116" s="734"/>
      <c r="C116" s="207"/>
      <c r="D116" s="208"/>
      <c r="E116" s="209"/>
      <c r="F116" s="195"/>
      <c r="G116" s="196"/>
    </row>
    <row r="117" spans="1:7" x14ac:dyDescent="0.25">
      <c r="A117" s="733"/>
      <c r="B117" s="734"/>
      <c r="C117" s="207"/>
      <c r="D117" s="208"/>
      <c r="E117" s="209"/>
      <c r="F117" s="195"/>
      <c r="G117" s="196"/>
    </row>
    <row r="118" spans="1:7" x14ac:dyDescent="0.25">
      <c r="A118" s="205"/>
      <c r="B118" s="206"/>
      <c r="C118" s="207"/>
      <c r="D118" s="208"/>
      <c r="E118" s="195"/>
      <c r="F118" s="195"/>
      <c r="G118" s="196"/>
    </row>
    <row r="119" spans="1:7" x14ac:dyDescent="0.25">
      <c r="A119" s="205"/>
      <c r="B119" s="206"/>
      <c r="C119" s="207"/>
      <c r="D119" s="208"/>
      <c r="E119" s="195"/>
      <c r="F119" s="195"/>
      <c r="G119" s="196"/>
    </row>
    <row r="120" spans="1:7" x14ac:dyDescent="0.25">
      <c r="A120" s="205"/>
      <c r="B120" s="206"/>
      <c r="C120" s="207"/>
      <c r="D120" s="208"/>
      <c r="E120" s="195"/>
      <c r="F120" s="195"/>
      <c r="G120" s="196"/>
    </row>
    <row r="121" spans="1:7" x14ac:dyDescent="0.25">
      <c r="A121" s="210"/>
      <c r="B121" s="211"/>
      <c r="C121" s="212"/>
      <c r="D121" s="213"/>
      <c r="E121" s="214"/>
      <c r="F121" s="215"/>
      <c r="G121" s="196"/>
    </row>
    <row r="122" spans="1:7" ht="15.75" thickBot="1" x14ac:dyDescent="0.3">
      <c r="A122" s="216"/>
      <c r="B122" s="217"/>
      <c r="C122" s="218"/>
      <c r="D122" s="219"/>
      <c r="E122" s="220"/>
      <c r="F122" s="221"/>
      <c r="G122" s="222"/>
    </row>
    <row r="123" spans="1:7" ht="15.75" thickBot="1" x14ac:dyDescent="0.3">
      <c r="A123" s="180"/>
      <c r="B123" s="180"/>
      <c r="C123" s="180"/>
      <c r="D123" s="180"/>
      <c r="E123" s="180"/>
      <c r="F123" s="203" t="s">
        <v>122</v>
      </c>
      <c r="G123" s="204">
        <f>SUM(F115:F122)</f>
        <v>0</v>
      </c>
    </row>
    <row r="124" spans="1:7" ht="15.75" thickBot="1" x14ac:dyDescent="0.3">
      <c r="A124" s="223" t="s">
        <v>125</v>
      </c>
      <c r="B124" s="224"/>
      <c r="C124" s="180"/>
      <c r="D124" s="180"/>
      <c r="E124" s="180"/>
      <c r="F124" s="180"/>
      <c r="G124" s="180"/>
    </row>
    <row r="125" spans="1:7" x14ac:dyDescent="0.25">
      <c r="A125" s="225" t="s">
        <v>126</v>
      </c>
      <c r="B125" s="226" t="s">
        <v>127</v>
      </c>
      <c r="C125" s="189" t="s">
        <v>128</v>
      </c>
      <c r="D125" s="189" t="s">
        <v>129</v>
      </c>
      <c r="E125" s="189" t="s">
        <v>130</v>
      </c>
      <c r="F125" s="227" t="s">
        <v>118</v>
      </c>
      <c r="G125" s="192"/>
    </row>
    <row r="126" spans="1:7" x14ac:dyDescent="0.25">
      <c r="A126" s="210" t="s">
        <v>152</v>
      </c>
      <c r="B126" s="228">
        <v>0.1</v>
      </c>
      <c r="C126" s="229">
        <v>15</v>
      </c>
      <c r="D126" s="230">
        <v>1500</v>
      </c>
      <c r="E126" s="228">
        <f>B126*C126*D126</f>
        <v>2250</v>
      </c>
      <c r="F126" s="202">
        <f>E126</f>
        <v>2250</v>
      </c>
      <c r="G126" s="196"/>
    </row>
    <row r="127" spans="1:7" x14ac:dyDescent="0.25">
      <c r="A127" s="210"/>
      <c r="B127" s="231"/>
      <c r="C127" s="193"/>
      <c r="D127" s="199"/>
      <c r="E127" s="202"/>
      <c r="F127" s="202"/>
      <c r="G127" s="196"/>
    </row>
    <row r="128" spans="1:7" ht="15.75" thickBot="1" x14ac:dyDescent="0.3">
      <c r="A128" s="232"/>
      <c r="B128" s="218"/>
      <c r="C128" s="219"/>
      <c r="D128" s="220"/>
      <c r="E128" s="221"/>
      <c r="F128" s="218"/>
      <c r="G128" s="196"/>
    </row>
    <row r="129" spans="1:7" ht="15.75" thickBot="1" x14ac:dyDescent="0.3">
      <c r="A129" s="180"/>
      <c r="B129" s="180"/>
      <c r="C129" s="180"/>
      <c r="D129" s="180"/>
      <c r="E129" s="180"/>
      <c r="F129" s="203" t="s">
        <v>122</v>
      </c>
      <c r="G129" s="204">
        <f>F126</f>
        <v>2250</v>
      </c>
    </row>
    <row r="130" spans="1:7" ht="15.75" thickBot="1" x14ac:dyDescent="0.3">
      <c r="A130" s="223" t="s">
        <v>131</v>
      </c>
      <c r="B130" s="180"/>
      <c r="C130" s="180"/>
      <c r="D130" s="180"/>
      <c r="E130" s="180"/>
      <c r="F130" s="180"/>
      <c r="G130" s="180"/>
    </row>
    <row r="131" spans="1:7" x14ac:dyDescent="0.25">
      <c r="A131" s="225" t="s">
        <v>132</v>
      </c>
      <c r="B131" s="233" t="s">
        <v>116</v>
      </c>
      <c r="C131" s="189" t="s">
        <v>117</v>
      </c>
      <c r="D131" s="234" t="s">
        <v>133</v>
      </c>
      <c r="E131" s="233" t="s">
        <v>134</v>
      </c>
      <c r="F131" s="190" t="s">
        <v>118</v>
      </c>
      <c r="G131" s="192"/>
    </row>
    <row r="132" spans="1:7" x14ac:dyDescent="0.25">
      <c r="A132" s="235" t="s">
        <v>135</v>
      </c>
      <c r="B132" s="193" t="s">
        <v>136</v>
      </c>
      <c r="C132" s="236">
        <v>0.4</v>
      </c>
      <c r="D132" s="202">
        <v>21775.26882075</v>
      </c>
      <c r="E132" s="228">
        <v>20</v>
      </c>
      <c r="F132" s="237">
        <f>C132*D132</f>
        <v>8710.1075283000009</v>
      </c>
      <c r="G132" s="196"/>
    </row>
    <row r="133" spans="1:7" x14ac:dyDescent="0.25">
      <c r="A133" s="225"/>
      <c r="B133" s="238"/>
      <c r="C133" s="239"/>
      <c r="D133" s="202"/>
      <c r="E133" s="202"/>
      <c r="F133" s="237"/>
      <c r="G133" s="196"/>
    </row>
    <row r="134" spans="1:7" x14ac:dyDescent="0.25">
      <c r="A134" s="210"/>
      <c r="B134" s="240"/>
      <c r="C134" s="239"/>
      <c r="D134" s="202"/>
      <c r="E134" s="202"/>
      <c r="F134" s="237"/>
      <c r="G134" s="196"/>
    </row>
    <row r="135" spans="1:7" ht="15.75" thickBot="1" x14ac:dyDescent="0.3">
      <c r="A135" s="241"/>
      <c r="B135" s="242"/>
      <c r="C135" s="242"/>
      <c r="D135" s="242"/>
      <c r="E135" s="217"/>
      <c r="F135" s="243"/>
      <c r="G135" s="222"/>
    </row>
    <row r="136" spans="1:7" ht="15.75" thickBot="1" x14ac:dyDescent="0.3">
      <c r="A136" s="180"/>
      <c r="B136" s="180"/>
      <c r="C136" s="180"/>
      <c r="D136" s="180"/>
      <c r="E136" s="180"/>
      <c r="F136" s="203" t="s">
        <v>122</v>
      </c>
      <c r="G136" s="204">
        <f>SUM(F132:F135)</f>
        <v>8710.1075283000009</v>
      </c>
    </row>
    <row r="137" spans="1:7" ht="15.75" thickBot="1" x14ac:dyDescent="0.3">
      <c r="A137" s="180"/>
      <c r="B137" s="180"/>
      <c r="C137" s="180"/>
      <c r="D137" s="188"/>
      <c r="E137" s="180"/>
      <c r="F137" s="188"/>
      <c r="G137" s="180"/>
    </row>
    <row r="138" spans="1:7" ht="15.75" thickBot="1" x14ac:dyDescent="0.3">
      <c r="A138" s="180"/>
      <c r="B138" s="180"/>
      <c r="C138" s="180"/>
      <c r="D138" s="244" t="s">
        <v>137</v>
      </c>
      <c r="E138" s="245"/>
      <c r="F138" s="245"/>
      <c r="G138" s="204">
        <f>G112+G123+G129+G136</f>
        <v>11395.612904715001</v>
      </c>
    </row>
    <row r="139" spans="1:7" ht="15.75" thickBot="1" x14ac:dyDescent="0.3">
      <c r="A139" s="181" t="s">
        <v>138</v>
      </c>
      <c r="B139" s="180"/>
      <c r="C139" s="180"/>
      <c r="D139" s="180"/>
      <c r="E139" s="180"/>
      <c r="F139" s="180"/>
      <c r="G139" s="180"/>
    </row>
    <row r="140" spans="1:7" x14ac:dyDescent="0.25">
      <c r="A140" s="246" t="s">
        <v>115</v>
      </c>
      <c r="B140" s="247"/>
      <c r="C140" s="247"/>
      <c r="D140" s="248"/>
      <c r="E140" s="249" t="s">
        <v>139</v>
      </c>
      <c r="F140" s="250" t="s">
        <v>140</v>
      </c>
      <c r="G140" s="192"/>
    </row>
    <row r="141" spans="1:7" x14ac:dyDescent="0.25">
      <c r="A141" s="210" t="s">
        <v>141</v>
      </c>
      <c r="B141" s="251"/>
      <c r="C141" s="251"/>
      <c r="D141" s="211"/>
      <c r="E141" s="166">
        <v>0.24</v>
      </c>
      <c r="F141" s="253">
        <f>++E141*G138</f>
        <v>2734.9470971316</v>
      </c>
      <c r="G141" s="254"/>
    </row>
    <row r="142" spans="1:7" x14ac:dyDescent="0.25">
      <c r="A142" s="210" t="s">
        <v>142</v>
      </c>
      <c r="B142" s="251"/>
      <c r="C142" s="251"/>
      <c r="D142" s="211"/>
      <c r="E142" s="166">
        <v>0.03</v>
      </c>
      <c r="F142" s="253">
        <f>+E142*G138</f>
        <v>341.86838714145</v>
      </c>
      <c r="G142" s="254"/>
    </row>
    <row r="143" spans="1:7" ht="15.75" thickBot="1" x14ac:dyDescent="0.3">
      <c r="A143" s="216" t="s">
        <v>143</v>
      </c>
      <c r="B143" s="224"/>
      <c r="C143" s="224"/>
      <c r="D143" s="217"/>
      <c r="E143" s="169">
        <v>0.05</v>
      </c>
      <c r="F143" s="256">
        <f>+E143*G138</f>
        <v>569.78064523575006</v>
      </c>
      <c r="G143" s="222"/>
    </row>
    <row r="144" spans="1:7" ht="15.75" thickBot="1" x14ac:dyDescent="0.3">
      <c r="A144" s="180"/>
      <c r="B144" s="180"/>
      <c r="C144" s="180"/>
      <c r="D144" s="180"/>
      <c r="E144" s="180"/>
      <c r="F144" s="203" t="s">
        <v>122</v>
      </c>
      <c r="G144" s="257">
        <f>SUM(F141:F143)</f>
        <v>3646.5961295088</v>
      </c>
    </row>
    <row r="145" spans="1:7" ht="15.75" thickBot="1" x14ac:dyDescent="0.3">
      <c r="A145" s="180"/>
      <c r="B145" s="180"/>
      <c r="C145" s="180"/>
      <c r="D145" s="180"/>
      <c r="E145" s="180"/>
      <c r="F145" s="180"/>
      <c r="G145" s="180"/>
    </row>
    <row r="146" spans="1:7" ht="15.75" thickBot="1" x14ac:dyDescent="0.3">
      <c r="B146" s="180"/>
      <c r="C146" s="244" t="s">
        <v>144</v>
      </c>
      <c r="D146" s="245"/>
      <c r="E146" s="245"/>
      <c r="F146" s="245"/>
      <c r="G146" s="204">
        <f>ROUND((G138+G144),0)</f>
        <v>15042</v>
      </c>
    </row>
    <row r="147" spans="1:7" ht="15.75" thickBot="1" x14ac:dyDescent="0.3"/>
    <row r="148" spans="1:7" x14ac:dyDescent="0.25">
      <c r="A148" s="174" t="s">
        <v>107</v>
      </c>
      <c r="B148" s="175"/>
      <c r="C148" s="176"/>
      <c r="D148" s="177"/>
      <c r="E148" s="176"/>
      <c r="F148" s="176"/>
      <c r="G148" s="102"/>
    </row>
    <row r="149" spans="1:7" x14ac:dyDescent="0.25">
      <c r="A149" s="746" t="s">
        <v>108</v>
      </c>
      <c r="B149" s="747"/>
      <c r="C149" s="180"/>
      <c r="D149" s="181" t="s">
        <v>109</v>
      </c>
      <c r="E149" s="180"/>
      <c r="F149" s="180"/>
      <c r="G149" s="182"/>
    </row>
    <row r="150" spans="1:7" ht="15.75" thickBot="1" x14ac:dyDescent="0.3">
      <c r="A150" s="183"/>
      <c r="B150" s="184"/>
      <c r="C150" s="735"/>
      <c r="D150" s="736"/>
      <c r="E150" s="736"/>
      <c r="F150" s="736"/>
      <c r="G150" s="737"/>
    </row>
    <row r="151" spans="1:7" x14ac:dyDescent="0.25">
      <c r="A151" s="185"/>
      <c r="B151" s="180"/>
      <c r="C151" s="180"/>
      <c r="D151" s="180"/>
      <c r="E151" s="180"/>
      <c r="F151" s="180"/>
      <c r="G151" s="180"/>
    </row>
    <row r="152" spans="1:7" x14ac:dyDescent="0.25">
      <c r="A152" s="186" t="s">
        <v>110</v>
      </c>
      <c r="B152" s="180"/>
      <c r="D152" s="187"/>
      <c r="F152" s="187" t="s">
        <v>147</v>
      </c>
      <c r="G152" s="180"/>
    </row>
    <row r="153" spans="1:7" x14ac:dyDescent="0.25">
      <c r="A153" s="185" t="s">
        <v>153</v>
      </c>
      <c r="B153" s="180"/>
      <c r="C153" s="187"/>
      <c r="D153" s="187"/>
      <c r="E153" s="187"/>
      <c r="F153" s="187" t="s">
        <v>149</v>
      </c>
      <c r="G153" s="188" t="s">
        <v>7</v>
      </c>
    </row>
    <row r="154" spans="1:7" x14ac:dyDescent="0.25">
      <c r="A154" s="187" t="s">
        <v>154</v>
      </c>
      <c r="B154" s="180"/>
      <c r="C154" s="187"/>
      <c r="D154" s="187"/>
      <c r="E154" s="187"/>
      <c r="F154" s="187"/>
      <c r="G154" s="180"/>
    </row>
    <row r="155" spans="1:7" ht="15.75" thickBot="1" x14ac:dyDescent="0.3">
      <c r="A155" s="181" t="s">
        <v>114</v>
      </c>
      <c r="B155" s="180"/>
      <c r="C155" s="180"/>
      <c r="D155" s="180"/>
      <c r="E155" s="180"/>
      <c r="F155" s="180"/>
      <c r="G155" s="180"/>
    </row>
    <row r="156" spans="1:7" x14ac:dyDescent="0.25">
      <c r="A156" s="740" t="s">
        <v>115</v>
      </c>
      <c r="B156" s="741"/>
      <c r="C156" s="189" t="s">
        <v>116</v>
      </c>
      <c r="D156" s="234" t="s">
        <v>117</v>
      </c>
      <c r="E156" s="190" t="s">
        <v>118</v>
      </c>
      <c r="F156" s="191" t="s">
        <v>119</v>
      </c>
      <c r="G156" s="258"/>
    </row>
    <row r="157" spans="1:7" x14ac:dyDescent="0.25">
      <c r="A157" s="742" t="s">
        <v>155</v>
      </c>
      <c r="B157" s="743"/>
      <c r="C157" s="193" t="s">
        <v>156</v>
      </c>
      <c r="D157" s="194">
        <v>0.04</v>
      </c>
      <c r="E157" s="194">
        <v>90000</v>
      </c>
      <c r="F157" s="195">
        <f>+E157*D157</f>
        <v>3600</v>
      </c>
      <c r="G157" s="259"/>
    </row>
    <row r="158" spans="1:7" x14ac:dyDescent="0.25">
      <c r="A158" s="742" t="s">
        <v>120</v>
      </c>
      <c r="B158" s="743"/>
      <c r="C158" s="193" t="s">
        <v>121</v>
      </c>
      <c r="D158" s="194">
        <v>0.05</v>
      </c>
      <c r="E158" s="194">
        <f>+G184</f>
        <v>11428.571428571428</v>
      </c>
      <c r="F158" s="195">
        <f>+E158*D158</f>
        <v>571.42857142857144</v>
      </c>
      <c r="G158" s="259"/>
    </row>
    <row r="159" spans="1:7" x14ac:dyDescent="0.25">
      <c r="A159" s="742"/>
      <c r="B159" s="743"/>
      <c r="C159" s="193"/>
      <c r="D159" s="194"/>
      <c r="E159" s="194"/>
      <c r="F159" s="195"/>
      <c r="G159" s="259"/>
    </row>
    <row r="160" spans="1:7" x14ac:dyDescent="0.25">
      <c r="A160" s="744"/>
      <c r="B160" s="745"/>
      <c r="C160" s="212"/>
      <c r="D160" s="213"/>
      <c r="E160" s="202"/>
      <c r="F160" s="195"/>
      <c r="G160" s="259"/>
    </row>
    <row r="161" spans="1:7" x14ac:dyDescent="0.25">
      <c r="A161" s="744"/>
      <c r="B161" s="745"/>
      <c r="C161" s="212"/>
      <c r="D161" s="213"/>
      <c r="E161" s="202"/>
      <c r="F161" s="195"/>
      <c r="G161" s="259"/>
    </row>
    <row r="162" spans="1:7" x14ac:dyDescent="0.25">
      <c r="A162" s="744"/>
      <c r="B162" s="745"/>
      <c r="C162" s="212"/>
      <c r="D162" s="213"/>
      <c r="E162" s="202"/>
      <c r="F162" s="195"/>
      <c r="G162" s="259"/>
    </row>
    <row r="163" spans="1:7" ht="15.75" thickBot="1" x14ac:dyDescent="0.3">
      <c r="A163" s="748"/>
      <c r="B163" s="749"/>
      <c r="C163" s="218"/>
      <c r="D163" s="219"/>
      <c r="E163" s="220"/>
      <c r="F163" s="221"/>
      <c r="G163" s="260"/>
    </row>
    <row r="164" spans="1:7" ht="15.75" thickBot="1" x14ac:dyDescent="0.3">
      <c r="A164" s="180"/>
      <c r="B164" s="180"/>
      <c r="C164" s="180"/>
      <c r="D164" s="180"/>
      <c r="E164" s="180"/>
      <c r="F164" s="203" t="s">
        <v>122</v>
      </c>
      <c r="G164" s="261">
        <f>SUM(F157:F163)</f>
        <v>4171.4285714285716</v>
      </c>
    </row>
    <row r="165" spans="1:7" ht="15.75" thickBot="1" x14ac:dyDescent="0.3">
      <c r="A165" s="181" t="s">
        <v>123</v>
      </c>
      <c r="B165" s="180"/>
      <c r="C165" s="180"/>
      <c r="D165" s="180"/>
      <c r="E165" s="180"/>
      <c r="F165" s="180"/>
      <c r="G165" s="262"/>
    </row>
    <row r="166" spans="1:7" x14ac:dyDescent="0.25">
      <c r="A166" s="740" t="s">
        <v>115</v>
      </c>
      <c r="B166" s="741"/>
      <c r="C166" s="189" t="s">
        <v>116</v>
      </c>
      <c r="D166" s="189" t="s">
        <v>124</v>
      </c>
      <c r="E166" s="189" t="s">
        <v>117</v>
      </c>
      <c r="F166" s="190" t="s">
        <v>118</v>
      </c>
      <c r="G166" s="258"/>
    </row>
    <row r="167" spans="1:7" x14ac:dyDescent="0.25">
      <c r="A167" s="210"/>
      <c r="B167" s="211"/>
      <c r="C167" s="193"/>
      <c r="D167" s="193"/>
      <c r="E167" s="263"/>
      <c r="F167" s="195"/>
      <c r="G167" s="259"/>
    </row>
    <row r="168" spans="1:7" x14ac:dyDescent="0.25">
      <c r="A168" s="210"/>
      <c r="B168" s="211"/>
      <c r="C168" s="193"/>
      <c r="D168" s="201"/>
      <c r="E168" s="263"/>
      <c r="F168" s="195"/>
      <c r="G168" s="259"/>
    </row>
    <row r="169" spans="1:7" x14ac:dyDescent="0.25">
      <c r="A169" s="210"/>
      <c r="B169" s="211"/>
      <c r="C169" s="212"/>
      <c r="D169" s="213"/>
      <c r="E169" s="214"/>
      <c r="F169" s="215"/>
      <c r="G169" s="259"/>
    </row>
    <row r="170" spans="1:7" ht="15.75" thickBot="1" x14ac:dyDescent="0.3">
      <c r="A170" s="216"/>
      <c r="B170" s="217"/>
      <c r="C170" s="218"/>
      <c r="D170" s="219"/>
      <c r="E170" s="220"/>
      <c r="F170" s="221"/>
      <c r="G170" s="260"/>
    </row>
    <row r="171" spans="1:7" ht="15.75" thickBot="1" x14ac:dyDescent="0.3">
      <c r="A171" s="180"/>
      <c r="B171" s="180"/>
      <c r="C171" s="180"/>
      <c r="D171" s="180"/>
      <c r="E171" s="180"/>
      <c r="F171" s="203" t="s">
        <v>122</v>
      </c>
      <c r="G171" s="261">
        <f>SUM(F167:F170)</f>
        <v>0</v>
      </c>
    </row>
    <row r="172" spans="1:7" ht="15.75" thickBot="1" x14ac:dyDescent="0.3">
      <c r="A172" s="223" t="s">
        <v>125</v>
      </c>
      <c r="B172" s="224"/>
      <c r="C172" s="180"/>
      <c r="D172" s="180"/>
      <c r="E172" s="180"/>
      <c r="F172" s="180"/>
      <c r="G172" s="262"/>
    </row>
    <row r="173" spans="1:7" x14ac:dyDescent="0.25">
      <c r="A173" s="225" t="s">
        <v>126</v>
      </c>
      <c r="B173" s="226" t="s">
        <v>127</v>
      </c>
      <c r="C173" s="189" t="s">
        <v>128</v>
      </c>
      <c r="D173" s="189" t="s">
        <v>129</v>
      </c>
      <c r="E173" s="189" t="s">
        <v>130</v>
      </c>
      <c r="F173" s="227" t="s">
        <v>118</v>
      </c>
      <c r="G173" s="258"/>
    </row>
    <row r="174" spans="1:7" x14ac:dyDescent="0.25">
      <c r="A174" s="210" t="s">
        <v>157</v>
      </c>
      <c r="B174" s="264">
        <v>0.25</v>
      </c>
      <c r="C174" s="229">
        <v>5</v>
      </c>
      <c r="D174" s="229">
        <v>1200</v>
      </c>
      <c r="E174" s="228">
        <v>1500</v>
      </c>
      <c r="F174" s="202">
        <v>1500</v>
      </c>
      <c r="G174" s="259"/>
    </row>
    <row r="175" spans="1:7" x14ac:dyDescent="0.25">
      <c r="A175" s="210"/>
      <c r="B175" s="231"/>
      <c r="C175" s="193"/>
      <c r="D175" s="199"/>
      <c r="E175" s="202"/>
      <c r="F175" s="202"/>
      <c r="G175" s="259"/>
    </row>
    <row r="176" spans="1:7" ht="15.75" thickBot="1" x14ac:dyDescent="0.3">
      <c r="A176" s="232"/>
      <c r="B176" s="218"/>
      <c r="C176" s="219"/>
      <c r="D176" s="220"/>
      <c r="E176" s="221"/>
      <c r="F176" s="218"/>
      <c r="G176" s="259"/>
    </row>
    <row r="177" spans="1:7" ht="15.75" thickBot="1" x14ac:dyDescent="0.3">
      <c r="A177" s="180"/>
      <c r="B177" s="180"/>
      <c r="C177" s="180"/>
      <c r="D177" s="180"/>
      <c r="E177" s="180"/>
      <c r="F177" s="203" t="s">
        <v>122</v>
      </c>
      <c r="G177" s="261">
        <f>SUM(F174:F176)</f>
        <v>1500</v>
      </c>
    </row>
    <row r="178" spans="1:7" ht="15.75" thickBot="1" x14ac:dyDescent="0.3">
      <c r="A178" s="223" t="s">
        <v>131</v>
      </c>
      <c r="B178" s="180"/>
      <c r="C178" s="180"/>
      <c r="D178" s="180"/>
      <c r="E178" s="180"/>
      <c r="F178" s="180"/>
      <c r="G178" s="262"/>
    </row>
    <row r="179" spans="1:7" x14ac:dyDescent="0.25">
      <c r="A179" s="225" t="s">
        <v>132</v>
      </c>
      <c r="B179" s="233" t="s">
        <v>116</v>
      </c>
      <c r="C179" s="189" t="s">
        <v>117</v>
      </c>
      <c r="D179" s="234" t="s">
        <v>133</v>
      </c>
      <c r="E179" s="233" t="s">
        <v>134</v>
      </c>
      <c r="F179" s="190" t="s">
        <v>118</v>
      </c>
      <c r="G179" s="258"/>
    </row>
    <row r="180" spans="1:7" x14ac:dyDescent="0.25">
      <c r="A180" s="235" t="s">
        <v>135</v>
      </c>
      <c r="B180" s="193" t="s">
        <v>136</v>
      </c>
      <c r="C180" s="236">
        <v>0.41227203876319962</v>
      </c>
      <c r="D180" s="202">
        <v>27720.947224208332</v>
      </c>
      <c r="E180" s="228">
        <f>1/C180*8</f>
        <v>19.404663056945832</v>
      </c>
      <c r="F180" s="237">
        <f>+C180*D180</f>
        <v>11428.571428571428</v>
      </c>
      <c r="G180" s="259"/>
    </row>
    <row r="181" spans="1:7" x14ac:dyDescent="0.25">
      <c r="A181" s="225"/>
      <c r="B181" s="238"/>
      <c r="C181" s="239"/>
      <c r="D181" s="202"/>
      <c r="E181" s="202"/>
      <c r="F181" s="237"/>
      <c r="G181" s="259"/>
    </row>
    <row r="182" spans="1:7" x14ac:dyDescent="0.25">
      <c r="A182" s="210"/>
      <c r="B182" s="240"/>
      <c r="C182" s="239"/>
      <c r="D182" s="202"/>
      <c r="E182" s="202"/>
      <c r="F182" s="237"/>
      <c r="G182" s="259"/>
    </row>
    <row r="183" spans="1:7" ht="15.75" thickBot="1" x14ac:dyDescent="0.3">
      <c r="A183" s="241"/>
      <c r="B183" s="242"/>
      <c r="C183" s="242"/>
      <c r="D183" s="242"/>
      <c r="E183" s="217"/>
      <c r="F183" s="243"/>
      <c r="G183" s="260"/>
    </row>
    <row r="184" spans="1:7" ht="15.75" thickBot="1" x14ac:dyDescent="0.3">
      <c r="A184" s="180"/>
      <c r="B184" s="180"/>
      <c r="C184" s="180"/>
      <c r="D184" s="180"/>
      <c r="E184" s="180"/>
      <c r="F184" s="203" t="s">
        <v>122</v>
      </c>
      <c r="G184" s="261">
        <f>SUM(F180:F183)</f>
        <v>11428.571428571428</v>
      </c>
    </row>
    <row r="185" spans="1:7" ht="15.75" thickBot="1" x14ac:dyDescent="0.3">
      <c r="A185" s="180"/>
      <c r="B185" s="180"/>
      <c r="C185" s="180"/>
      <c r="D185" s="188"/>
      <c r="E185" s="180"/>
      <c r="F185" s="188"/>
      <c r="G185" s="262"/>
    </row>
    <row r="186" spans="1:7" ht="15.75" thickBot="1" x14ac:dyDescent="0.3">
      <c r="A186" s="180"/>
      <c r="B186" s="180"/>
      <c r="C186" s="180"/>
      <c r="D186" s="244" t="s">
        <v>137</v>
      </c>
      <c r="E186" s="245"/>
      <c r="F186" s="245"/>
      <c r="G186" s="261">
        <f>G164+G171+G177+G184</f>
        <v>17100</v>
      </c>
    </row>
    <row r="187" spans="1:7" ht="15.75" thickBot="1" x14ac:dyDescent="0.3">
      <c r="A187" s="181" t="s">
        <v>138</v>
      </c>
      <c r="B187" s="180"/>
      <c r="C187" s="180"/>
      <c r="D187" s="180"/>
      <c r="E187" s="180"/>
      <c r="F187" s="180"/>
      <c r="G187" s="180"/>
    </row>
    <row r="188" spans="1:7" x14ac:dyDescent="0.25">
      <c r="A188" s="246" t="s">
        <v>115</v>
      </c>
      <c r="B188" s="247"/>
      <c r="C188" s="247"/>
      <c r="D188" s="248"/>
      <c r="E188" s="249" t="s">
        <v>139</v>
      </c>
      <c r="F188" s="250" t="s">
        <v>140</v>
      </c>
      <c r="G188" s="192"/>
    </row>
    <row r="189" spans="1:7" x14ac:dyDescent="0.25">
      <c r="A189" s="210" t="s">
        <v>141</v>
      </c>
      <c r="B189" s="251"/>
      <c r="C189" s="251"/>
      <c r="D189" s="211"/>
      <c r="E189" s="166">
        <v>0.24</v>
      </c>
      <c r="F189" s="253">
        <f>++E189*G186</f>
        <v>4104</v>
      </c>
      <c r="G189" s="254"/>
    </row>
    <row r="190" spans="1:7" x14ac:dyDescent="0.25">
      <c r="A190" s="210" t="s">
        <v>142</v>
      </c>
      <c r="B190" s="251"/>
      <c r="C190" s="251"/>
      <c r="D190" s="211"/>
      <c r="E190" s="166">
        <v>0.03</v>
      </c>
      <c r="F190" s="253">
        <f>+E190*G186</f>
        <v>513</v>
      </c>
      <c r="G190" s="254"/>
    </row>
    <row r="191" spans="1:7" ht="15.75" thickBot="1" x14ac:dyDescent="0.3">
      <c r="A191" s="216" t="s">
        <v>143</v>
      </c>
      <c r="B191" s="224"/>
      <c r="C191" s="224"/>
      <c r="D191" s="217"/>
      <c r="E191" s="169">
        <v>0.05</v>
      </c>
      <c r="F191" s="256">
        <f>+E191*G186</f>
        <v>855</v>
      </c>
      <c r="G191" s="222"/>
    </row>
    <row r="192" spans="1:7" ht="15.75" thickBot="1" x14ac:dyDescent="0.3">
      <c r="A192" s="180"/>
      <c r="B192" s="180"/>
      <c r="C192" s="180"/>
      <c r="D192" s="180"/>
      <c r="E192" s="180"/>
      <c r="F192" s="203" t="s">
        <v>122</v>
      </c>
      <c r="G192" s="257">
        <f>SUM(F189:F191)</f>
        <v>5472</v>
      </c>
    </row>
    <row r="193" spans="1:7" ht="15.75" thickBot="1" x14ac:dyDescent="0.3">
      <c r="A193" s="180"/>
      <c r="B193" s="180"/>
      <c r="C193" s="180"/>
      <c r="D193" s="180"/>
      <c r="E193" s="180"/>
      <c r="F193" s="180"/>
      <c r="G193" s="180"/>
    </row>
    <row r="194" spans="1:7" ht="15.75" thickBot="1" x14ac:dyDescent="0.3">
      <c r="B194" s="180"/>
      <c r="C194" s="244" t="s">
        <v>144</v>
      </c>
      <c r="D194" s="245"/>
      <c r="E194" s="245"/>
      <c r="F194" s="245"/>
      <c r="G194" s="204">
        <f>ROUND((G186+G192),0)</f>
        <v>22572</v>
      </c>
    </row>
    <row r="195" spans="1:7" ht="15.75" thickBot="1" x14ac:dyDescent="0.3"/>
    <row r="196" spans="1:7" x14ac:dyDescent="0.25">
      <c r="A196" s="174" t="s">
        <v>107</v>
      </c>
      <c r="B196" s="175"/>
      <c r="C196" s="176"/>
      <c r="D196" s="177"/>
      <c r="E196" s="176"/>
      <c r="F196" s="176"/>
      <c r="G196" s="102"/>
    </row>
    <row r="197" spans="1:7" x14ac:dyDescent="0.25">
      <c r="A197" s="746" t="s">
        <v>108</v>
      </c>
      <c r="B197" s="747"/>
      <c r="C197" s="180"/>
      <c r="D197" s="181" t="s">
        <v>109</v>
      </c>
      <c r="E197" s="180"/>
      <c r="F197" s="180"/>
      <c r="G197" s="182"/>
    </row>
    <row r="198" spans="1:7" ht="15.75" thickBot="1" x14ac:dyDescent="0.3">
      <c r="A198" s="183"/>
      <c r="B198" s="184"/>
      <c r="C198" s="735"/>
      <c r="D198" s="736"/>
      <c r="E198" s="736"/>
      <c r="F198" s="736"/>
      <c r="G198" s="737"/>
    </row>
    <row r="199" spans="1:7" x14ac:dyDescent="0.25">
      <c r="A199" s="185"/>
      <c r="B199" s="180"/>
      <c r="C199" s="180"/>
      <c r="D199" s="180"/>
      <c r="E199" s="180"/>
      <c r="F199" s="180"/>
      <c r="G199" s="180"/>
    </row>
    <row r="200" spans="1:7" x14ac:dyDescent="0.25">
      <c r="A200" s="186" t="s">
        <v>110</v>
      </c>
      <c r="B200" s="180"/>
      <c r="D200" s="187"/>
      <c r="F200" s="187" t="s">
        <v>147</v>
      </c>
      <c r="G200" s="180"/>
    </row>
    <row r="201" spans="1:7" x14ac:dyDescent="0.25">
      <c r="A201" s="185" t="s">
        <v>148</v>
      </c>
      <c r="B201" s="180"/>
      <c r="C201" s="187"/>
      <c r="D201" s="187"/>
      <c r="E201" s="187"/>
      <c r="F201" s="187" t="s">
        <v>149</v>
      </c>
      <c r="G201" s="188" t="s">
        <v>12</v>
      </c>
    </row>
    <row r="202" spans="1:7" x14ac:dyDescent="0.25">
      <c r="A202" s="738" t="s">
        <v>11</v>
      </c>
      <c r="B202" s="739"/>
      <c r="C202" s="739"/>
      <c r="D202" s="739"/>
      <c r="E202" s="739"/>
      <c r="F202" s="739"/>
      <c r="G202" s="180"/>
    </row>
    <row r="203" spans="1:7" ht="15.75" thickBot="1" x14ac:dyDescent="0.3">
      <c r="A203" s="181" t="s">
        <v>114</v>
      </c>
      <c r="B203" s="180"/>
      <c r="C203" s="180"/>
      <c r="D203" s="180"/>
      <c r="E203" s="180"/>
      <c r="F203" s="180"/>
      <c r="G203" s="180"/>
    </row>
    <row r="204" spans="1:7" x14ac:dyDescent="0.25">
      <c r="A204" s="740" t="s">
        <v>115</v>
      </c>
      <c r="B204" s="741"/>
      <c r="C204" s="189" t="s">
        <v>116</v>
      </c>
      <c r="D204" s="190" t="s">
        <v>150</v>
      </c>
      <c r="E204" s="191" t="s">
        <v>151</v>
      </c>
      <c r="F204" s="191" t="s">
        <v>119</v>
      </c>
      <c r="G204" s="258"/>
    </row>
    <row r="205" spans="1:7" x14ac:dyDescent="0.25">
      <c r="A205" s="742" t="s">
        <v>120</v>
      </c>
      <c r="B205" s="743"/>
      <c r="C205" s="193" t="s">
        <v>121</v>
      </c>
      <c r="D205" s="193">
        <f>+G233</f>
        <v>23562.805140577082</v>
      </c>
      <c r="E205" s="194">
        <v>0.05</v>
      </c>
      <c r="F205" s="195">
        <f>+E205*D205</f>
        <v>1178.1402570288542</v>
      </c>
      <c r="G205" s="259"/>
    </row>
    <row r="206" spans="1:7" x14ac:dyDescent="0.25">
      <c r="A206" s="750"/>
      <c r="B206" s="751"/>
      <c r="C206" s="193"/>
      <c r="D206" s="193"/>
      <c r="E206" s="194"/>
      <c r="F206" s="195"/>
      <c r="G206" s="259"/>
    </row>
    <row r="207" spans="1:7" x14ac:dyDescent="0.25">
      <c r="A207" s="742"/>
      <c r="B207" s="743"/>
      <c r="C207" s="193"/>
      <c r="D207" s="194"/>
      <c r="E207" s="194"/>
      <c r="F207" s="195"/>
      <c r="G207" s="259"/>
    </row>
    <row r="208" spans="1:7" x14ac:dyDescent="0.25">
      <c r="A208" s="742"/>
      <c r="B208" s="743"/>
      <c r="C208" s="193"/>
      <c r="D208" s="194"/>
      <c r="E208" s="194"/>
      <c r="F208" s="195"/>
      <c r="G208" s="259"/>
    </row>
    <row r="209" spans="1:7" x14ac:dyDescent="0.25">
      <c r="A209" s="742"/>
      <c r="B209" s="743"/>
      <c r="C209" s="193"/>
      <c r="D209" s="194"/>
      <c r="E209" s="194"/>
      <c r="F209" s="195"/>
      <c r="G209" s="259"/>
    </row>
    <row r="210" spans="1:7" ht="15.75" thickBot="1" x14ac:dyDescent="0.3">
      <c r="A210" s="744"/>
      <c r="B210" s="745"/>
      <c r="C210" s="193"/>
      <c r="D210" s="201"/>
      <c r="E210" s="202"/>
      <c r="F210" s="195"/>
      <c r="G210" s="259"/>
    </row>
    <row r="211" spans="1:7" ht="15.75" thickBot="1" x14ac:dyDescent="0.3">
      <c r="A211" s="180"/>
      <c r="B211" s="180"/>
      <c r="C211" s="180"/>
      <c r="D211" s="180"/>
      <c r="E211" s="180"/>
      <c r="F211" s="203" t="s">
        <v>122</v>
      </c>
      <c r="G211" s="261">
        <f>SUM(F205:F210)</f>
        <v>1178.1402570288542</v>
      </c>
    </row>
    <row r="212" spans="1:7" ht="15.75" thickBot="1" x14ac:dyDescent="0.3">
      <c r="A212" s="181" t="s">
        <v>123</v>
      </c>
      <c r="B212" s="180"/>
      <c r="C212" s="180"/>
      <c r="D212" s="180"/>
      <c r="E212" s="180"/>
      <c r="F212" s="180"/>
      <c r="G212" s="262"/>
    </row>
    <row r="213" spans="1:7" x14ac:dyDescent="0.25">
      <c r="A213" s="740"/>
      <c r="B213" s="741"/>
      <c r="C213" s="189" t="s">
        <v>116</v>
      </c>
      <c r="D213" s="189" t="s">
        <v>124</v>
      </c>
      <c r="E213" s="189" t="s">
        <v>117</v>
      </c>
      <c r="F213" s="190" t="s">
        <v>118</v>
      </c>
      <c r="G213" s="258"/>
    </row>
    <row r="214" spans="1:7" x14ac:dyDescent="0.25">
      <c r="A214" s="205"/>
      <c r="B214" s="265"/>
      <c r="C214" s="265"/>
      <c r="D214" s="266"/>
      <c r="E214" s="267"/>
      <c r="F214" s="195"/>
      <c r="G214" s="259"/>
    </row>
    <row r="215" spans="1:7" x14ac:dyDescent="0.25">
      <c r="A215" s="205"/>
      <c r="B215" s="206"/>
      <c r="C215" s="207"/>
      <c r="D215" s="266"/>
      <c r="E215" s="195"/>
      <c r="F215" s="195"/>
      <c r="G215" s="259"/>
    </row>
    <row r="216" spans="1:7" x14ac:dyDescent="0.25">
      <c r="A216" s="205"/>
      <c r="B216" s="206"/>
      <c r="C216" s="207"/>
      <c r="D216" s="208"/>
      <c r="E216" s="195"/>
      <c r="F216" s="195"/>
      <c r="G216" s="259"/>
    </row>
    <row r="217" spans="1:7" x14ac:dyDescent="0.25">
      <c r="A217" s="205"/>
      <c r="B217" s="206"/>
      <c r="C217" s="207"/>
      <c r="D217" s="208"/>
      <c r="E217" s="195"/>
      <c r="F217" s="195"/>
      <c r="G217" s="259"/>
    </row>
    <row r="218" spans="1:7" x14ac:dyDescent="0.25">
      <c r="A218" s="210"/>
      <c r="B218" s="211"/>
      <c r="C218" s="212"/>
      <c r="D218" s="213"/>
      <c r="E218" s="214"/>
      <c r="F218" s="215"/>
      <c r="G218" s="259"/>
    </row>
    <row r="219" spans="1:7" ht="15.75" thickBot="1" x14ac:dyDescent="0.3">
      <c r="A219" s="216"/>
      <c r="B219" s="217"/>
      <c r="C219" s="218"/>
      <c r="D219" s="219"/>
      <c r="E219" s="220"/>
      <c r="F219" s="221"/>
      <c r="G219" s="260"/>
    </row>
    <row r="220" spans="1:7" ht="15.75" thickBot="1" x14ac:dyDescent="0.3">
      <c r="A220" s="180"/>
      <c r="B220" s="180"/>
      <c r="C220" s="180"/>
      <c r="D220" s="180"/>
      <c r="E220" s="180"/>
      <c r="F220" s="203" t="s">
        <v>122</v>
      </c>
      <c r="G220" s="261">
        <f>SUM(F214:F219)</f>
        <v>0</v>
      </c>
    </row>
    <row r="221" spans="1:7" ht="15.75" thickBot="1" x14ac:dyDescent="0.3">
      <c r="A221" s="223" t="s">
        <v>125</v>
      </c>
      <c r="B221" s="224"/>
      <c r="C221" s="180"/>
      <c r="D221" s="180"/>
      <c r="E221" s="180"/>
      <c r="F221" s="180"/>
      <c r="G221" s="262"/>
    </row>
    <row r="222" spans="1:7" x14ac:dyDescent="0.25">
      <c r="A222" s="225" t="s">
        <v>126</v>
      </c>
      <c r="B222" s="226" t="s">
        <v>127</v>
      </c>
      <c r="C222" s="189" t="s">
        <v>128</v>
      </c>
      <c r="D222" s="189" t="s">
        <v>129</v>
      </c>
      <c r="E222" s="189" t="s">
        <v>130</v>
      </c>
      <c r="F222" s="227" t="s">
        <v>118</v>
      </c>
      <c r="G222" s="258"/>
    </row>
    <row r="223" spans="1:7" x14ac:dyDescent="0.25">
      <c r="A223" s="210"/>
      <c r="B223" s="228"/>
      <c r="C223" s="229"/>
      <c r="D223" s="230"/>
      <c r="E223" s="228"/>
      <c r="F223" s="202"/>
      <c r="G223" s="259"/>
    </row>
    <row r="224" spans="1:7" x14ac:dyDescent="0.25">
      <c r="A224" s="210"/>
      <c r="B224" s="231"/>
      <c r="C224" s="193"/>
      <c r="D224" s="199"/>
      <c r="E224" s="202"/>
      <c r="F224" s="202"/>
      <c r="G224" s="259"/>
    </row>
    <row r="225" spans="1:7" ht="15.75" thickBot="1" x14ac:dyDescent="0.3">
      <c r="A225" s="232"/>
      <c r="B225" s="218"/>
      <c r="C225" s="219"/>
      <c r="D225" s="220"/>
      <c r="E225" s="221"/>
      <c r="F225" s="218"/>
      <c r="G225" s="259"/>
    </row>
    <row r="226" spans="1:7" ht="15.75" thickBot="1" x14ac:dyDescent="0.3">
      <c r="A226" s="180"/>
      <c r="B226" s="180"/>
      <c r="C226" s="180"/>
      <c r="D226" s="180"/>
      <c r="E226" s="180"/>
      <c r="F226" s="203" t="s">
        <v>122</v>
      </c>
      <c r="G226" s="261">
        <f>SUM(F223:F225)</f>
        <v>0</v>
      </c>
    </row>
    <row r="227" spans="1:7" ht="15.75" thickBot="1" x14ac:dyDescent="0.3">
      <c r="A227" s="223" t="s">
        <v>131</v>
      </c>
      <c r="B227" s="180"/>
      <c r="C227" s="180"/>
      <c r="D227" s="180"/>
      <c r="E227" s="180"/>
      <c r="F227" s="180"/>
      <c r="G227" s="262"/>
    </row>
    <row r="228" spans="1:7" x14ac:dyDescent="0.25">
      <c r="A228" s="225" t="s">
        <v>132</v>
      </c>
      <c r="B228" s="233" t="s">
        <v>116</v>
      </c>
      <c r="C228" s="189" t="s">
        <v>117</v>
      </c>
      <c r="D228" s="234" t="s">
        <v>133</v>
      </c>
      <c r="E228" s="233" t="s">
        <v>134</v>
      </c>
      <c r="F228" s="190" t="s">
        <v>118</v>
      </c>
      <c r="G228" s="258"/>
    </row>
    <row r="229" spans="1:7" x14ac:dyDescent="0.25">
      <c r="A229" s="235" t="s">
        <v>135</v>
      </c>
      <c r="B229" s="193" t="s">
        <v>136</v>
      </c>
      <c r="C229" s="268">
        <v>0.85</v>
      </c>
      <c r="D229" s="202">
        <v>27720.947224208332</v>
      </c>
      <c r="E229" s="228">
        <f>1/C229*8</f>
        <v>9.4117647058823533</v>
      </c>
      <c r="F229" s="237">
        <f>+C229*D229</f>
        <v>23562.805140577082</v>
      </c>
      <c r="G229" s="259"/>
    </row>
    <row r="230" spans="1:7" x14ac:dyDescent="0.25">
      <c r="A230" s="225"/>
      <c r="B230" s="269"/>
      <c r="C230" s="270"/>
      <c r="D230" s="202"/>
      <c r="E230" s="202"/>
      <c r="F230" s="237"/>
      <c r="G230" s="259"/>
    </row>
    <row r="231" spans="1:7" x14ac:dyDescent="0.25">
      <c r="A231" s="210"/>
      <c r="B231" s="156"/>
      <c r="C231" s="270"/>
      <c r="D231" s="202"/>
      <c r="E231" s="202"/>
      <c r="F231" s="237"/>
      <c r="G231" s="259"/>
    </row>
    <row r="232" spans="1:7" ht="15.75" thickBot="1" x14ac:dyDescent="0.3">
      <c r="A232" s="241"/>
      <c r="B232" s="242"/>
      <c r="C232" s="242"/>
      <c r="D232" s="242"/>
      <c r="E232" s="217"/>
      <c r="F232" s="243"/>
      <c r="G232" s="260"/>
    </row>
    <row r="233" spans="1:7" ht="15.75" thickBot="1" x14ac:dyDescent="0.3">
      <c r="A233" s="180"/>
      <c r="B233" s="180"/>
      <c r="C233" s="180"/>
      <c r="D233" s="180"/>
      <c r="E233" s="180"/>
      <c r="F233" s="203" t="s">
        <v>122</v>
      </c>
      <c r="G233" s="261">
        <f>SUM(F229:F232)</f>
        <v>23562.805140577082</v>
      </c>
    </row>
    <row r="234" spans="1:7" ht="15.75" thickBot="1" x14ac:dyDescent="0.3">
      <c r="A234" s="180"/>
      <c r="B234" s="180"/>
      <c r="C234" s="180"/>
      <c r="D234" s="188"/>
      <c r="E234" s="180"/>
      <c r="F234" s="188"/>
      <c r="G234" s="262"/>
    </row>
    <row r="235" spans="1:7" ht="15.75" thickBot="1" x14ac:dyDescent="0.3">
      <c r="A235" s="180"/>
      <c r="B235" s="180"/>
      <c r="C235" s="180"/>
      <c r="D235" s="244" t="s">
        <v>137</v>
      </c>
      <c r="E235" s="245"/>
      <c r="F235" s="245"/>
      <c r="G235" s="261">
        <f>G211+G220+G226+G233</f>
        <v>24740.945397605938</v>
      </c>
    </row>
    <row r="236" spans="1:7" ht="15.75" thickBot="1" x14ac:dyDescent="0.3">
      <c r="A236" s="181" t="s">
        <v>138</v>
      </c>
      <c r="B236" s="180"/>
      <c r="C236" s="180"/>
      <c r="D236" s="180"/>
      <c r="E236" s="180"/>
      <c r="F236" s="180"/>
      <c r="G236" s="180"/>
    </row>
    <row r="237" spans="1:7" x14ac:dyDescent="0.25">
      <c r="A237" s="246" t="s">
        <v>115</v>
      </c>
      <c r="B237" s="247"/>
      <c r="C237" s="247"/>
      <c r="D237" s="248"/>
      <c r="E237" s="249" t="s">
        <v>139</v>
      </c>
      <c r="F237" s="250" t="s">
        <v>140</v>
      </c>
      <c r="G237" s="192"/>
    </row>
    <row r="238" spans="1:7" x14ac:dyDescent="0.25">
      <c r="A238" s="210" t="s">
        <v>141</v>
      </c>
      <c r="B238" s="251"/>
      <c r="C238" s="251"/>
      <c r="D238" s="211"/>
      <c r="E238" s="166">
        <v>0.24</v>
      </c>
      <c r="F238" s="253">
        <f>++E238*G235</f>
        <v>5937.8268954254245</v>
      </c>
      <c r="G238" s="254"/>
    </row>
    <row r="239" spans="1:7" x14ac:dyDescent="0.25">
      <c r="A239" s="210" t="s">
        <v>142</v>
      </c>
      <c r="B239" s="251"/>
      <c r="C239" s="251"/>
      <c r="D239" s="211"/>
      <c r="E239" s="166">
        <v>0.03</v>
      </c>
      <c r="F239" s="253">
        <f>+E239*G235</f>
        <v>742.22836192817806</v>
      </c>
      <c r="G239" s="254"/>
    </row>
    <row r="240" spans="1:7" ht="15.75" thickBot="1" x14ac:dyDescent="0.3">
      <c r="A240" s="216" t="s">
        <v>143</v>
      </c>
      <c r="B240" s="224"/>
      <c r="C240" s="224"/>
      <c r="D240" s="217"/>
      <c r="E240" s="169">
        <v>0.05</v>
      </c>
      <c r="F240" s="256">
        <f>+E240*G235</f>
        <v>1237.0472698802969</v>
      </c>
      <c r="G240" s="222"/>
    </row>
    <row r="241" spans="1:7" ht="15.75" thickBot="1" x14ac:dyDescent="0.3">
      <c r="A241" s="180"/>
      <c r="B241" s="180"/>
      <c r="C241" s="180"/>
      <c r="D241" s="180"/>
      <c r="E241" s="180"/>
      <c r="F241" s="203" t="s">
        <v>122</v>
      </c>
      <c r="G241" s="257">
        <f>SUM(F238:F240)</f>
        <v>7917.1025272338993</v>
      </c>
    </row>
    <row r="242" spans="1:7" ht="15.75" thickBot="1" x14ac:dyDescent="0.3">
      <c r="A242" s="180"/>
      <c r="B242" s="180"/>
      <c r="C242" s="180"/>
      <c r="D242" s="180"/>
      <c r="E242" s="180"/>
      <c r="F242" s="180"/>
      <c r="G242" s="180"/>
    </row>
    <row r="243" spans="1:7" ht="15.75" thickBot="1" x14ac:dyDescent="0.3">
      <c r="B243" s="180"/>
      <c r="C243" s="244" t="s">
        <v>144</v>
      </c>
      <c r="D243" s="245"/>
      <c r="E243" s="245"/>
      <c r="F243" s="245"/>
      <c r="G243" s="204">
        <f>ROUND((G235+G241),0)</f>
        <v>32658</v>
      </c>
    </row>
    <row r="244" spans="1:7" ht="15.75" thickBot="1" x14ac:dyDescent="0.3"/>
    <row r="245" spans="1:7" x14ac:dyDescent="0.25">
      <c r="A245" s="174" t="s">
        <v>107</v>
      </c>
      <c r="B245" s="175"/>
      <c r="C245" s="176"/>
      <c r="D245" s="177"/>
      <c r="E245" s="176"/>
      <c r="F245" s="176"/>
      <c r="G245" s="102"/>
    </row>
    <row r="246" spans="1:7" x14ac:dyDescent="0.25">
      <c r="A246" s="746" t="s">
        <v>108</v>
      </c>
      <c r="B246" s="747"/>
      <c r="C246" s="180"/>
      <c r="D246" s="181" t="s">
        <v>109</v>
      </c>
      <c r="E246" s="180"/>
      <c r="F246" s="180"/>
      <c r="G246" s="182"/>
    </row>
    <row r="247" spans="1:7" ht="15.75" thickBot="1" x14ac:dyDescent="0.3">
      <c r="A247" s="183"/>
      <c r="B247" s="184"/>
      <c r="C247" s="735"/>
      <c r="D247" s="736"/>
      <c r="E247" s="736"/>
      <c r="F247" s="736"/>
      <c r="G247" s="737"/>
    </row>
    <row r="248" spans="1:7" x14ac:dyDescent="0.25">
      <c r="A248" s="185"/>
      <c r="B248" s="180"/>
      <c r="C248" s="180"/>
      <c r="D248" s="180"/>
      <c r="E248" s="180"/>
      <c r="F248" s="180"/>
      <c r="G248" s="180"/>
    </row>
    <row r="249" spans="1:7" x14ac:dyDescent="0.25">
      <c r="A249" s="186" t="s">
        <v>110</v>
      </c>
      <c r="B249" s="180"/>
      <c r="D249" s="187"/>
      <c r="F249" s="187" t="s">
        <v>147</v>
      </c>
      <c r="G249" s="180"/>
    </row>
    <row r="250" spans="1:7" x14ac:dyDescent="0.25">
      <c r="A250" s="185" t="s">
        <v>148</v>
      </c>
      <c r="B250" s="180"/>
      <c r="C250" s="187"/>
      <c r="D250" s="187"/>
      <c r="E250" s="187"/>
      <c r="F250" s="187" t="s">
        <v>149</v>
      </c>
      <c r="G250" s="188" t="s">
        <v>12</v>
      </c>
    </row>
    <row r="251" spans="1:7" x14ac:dyDescent="0.25">
      <c r="A251" s="738" t="s">
        <v>34</v>
      </c>
      <c r="B251" s="739"/>
      <c r="C251" s="739"/>
      <c r="D251" s="739"/>
      <c r="E251" s="739"/>
      <c r="F251" s="739"/>
      <c r="G251" s="180"/>
    </row>
    <row r="252" spans="1:7" ht="15.75" thickBot="1" x14ac:dyDescent="0.3">
      <c r="A252" s="181" t="s">
        <v>114</v>
      </c>
      <c r="B252" s="180"/>
      <c r="C252" s="180"/>
      <c r="D252" s="180"/>
      <c r="E252" s="180"/>
      <c r="F252" s="180"/>
      <c r="G252" s="180"/>
    </row>
    <row r="253" spans="1:7" x14ac:dyDescent="0.25">
      <c r="A253" s="740" t="s">
        <v>115</v>
      </c>
      <c r="B253" s="741"/>
      <c r="C253" s="189" t="s">
        <v>116</v>
      </c>
      <c r="D253" s="190" t="s">
        <v>150</v>
      </c>
      <c r="E253" s="191" t="s">
        <v>151</v>
      </c>
      <c r="F253" s="191" t="s">
        <v>119</v>
      </c>
      <c r="G253" s="258"/>
    </row>
    <row r="254" spans="1:7" x14ac:dyDescent="0.25">
      <c r="A254" s="742" t="s">
        <v>120</v>
      </c>
      <c r="B254" s="743"/>
      <c r="C254" s="193" t="s">
        <v>121</v>
      </c>
      <c r="D254" s="193">
        <f>+G282</f>
        <v>27720.947224208332</v>
      </c>
      <c r="E254" s="194">
        <v>0.05</v>
      </c>
      <c r="F254" s="195">
        <f>+E254*D254</f>
        <v>1386.0473612104167</v>
      </c>
      <c r="G254" s="259"/>
    </row>
    <row r="255" spans="1:7" x14ac:dyDescent="0.25">
      <c r="A255" s="750"/>
      <c r="B255" s="751"/>
      <c r="C255" s="193"/>
      <c r="D255" s="193"/>
      <c r="E255" s="194"/>
      <c r="F255" s="195"/>
      <c r="G255" s="259"/>
    </row>
    <row r="256" spans="1:7" x14ac:dyDescent="0.25">
      <c r="A256" s="742"/>
      <c r="B256" s="743"/>
      <c r="C256" s="193"/>
      <c r="D256" s="194"/>
      <c r="E256" s="194"/>
      <c r="F256" s="195"/>
      <c r="G256" s="259"/>
    </row>
    <row r="257" spans="1:7" x14ac:dyDescent="0.25">
      <c r="A257" s="742"/>
      <c r="B257" s="743"/>
      <c r="C257" s="193"/>
      <c r="D257" s="194"/>
      <c r="E257" s="194"/>
      <c r="F257" s="195"/>
      <c r="G257" s="259"/>
    </row>
    <row r="258" spans="1:7" x14ac:dyDescent="0.25">
      <c r="A258" s="742"/>
      <c r="B258" s="743"/>
      <c r="C258" s="193"/>
      <c r="D258" s="194"/>
      <c r="E258" s="194"/>
      <c r="F258" s="195"/>
      <c r="G258" s="259"/>
    </row>
    <row r="259" spans="1:7" ht="15.75" thickBot="1" x14ac:dyDescent="0.3">
      <c r="A259" s="744"/>
      <c r="B259" s="745"/>
      <c r="C259" s="193"/>
      <c r="D259" s="201"/>
      <c r="E259" s="202"/>
      <c r="F259" s="195"/>
      <c r="G259" s="259"/>
    </row>
    <row r="260" spans="1:7" ht="15.75" thickBot="1" x14ac:dyDescent="0.3">
      <c r="A260" s="180"/>
      <c r="B260" s="180"/>
      <c r="C260" s="180"/>
      <c r="D260" s="180"/>
      <c r="E260" s="180"/>
      <c r="F260" s="203" t="s">
        <v>122</v>
      </c>
      <c r="G260" s="261">
        <f>SUM(F254:F259)</f>
        <v>1386.0473612104167</v>
      </c>
    </row>
    <row r="261" spans="1:7" ht="15.75" thickBot="1" x14ac:dyDescent="0.3">
      <c r="A261" s="181" t="s">
        <v>123</v>
      </c>
      <c r="B261" s="180"/>
      <c r="C261" s="180"/>
      <c r="D261" s="180"/>
      <c r="E261" s="180"/>
      <c r="F261" s="180"/>
      <c r="G261" s="262"/>
    </row>
    <row r="262" spans="1:7" x14ac:dyDescent="0.25">
      <c r="A262" s="740"/>
      <c r="B262" s="741"/>
      <c r="C262" s="189" t="s">
        <v>116</v>
      </c>
      <c r="D262" s="189" t="s">
        <v>124</v>
      </c>
      <c r="E262" s="189" t="s">
        <v>117</v>
      </c>
      <c r="F262" s="190" t="s">
        <v>118</v>
      </c>
      <c r="G262" s="258"/>
    </row>
    <row r="263" spans="1:7" x14ac:dyDescent="0.25">
      <c r="A263" s="205"/>
      <c r="B263" s="265"/>
      <c r="C263" s="265"/>
      <c r="D263" s="266"/>
      <c r="E263" s="267"/>
      <c r="F263" s="195"/>
      <c r="G263" s="259"/>
    </row>
    <row r="264" spans="1:7" x14ac:dyDescent="0.25">
      <c r="A264" s="205"/>
      <c r="B264" s="206"/>
      <c r="C264" s="207"/>
      <c r="D264" s="266"/>
      <c r="E264" s="195"/>
      <c r="F264" s="195"/>
      <c r="G264" s="259"/>
    </row>
    <row r="265" spans="1:7" x14ac:dyDescent="0.25">
      <c r="A265" s="205"/>
      <c r="B265" s="206"/>
      <c r="C265" s="207"/>
      <c r="D265" s="208"/>
      <c r="E265" s="195"/>
      <c r="F265" s="195"/>
      <c r="G265" s="259"/>
    </row>
    <row r="266" spans="1:7" x14ac:dyDescent="0.25">
      <c r="A266" s="205"/>
      <c r="B266" s="206"/>
      <c r="C266" s="207"/>
      <c r="D266" s="208"/>
      <c r="E266" s="195"/>
      <c r="F266" s="195"/>
      <c r="G266" s="259"/>
    </row>
    <row r="267" spans="1:7" x14ac:dyDescent="0.25">
      <c r="A267" s="210"/>
      <c r="B267" s="211"/>
      <c r="C267" s="212"/>
      <c r="D267" s="213"/>
      <c r="E267" s="214"/>
      <c r="F267" s="215"/>
      <c r="G267" s="259"/>
    </row>
    <row r="268" spans="1:7" ht="15.75" thickBot="1" x14ac:dyDescent="0.3">
      <c r="A268" s="216"/>
      <c r="B268" s="217"/>
      <c r="C268" s="218"/>
      <c r="D268" s="219"/>
      <c r="E268" s="220"/>
      <c r="F268" s="221"/>
      <c r="G268" s="260"/>
    </row>
    <row r="269" spans="1:7" ht="15.75" thickBot="1" x14ac:dyDescent="0.3">
      <c r="A269" s="180"/>
      <c r="B269" s="180"/>
      <c r="C269" s="180"/>
      <c r="D269" s="180"/>
      <c r="E269" s="180"/>
      <c r="F269" s="203" t="s">
        <v>122</v>
      </c>
      <c r="G269" s="261">
        <f>SUM(F263:F268)</f>
        <v>0</v>
      </c>
    </row>
    <row r="270" spans="1:7" ht="15.75" thickBot="1" x14ac:dyDescent="0.3">
      <c r="A270" s="223" t="s">
        <v>125</v>
      </c>
      <c r="B270" s="224"/>
      <c r="C270" s="180"/>
      <c r="D270" s="180"/>
      <c r="E270" s="180"/>
      <c r="F270" s="180"/>
      <c r="G270" s="262"/>
    </row>
    <row r="271" spans="1:7" x14ac:dyDescent="0.25">
      <c r="A271" s="225" t="s">
        <v>126</v>
      </c>
      <c r="B271" s="226" t="s">
        <v>127</v>
      </c>
      <c r="C271" s="189" t="s">
        <v>128</v>
      </c>
      <c r="D271" s="189" t="s">
        <v>129</v>
      </c>
      <c r="E271" s="189" t="s">
        <v>130</v>
      </c>
      <c r="F271" s="227" t="s">
        <v>118</v>
      </c>
      <c r="G271" s="258"/>
    </row>
    <row r="272" spans="1:7" x14ac:dyDescent="0.25">
      <c r="A272" s="210"/>
      <c r="B272" s="228"/>
      <c r="C272" s="229"/>
      <c r="D272" s="230"/>
      <c r="E272" s="228"/>
      <c r="F272" s="202"/>
      <c r="G272" s="259"/>
    </row>
    <row r="273" spans="1:7" x14ac:dyDescent="0.25">
      <c r="A273" s="210"/>
      <c r="B273" s="231"/>
      <c r="C273" s="193"/>
      <c r="D273" s="199"/>
      <c r="E273" s="202"/>
      <c r="F273" s="202"/>
      <c r="G273" s="259"/>
    </row>
    <row r="274" spans="1:7" ht="15.75" thickBot="1" x14ac:dyDescent="0.3">
      <c r="A274" s="232"/>
      <c r="B274" s="218"/>
      <c r="C274" s="219"/>
      <c r="D274" s="220"/>
      <c r="E274" s="221"/>
      <c r="F274" s="218"/>
      <c r="G274" s="259"/>
    </row>
    <row r="275" spans="1:7" ht="15.75" thickBot="1" x14ac:dyDescent="0.3">
      <c r="A275" s="180"/>
      <c r="B275" s="180"/>
      <c r="C275" s="180"/>
      <c r="D275" s="180"/>
      <c r="E275" s="180"/>
      <c r="F275" s="203" t="s">
        <v>122</v>
      </c>
      <c r="G275" s="261">
        <f>SUM(F272:F274)</f>
        <v>0</v>
      </c>
    </row>
    <row r="276" spans="1:7" ht="15.75" thickBot="1" x14ac:dyDescent="0.3">
      <c r="A276" s="223" t="s">
        <v>131</v>
      </c>
      <c r="B276" s="180"/>
      <c r="C276" s="180"/>
      <c r="D276" s="180"/>
      <c r="E276" s="180"/>
      <c r="F276" s="180"/>
      <c r="G276" s="262"/>
    </row>
    <row r="277" spans="1:7" x14ac:dyDescent="0.25">
      <c r="A277" s="225" t="s">
        <v>132</v>
      </c>
      <c r="B277" s="233" t="s">
        <v>116</v>
      </c>
      <c r="C277" s="189" t="s">
        <v>117</v>
      </c>
      <c r="D277" s="234" t="s">
        <v>133</v>
      </c>
      <c r="E277" s="233" t="s">
        <v>134</v>
      </c>
      <c r="F277" s="190" t="s">
        <v>118</v>
      </c>
      <c r="G277" s="258"/>
    </row>
    <row r="278" spans="1:7" x14ac:dyDescent="0.25">
      <c r="A278" s="235" t="s">
        <v>135</v>
      </c>
      <c r="B278" s="193" t="s">
        <v>136</v>
      </c>
      <c r="C278" s="268">
        <v>1</v>
      </c>
      <c r="D278" s="202">
        <v>27720.947224208332</v>
      </c>
      <c r="E278" s="228">
        <f>1/C278*8</f>
        <v>8</v>
      </c>
      <c r="F278" s="237">
        <f>+C278*D278</f>
        <v>27720.947224208332</v>
      </c>
      <c r="G278" s="259"/>
    </row>
    <row r="279" spans="1:7" x14ac:dyDescent="0.25">
      <c r="A279" s="225"/>
      <c r="B279" s="269"/>
      <c r="C279" s="270"/>
      <c r="D279" s="202"/>
      <c r="E279" s="202"/>
      <c r="F279" s="237"/>
      <c r="G279" s="259"/>
    </row>
    <row r="280" spans="1:7" x14ac:dyDescent="0.25">
      <c r="A280" s="210"/>
      <c r="B280" s="156"/>
      <c r="C280" s="270"/>
      <c r="D280" s="202"/>
      <c r="E280" s="202"/>
      <c r="F280" s="237"/>
      <c r="G280" s="259"/>
    </row>
    <row r="281" spans="1:7" ht="15.75" thickBot="1" x14ac:dyDescent="0.3">
      <c r="A281" s="241"/>
      <c r="B281" s="242"/>
      <c r="C281" s="242"/>
      <c r="D281" s="242"/>
      <c r="E281" s="217"/>
      <c r="F281" s="243"/>
      <c r="G281" s="260"/>
    </row>
    <row r="282" spans="1:7" ht="15.75" thickBot="1" x14ac:dyDescent="0.3">
      <c r="A282" s="180"/>
      <c r="B282" s="180"/>
      <c r="C282" s="180"/>
      <c r="D282" s="180"/>
      <c r="E282" s="180"/>
      <c r="F282" s="203" t="s">
        <v>122</v>
      </c>
      <c r="G282" s="261">
        <f>SUM(F278:F281)</f>
        <v>27720.947224208332</v>
      </c>
    </row>
    <row r="283" spans="1:7" ht="15.75" thickBot="1" x14ac:dyDescent="0.3">
      <c r="A283" s="180"/>
      <c r="B283" s="180"/>
      <c r="C283" s="180"/>
      <c r="D283" s="188"/>
      <c r="E283" s="180"/>
      <c r="F283" s="188"/>
      <c r="G283" s="262"/>
    </row>
    <row r="284" spans="1:7" ht="15.75" thickBot="1" x14ac:dyDescent="0.3">
      <c r="A284" s="180"/>
      <c r="B284" s="180"/>
      <c r="C284" s="180"/>
      <c r="D284" s="244" t="s">
        <v>137</v>
      </c>
      <c r="E284" s="245"/>
      <c r="F284" s="245"/>
      <c r="G284" s="261">
        <f>G260+G269+G275+G282</f>
        <v>29106.99458541875</v>
      </c>
    </row>
    <row r="285" spans="1:7" ht="15.75" thickBot="1" x14ac:dyDescent="0.3">
      <c r="A285" s="181" t="s">
        <v>138</v>
      </c>
      <c r="B285" s="180"/>
      <c r="C285" s="180"/>
      <c r="D285" s="180"/>
      <c r="E285" s="180"/>
      <c r="F285" s="180"/>
      <c r="G285" s="180"/>
    </row>
    <row r="286" spans="1:7" x14ac:dyDescent="0.25">
      <c r="A286" s="246" t="s">
        <v>115</v>
      </c>
      <c r="B286" s="247"/>
      <c r="C286" s="247"/>
      <c r="D286" s="248"/>
      <c r="E286" s="249" t="s">
        <v>139</v>
      </c>
      <c r="F286" s="250" t="s">
        <v>140</v>
      </c>
      <c r="G286" s="192"/>
    </row>
    <row r="287" spans="1:7" x14ac:dyDescent="0.25">
      <c r="A287" s="210" t="s">
        <v>141</v>
      </c>
      <c r="B287" s="251"/>
      <c r="C287" s="251"/>
      <c r="D287" s="211"/>
      <c r="E287" s="166">
        <v>0.24</v>
      </c>
      <c r="F287" s="253">
        <f>++E287*G284</f>
        <v>6985.6787005004999</v>
      </c>
      <c r="G287" s="254"/>
    </row>
    <row r="288" spans="1:7" x14ac:dyDescent="0.25">
      <c r="A288" s="210" t="s">
        <v>142</v>
      </c>
      <c r="B288" s="251"/>
      <c r="C288" s="251"/>
      <c r="D288" s="211"/>
      <c r="E288" s="166">
        <v>0.03</v>
      </c>
      <c r="F288" s="253">
        <f>+E288*G284</f>
        <v>873.20983756256248</v>
      </c>
      <c r="G288" s="254"/>
    </row>
    <row r="289" spans="1:7" ht="15.75" thickBot="1" x14ac:dyDescent="0.3">
      <c r="A289" s="216" t="s">
        <v>143</v>
      </c>
      <c r="B289" s="224"/>
      <c r="C289" s="224"/>
      <c r="D289" s="217"/>
      <c r="E289" s="169">
        <v>0.05</v>
      </c>
      <c r="F289" s="256">
        <f>+E289*G284</f>
        <v>1455.3497292709376</v>
      </c>
      <c r="G289" s="222"/>
    </row>
    <row r="290" spans="1:7" ht="15.75" thickBot="1" x14ac:dyDescent="0.3">
      <c r="A290" s="180"/>
      <c r="B290" s="180"/>
      <c r="C290" s="180"/>
      <c r="D290" s="180"/>
      <c r="E290" s="180"/>
      <c r="F290" s="203" t="s">
        <v>122</v>
      </c>
      <c r="G290" s="257">
        <f>SUM(F287:F289)</f>
        <v>9314.2382673339998</v>
      </c>
    </row>
    <row r="291" spans="1:7" ht="15.75" thickBot="1" x14ac:dyDescent="0.3">
      <c r="A291" s="180"/>
      <c r="B291" s="180"/>
      <c r="C291" s="180"/>
      <c r="D291" s="180"/>
      <c r="E291" s="180"/>
      <c r="F291" s="180"/>
      <c r="G291" s="180"/>
    </row>
    <row r="292" spans="1:7" ht="15.75" thickBot="1" x14ac:dyDescent="0.3">
      <c r="B292" s="180"/>
      <c r="C292" s="244" t="s">
        <v>144</v>
      </c>
      <c r="D292" s="245"/>
      <c r="E292" s="245"/>
      <c r="F292" s="245"/>
      <c r="G292" s="204">
        <f>ROUND((G284+G290),0)</f>
        <v>38421</v>
      </c>
    </row>
  </sheetData>
  <mergeCells count="70">
    <mergeCell ref="A257:B257"/>
    <mergeCell ref="A258:B258"/>
    <mergeCell ref="A259:B259"/>
    <mergeCell ref="A262:B262"/>
    <mergeCell ref="C247:G247"/>
    <mergeCell ref="A251:F251"/>
    <mergeCell ref="A253:B253"/>
    <mergeCell ref="A254:B254"/>
    <mergeCell ref="A255:B255"/>
    <mergeCell ref="A256:B256"/>
    <mergeCell ref="A246:B246"/>
    <mergeCell ref="A197:B197"/>
    <mergeCell ref="C198:G198"/>
    <mergeCell ref="A202:F202"/>
    <mergeCell ref="A204:B204"/>
    <mergeCell ref="A205:B205"/>
    <mergeCell ref="A206:B206"/>
    <mergeCell ref="A207:B207"/>
    <mergeCell ref="A208:B208"/>
    <mergeCell ref="A209:B209"/>
    <mergeCell ref="A210:B210"/>
    <mergeCell ref="A213:B213"/>
    <mergeCell ref="A166:B166"/>
    <mergeCell ref="A117:B117"/>
    <mergeCell ref="A149:B149"/>
    <mergeCell ref="C150:G150"/>
    <mergeCell ref="A156:B156"/>
    <mergeCell ref="A157:B157"/>
    <mergeCell ref="A158:B158"/>
    <mergeCell ref="A159:B159"/>
    <mergeCell ref="A160:B160"/>
    <mergeCell ref="A161:B161"/>
    <mergeCell ref="A162:B162"/>
    <mergeCell ref="A163:B163"/>
    <mergeCell ref="A116:B116"/>
    <mergeCell ref="A64:B64"/>
    <mergeCell ref="A67:B67"/>
    <mergeCell ref="C99:G99"/>
    <mergeCell ref="A103:F103"/>
    <mergeCell ref="A105:B105"/>
    <mergeCell ref="A106:B106"/>
    <mergeCell ref="A107:B107"/>
    <mergeCell ref="A108:B108"/>
    <mergeCell ref="A110:B110"/>
    <mergeCell ref="A111:B111"/>
    <mergeCell ref="A114:B114"/>
    <mergeCell ref="A63:B63"/>
    <mergeCell ref="A19:B19"/>
    <mergeCell ref="A49:B49"/>
    <mergeCell ref="A50:B50"/>
    <mergeCell ref="C51:G51"/>
    <mergeCell ref="A54:E54"/>
    <mergeCell ref="A57:B57"/>
    <mergeCell ref="A58:B58"/>
    <mergeCell ref="A59:B59"/>
    <mergeCell ref="A60:B60"/>
    <mergeCell ref="A61:B61"/>
    <mergeCell ref="A62:B62"/>
    <mergeCell ref="A16:B16"/>
    <mergeCell ref="A1:B1"/>
    <mergeCell ref="A2:B2"/>
    <mergeCell ref="C3:G3"/>
    <mergeCell ref="A6:E6"/>
    <mergeCell ref="A9:B9"/>
    <mergeCell ref="A10:B10"/>
    <mergeCell ref="A11:B11"/>
    <mergeCell ref="A12:B12"/>
    <mergeCell ref="A13:B13"/>
    <mergeCell ref="A14:B14"/>
    <mergeCell ref="A15:B1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0"/>
  <sheetViews>
    <sheetView topLeftCell="A161" workbookViewId="0">
      <selection activeCell="G190" sqref="G190"/>
    </sheetView>
  </sheetViews>
  <sheetFormatPr baseColWidth="10" defaultRowHeight="15" x14ac:dyDescent="0.25"/>
  <sheetData>
    <row r="1" spans="1:7" x14ac:dyDescent="0.25">
      <c r="A1" s="271" t="s">
        <v>107</v>
      </c>
      <c r="B1" s="272"/>
      <c r="C1" s="273"/>
      <c r="D1" s="273"/>
      <c r="E1" s="273"/>
      <c r="F1" s="273"/>
      <c r="G1" s="274"/>
    </row>
    <row r="2" spans="1:7" x14ac:dyDescent="0.25">
      <c r="A2" s="275" t="s">
        <v>108</v>
      </c>
      <c r="B2" s="276"/>
      <c r="C2" s="277"/>
      <c r="D2" s="278" t="s">
        <v>109</v>
      </c>
      <c r="E2" s="277"/>
      <c r="F2" s="277"/>
      <c r="G2" s="279"/>
    </row>
    <row r="3" spans="1:7" ht="15.75" thickBot="1" x14ac:dyDescent="0.3">
      <c r="A3" s="280"/>
      <c r="B3" s="281"/>
      <c r="C3" s="752"/>
      <c r="D3" s="753"/>
      <c r="E3" s="753"/>
      <c r="F3" s="753"/>
      <c r="G3" s="754"/>
    </row>
    <row r="4" spans="1:7" x14ac:dyDescent="0.25">
      <c r="A4" s="282"/>
      <c r="B4" s="277"/>
      <c r="C4" s="277"/>
      <c r="D4" s="277"/>
      <c r="E4" s="277"/>
      <c r="F4" s="277"/>
      <c r="G4" s="277"/>
    </row>
    <row r="5" spans="1:7" x14ac:dyDescent="0.25">
      <c r="A5" s="283" t="s">
        <v>110</v>
      </c>
      <c r="B5" s="277"/>
      <c r="C5" s="284"/>
      <c r="D5" s="285"/>
      <c r="E5" s="284"/>
      <c r="F5" s="285" t="s">
        <v>147</v>
      </c>
      <c r="G5" s="277"/>
    </row>
    <row r="6" spans="1:7" x14ac:dyDescent="0.25">
      <c r="A6" s="282" t="s">
        <v>148</v>
      </c>
      <c r="B6" s="277"/>
      <c r="C6" s="285"/>
      <c r="D6" s="285"/>
      <c r="E6" s="285"/>
      <c r="F6" s="285" t="s">
        <v>149</v>
      </c>
      <c r="G6" s="286" t="s">
        <v>7</v>
      </c>
    </row>
    <row r="7" spans="1:7" x14ac:dyDescent="0.25">
      <c r="A7" s="738" t="s">
        <v>15</v>
      </c>
      <c r="B7" s="739"/>
      <c r="C7" s="739"/>
      <c r="D7" s="739"/>
      <c r="E7" s="739"/>
      <c r="F7" s="739"/>
      <c r="G7" s="277"/>
    </row>
    <row r="8" spans="1:7" ht="15.75" thickBot="1" x14ac:dyDescent="0.3">
      <c r="A8" s="278" t="s">
        <v>114</v>
      </c>
      <c r="B8" s="277"/>
      <c r="C8" s="277"/>
      <c r="D8" s="277"/>
      <c r="E8" s="277"/>
      <c r="F8" s="277"/>
      <c r="G8" s="277"/>
    </row>
    <row r="9" spans="1:7" x14ac:dyDescent="0.25">
      <c r="A9" s="755" t="s">
        <v>115</v>
      </c>
      <c r="B9" s="756"/>
      <c r="C9" s="287" t="s">
        <v>116</v>
      </c>
      <c r="D9" s="288" t="s">
        <v>150</v>
      </c>
      <c r="E9" s="289" t="s">
        <v>151</v>
      </c>
      <c r="F9" s="289" t="s">
        <v>119</v>
      </c>
      <c r="G9" s="290"/>
    </row>
    <row r="10" spans="1:7" x14ac:dyDescent="0.25">
      <c r="A10" s="757" t="s">
        <v>120</v>
      </c>
      <c r="B10" s="758"/>
      <c r="C10" s="291" t="s">
        <v>121</v>
      </c>
      <c r="D10" s="292">
        <f>+G37</f>
        <v>15246.579603477481</v>
      </c>
      <c r="E10" s="292">
        <v>0.05</v>
      </c>
      <c r="F10" s="293">
        <f>+E10*D10</f>
        <v>762.32898017387413</v>
      </c>
      <c r="G10" s="294"/>
    </row>
    <row r="11" spans="1:7" x14ac:dyDescent="0.25">
      <c r="A11" s="757"/>
      <c r="B11" s="758"/>
      <c r="C11" s="291"/>
      <c r="D11" s="292"/>
      <c r="E11" s="292"/>
      <c r="F11" s="293"/>
      <c r="G11" s="294"/>
    </row>
    <row r="12" spans="1:7" x14ac:dyDescent="0.25">
      <c r="A12" s="757"/>
      <c r="B12" s="758"/>
      <c r="C12" s="291"/>
      <c r="D12" s="292"/>
      <c r="E12" s="292"/>
      <c r="F12" s="293"/>
      <c r="G12" s="294"/>
    </row>
    <row r="13" spans="1:7" x14ac:dyDescent="0.25">
      <c r="A13" s="757"/>
      <c r="B13" s="758"/>
      <c r="C13" s="291"/>
      <c r="D13" s="292"/>
      <c r="E13" s="292"/>
      <c r="F13" s="293"/>
      <c r="G13" s="294"/>
    </row>
    <row r="14" spans="1:7" ht="15.75" thickBot="1" x14ac:dyDescent="0.3">
      <c r="A14" s="759"/>
      <c r="B14" s="760"/>
      <c r="C14" s="291"/>
      <c r="D14" s="295"/>
      <c r="E14" s="296"/>
      <c r="F14" s="293"/>
      <c r="G14" s="294"/>
    </row>
    <row r="15" spans="1:7" ht="15.75" thickBot="1" x14ac:dyDescent="0.3">
      <c r="A15" s="277"/>
      <c r="B15" s="277"/>
      <c r="C15" s="277"/>
      <c r="D15" s="277"/>
      <c r="E15" s="277"/>
      <c r="F15" s="297" t="s">
        <v>122</v>
      </c>
      <c r="G15" s="298">
        <f>SUM(F10:F14)</f>
        <v>762.32898017387413</v>
      </c>
    </row>
    <row r="16" spans="1:7" ht="15.75" thickBot="1" x14ac:dyDescent="0.3">
      <c r="A16" s="278" t="s">
        <v>123</v>
      </c>
      <c r="B16" s="277"/>
      <c r="C16" s="277"/>
      <c r="D16" s="277"/>
      <c r="E16" s="277"/>
      <c r="F16" s="277"/>
      <c r="G16" s="277"/>
    </row>
    <row r="17" spans="1:7" x14ac:dyDescent="0.25">
      <c r="A17" s="755" t="s">
        <v>115</v>
      </c>
      <c r="B17" s="756"/>
      <c r="C17" s="287" t="s">
        <v>116</v>
      </c>
      <c r="D17" s="287" t="s">
        <v>124</v>
      </c>
      <c r="E17" s="287" t="s">
        <v>117</v>
      </c>
      <c r="F17" s="288" t="s">
        <v>118</v>
      </c>
      <c r="G17" s="290"/>
    </row>
    <row r="18" spans="1:7" x14ac:dyDescent="0.25">
      <c r="A18" s="205" t="s">
        <v>162</v>
      </c>
      <c r="B18" s="206"/>
      <c r="C18" s="207" t="s">
        <v>116</v>
      </c>
      <c r="D18" s="208">
        <v>1200</v>
      </c>
      <c r="E18" s="299">
        <v>17.5</v>
      </c>
      <c r="F18" s="293">
        <f>+E18*D18</f>
        <v>21000</v>
      </c>
      <c r="G18" s="294"/>
    </row>
    <row r="19" spans="1:7" x14ac:dyDescent="0.25">
      <c r="A19" s="205" t="s">
        <v>158</v>
      </c>
      <c r="B19" s="206"/>
      <c r="C19" s="207" t="s">
        <v>6</v>
      </c>
      <c r="D19" s="208">
        <v>425080.52187961584</v>
      </c>
      <c r="E19" s="293">
        <v>5.0278634083409948E-2</v>
      </c>
      <c r="F19" s="293">
        <f>+E19*D19</f>
        <v>21372.468015570143</v>
      </c>
      <c r="G19" s="294"/>
    </row>
    <row r="20" spans="1:7" x14ac:dyDescent="0.25">
      <c r="A20" s="205" t="s">
        <v>159</v>
      </c>
      <c r="B20" s="206"/>
      <c r="C20" s="207" t="s">
        <v>160</v>
      </c>
      <c r="D20" s="208">
        <f>SUM(F18:F19)</f>
        <v>42372.468015570143</v>
      </c>
      <c r="E20" s="293">
        <v>0.05</v>
      </c>
      <c r="F20" s="293">
        <f>+E20*D20</f>
        <v>2118.6234007785074</v>
      </c>
      <c r="G20" s="294"/>
    </row>
    <row r="21" spans="1:7" x14ac:dyDescent="0.25">
      <c r="A21" s="205"/>
      <c r="B21" s="206"/>
      <c r="C21" s="207"/>
      <c r="D21" s="208"/>
      <c r="E21" s="293"/>
      <c r="F21" s="293"/>
      <c r="G21" s="294"/>
    </row>
    <row r="22" spans="1:7" x14ac:dyDescent="0.25">
      <c r="A22" s="300"/>
      <c r="B22" s="301"/>
      <c r="C22" s="302"/>
      <c r="D22" s="303"/>
      <c r="E22" s="304"/>
      <c r="F22" s="305"/>
      <c r="G22" s="294"/>
    </row>
    <row r="23" spans="1:7" ht="15.75" thickBot="1" x14ac:dyDescent="0.3">
      <c r="A23" s="306"/>
      <c r="B23" s="307"/>
      <c r="C23" s="308"/>
      <c r="D23" s="309"/>
      <c r="E23" s="310"/>
      <c r="F23" s="311"/>
      <c r="G23" s="312"/>
    </row>
    <row r="24" spans="1:7" ht="15.75" thickBot="1" x14ac:dyDescent="0.3">
      <c r="A24" s="277"/>
      <c r="B24" s="277"/>
      <c r="C24" s="277"/>
      <c r="D24" s="277"/>
      <c r="E24" s="277"/>
      <c r="F24" s="297" t="s">
        <v>122</v>
      </c>
      <c r="G24" s="298">
        <f>SUM(F18:F23)</f>
        <v>44491.091416348652</v>
      </c>
    </row>
    <row r="25" spans="1:7" ht="15.75" thickBot="1" x14ac:dyDescent="0.3">
      <c r="A25" s="313" t="s">
        <v>125</v>
      </c>
      <c r="B25" s="314"/>
      <c r="C25" s="277"/>
      <c r="D25" s="277"/>
      <c r="E25" s="277"/>
      <c r="F25" s="277"/>
      <c r="G25" s="277"/>
    </row>
    <row r="26" spans="1:7" x14ac:dyDescent="0.25">
      <c r="A26" s="315" t="s">
        <v>126</v>
      </c>
      <c r="B26" s="316" t="s">
        <v>127</v>
      </c>
      <c r="C26" s="287" t="s">
        <v>128</v>
      </c>
      <c r="D26" s="287" t="s">
        <v>129</v>
      </c>
      <c r="E26" s="287" t="s">
        <v>130</v>
      </c>
      <c r="F26" s="317" t="s">
        <v>118</v>
      </c>
      <c r="G26" s="290"/>
    </row>
    <row r="27" spans="1:7" x14ac:dyDescent="0.25">
      <c r="A27" s="300" t="s">
        <v>161</v>
      </c>
      <c r="B27" s="318">
        <v>0.5</v>
      </c>
      <c r="C27" s="319">
        <v>12</v>
      </c>
      <c r="D27" s="320">
        <v>1500</v>
      </c>
      <c r="E27" s="318">
        <f>+D27*C27*B27</f>
        <v>9000</v>
      </c>
      <c r="F27" s="296">
        <f>+E27</f>
        <v>9000</v>
      </c>
      <c r="G27" s="294"/>
    </row>
    <row r="28" spans="1:7" x14ac:dyDescent="0.25">
      <c r="A28" s="300"/>
      <c r="B28" s="321"/>
      <c r="C28" s="291"/>
      <c r="D28" s="322"/>
      <c r="E28" s="296"/>
      <c r="F28" s="296"/>
      <c r="G28" s="294"/>
    </row>
    <row r="29" spans="1:7" ht="15.75" thickBot="1" x14ac:dyDescent="0.3">
      <c r="A29" s="323"/>
      <c r="B29" s="308"/>
      <c r="C29" s="309"/>
      <c r="D29" s="310"/>
      <c r="E29" s="311"/>
      <c r="F29" s="308"/>
      <c r="G29" s="294"/>
    </row>
    <row r="30" spans="1:7" ht="15.75" thickBot="1" x14ac:dyDescent="0.3">
      <c r="A30" s="277"/>
      <c r="B30" s="277"/>
      <c r="C30" s="277"/>
      <c r="D30" s="277"/>
      <c r="E30" s="277"/>
      <c r="F30" s="297" t="s">
        <v>122</v>
      </c>
      <c r="G30" s="298">
        <f>SUM(F27:F29)</f>
        <v>9000</v>
      </c>
    </row>
    <row r="31" spans="1:7" ht="15.75" thickBot="1" x14ac:dyDescent="0.3">
      <c r="A31" s="313" t="s">
        <v>131</v>
      </c>
      <c r="B31" s="277"/>
      <c r="C31" s="277"/>
      <c r="D31" s="277"/>
      <c r="E31" s="277"/>
      <c r="F31" s="277"/>
      <c r="G31" s="277"/>
    </row>
    <row r="32" spans="1:7" x14ac:dyDescent="0.25">
      <c r="A32" s="315" t="s">
        <v>132</v>
      </c>
      <c r="B32" s="324" t="s">
        <v>116</v>
      </c>
      <c r="C32" s="287" t="s">
        <v>117</v>
      </c>
      <c r="D32" s="325" t="s">
        <v>133</v>
      </c>
      <c r="E32" s="324" t="s">
        <v>134</v>
      </c>
      <c r="F32" s="288" t="s">
        <v>118</v>
      </c>
      <c r="G32" s="290"/>
    </row>
    <row r="33" spans="1:7" x14ac:dyDescent="0.25">
      <c r="A33" s="326" t="s">
        <v>135</v>
      </c>
      <c r="B33" s="291" t="s">
        <v>136</v>
      </c>
      <c r="C33" s="327">
        <v>0.55000211501296925</v>
      </c>
      <c r="D33" s="296">
        <v>27720.947224208332</v>
      </c>
      <c r="E33" s="318">
        <f>1/C33*8</f>
        <v>14.545398611442353</v>
      </c>
      <c r="F33" s="328">
        <f>+C33*D33</f>
        <v>15246.579603477481</v>
      </c>
      <c r="G33" s="294"/>
    </row>
    <row r="34" spans="1:7" x14ac:dyDescent="0.25">
      <c r="A34" s="315"/>
      <c r="B34" s="329"/>
      <c r="C34" s="330"/>
      <c r="D34" s="296"/>
      <c r="E34" s="296"/>
      <c r="F34" s="328"/>
      <c r="G34" s="294"/>
    </row>
    <row r="35" spans="1:7" x14ac:dyDescent="0.25">
      <c r="A35" s="300"/>
      <c r="B35" s="331"/>
      <c r="C35" s="330"/>
      <c r="D35" s="296"/>
      <c r="E35" s="296"/>
      <c r="F35" s="328"/>
      <c r="G35" s="294"/>
    </row>
    <row r="36" spans="1:7" ht="15.75" thickBot="1" x14ac:dyDescent="0.3">
      <c r="A36" s="332"/>
      <c r="B36" s="333"/>
      <c r="C36" s="333"/>
      <c r="D36" s="333"/>
      <c r="E36" s="307"/>
      <c r="F36" s="334"/>
      <c r="G36" s="312"/>
    </row>
    <row r="37" spans="1:7" ht="15.75" thickBot="1" x14ac:dyDescent="0.3">
      <c r="A37" s="277"/>
      <c r="B37" s="277"/>
      <c r="C37" s="277"/>
      <c r="D37" s="277"/>
      <c r="E37" s="277"/>
      <c r="F37" s="297" t="s">
        <v>122</v>
      </c>
      <c r="G37" s="298">
        <f>SUM(F33:F36)</f>
        <v>15246.579603477481</v>
      </c>
    </row>
    <row r="38" spans="1:7" ht="15.75" thickBot="1" x14ac:dyDescent="0.3">
      <c r="A38" s="277"/>
      <c r="B38" s="277"/>
      <c r="C38" s="277"/>
      <c r="D38" s="286"/>
      <c r="E38" s="277"/>
      <c r="F38" s="286"/>
      <c r="G38" s="277"/>
    </row>
    <row r="39" spans="1:7" ht="15.75" thickBot="1" x14ac:dyDescent="0.3">
      <c r="A39" s="277"/>
      <c r="B39" s="277"/>
      <c r="C39" s="277"/>
      <c r="D39" s="335" t="s">
        <v>137</v>
      </c>
      <c r="E39" s="336"/>
      <c r="F39" s="336"/>
      <c r="G39" s="298">
        <f>G15+G24+G30+G37</f>
        <v>69500</v>
      </c>
    </row>
    <row r="40" spans="1:7" ht="15.75" thickBot="1" x14ac:dyDescent="0.3">
      <c r="A40" s="278" t="s">
        <v>138</v>
      </c>
      <c r="B40" s="277"/>
      <c r="C40" s="277"/>
      <c r="D40" s="277"/>
      <c r="E40" s="277"/>
      <c r="F40" s="277"/>
      <c r="G40" s="277"/>
    </row>
    <row r="41" spans="1:7" x14ac:dyDescent="0.25">
      <c r="A41" s="337" t="s">
        <v>115</v>
      </c>
      <c r="B41" s="338"/>
      <c r="C41" s="338"/>
      <c r="D41" s="339"/>
      <c r="E41" s="340" t="s">
        <v>139</v>
      </c>
      <c r="F41" s="341" t="s">
        <v>140</v>
      </c>
      <c r="G41" s="290"/>
    </row>
    <row r="42" spans="1:7" x14ac:dyDescent="0.25">
      <c r="A42" s="300" t="s">
        <v>141</v>
      </c>
      <c r="B42" s="342"/>
      <c r="C42" s="342"/>
      <c r="D42" s="301"/>
      <c r="E42" s="343">
        <v>0.24</v>
      </c>
      <c r="F42" s="344">
        <f>++E42*G39</f>
        <v>16680</v>
      </c>
      <c r="G42" s="345"/>
    </row>
    <row r="43" spans="1:7" x14ac:dyDescent="0.25">
      <c r="A43" s="300" t="s">
        <v>142</v>
      </c>
      <c r="B43" s="342"/>
      <c r="C43" s="342"/>
      <c r="D43" s="301"/>
      <c r="E43" s="343">
        <v>0.03</v>
      </c>
      <c r="F43" s="344">
        <f>+E43*G39</f>
        <v>2085</v>
      </c>
      <c r="G43" s="345"/>
    </row>
    <row r="44" spans="1:7" ht="15.75" thickBot="1" x14ac:dyDescent="0.3">
      <c r="A44" s="306" t="s">
        <v>143</v>
      </c>
      <c r="B44" s="314"/>
      <c r="C44" s="314"/>
      <c r="D44" s="307"/>
      <c r="E44" s="346">
        <v>0.05</v>
      </c>
      <c r="F44" s="347">
        <f>+E44*G39</f>
        <v>3475</v>
      </c>
      <c r="G44" s="312"/>
    </row>
    <row r="45" spans="1:7" ht="15.75" thickBot="1" x14ac:dyDescent="0.3">
      <c r="A45" s="277"/>
      <c r="B45" s="277"/>
      <c r="C45" s="277"/>
      <c r="D45" s="277"/>
      <c r="E45" s="277"/>
      <c r="F45" s="297" t="s">
        <v>122</v>
      </c>
      <c r="G45" s="348">
        <f>SUM(F42:F44)</f>
        <v>22240</v>
      </c>
    </row>
    <row r="46" spans="1:7" ht="15.75" thickBot="1" x14ac:dyDescent="0.3">
      <c r="A46" s="277"/>
      <c r="B46" s="277"/>
      <c r="C46" s="277"/>
      <c r="D46" s="277"/>
      <c r="E46" s="277"/>
      <c r="F46" s="277"/>
      <c r="G46" s="277"/>
    </row>
    <row r="47" spans="1:7" ht="15.75" thickBot="1" x14ac:dyDescent="0.3">
      <c r="A47" s="284"/>
      <c r="B47" s="277"/>
      <c r="C47" s="335" t="s">
        <v>144</v>
      </c>
      <c r="D47" s="336"/>
      <c r="E47" s="336"/>
      <c r="F47" s="336"/>
      <c r="G47" s="298">
        <f>ROUND((G39+G45),0)</f>
        <v>91740</v>
      </c>
    </row>
    <row r="48" spans="1:7" ht="15.75" thickBot="1" x14ac:dyDescent="0.3"/>
    <row r="49" spans="1:7" x14ac:dyDescent="0.25">
      <c r="A49" s="174" t="s">
        <v>107</v>
      </c>
      <c r="B49" s="175"/>
      <c r="C49" s="176"/>
      <c r="D49" s="177"/>
      <c r="E49" s="176"/>
      <c r="F49" s="176"/>
      <c r="G49" s="102"/>
    </row>
    <row r="50" spans="1:7" x14ac:dyDescent="0.25">
      <c r="A50" s="178" t="s">
        <v>163</v>
      </c>
      <c r="B50" s="179"/>
      <c r="C50" s="180"/>
      <c r="D50" s="181" t="s">
        <v>109</v>
      </c>
      <c r="E50" s="180"/>
      <c r="F50" s="180"/>
      <c r="G50" s="182"/>
    </row>
    <row r="51" spans="1:7" ht="15.75" thickBot="1" x14ac:dyDescent="0.3">
      <c r="A51" s="183"/>
      <c r="B51" s="184"/>
      <c r="C51" s="735"/>
      <c r="D51" s="736"/>
      <c r="E51" s="736"/>
      <c r="F51" s="736"/>
      <c r="G51" s="737"/>
    </row>
    <row r="52" spans="1:7" x14ac:dyDescent="0.25">
      <c r="A52" s="185"/>
      <c r="B52" s="180"/>
      <c r="C52" s="180"/>
      <c r="D52" s="180"/>
      <c r="E52" s="180"/>
      <c r="F52" s="180"/>
      <c r="G52" s="180"/>
    </row>
    <row r="53" spans="1:7" x14ac:dyDescent="0.25">
      <c r="A53" s="186" t="s">
        <v>110</v>
      </c>
      <c r="B53" s="180"/>
      <c r="D53" s="187"/>
      <c r="F53" s="187" t="s">
        <v>147</v>
      </c>
      <c r="G53" s="180"/>
    </row>
    <row r="54" spans="1:7" x14ac:dyDescent="0.25">
      <c r="A54" s="185" t="s">
        <v>148</v>
      </c>
      <c r="B54" s="180"/>
      <c r="C54" s="187"/>
      <c r="D54" s="187"/>
      <c r="E54" s="187"/>
      <c r="F54" s="187" t="s">
        <v>149</v>
      </c>
      <c r="G54" s="188" t="s">
        <v>7</v>
      </c>
    </row>
    <row r="55" spans="1:7" x14ac:dyDescent="0.25">
      <c r="A55" s="738" t="s">
        <v>16</v>
      </c>
      <c r="B55" s="739"/>
      <c r="C55" s="739"/>
      <c r="D55" s="739"/>
      <c r="E55" s="739"/>
      <c r="F55" s="739"/>
      <c r="G55" s="180"/>
    </row>
    <row r="56" spans="1:7" ht="15.75" thickBot="1" x14ac:dyDescent="0.3">
      <c r="A56" s="181" t="s">
        <v>114</v>
      </c>
      <c r="B56" s="180"/>
      <c r="C56" s="180"/>
      <c r="D56" s="180"/>
      <c r="E56" s="180"/>
      <c r="F56" s="180"/>
      <c r="G56" s="180"/>
    </row>
    <row r="57" spans="1:7" x14ac:dyDescent="0.25">
      <c r="A57" s="740" t="s">
        <v>115</v>
      </c>
      <c r="B57" s="741"/>
      <c r="C57" s="189" t="s">
        <v>116</v>
      </c>
      <c r="D57" s="190" t="s">
        <v>150</v>
      </c>
      <c r="E57" s="191" t="s">
        <v>151</v>
      </c>
      <c r="F57" s="191" t="s">
        <v>119</v>
      </c>
      <c r="G57" s="192"/>
    </row>
    <row r="58" spans="1:7" x14ac:dyDescent="0.25">
      <c r="A58" s="742" t="s">
        <v>120</v>
      </c>
      <c r="B58" s="743"/>
      <c r="C58" s="193" t="s">
        <v>121</v>
      </c>
      <c r="D58" s="194">
        <f>G84</f>
        <v>9022.1990862172042</v>
      </c>
      <c r="E58" s="194">
        <v>0.05</v>
      </c>
      <c r="F58" s="195">
        <f>D58*E58</f>
        <v>451.10995431086025</v>
      </c>
      <c r="G58" s="196"/>
    </row>
    <row r="59" spans="1:7" x14ac:dyDescent="0.25">
      <c r="A59" s="349"/>
      <c r="B59" s="350"/>
      <c r="C59" s="193"/>
      <c r="D59" s="194"/>
      <c r="E59" s="194"/>
      <c r="F59" s="195"/>
      <c r="G59" s="196"/>
    </row>
    <row r="60" spans="1:7" x14ac:dyDescent="0.25">
      <c r="A60" s="742"/>
      <c r="B60" s="743"/>
      <c r="C60" s="193"/>
      <c r="D60" s="194"/>
      <c r="E60" s="194"/>
      <c r="F60" s="195"/>
      <c r="G60" s="196"/>
    </row>
    <row r="61" spans="1:7" x14ac:dyDescent="0.25">
      <c r="A61" s="742"/>
      <c r="B61" s="743"/>
      <c r="C61" s="193"/>
      <c r="D61" s="194"/>
      <c r="E61" s="194"/>
      <c r="F61" s="195"/>
      <c r="G61" s="196"/>
    </row>
    <row r="62" spans="1:7" x14ac:dyDescent="0.25">
      <c r="A62" s="742"/>
      <c r="B62" s="743"/>
      <c r="C62" s="193"/>
      <c r="D62" s="194"/>
      <c r="E62" s="194"/>
      <c r="F62" s="195"/>
      <c r="G62" s="196"/>
    </row>
    <row r="63" spans="1:7" ht="15.75" thickBot="1" x14ac:dyDescent="0.3">
      <c r="A63" s="744"/>
      <c r="B63" s="745"/>
      <c r="C63" s="193"/>
      <c r="D63" s="201"/>
      <c r="E63" s="202"/>
      <c r="F63" s="195"/>
      <c r="G63" s="259"/>
    </row>
    <row r="64" spans="1:7" ht="15.75" thickBot="1" x14ac:dyDescent="0.3">
      <c r="A64" s="180"/>
      <c r="B64" s="180"/>
      <c r="C64" s="180"/>
      <c r="D64" s="180"/>
      <c r="E64" s="180"/>
      <c r="F64" s="203" t="s">
        <v>122</v>
      </c>
      <c r="G64" s="261">
        <f>SUM(F58:F63)</f>
        <v>451.10995431086025</v>
      </c>
    </row>
    <row r="65" spans="1:7" ht="15.75" thickBot="1" x14ac:dyDescent="0.3">
      <c r="A65" s="181" t="s">
        <v>123</v>
      </c>
      <c r="B65" s="180"/>
      <c r="C65" s="180"/>
      <c r="D65" s="180"/>
      <c r="E65" s="180"/>
      <c r="F65" s="180"/>
      <c r="G65" s="262"/>
    </row>
    <row r="66" spans="1:7" x14ac:dyDescent="0.25">
      <c r="A66" s="740" t="s">
        <v>0</v>
      </c>
      <c r="B66" s="741"/>
      <c r="C66" s="189" t="s">
        <v>116</v>
      </c>
      <c r="D66" s="189" t="s">
        <v>124</v>
      </c>
      <c r="E66" s="189" t="s">
        <v>117</v>
      </c>
      <c r="F66" s="190" t="s">
        <v>118</v>
      </c>
      <c r="G66" s="258"/>
    </row>
    <row r="67" spans="1:7" x14ac:dyDescent="0.25">
      <c r="A67" s="351" t="s">
        <v>164</v>
      </c>
      <c r="B67" s="265"/>
      <c r="C67" s="265" t="s">
        <v>6</v>
      </c>
      <c r="D67" s="266">
        <v>425080.52187961584</v>
      </c>
      <c r="E67" s="267">
        <v>0.02</v>
      </c>
      <c r="F67" s="195">
        <f>D67*E67</f>
        <v>8501.6104375923169</v>
      </c>
      <c r="G67" s="259"/>
    </row>
    <row r="68" spans="1:7" x14ac:dyDescent="0.25">
      <c r="A68" s="205" t="s">
        <v>159</v>
      </c>
      <c r="B68" s="206"/>
      <c r="C68" s="207" t="s">
        <v>160</v>
      </c>
      <c r="D68" s="208">
        <f>F67</f>
        <v>8501.6104375923169</v>
      </c>
      <c r="E68" s="195">
        <v>0.05</v>
      </c>
      <c r="F68" s="195">
        <f>D68*E68</f>
        <v>425.08052187961584</v>
      </c>
      <c r="G68" s="259"/>
    </row>
    <row r="69" spans="1:7" x14ac:dyDescent="0.25">
      <c r="A69" s="205"/>
      <c r="B69" s="206"/>
      <c r="C69" s="207"/>
      <c r="D69" s="208"/>
      <c r="E69" s="195"/>
      <c r="F69" s="195"/>
      <c r="G69" s="259"/>
    </row>
    <row r="70" spans="1:7" ht="15.75" thickBot="1" x14ac:dyDescent="0.3">
      <c r="A70" s="216"/>
      <c r="B70" s="217"/>
      <c r="C70" s="218"/>
      <c r="D70" s="219"/>
      <c r="E70" s="220"/>
      <c r="F70" s="221"/>
      <c r="G70" s="260"/>
    </row>
    <row r="71" spans="1:7" ht="15.75" thickBot="1" x14ac:dyDescent="0.3">
      <c r="A71" s="180"/>
      <c r="B71" s="180"/>
      <c r="C71" s="180"/>
      <c r="D71" s="180"/>
      <c r="E71" s="180"/>
      <c r="F71" s="203" t="s">
        <v>122</v>
      </c>
      <c r="G71" s="261">
        <f>SUM(F67:F70)</f>
        <v>8926.6909594719327</v>
      </c>
    </row>
    <row r="72" spans="1:7" ht="15.75" thickBot="1" x14ac:dyDescent="0.3">
      <c r="A72" s="223" t="s">
        <v>125</v>
      </c>
      <c r="B72" s="224"/>
      <c r="C72" s="180"/>
      <c r="D72" s="180"/>
      <c r="E72" s="180"/>
      <c r="F72" s="180"/>
      <c r="G72" s="262"/>
    </row>
    <row r="73" spans="1:7" x14ac:dyDescent="0.25">
      <c r="A73" s="225" t="s">
        <v>126</v>
      </c>
      <c r="B73" s="226" t="s">
        <v>127</v>
      </c>
      <c r="C73" s="189" t="s">
        <v>128</v>
      </c>
      <c r="D73" s="189" t="s">
        <v>129</v>
      </c>
      <c r="E73" s="189" t="s">
        <v>130</v>
      </c>
      <c r="F73" s="227" t="s">
        <v>118</v>
      </c>
      <c r="G73" s="258"/>
    </row>
    <row r="74" spans="1:7" x14ac:dyDescent="0.25">
      <c r="A74" s="210" t="s">
        <v>161</v>
      </c>
      <c r="B74" s="228">
        <v>0.1</v>
      </c>
      <c r="C74" s="229">
        <v>5</v>
      </c>
      <c r="D74" s="230">
        <v>1200</v>
      </c>
      <c r="E74" s="228">
        <f>B74*C74*D74</f>
        <v>600</v>
      </c>
      <c r="F74" s="202">
        <f>E74</f>
        <v>600</v>
      </c>
      <c r="G74" s="259"/>
    </row>
    <row r="75" spans="1:7" x14ac:dyDescent="0.25">
      <c r="A75" s="210"/>
      <c r="B75" s="231"/>
      <c r="C75" s="193"/>
      <c r="D75" s="199"/>
      <c r="E75" s="202"/>
      <c r="F75" s="202"/>
      <c r="G75" s="259"/>
    </row>
    <row r="76" spans="1:7" ht="15.75" thickBot="1" x14ac:dyDescent="0.3">
      <c r="A76" s="232"/>
      <c r="B76" s="218"/>
      <c r="C76" s="219"/>
      <c r="D76" s="220"/>
      <c r="E76" s="221"/>
      <c r="F76" s="218"/>
      <c r="G76" s="259"/>
    </row>
    <row r="77" spans="1:7" ht="15.75" thickBot="1" x14ac:dyDescent="0.3">
      <c r="A77" s="180"/>
      <c r="B77" s="180"/>
      <c r="C77" s="180"/>
      <c r="D77" s="180"/>
      <c r="E77" s="180"/>
      <c r="F77" s="203" t="s">
        <v>122</v>
      </c>
      <c r="G77" s="261">
        <f>SUM(F74:F76)</f>
        <v>600</v>
      </c>
    </row>
    <row r="78" spans="1:7" ht="15.75" thickBot="1" x14ac:dyDescent="0.3">
      <c r="A78" s="223" t="s">
        <v>131</v>
      </c>
      <c r="B78" s="180"/>
      <c r="C78" s="180"/>
      <c r="D78" s="180"/>
      <c r="E78" s="180"/>
      <c r="F78" s="180"/>
      <c r="G78" s="262"/>
    </row>
    <row r="79" spans="1:7" x14ac:dyDescent="0.25">
      <c r="A79" s="225" t="s">
        <v>132</v>
      </c>
      <c r="B79" s="233" t="s">
        <v>116</v>
      </c>
      <c r="C79" s="189" t="s">
        <v>117</v>
      </c>
      <c r="D79" s="234" t="s">
        <v>133</v>
      </c>
      <c r="E79" s="233" t="s">
        <v>134</v>
      </c>
      <c r="F79" s="190" t="s">
        <v>118</v>
      </c>
      <c r="G79" s="258"/>
    </row>
    <row r="80" spans="1:7" x14ac:dyDescent="0.25">
      <c r="A80" s="235" t="s">
        <v>135</v>
      </c>
      <c r="B80" s="193" t="s">
        <v>136</v>
      </c>
      <c r="C80" s="268">
        <v>0.32546503599769633</v>
      </c>
      <c r="D80" s="202">
        <v>27720.947224208332</v>
      </c>
      <c r="E80" s="228">
        <f>1/C80*8</f>
        <v>24.580213279980786</v>
      </c>
      <c r="F80" s="237">
        <f>C80*D80</f>
        <v>9022.1990862172042</v>
      </c>
      <c r="G80" s="259"/>
    </row>
    <row r="81" spans="1:7" x14ac:dyDescent="0.25">
      <c r="A81" s="225"/>
      <c r="B81" s="269"/>
      <c r="C81" s="270"/>
      <c r="D81" s="202"/>
      <c r="E81" s="202"/>
      <c r="F81" s="237"/>
      <c r="G81" s="259"/>
    </row>
    <row r="82" spans="1:7" x14ac:dyDescent="0.25">
      <c r="A82" s="210"/>
      <c r="B82" s="156"/>
      <c r="C82" s="270"/>
      <c r="D82" s="202"/>
      <c r="E82" s="202"/>
      <c r="F82" s="237"/>
      <c r="G82" s="259"/>
    </row>
    <row r="83" spans="1:7" ht="15.75" thickBot="1" x14ac:dyDescent="0.3">
      <c r="A83" s="241"/>
      <c r="B83" s="242"/>
      <c r="C83" s="242"/>
      <c r="D83" s="242"/>
      <c r="E83" s="217"/>
      <c r="F83" s="243"/>
      <c r="G83" s="260"/>
    </row>
    <row r="84" spans="1:7" ht="15.75" thickBot="1" x14ac:dyDescent="0.3">
      <c r="A84" s="180"/>
      <c r="B84" s="180"/>
      <c r="C84" s="180"/>
      <c r="D84" s="180"/>
      <c r="E84" s="180"/>
      <c r="F84" s="203" t="s">
        <v>122</v>
      </c>
      <c r="G84" s="261">
        <f>SUM(F80:F83)</f>
        <v>9022.1990862172042</v>
      </c>
    </row>
    <row r="85" spans="1:7" ht="15.75" thickBot="1" x14ac:dyDescent="0.3">
      <c r="A85" s="180"/>
      <c r="B85" s="180"/>
      <c r="C85" s="180"/>
      <c r="D85" s="188"/>
      <c r="E85" s="180"/>
      <c r="F85" s="188"/>
      <c r="G85" s="262"/>
    </row>
    <row r="86" spans="1:7" ht="15.75" thickBot="1" x14ac:dyDescent="0.3">
      <c r="A86" s="180"/>
      <c r="B86" s="180"/>
      <c r="C86" s="180"/>
      <c r="D86" s="244" t="s">
        <v>137</v>
      </c>
      <c r="E86" s="245"/>
      <c r="F86" s="245"/>
      <c r="G86" s="261">
        <f>G64+G71+G77+G84</f>
        <v>18999.999999999996</v>
      </c>
    </row>
    <row r="87" spans="1:7" ht="15.75" thickBot="1" x14ac:dyDescent="0.3">
      <c r="A87" s="181" t="s">
        <v>138</v>
      </c>
      <c r="B87" s="180"/>
      <c r="C87" s="180"/>
      <c r="D87" s="180"/>
      <c r="E87" s="180"/>
      <c r="F87" s="180"/>
      <c r="G87" s="180"/>
    </row>
    <row r="88" spans="1:7" x14ac:dyDescent="0.25">
      <c r="A88" s="246" t="s">
        <v>115</v>
      </c>
      <c r="B88" s="247"/>
      <c r="C88" s="247"/>
      <c r="D88" s="248"/>
      <c r="E88" s="249" t="s">
        <v>139</v>
      </c>
      <c r="F88" s="250" t="s">
        <v>140</v>
      </c>
      <c r="G88" s="192"/>
    </row>
    <row r="89" spans="1:7" x14ac:dyDescent="0.25">
      <c r="A89" s="210" t="s">
        <v>141</v>
      </c>
      <c r="B89" s="251"/>
      <c r="C89" s="251"/>
      <c r="D89" s="211"/>
      <c r="E89" s="343">
        <v>0.24</v>
      </c>
      <c r="F89" s="253">
        <f>++E89*G86</f>
        <v>4559.9999999999991</v>
      </c>
      <c r="G89" s="254"/>
    </row>
    <row r="90" spans="1:7" x14ac:dyDescent="0.25">
      <c r="A90" s="210" t="s">
        <v>142</v>
      </c>
      <c r="B90" s="251"/>
      <c r="C90" s="251"/>
      <c r="D90" s="211"/>
      <c r="E90" s="343">
        <v>0.03</v>
      </c>
      <c r="F90" s="253">
        <f>+E90*G86</f>
        <v>569.99999999999989</v>
      </c>
      <c r="G90" s="254"/>
    </row>
    <row r="91" spans="1:7" ht="15.75" thickBot="1" x14ac:dyDescent="0.3">
      <c r="A91" s="216" t="s">
        <v>143</v>
      </c>
      <c r="B91" s="224"/>
      <c r="C91" s="224"/>
      <c r="D91" s="217"/>
      <c r="E91" s="346">
        <v>0.05</v>
      </c>
      <c r="F91" s="256">
        <f>+E91*G86</f>
        <v>949.99999999999989</v>
      </c>
      <c r="G91" s="222"/>
    </row>
    <row r="92" spans="1:7" ht="15.75" thickBot="1" x14ac:dyDescent="0.3">
      <c r="A92" s="180"/>
      <c r="B92" s="180"/>
      <c r="C92" s="180"/>
      <c r="D92" s="180"/>
      <c r="E92" s="180"/>
      <c r="F92" s="203" t="s">
        <v>122</v>
      </c>
      <c r="G92" s="260">
        <f>SUM(F89:F91)</f>
        <v>6079.9999999999991</v>
      </c>
    </row>
    <row r="93" spans="1:7" ht="15.75" thickBot="1" x14ac:dyDescent="0.3">
      <c r="A93" s="180"/>
      <c r="B93" s="180"/>
      <c r="C93" s="180"/>
      <c r="D93" s="180"/>
      <c r="E93" s="180"/>
      <c r="F93" s="180"/>
      <c r="G93" s="262"/>
    </row>
    <row r="94" spans="1:7" ht="15.75" thickBot="1" x14ac:dyDescent="0.3">
      <c r="B94" s="180"/>
      <c r="C94" s="244" t="s">
        <v>144</v>
      </c>
      <c r="D94" s="245"/>
      <c r="E94" s="245"/>
      <c r="F94" s="245"/>
      <c r="G94" s="261">
        <f>ROUND((G86+G92),0)</f>
        <v>25080</v>
      </c>
    </row>
    <row r="95" spans="1:7" ht="15.75" thickBot="1" x14ac:dyDescent="0.3"/>
    <row r="96" spans="1:7" x14ac:dyDescent="0.25">
      <c r="A96" s="352" t="s">
        <v>107</v>
      </c>
      <c r="B96" s="353"/>
      <c r="C96" s="354"/>
      <c r="D96" s="354"/>
      <c r="E96" s="354"/>
      <c r="F96" s="354"/>
      <c r="G96" s="355"/>
    </row>
    <row r="97" spans="1:7" x14ac:dyDescent="0.25">
      <c r="A97" s="356" t="s">
        <v>108</v>
      </c>
      <c r="B97" s="357"/>
      <c r="C97" s="358"/>
      <c r="D97" s="359" t="s">
        <v>109</v>
      </c>
      <c r="E97" s="358"/>
      <c r="F97" s="358"/>
      <c r="G97" s="360"/>
    </row>
    <row r="98" spans="1:7" ht="15.75" thickBot="1" x14ac:dyDescent="0.3">
      <c r="A98" s="361"/>
      <c r="B98" s="362"/>
      <c r="C98" s="763"/>
      <c r="D98" s="764"/>
      <c r="E98" s="764"/>
      <c r="F98" s="764"/>
      <c r="G98" s="765"/>
    </row>
    <row r="99" spans="1:7" x14ac:dyDescent="0.25">
      <c r="A99" s="363"/>
      <c r="B99" s="358"/>
      <c r="C99" s="358"/>
      <c r="D99" s="358"/>
      <c r="E99" s="358"/>
      <c r="F99" s="358"/>
      <c r="G99" s="358"/>
    </row>
    <row r="100" spans="1:7" x14ac:dyDescent="0.25">
      <c r="A100" s="364" t="s">
        <v>110</v>
      </c>
      <c r="B100" s="358"/>
      <c r="C100" s="365"/>
      <c r="D100" s="366"/>
      <c r="E100" s="365"/>
      <c r="F100" s="366" t="s">
        <v>147</v>
      </c>
      <c r="G100" s="358"/>
    </row>
    <row r="101" spans="1:7" x14ac:dyDescent="0.25">
      <c r="A101" s="363" t="s">
        <v>148</v>
      </c>
      <c r="B101" s="358"/>
      <c r="C101" s="366"/>
      <c r="D101" s="366"/>
      <c r="E101" s="366"/>
      <c r="F101" s="366" t="s">
        <v>149</v>
      </c>
      <c r="G101" s="367" t="s">
        <v>7</v>
      </c>
    </row>
    <row r="102" spans="1:7" x14ac:dyDescent="0.25">
      <c r="A102" s="766" t="s">
        <v>165</v>
      </c>
      <c r="B102" s="767"/>
      <c r="C102" s="767"/>
      <c r="D102" s="767"/>
      <c r="E102" s="767"/>
      <c r="F102" s="767"/>
      <c r="G102" s="358"/>
    </row>
    <row r="103" spans="1:7" ht="15.75" thickBot="1" x14ac:dyDescent="0.3">
      <c r="A103" s="359" t="s">
        <v>114</v>
      </c>
      <c r="B103" s="358"/>
      <c r="C103" s="358"/>
      <c r="D103" s="358"/>
      <c r="E103" s="358"/>
      <c r="F103" s="358"/>
      <c r="G103" s="358"/>
    </row>
    <row r="104" spans="1:7" x14ac:dyDescent="0.25">
      <c r="A104" s="768" t="s">
        <v>115</v>
      </c>
      <c r="B104" s="769"/>
      <c r="C104" s="368" t="s">
        <v>116</v>
      </c>
      <c r="D104" s="369" t="s">
        <v>150</v>
      </c>
      <c r="E104" s="370" t="s">
        <v>151</v>
      </c>
      <c r="F104" s="370" t="s">
        <v>119</v>
      </c>
      <c r="G104" s="371"/>
    </row>
    <row r="105" spans="1:7" x14ac:dyDescent="0.25">
      <c r="A105" s="761" t="s">
        <v>120</v>
      </c>
      <c r="B105" s="762"/>
      <c r="C105" s="372" t="s">
        <v>121</v>
      </c>
      <c r="D105" s="373">
        <f>+G131</f>
        <v>5544.189444841667</v>
      </c>
      <c r="E105" s="374">
        <v>0.05</v>
      </c>
      <c r="F105" s="375">
        <f>+E105*D105</f>
        <v>277.20947224208334</v>
      </c>
      <c r="G105" s="376"/>
    </row>
    <row r="106" spans="1:7" x14ac:dyDescent="0.25">
      <c r="A106" s="761"/>
      <c r="B106" s="762"/>
      <c r="C106" s="372"/>
      <c r="D106" s="373"/>
      <c r="E106" s="373"/>
      <c r="F106" s="375"/>
      <c r="G106" s="376"/>
    </row>
    <row r="107" spans="1:7" x14ac:dyDescent="0.25">
      <c r="A107" s="761"/>
      <c r="B107" s="762"/>
      <c r="C107" s="372"/>
      <c r="D107" s="373"/>
      <c r="E107" s="373"/>
      <c r="F107" s="375"/>
      <c r="G107" s="376"/>
    </row>
    <row r="108" spans="1:7" x14ac:dyDescent="0.25">
      <c r="A108" s="761"/>
      <c r="B108" s="762"/>
      <c r="C108" s="372"/>
      <c r="D108" s="373"/>
      <c r="E108" s="373"/>
      <c r="F108" s="375"/>
      <c r="G108" s="376"/>
    </row>
    <row r="109" spans="1:7" ht="15.75" thickBot="1" x14ac:dyDescent="0.3">
      <c r="A109" s="770"/>
      <c r="B109" s="771"/>
      <c r="C109" s="372"/>
      <c r="D109" s="377"/>
      <c r="E109" s="378"/>
      <c r="F109" s="375"/>
      <c r="G109" s="376"/>
    </row>
    <row r="110" spans="1:7" ht="15.75" thickBot="1" x14ac:dyDescent="0.3">
      <c r="A110" s="358"/>
      <c r="B110" s="358"/>
      <c r="C110" s="358"/>
      <c r="D110" s="358"/>
      <c r="E110" s="358"/>
      <c r="F110" s="367" t="s">
        <v>122</v>
      </c>
      <c r="G110" s="379">
        <f>SUM(F105:F109)</f>
        <v>277.20947224208334</v>
      </c>
    </row>
    <row r="111" spans="1:7" ht="15.75" thickBot="1" x14ac:dyDescent="0.3">
      <c r="A111" s="359" t="s">
        <v>123</v>
      </c>
      <c r="B111" s="358"/>
      <c r="C111" s="358"/>
      <c r="D111" s="358"/>
      <c r="E111" s="358"/>
      <c r="F111" s="358"/>
      <c r="G111" s="358"/>
    </row>
    <row r="112" spans="1:7" x14ac:dyDescent="0.25">
      <c r="A112" s="768" t="s">
        <v>0</v>
      </c>
      <c r="B112" s="769"/>
      <c r="C112" s="368" t="s">
        <v>116</v>
      </c>
      <c r="D112" s="368" t="s">
        <v>124</v>
      </c>
      <c r="E112" s="368" t="s">
        <v>117</v>
      </c>
      <c r="F112" s="369" t="s">
        <v>118</v>
      </c>
      <c r="G112" s="371"/>
    </row>
    <row r="113" spans="1:7" x14ac:dyDescent="0.25">
      <c r="A113" s="380" t="s">
        <v>166</v>
      </c>
      <c r="B113" s="381"/>
      <c r="C113" s="381" t="s">
        <v>6</v>
      </c>
      <c r="D113" s="382">
        <v>425080.52187961584</v>
      </c>
      <c r="E113" s="383">
        <f>1*1*0.1</f>
        <v>0.1</v>
      </c>
      <c r="F113" s="375">
        <f>+E113*D113</f>
        <v>42508.052187961584</v>
      </c>
      <c r="G113" s="376"/>
    </row>
    <row r="114" spans="1:7" x14ac:dyDescent="0.25">
      <c r="A114" s="351" t="s">
        <v>167</v>
      </c>
      <c r="B114" s="265"/>
      <c r="C114" s="265" t="s">
        <v>168</v>
      </c>
      <c r="D114" s="384">
        <v>14000</v>
      </c>
      <c r="E114" s="385">
        <v>0.4</v>
      </c>
      <c r="F114" s="195">
        <f>E114*D114</f>
        <v>5600</v>
      </c>
      <c r="G114" s="376"/>
    </row>
    <row r="115" spans="1:7" x14ac:dyDescent="0.25">
      <c r="A115" s="351" t="s">
        <v>169</v>
      </c>
      <c r="B115" s="265"/>
      <c r="C115" s="265" t="s">
        <v>168</v>
      </c>
      <c r="D115" s="266">
        <v>560</v>
      </c>
      <c r="E115" s="385">
        <v>1</v>
      </c>
      <c r="F115" s="195">
        <f>E115*D115</f>
        <v>560</v>
      </c>
      <c r="G115" s="376"/>
    </row>
    <row r="116" spans="1:7" x14ac:dyDescent="0.25">
      <c r="A116" s="380" t="s">
        <v>159</v>
      </c>
      <c r="B116" s="206"/>
      <c r="C116" s="207" t="s">
        <v>160</v>
      </c>
      <c r="D116" s="382">
        <f>SUM(F113:F113)</f>
        <v>42508.052187961584</v>
      </c>
      <c r="E116" s="375">
        <v>0.05</v>
      </c>
      <c r="F116" s="375">
        <f>+E116*D116</f>
        <v>2125.4026093980792</v>
      </c>
      <c r="G116" s="376"/>
    </row>
    <row r="117" spans="1:7" ht="15.75" thickBot="1" x14ac:dyDescent="0.3">
      <c r="A117" s="380"/>
      <c r="B117" s="206"/>
      <c r="C117" s="207"/>
      <c r="D117" s="382"/>
      <c r="E117" s="375"/>
      <c r="F117" s="375"/>
      <c r="G117" s="386"/>
    </row>
    <row r="118" spans="1:7" ht="15.75" thickBot="1" x14ac:dyDescent="0.3">
      <c r="A118" s="387"/>
      <c r="B118" s="388"/>
      <c r="C118" s="389"/>
      <c r="D118" s="390"/>
      <c r="E118" s="391"/>
      <c r="F118" s="392"/>
      <c r="G118" s="379">
        <f>SUM(F113:F119)</f>
        <v>50793.454797359664</v>
      </c>
    </row>
    <row r="119" spans="1:7" ht="15.75" thickBot="1" x14ac:dyDescent="0.3">
      <c r="A119" s="393"/>
      <c r="B119" s="394"/>
      <c r="C119" s="395"/>
      <c r="D119" s="396"/>
      <c r="E119" s="397"/>
      <c r="F119" s="398"/>
      <c r="G119" s="358"/>
    </row>
    <row r="120" spans="1:7" x14ac:dyDescent="0.25">
      <c r="A120" s="358"/>
      <c r="B120" s="358"/>
      <c r="C120" s="358"/>
      <c r="D120" s="358"/>
      <c r="E120" s="358"/>
      <c r="F120" s="367" t="s">
        <v>122</v>
      </c>
      <c r="G120" s="371"/>
    </row>
    <row r="121" spans="1:7" ht="15.75" thickBot="1" x14ac:dyDescent="0.3">
      <c r="A121" s="399" t="s">
        <v>125</v>
      </c>
      <c r="B121" s="400"/>
      <c r="C121" s="358"/>
      <c r="D121" s="358"/>
      <c r="E121" s="358"/>
      <c r="F121" s="358"/>
      <c r="G121" s="376"/>
    </row>
    <row r="122" spans="1:7" x14ac:dyDescent="0.25">
      <c r="A122" s="401" t="s">
        <v>126</v>
      </c>
      <c r="B122" s="402" t="s">
        <v>127</v>
      </c>
      <c r="C122" s="368" t="s">
        <v>128</v>
      </c>
      <c r="D122" s="368" t="s">
        <v>129</v>
      </c>
      <c r="E122" s="368" t="s">
        <v>130</v>
      </c>
      <c r="F122" s="403" t="s">
        <v>118</v>
      </c>
      <c r="G122" s="376"/>
    </row>
    <row r="123" spans="1:7" ht="15.75" thickBot="1" x14ac:dyDescent="0.3">
      <c r="A123" s="387" t="s">
        <v>161</v>
      </c>
      <c r="B123" s="374">
        <v>0.25</v>
      </c>
      <c r="C123" s="404">
        <v>12</v>
      </c>
      <c r="D123" s="405">
        <v>1500</v>
      </c>
      <c r="E123" s="374">
        <f>+D123*C123*B123</f>
        <v>4500</v>
      </c>
      <c r="F123" s="378">
        <f>+E123</f>
        <v>4500</v>
      </c>
      <c r="G123" s="376"/>
    </row>
    <row r="124" spans="1:7" ht="15.75" thickBot="1" x14ac:dyDescent="0.3">
      <c r="A124" s="387"/>
      <c r="B124" s="406"/>
      <c r="C124" s="372"/>
      <c r="D124" s="407"/>
      <c r="E124" s="378"/>
      <c r="F124" s="378"/>
      <c r="G124" s="379">
        <f>SUM(F123:F125)</f>
        <v>4500</v>
      </c>
    </row>
    <row r="125" spans="1:7" ht="15.75" thickBot="1" x14ac:dyDescent="0.3">
      <c r="A125" s="408"/>
      <c r="B125" s="395"/>
      <c r="C125" s="396"/>
      <c r="D125" s="397"/>
      <c r="E125" s="398"/>
      <c r="F125" s="395"/>
      <c r="G125" s="358"/>
    </row>
    <row r="126" spans="1:7" x14ac:dyDescent="0.25">
      <c r="A126" s="358"/>
      <c r="B126" s="358"/>
      <c r="C126" s="358"/>
      <c r="D126" s="358"/>
      <c r="E126" s="358"/>
      <c r="F126" s="367" t="s">
        <v>122</v>
      </c>
      <c r="G126" s="371"/>
    </row>
    <row r="127" spans="1:7" ht="15.75" thickBot="1" x14ac:dyDescent="0.3">
      <c r="A127" s="399" t="s">
        <v>131</v>
      </c>
      <c r="B127" s="358"/>
      <c r="C127" s="358"/>
      <c r="D127" s="358"/>
      <c r="E127" s="358"/>
      <c r="F127" s="358"/>
      <c r="G127" s="376"/>
    </row>
    <row r="128" spans="1:7" x14ac:dyDescent="0.25">
      <c r="A128" s="401" t="s">
        <v>132</v>
      </c>
      <c r="B128" s="409" t="s">
        <v>116</v>
      </c>
      <c r="C128" s="368" t="s">
        <v>117</v>
      </c>
      <c r="D128" s="410" t="s">
        <v>133</v>
      </c>
      <c r="E128" s="409" t="s">
        <v>134</v>
      </c>
      <c r="F128" s="369" t="s">
        <v>118</v>
      </c>
      <c r="G128" s="376"/>
    </row>
    <row r="129" spans="1:7" x14ac:dyDescent="0.25">
      <c r="A129" s="411" t="s">
        <v>135</v>
      </c>
      <c r="B129" s="372" t="s">
        <v>136</v>
      </c>
      <c r="C129" s="268">
        <v>0.2</v>
      </c>
      <c r="D129" s="296">
        <v>27720.947224208332</v>
      </c>
      <c r="E129" s="374">
        <f>1/C129*8</f>
        <v>40</v>
      </c>
      <c r="F129" s="412">
        <f>+C129*D129</f>
        <v>5544.189444841667</v>
      </c>
      <c r="G129" s="376"/>
    </row>
    <row r="130" spans="1:7" ht="15.75" thickBot="1" x14ac:dyDescent="0.3">
      <c r="A130" s="401"/>
      <c r="B130" s="269"/>
      <c r="C130" s="270"/>
      <c r="D130" s="378"/>
      <c r="E130" s="378"/>
      <c r="F130" s="412"/>
      <c r="G130" s="386"/>
    </row>
    <row r="131" spans="1:7" ht="15.75" thickBot="1" x14ac:dyDescent="0.3">
      <c r="A131" s="387"/>
      <c r="B131" s="156"/>
      <c r="C131" s="270"/>
      <c r="D131" s="378"/>
      <c r="E131" s="378"/>
      <c r="F131" s="412"/>
      <c r="G131" s="379">
        <f>SUM(F129:F132)</f>
        <v>5544.189444841667</v>
      </c>
    </row>
    <row r="132" spans="1:7" ht="15.75" thickBot="1" x14ac:dyDescent="0.3">
      <c r="A132" s="413"/>
      <c r="B132" s="414"/>
      <c r="C132" s="414"/>
      <c r="D132" s="414"/>
      <c r="E132" s="394"/>
      <c r="F132" s="415"/>
      <c r="G132" s="358"/>
    </row>
    <row r="133" spans="1:7" ht="15.75" thickBot="1" x14ac:dyDescent="0.3">
      <c r="A133" s="358"/>
      <c r="B133" s="358"/>
      <c r="C133" s="358"/>
      <c r="D133" s="358"/>
      <c r="E133" s="358"/>
      <c r="F133" s="367" t="s">
        <v>122</v>
      </c>
      <c r="G133" s="379">
        <f>G110+G118+G124+G131</f>
        <v>61114.853714443409</v>
      </c>
    </row>
    <row r="134" spans="1:7" x14ac:dyDescent="0.25">
      <c r="A134" s="358"/>
      <c r="B134" s="358"/>
      <c r="C134" s="358"/>
      <c r="D134" s="416"/>
      <c r="E134" s="358"/>
      <c r="F134" s="416"/>
    </row>
    <row r="135" spans="1:7" x14ac:dyDescent="0.25">
      <c r="A135" s="358"/>
      <c r="B135" s="358"/>
      <c r="C135" s="358"/>
      <c r="D135" s="417" t="s">
        <v>137</v>
      </c>
      <c r="E135" s="418"/>
      <c r="F135" s="418"/>
      <c r="G135" s="419">
        <f>G133</f>
        <v>61114.853714443409</v>
      </c>
    </row>
    <row r="136" spans="1:7" ht="15.75" thickBot="1" x14ac:dyDescent="0.3">
      <c r="A136" s="181" t="s">
        <v>138</v>
      </c>
      <c r="B136" s="180"/>
      <c r="C136" s="180"/>
      <c r="D136" s="180"/>
      <c r="E136" s="180"/>
      <c r="F136" s="180"/>
      <c r="G136" s="180"/>
    </row>
    <row r="137" spans="1:7" x14ac:dyDescent="0.25">
      <c r="A137" s="246" t="s">
        <v>115</v>
      </c>
      <c r="B137" s="247"/>
      <c r="C137" s="247"/>
      <c r="D137" s="248"/>
      <c r="E137" s="249" t="s">
        <v>139</v>
      </c>
      <c r="F137" s="250" t="s">
        <v>140</v>
      </c>
      <c r="G137" s="192"/>
    </row>
    <row r="138" spans="1:7" x14ac:dyDescent="0.25">
      <c r="A138" s="210" t="s">
        <v>141</v>
      </c>
      <c r="B138" s="251"/>
      <c r="C138" s="251"/>
      <c r="D138" s="211"/>
      <c r="E138" s="343">
        <v>0.24</v>
      </c>
      <c r="F138" s="253">
        <f>++E138*G135</f>
        <v>14667.564891466418</v>
      </c>
      <c r="G138" s="254"/>
    </row>
    <row r="139" spans="1:7" x14ac:dyDescent="0.25">
      <c r="A139" s="210" t="s">
        <v>142</v>
      </c>
      <c r="B139" s="251"/>
      <c r="C139" s="251"/>
      <c r="D139" s="211"/>
      <c r="E139" s="343">
        <v>0.03</v>
      </c>
      <c r="F139" s="253">
        <f>+E139*G135</f>
        <v>1833.4456114333022</v>
      </c>
      <c r="G139" s="254"/>
    </row>
    <row r="140" spans="1:7" ht="15.75" thickBot="1" x14ac:dyDescent="0.3">
      <c r="A140" s="216" t="s">
        <v>143</v>
      </c>
      <c r="B140" s="224"/>
      <c r="C140" s="224"/>
      <c r="D140" s="217"/>
      <c r="E140" s="346">
        <v>0.05</v>
      </c>
      <c r="F140" s="256">
        <f>+E140*G135</f>
        <v>3055.7426857221708</v>
      </c>
      <c r="G140" s="222"/>
    </row>
    <row r="141" spans="1:7" ht="15.75" thickBot="1" x14ac:dyDescent="0.3">
      <c r="A141" s="180"/>
      <c r="B141" s="180"/>
      <c r="C141" s="180"/>
      <c r="D141" s="180"/>
      <c r="E141" s="180"/>
      <c r="F141" s="203" t="s">
        <v>122</v>
      </c>
      <c r="G141" s="260">
        <f>SUM(F138:F140)</f>
        <v>19556.753188621893</v>
      </c>
    </row>
    <row r="142" spans="1:7" ht="15.75" thickBot="1" x14ac:dyDescent="0.3">
      <c r="A142" s="180"/>
      <c r="B142" s="180"/>
      <c r="C142" s="180"/>
      <c r="D142" s="180"/>
      <c r="E142" s="180"/>
      <c r="F142" s="180"/>
      <c r="G142" s="262"/>
    </row>
    <row r="143" spans="1:7" ht="15.75" thickBot="1" x14ac:dyDescent="0.3">
      <c r="B143" s="180"/>
      <c r="C143" s="244" t="s">
        <v>144</v>
      </c>
      <c r="D143" s="245"/>
      <c r="E143" s="245"/>
      <c r="F143" s="245"/>
      <c r="G143" s="261">
        <f>ROUND((G135+G141),0)</f>
        <v>80672</v>
      </c>
    </row>
    <row r="144" spans="1:7" ht="15.75" thickBot="1" x14ac:dyDescent="0.3"/>
    <row r="145" spans="1:7" x14ac:dyDescent="0.25">
      <c r="A145" s="422" t="s">
        <v>107</v>
      </c>
      <c r="B145" s="423"/>
      <c r="C145" s="424"/>
      <c r="D145" s="425"/>
      <c r="E145" s="424"/>
      <c r="F145" s="424"/>
      <c r="G145" s="426"/>
    </row>
    <row r="146" spans="1:7" x14ac:dyDescent="0.25">
      <c r="A146" s="427" t="s">
        <v>108</v>
      </c>
      <c r="B146" s="428"/>
      <c r="C146" s="429"/>
      <c r="D146" s="430" t="s">
        <v>109</v>
      </c>
      <c r="E146" s="429"/>
      <c r="F146" s="429"/>
      <c r="G146" s="431"/>
    </row>
    <row r="147" spans="1:7" ht="15.75" thickBot="1" x14ac:dyDescent="0.3">
      <c r="A147" s="432"/>
      <c r="B147" s="433"/>
      <c r="C147" s="763"/>
      <c r="D147" s="764"/>
      <c r="E147" s="764"/>
      <c r="F147" s="764"/>
      <c r="G147" s="765"/>
    </row>
    <row r="148" spans="1:7" x14ac:dyDescent="0.25">
      <c r="A148" s="434"/>
      <c r="B148" s="435"/>
      <c r="C148" s="435"/>
      <c r="D148" s="435"/>
      <c r="E148" s="435"/>
      <c r="F148" s="435"/>
      <c r="G148" s="435"/>
    </row>
    <row r="149" spans="1:7" x14ac:dyDescent="0.25">
      <c r="A149" s="492" t="s">
        <v>110</v>
      </c>
      <c r="B149" s="435"/>
      <c r="C149" s="420"/>
      <c r="D149" s="436"/>
      <c r="E149" s="420"/>
      <c r="F149" s="436" t="s">
        <v>147</v>
      </c>
      <c r="G149" s="435"/>
    </row>
    <row r="150" spans="1:7" x14ac:dyDescent="0.25">
      <c r="A150" s="434" t="s">
        <v>148</v>
      </c>
      <c r="B150" s="435"/>
      <c r="C150" s="436"/>
      <c r="D150" s="436"/>
      <c r="E150" s="436"/>
      <c r="F150" s="436" t="s">
        <v>149</v>
      </c>
      <c r="G150" s="476" t="s">
        <v>13</v>
      </c>
    </row>
    <row r="151" spans="1:7" x14ac:dyDescent="0.25">
      <c r="A151" s="772" t="s">
        <v>17</v>
      </c>
      <c r="B151" s="773"/>
      <c r="C151" s="773"/>
      <c r="D151" s="773"/>
      <c r="E151" s="773"/>
      <c r="F151" s="773"/>
      <c r="G151" s="435"/>
    </row>
    <row r="152" spans="1:7" ht="15.75" thickBot="1" x14ac:dyDescent="0.3">
      <c r="A152" s="421" t="s">
        <v>114</v>
      </c>
      <c r="B152" s="435"/>
      <c r="C152" s="435"/>
      <c r="D152" s="435"/>
      <c r="E152" s="435"/>
      <c r="F152" s="435"/>
      <c r="G152" s="435"/>
    </row>
    <row r="153" spans="1:7" x14ac:dyDescent="0.25">
      <c r="A153" s="768" t="s">
        <v>115</v>
      </c>
      <c r="B153" s="769"/>
      <c r="C153" s="438" t="s">
        <v>116</v>
      </c>
      <c r="D153" s="437" t="s">
        <v>150</v>
      </c>
      <c r="E153" s="500" t="s">
        <v>151</v>
      </c>
      <c r="F153" s="500" t="s">
        <v>119</v>
      </c>
      <c r="G153" s="440"/>
    </row>
    <row r="154" spans="1:7" x14ac:dyDescent="0.25">
      <c r="A154" s="510" t="s">
        <v>170</v>
      </c>
      <c r="B154" s="490"/>
      <c r="C154" s="490" t="s">
        <v>156</v>
      </c>
      <c r="D154" s="511">
        <v>375</v>
      </c>
      <c r="E154" s="508">
        <v>1.5</v>
      </c>
      <c r="F154" s="514">
        <v>562.5</v>
      </c>
      <c r="G154" s="445"/>
    </row>
    <row r="155" spans="1:7" x14ac:dyDescent="0.25">
      <c r="A155" s="761" t="s">
        <v>120</v>
      </c>
      <c r="B155" s="762"/>
      <c r="C155" s="441" t="s">
        <v>121</v>
      </c>
      <c r="D155" s="491">
        <v>5443.8172051874999</v>
      </c>
      <c r="E155" s="491">
        <v>0.05</v>
      </c>
      <c r="F155" s="444">
        <v>272.19086025937503</v>
      </c>
      <c r="G155" s="445"/>
    </row>
    <row r="156" spans="1:7" x14ac:dyDescent="0.25">
      <c r="A156" s="504"/>
      <c r="B156" s="505"/>
      <c r="C156" s="441"/>
      <c r="D156" s="491"/>
      <c r="E156" s="491"/>
      <c r="F156" s="444"/>
      <c r="G156" s="445"/>
    </row>
    <row r="157" spans="1:7" x14ac:dyDescent="0.25">
      <c r="A157" s="761"/>
      <c r="B157" s="762"/>
      <c r="C157" s="441"/>
      <c r="D157" s="491"/>
      <c r="E157" s="491"/>
      <c r="F157" s="444"/>
      <c r="G157" s="445"/>
    </row>
    <row r="158" spans="1:7" ht="15.75" thickBot="1" x14ac:dyDescent="0.3">
      <c r="A158" s="770"/>
      <c r="B158" s="771"/>
      <c r="C158" s="441"/>
      <c r="D158" s="443"/>
      <c r="E158" s="442"/>
      <c r="F158" s="444"/>
      <c r="G158" s="445"/>
    </row>
    <row r="159" spans="1:7" ht="15.75" thickBot="1" x14ac:dyDescent="0.3">
      <c r="A159" s="435"/>
      <c r="B159" s="435"/>
      <c r="C159" s="435"/>
      <c r="D159" s="435"/>
      <c r="E159" s="435"/>
      <c r="F159" s="453" t="s">
        <v>122</v>
      </c>
      <c r="G159" s="454">
        <v>834.69086025937509</v>
      </c>
    </row>
    <row r="160" spans="1:7" ht="15.75" thickBot="1" x14ac:dyDescent="0.3">
      <c r="A160" s="421" t="s">
        <v>123</v>
      </c>
      <c r="B160" s="435"/>
      <c r="C160" s="435"/>
      <c r="D160" s="435"/>
      <c r="E160" s="435"/>
      <c r="F160" s="435"/>
      <c r="G160" s="435"/>
    </row>
    <row r="161" spans="1:7" x14ac:dyDescent="0.25">
      <c r="A161" s="768" t="s">
        <v>0</v>
      </c>
      <c r="B161" s="769"/>
      <c r="C161" s="438" t="s">
        <v>116</v>
      </c>
      <c r="D161" s="438" t="s">
        <v>124</v>
      </c>
      <c r="E161" s="438" t="s">
        <v>117</v>
      </c>
      <c r="F161" s="437" t="s">
        <v>118</v>
      </c>
      <c r="G161" s="440"/>
    </row>
    <row r="162" spans="1:7" x14ac:dyDescent="0.25">
      <c r="A162" s="504" t="s">
        <v>166</v>
      </c>
      <c r="B162" s="502"/>
      <c r="C162" s="509" t="s">
        <v>171</v>
      </c>
      <c r="D162" s="444">
        <v>425080.52187961584</v>
      </c>
      <c r="E162" s="519">
        <v>2.3999999999999998E-3</v>
      </c>
      <c r="F162" s="444">
        <f>D162*E162</f>
        <v>1020.193252511078</v>
      </c>
      <c r="G162" s="445"/>
    </row>
    <row r="163" spans="1:7" x14ac:dyDescent="0.25">
      <c r="A163" s="504" t="s">
        <v>159</v>
      </c>
      <c r="B163" s="502"/>
      <c r="C163" s="509" t="s">
        <v>160</v>
      </c>
      <c r="D163" s="444">
        <v>703.957479612204</v>
      </c>
      <c r="E163" s="444">
        <v>0.03</v>
      </c>
      <c r="F163" s="444">
        <v>21.118724388366118</v>
      </c>
      <c r="G163" s="445"/>
    </row>
    <row r="164" spans="1:7" x14ac:dyDescent="0.25">
      <c r="A164" s="503"/>
      <c r="B164" s="502"/>
      <c r="C164" s="509"/>
      <c r="D164" s="501"/>
      <c r="E164" s="444"/>
      <c r="F164" s="444"/>
      <c r="G164" s="445"/>
    </row>
    <row r="165" spans="1:7" x14ac:dyDescent="0.25">
      <c r="A165" s="455"/>
      <c r="B165" s="457"/>
      <c r="C165" s="446"/>
      <c r="D165" s="447"/>
      <c r="E165" s="458"/>
      <c r="F165" s="459"/>
      <c r="G165" s="445"/>
    </row>
    <row r="166" spans="1:7" ht="15.75" thickBot="1" x14ac:dyDescent="0.3">
      <c r="A166" s="460"/>
      <c r="B166" s="462"/>
      <c r="C166" s="448"/>
      <c r="D166" s="449"/>
      <c r="E166" s="450"/>
      <c r="F166" s="451"/>
      <c r="G166" s="452"/>
    </row>
    <row r="167" spans="1:7" ht="15.75" thickBot="1" x14ac:dyDescent="0.3">
      <c r="A167" s="435"/>
      <c r="B167" s="435"/>
      <c r="C167" s="435"/>
      <c r="D167" s="435"/>
      <c r="E167" s="435"/>
      <c r="F167" s="453" t="s">
        <v>122</v>
      </c>
      <c r="G167" s="454">
        <f>F162+F163</f>
        <v>1041.3119768994441</v>
      </c>
    </row>
    <row r="168" spans="1:7" ht="15.75" thickBot="1" x14ac:dyDescent="0.3">
      <c r="A168" s="463" t="s">
        <v>125</v>
      </c>
      <c r="B168" s="461"/>
      <c r="C168" s="435"/>
      <c r="D168" s="435"/>
      <c r="E168" s="435"/>
      <c r="F168" s="435"/>
      <c r="G168" s="435"/>
    </row>
    <row r="169" spans="1:7" x14ac:dyDescent="0.25">
      <c r="A169" s="464" t="s">
        <v>126</v>
      </c>
      <c r="B169" s="465" t="s">
        <v>127</v>
      </c>
      <c r="C169" s="438" t="s">
        <v>128</v>
      </c>
      <c r="D169" s="438" t="s">
        <v>129</v>
      </c>
      <c r="E169" s="438" t="s">
        <v>130</v>
      </c>
      <c r="F169" s="466" t="s">
        <v>118</v>
      </c>
      <c r="G169" s="440"/>
    </row>
    <row r="170" spans="1:7" x14ac:dyDescent="0.25">
      <c r="A170" s="455" t="s">
        <v>161</v>
      </c>
      <c r="B170" s="468">
        <v>0</v>
      </c>
      <c r="C170" s="467">
        <v>5</v>
      </c>
      <c r="D170" s="507">
        <v>1125</v>
      </c>
      <c r="E170" s="468">
        <v>0</v>
      </c>
      <c r="F170" s="442">
        <v>0</v>
      </c>
      <c r="G170" s="445"/>
    </row>
    <row r="171" spans="1:7" x14ac:dyDescent="0.25">
      <c r="A171" s="455"/>
      <c r="B171" s="469"/>
      <c r="C171" s="441"/>
      <c r="D171" s="470"/>
      <c r="E171" s="442"/>
      <c r="F171" s="442"/>
      <c r="G171" s="445"/>
    </row>
    <row r="172" spans="1:7" ht="15.75" thickBot="1" x14ac:dyDescent="0.3">
      <c r="A172" s="471"/>
      <c r="B172" s="448"/>
      <c r="C172" s="449"/>
      <c r="D172" s="450"/>
      <c r="E172" s="451"/>
      <c r="F172" s="448"/>
      <c r="G172" s="445"/>
    </row>
    <row r="173" spans="1:7" ht="15.75" thickBot="1" x14ac:dyDescent="0.3">
      <c r="A173" s="435"/>
      <c r="B173" s="435"/>
      <c r="C173" s="435"/>
      <c r="D173" s="435"/>
      <c r="E173" s="435"/>
      <c r="F173" s="453" t="s">
        <v>122</v>
      </c>
      <c r="G173" s="454">
        <v>0</v>
      </c>
    </row>
    <row r="174" spans="1:7" ht="15.75" thickBot="1" x14ac:dyDescent="0.3">
      <c r="A174" s="463" t="s">
        <v>131</v>
      </c>
      <c r="B174" s="435"/>
      <c r="C174" s="435"/>
      <c r="D174" s="435"/>
      <c r="E174" s="435"/>
      <c r="F174" s="435"/>
      <c r="G174" s="435"/>
    </row>
    <row r="175" spans="1:7" x14ac:dyDescent="0.25">
      <c r="A175" s="464" t="s">
        <v>132</v>
      </c>
      <c r="B175" s="472" t="s">
        <v>116</v>
      </c>
      <c r="C175" s="438" t="s">
        <v>117</v>
      </c>
      <c r="D175" s="439" t="s">
        <v>133</v>
      </c>
      <c r="E175" s="472" t="s">
        <v>134</v>
      </c>
      <c r="F175" s="437" t="s">
        <v>118</v>
      </c>
      <c r="G175" s="440"/>
    </row>
    <row r="176" spans="1:7" x14ac:dyDescent="0.25">
      <c r="A176" s="494" t="s">
        <v>135</v>
      </c>
      <c r="B176" s="441" t="s">
        <v>136</v>
      </c>
      <c r="C176" s="506">
        <v>0.25</v>
      </c>
      <c r="D176" s="442">
        <v>21775.26882075</v>
      </c>
      <c r="E176" s="468">
        <v>32</v>
      </c>
      <c r="F176" s="475">
        <v>5443.8172051874999</v>
      </c>
      <c r="G176" s="445"/>
    </row>
    <row r="177" spans="1:7" x14ac:dyDescent="0.25">
      <c r="A177" s="464"/>
      <c r="B177" s="499"/>
      <c r="C177" s="474"/>
      <c r="D177" s="442"/>
      <c r="E177" s="442"/>
      <c r="F177" s="475"/>
      <c r="G177" s="445"/>
    </row>
    <row r="178" spans="1:7" x14ac:dyDescent="0.25">
      <c r="A178" s="455"/>
      <c r="B178" s="473"/>
      <c r="C178" s="474"/>
      <c r="D178" s="442"/>
      <c r="E178" s="442"/>
      <c r="F178" s="475"/>
      <c r="G178" s="445"/>
    </row>
    <row r="179" spans="1:7" ht="15.75" thickBot="1" x14ac:dyDescent="0.3">
      <c r="A179" s="495"/>
      <c r="B179" s="496"/>
      <c r="C179" s="496"/>
      <c r="D179" s="496"/>
      <c r="E179" s="497"/>
      <c r="F179" s="493"/>
      <c r="G179" s="498"/>
    </row>
    <row r="180" spans="1:7" ht="15.75" thickBot="1" x14ac:dyDescent="0.3">
      <c r="A180" s="435"/>
      <c r="B180" s="435"/>
      <c r="C180" s="435"/>
      <c r="D180" s="435"/>
      <c r="E180" s="435"/>
      <c r="F180" s="453" t="s">
        <v>122</v>
      </c>
      <c r="G180" s="454">
        <v>5443.8172051874999</v>
      </c>
    </row>
    <row r="181" spans="1:7" ht="15.75" thickBot="1" x14ac:dyDescent="0.3">
      <c r="A181" s="435"/>
      <c r="B181" s="435"/>
      <c r="C181" s="435"/>
      <c r="D181" s="476"/>
      <c r="E181" s="435"/>
      <c r="F181" s="476"/>
      <c r="G181" s="429"/>
    </row>
    <row r="182" spans="1:7" ht="15.75" thickBot="1" x14ac:dyDescent="0.3">
      <c r="A182" s="435"/>
      <c r="B182" s="435"/>
      <c r="C182" s="435"/>
      <c r="D182" s="477" t="s">
        <v>137</v>
      </c>
      <c r="E182" s="478"/>
      <c r="F182" s="478"/>
      <c r="G182" s="454">
        <f>G180+G173+G167+G159</f>
        <v>7319.8200423463186</v>
      </c>
    </row>
    <row r="183" spans="1:7" ht="15.75" thickBot="1" x14ac:dyDescent="0.3">
      <c r="A183" s="421" t="s">
        <v>138</v>
      </c>
      <c r="B183" s="435"/>
      <c r="C183" s="435"/>
      <c r="D183" s="435"/>
      <c r="E183" s="435"/>
      <c r="F183" s="435"/>
      <c r="G183" s="435"/>
    </row>
    <row r="184" spans="1:7" x14ac:dyDescent="0.25">
      <c r="A184" s="479" t="s">
        <v>115</v>
      </c>
      <c r="B184" s="480"/>
      <c r="C184" s="480"/>
      <c r="D184" s="481"/>
      <c r="E184" s="482" t="s">
        <v>139</v>
      </c>
      <c r="F184" s="483" t="s">
        <v>140</v>
      </c>
      <c r="G184" s="440"/>
    </row>
    <row r="185" spans="1:7" x14ac:dyDescent="0.25">
      <c r="A185" s="455" t="s">
        <v>141</v>
      </c>
      <c r="B185" s="456"/>
      <c r="C185" s="456"/>
      <c r="D185" s="457"/>
      <c r="E185" s="343">
        <v>0.24</v>
      </c>
      <c r="F185" s="253">
        <f>++E185*G182</f>
        <v>1756.7568101631164</v>
      </c>
      <c r="G185" s="486"/>
    </row>
    <row r="186" spans="1:7" x14ac:dyDescent="0.25">
      <c r="A186" s="455" t="s">
        <v>142</v>
      </c>
      <c r="B186" s="456"/>
      <c r="C186" s="456"/>
      <c r="D186" s="457"/>
      <c r="E186" s="343">
        <v>0.03</v>
      </c>
      <c r="F186" s="253">
        <f>+E186*G182</f>
        <v>219.59460127038955</v>
      </c>
      <c r="G186" s="486"/>
    </row>
    <row r="187" spans="1:7" ht="15.75" thickBot="1" x14ac:dyDescent="0.3">
      <c r="A187" s="460" t="s">
        <v>143</v>
      </c>
      <c r="B187" s="461"/>
      <c r="C187" s="461"/>
      <c r="D187" s="462"/>
      <c r="E187" s="346">
        <v>0.05</v>
      </c>
      <c r="F187" s="256">
        <f>+E187*G182</f>
        <v>365.99100211731593</v>
      </c>
      <c r="G187" s="452"/>
    </row>
    <row r="188" spans="1:7" ht="15.75" thickBot="1" x14ac:dyDescent="0.3">
      <c r="A188" s="435"/>
      <c r="B188" s="435"/>
      <c r="C188" s="435"/>
      <c r="D188" s="435"/>
      <c r="E188" s="435"/>
      <c r="F188" s="453" t="s">
        <v>122</v>
      </c>
      <c r="G188" s="489">
        <v>2101.0752808342336</v>
      </c>
    </row>
    <row r="189" spans="1:7" ht="15.75" thickBot="1" x14ac:dyDescent="0.3">
      <c r="A189" s="435"/>
      <c r="B189" s="435"/>
      <c r="C189" s="435"/>
      <c r="D189" s="435"/>
      <c r="E189" s="435"/>
      <c r="F189" s="435"/>
      <c r="G189" s="435"/>
    </row>
    <row r="190" spans="1:7" ht="15.75" thickBot="1" x14ac:dyDescent="0.3">
      <c r="A190" s="420"/>
      <c r="B190" s="435"/>
      <c r="C190" s="477" t="s">
        <v>144</v>
      </c>
      <c r="D190" s="478"/>
      <c r="E190" s="478"/>
      <c r="F190" s="478"/>
      <c r="G190" s="454">
        <f>G182+G188</f>
        <v>9420.8953231805517</v>
      </c>
    </row>
  </sheetData>
  <mergeCells count="34">
    <mergeCell ref="A161:B161"/>
    <mergeCell ref="C147:G147"/>
    <mergeCell ref="A151:F151"/>
    <mergeCell ref="A153:B153"/>
    <mergeCell ref="A155:B155"/>
    <mergeCell ref="A108:B108"/>
    <mergeCell ref="A109:B109"/>
    <mergeCell ref="A112:B112"/>
    <mergeCell ref="A157:B157"/>
    <mergeCell ref="A158:B158"/>
    <mergeCell ref="C98:G98"/>
    <mergeCell ref="A102:F102"/>
    <mergeCell ref="A104:B104"/>
    <mergeCell ref="A105:B105"/>
    <mergeCell ref="A106:B106"/>
    <mergeCell ref="A107:B107"/>
    <mergeCell ref="A58:B58"/>
    <mergeCell ref="A60:B60"/>
    <mergeCell ref="A61:B61"/>
    <mergeCell ref="A62:B62"/>
    <mergeCell ref="A63:B63"/>
    <mergeCell ref="A66:B66"/>
    <mergeCell ref="A57:B57"/>
    <mergeCell ref="C3:G3"/>
    <mergeCell ref="A7:F7"/>
    <mergeCell ref="A9:B9"/>
    <mergeCell ref="A10:B10"/>
    <mergeCell ref="A11:B11"/>
    <mergeCell ref="A12:B12"/>
    <mergeCell ref="A13:B13"/>
    <mergeCell ref="A14:B14"/>
    <mergeCell ref="A17:B17"/>
    <mergeCell ref="C51:G51"/>
    <mergeCell ref="A55:F5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9"/>
  <sheetViews>
    <sheetView topLeftCell="A217" workbookViewId="0">
      <selection activeCell="C226" sqref="C226"/>
    </sheetView>
  </sheetViews>
  <sheetFormatPr baseColWidth="10" defaultRowHeight="15" x14ac:dyDescent="0.25"/>
  <sheetData>
    <row r="1" spans="1:7" x14ac:dyDescent="0.25">
      <c r="A1" s="174" t="s">
        <v>107</v>
      </c>
      <c r="B1" s="175"/>
      <c r="C1" s="176"/>
      <c r="D1" s="177"/>
      <c r="E1" s="176"/>
      <c r="F1" s="176"/>
      <c r="G1" s="102"/>
    </row>
    <row r="2" spans="1:7" x14ac:dyDescent="0.25">
      <c r="A2" s="178" t="s">
        <v>108</v>
      </c>
      <c r="B2" s="179"/>
      <c r="C2" s="180"/>
      <c r="D2" s="181" t="s">
        <v>109</v>
      </c>
      <c r="E2" s="180"/>
      <c r="F2" s="180"/>
      <c r="G2" s="182"/>
    </row>
    <row r="3" spans="1:7" ht="15.75" thickBot="1" x14ac:dyDescent="0.3">
      <c r="A3" s="183"/>
      <c r="B3" s="184"/>
      <c r="C3" s="735"/>
      <c r="D3" s="736"/>
      <c r="E3" s="736"/>
      <c r="F3" s="736"/>
      <c r="G3" s="737"/>
    </row>
    <row r="4" spans="1:7" x14ac:dyDescent="0.25">
      <c r="A4" s="185"/>
      <c r="B4" s="180"/>
      <c r="C4" s="180"/>
      <c r="D4" s="180"/>
      <c r="E4" s="180"/>
      <c r="F4" s="180"/>
      <c r="G4" s="180"/>
    </row>
    <row r="5" spans="1:7" x14ac:dyDescent="0.25">
      <c r="A5" s="186" t="s">
        <v>110</v>
      </c>
      <c r="B5" s="180"/>
      <c r="D5" s="187"/>
      <c r="F5" s="187" t="s">
        <v>111</v>
      </c>
      <c r="G5" s="180"/>
    </row>
    <row r="6" spans="1:7" x14ac:dyDescent="0.25">
      <c r="A6" s="185" t="s">
        <v>148</v>
      </c>
      <c r="B6" s="180"/>
      <c r="C6" s="187"/>
      <c r="D6" s="187"/>
      <c r="E6" s="187"/>
      <c r="F6" s="187" t="s">
        <v>149</v>
      </c>
      <c r="G6" s="188" t="s">
        <v>172</v>
      </c>
    </row>
    <row r="7" spans="1:7" x14ac:dyDescent="0.25">
      <c r="A7" s="738" t="s">
        <v>173</v>
      </c>
      <c r="B7" s="739"/>
      <c r="C7" s="739"/>
      <c r="D7" s="739"/>
      <c r="E7" s="739"/>
      <c r="F7" s="739"/>
      <c r="G7" s="180"/>
    </row>
    <row r="8" spans="1:7" ht="15.75" thickBot="1" x14ac:dyDescent="0.3">
      <c r="A8" s="181" t="s">
        <v>114</v>
      </c>
      <c r="B8" s="180"/>
      <c r="C8" s="180"/>
      <c r="D8" s="180"/>
      <c r="E8" s="180"/>
      <c r="F8" s="180"/>
      <c r="G8" s="180"/>
    </row>
    <row r="9" spans="1:7" x14ac:dyDescent="0.25">
      <c r="A9" s="740" t="s">
        <v>115</v>
      </c>
      <c r="B9" s="741"/>
      <c r="C9" s="189" t="s">
        <v>116</v>
      </c>
      <c r="D9" s="190" t="s">
        <v>150</v>
      </c>
      <c r="E9" s="191" t="s">
        <v>151</v>
      </c>
      <c r="F9" s="191" t="s">
        <v>119</v>
      </c>
      <c r="G9" s="192"/>
    </row>
    <row r="10" spans="1:7" x14ac:dyDescent="0.25">
      <c r="A10" s="742" t="s">
        <v>120</v>
      </c>
      <c r="B10" s="743"/>
      <c r="C10" s="193" t="s">
        <v>121</v>
      </c>
      <c r="D10" s="194">
        <f>+G37</f>
        <v>36591.599999999999</v>
      </c>
      <c r="E10" s="194">
        <v>0.05</v>
      </c>
      <c r="F10" s="195">
        <f>+E10*D10</f>
        <v>1829.58</v>
      </c>
      <c r="G10" s="196"/>
    </row>
    <row r="11" spans="1:7" x14ac:dyDescent="0.25">
      <c r="A11" s="349"/>
      <c r="B11" s="350"/>
      <c r="C11" s="193"/>
      <c r="D11" s="194"/>
      <c r="E11" s="194"/>
      <c r="F11" s="195"/>
      <c r="G11" s="196"/>
    </row>
    <row r="12" spans="1:7" ht="15.75" thickBot="1" x14ac:dyDescent="0.3">
      <c r="A12" s="744"/>
      <c r="B12" s="745"/>
      <c r="C12" s="193"/>
      <c r="D12" s="201"/>
      <c r="E12" s="202"/>
      <c r="F12" s="195"/>
      <c r="G12" s="196"/>
    </row>
    <row r="13" spans="1:7" ht="15.75" thickBot="1" x14ac:dyDescent="0.3">
      <c r="A13" s="180"/>
      <c r="B13" s="180"/>
      <c r="C13" s="180"/>
      <c r="D13" s="180"/>
      <c r="E13" s="180"/>
      <c r="F13" s="203" t="s">
        <v>122</v>
      </c>
      <c r="G13" s="204">
        <f>SUM(F10:F12)</f>
        <v>1829.58</v>
      </c>
    </row>
    <row r="14" spans="1:7" ht="15.75" thickBot="1" x14ac:dyDescent="0.3">
      <c r="A14" s="181" t="s">
        <v>123</v>
      </c>
      <c r="B14" s="180"/>
      <c r="C14" s="180"/>
      <c r="D14" s="180"/>
      <c r="E14" s="180"/>
      <c r="F14" s="180"/>
      <c r="G14" s="180"/>
    </row>
    <row r="15" spans="1:7" x14ac:dyDescent="0.25">
      <c r="A15" s="740" t="s">
        <v>115</v>
      </c>
      <c r="B15" s="741"/>
      <c r="C15" s="189" t="s">
        <v>116</v>
      </c>
      <c r="D15" s="189" t="s">
        <v>124</v>
      </c>
      <c r="E15" s="189" t="s">
        <v>117</v>
      </c>
      <c r="F15" s="190" t="s">
        <v>118</v>
      </c>
      <c r="G15" s="192"/>
    </row>
    <row r="16" spans="1:7" x14ac:dyDescent="0.25">
      <c r="A16" s="750" t="s">
        <v>174</v>
      </c>
      <c r="B16" s="751"/>
      <c r="C16" s="207" t="s">
        <v>13</v>
      </c>
      <c r="D16" s="195">
        <f>66900/6</f>
        <v>11150</v>
      </c>
      <c r="E16" s="209">
        <v>1.4</v>
      </c>
      <c r="F16" s="195">
        <f>+E16*D16</f>
        <v>15609.999999999998</v>
      </c>
      <c r="G16" s="196"/>
    </row>
    <row r="17" spans="1:7" x14ac:dyDescent="0.25">
      <c r="A17" s="750" t="s">
        <v>175</v>
      </c>
      <c r="B17" s="751"/>
      <c r="C17" s="207" t="s">
        <v>116</v>
      </c>
      <c r="D17" s="195">
        <v>3200</v>
      </c>
      <c r="E17" s="209">
        <v>1</v>
      </c>
      <c r="F17" s="195">
        <f>+E17*D17</f>
        <v>3200</v>
      </c>
      <c r="G17" s="196"/>
    </row>
    <row r="18" spans="1:7" x14ac:dyDescent="0.25">
      <c r="A18" s="750" t="s">
        <v>176</v>
      </c>
      <c r="B18" s="751"/>
      <c r="C18" s="207" t="s">
        <v>116</v>
      </c>
      <c r="D18" s="195">
        <v>3200</v>
      </c>
      <c r="E18" s="209">
        <v>1</v>
      </c>
      <c r="F18" s="195">
        <f>+E18*D18</f>
        <v>3200</v>
      </c>
      <c r="G18" s="196"/>
    </row>
    <row r="19" spans="1:7" x14ac:dyDescent="0.25">
      <c r="A19" s="750" t="s">
        <v>177</v>
      </c>
      <c r="B19" s="751"/>
      <c r="C19" s="207" t="s">
        <v>178</v>
      </c>
      <c r="D19" s="195">
        <v>54000</v>
      </c>
      <c r="E19" s="209">
        <v>7.3947442680776035E-2</v>
      </c>
      <c r="F19" s="195">
        <f>+E19*D19</f>
        <v>3993.161904761906</v>
      </c>
      <c r="G19" s="196"/>
    </row>
    <row r="20" spans="1:7" x14ac:dyDescent="0.25">
      <c r="A20" s="750" t="s">
        <v>159</v>
      </c>
      <c r="B20" s="751"/>
      <c r="C20" s="207" t="s">
        <v>160</v>
      </c>
      <c r="D20" s="195">
        <f>SUM(F15:F19)</f>
        <v>26003.161904761906</v>
      </c>
      <c r="E20" s="195">
        <v>0.05</v>
      </c>
      <c r="F20" s="195">
        <f>+E20*D20</f>
        <v>1300.1580952380955</v>
      </c>
      <c r="G20" s="196"/>
    </row>
    <row r="21" spans="1:7" x14ac:dyDescent="0.25">
      <c r="A21" s="349"/>
      <c r="B21" s="206"/>
      <c r="C21" s="207"/>
      <c r="D21" s="195"/>
      <c r="E21" s="195"/>
      <c r="F21" s="195"/>
      <c r="G21" s="196"/>
    </row>
    <row r="22" spans="1:7" x14ac:dyDescent="0.25">
      <c r="A22" s="210"/>
      <c r="B22" s="211"/>
      <c r="C22" s="212"/>
      <c r="D22" s="213"/>
      <c r="E22" s="214"/>
      <c r="F22" s="215"/>
      <c r="G22" s="196"/>
    </row>
    <row r="23" spans="1:7" ht="15.75" thickBot="1" x14ac:dyDescent="0.3">
      <c r="A23" s="216"/>
      <c r="B23" s="217"/>
      <c r="C23" s="218"/>
      <c r="D23" s="219"/>
      <c r="E23" s="220"/>
      <c r="F23" s="221"/>
      <c r="G23" s="222"/>
    </row>
    <row r="24" spans="1:7" ht="15.75" thickBot="1" x14ac:dyDescent="0.3">
      <c r="A24" s="180"/>
      <c r="B24" s="180"/>
      <c r="C24" s="180"/>
      <c r="D24" s="180"/>
      <c r="E24" s="180"/>
      <c r="F24" s="203" t="s">
        <v>122</v>
      </c>
      <c r="G24" s="204">
        <f>SUM(F16:F23)</f>
        <v>27303.32</v>
      </c>
    </row>
    <row r="25" spans="1:7" ht="15.75" thickBot="1" x14ac:dyDescent="0.3">
      <c r="A25" s="223" t="s">
        <v>125</v>
      </c>
      <c r="B25" s="224"/>
      <c r="C25" s="180"/>
      <c r="D25" s="180"/>
      <c r="E25" s="180"/>
      <c r="F25" s="180"/>
      <c r="G25" s="180"/>
    </row>
    <row r="26" spans="1:7" x14ac:dyDescent="0.25">
      <c r="A26" s="225" t="s">
        <v>126</v>
      </c>
      <c r="B26" s="226" t="s">
        <v>127</v>
      </c>
      <c r="C26" s="189" t="s">
        <v>128</v>
      </c>
      <c r="D26" s="189" t="s">
        <v>129</v>
      </c>
      <c r="E26" s="189" t="s">
        <v>130</v>
      </c>
      <c r="F26" s="227" t="s">
        <v>118</v>
      </c>
      <c r="G26" s="192"/>
    </row>
    <row r="27" spans="1:7" x14ac:dyDescent="0.25">
      <c r="A27" s="210" t="s">
        <v>161</v>
      </c>
      <c r="B27" s="228">
        <v>0.5</v>
      </c>
      <c r="C27" s="229">
        <v>5</v>
      </c>
      <c r="D27" s="230">
        <v>1200</v>
      </c>
      <c r="E27" s="228">
        <v>3000</v>
      </c>
      <c r="F27" s="202">
        <f>+E27</f>
        <v>3000</v>
      </c>
      <c r="G27" s="196"/>
    </row>
    <row r="28" spans="1:7" x14ac:dyDescent="0.25">
      <c r="A28" s="210" t="s">
        <v>179</v>
      </c>
      <c r="B28" s="231"/>
      <c r="C28" s="193"/>
      <c r="D28" s="199"/>
      <c r="E28" s="202"/>
      <c r="F28" s="202"/>
      <c r="G28" s="196"/>
    </row>
    <row r="29" spans="1:7" ht="15.75" thickBot="1" x14ac:dyDescent="0.3">
      <c r="A29" s="232"/>
      <c r="B29" s="218"/>
      <c r="C29" s="219"/>
      <c r="D29" s="220"/>
      <c r="E29" s="221"/>
      <c r="F29" s="218"/>
      <c r="G29" s="196"/>
    </row>
    <row r="30" spans="1:7" ht="15.75" thickBot="1" x14ac:dyDescent="0.3">
      <c r="A30" s="180"/>
      <c r="B30" s="180"/>
      <c r="C30" s="180"/>
      <c r="D30" s="180"/>
      <c r="E30" s="180"/>
      <c r="F30" s="203" t="s">
        <v>122</v>
      </c>
      <c r="G30" s="204">
        <f>SUM(F27:F29)</f>
        <v>3000</v>
      </c>
    </row>
    <row r="31" spans="1:7" ht="15.75" thickBot="1" x14ac:dyDescent="0.3">
      <c r="A31" s="223" t="s">
        <v>131</v>
      </c>
      <c r="B31" s="180"/>
      <c r="C31" s="180"/>
      <c r="D31" s="180"/>
      <c r="E31" s="180"/>
      <c r="F31" s="180"/>
      <c r="G31" s="180"/>
    </row>
    <row r="32" spans="1:7" x14ac:dyDescent="0.25">
      <c r="A32" s="225" t="s">
        <v>132</v>
      </c>
      <c r="B32" s="233" t="s">
        <v>116</v>
      </c>
      <c r="C32" s="189" t="s">
        <v>117</v>
      </c>
      <c r="D32" s="234" t="s">
        <v>133</v>
      </c>
      <c r="E32" s="233" t="s">
        <v>134</v>
      </c>
      <c r="F32" s="190" t="s">
        <v>118</v>
      </c>
      <c r="G32" s="192"/>
    </row>
    <row r="33" spans="1:7" x14ac:dyDescent="0.25">
      <c r="A33" s="235" t="s">
        <v>180</v>
      </c>
      <c r="B33" s="193" t="s">
        <v>136</v>
      </c>
      <c r="C33" s="236">
        <v>1.2</v>
      </c>
      <c r="D33" s="202">
        <v>30493</v>
      </c>
      <c r="E33" s="228">
        <f>1/C33*8</f>
        <v>6.666666666666667</v>
      </c>
      <c r="F33" s="237">
        <f>+C33*D33</f>
        <v>36591.599999999999</v>
      </c>
      <c r="G33" s="196"/>
    </row>
    <row r="34" spans="1:7" x14ac:dyDescent="0.25">
      <c r="A34" s="225"/>
      <c r="B34" s="238"/>
      <c r="C34" s="239"/>
      <c r="D34" s="202"/>
      <c r="E34" s="202"/>
      <c r="F34" s="237"/>
      <c r="G34" s="196"/>
    </row>
    <row r="35" spans="1:7" x14ac:dyDescent="0.25">
      <c r="A35" s="210"/>
      <c r="B35" s="240"/>
      <c r="C35" s="239"/>
      <c r="D35" s="202"/>
      <c r="E35" s="202"/>
      <c r="F35" s="237"/>
      <c r="G35" s="196"/>
    </row>
    <row r="36" spans="1:7" ht="15.75" thickBot="1" x14ac:dyDescent="0.3">
      <c r="A36" s="241"/>
      <c r="B36" s="242"/>
      <c r="C36" s="242"/>
      <c r="D36" s="242"/>
      <c r="E36" s="217"/>
      <c r="F36" s="243"/>
      <c r="G36" s="222"/>
    </row>
    <row r="37" spans="1:7" ht="15.75" thickBot="1" x14ac:dyDescent="0.3">
      <c r="A37" s="180"/>
      <c r="B37" s="180"/>
      <c r="C37" s="180"/>
      <c r="D37" s="180"/>
      <c r="E37" s="180"/>
      <c r="F37" s="203" t="s">
        <v>122</v>
      </c>
      <c r="G37" s="204">
        <f>SUM(F33:F36)</f>
        <v>36591.599999999999</v>
      </c>
    </row>
    <row r="38" spans="1:7" ht="15.75" thickBot="1" x14ac:dyDescent="0.3">
      <c r="A38" s="180"/>
      <c r="B38" s="180"/>
      <c r="C38" s="180"/>
      <c r="D38" s="188"/>
      <c r="E38" s="180"/>
      <c r="F38" s="188"/>
      <c r="G38" s="180"/>
    </row>
    <row r="39" spans="1:7" ht="15.75" thickBot="1" x14ac:dyDescent="0.3">
      <c r="A39" s="180"/>
      <c r="B39" s="180"/>
      <c r="C39" s="180"/>
      <c r="D39" s="244" t="s">
        <v>137</v>
      </c>
      <c r="E39" s="245"/>
      <c r="F39" s="245"/>
      <c r="G39" s="204">
        <f>G13+G24+G30+G37</f>
        <v>68724.5</v>
      </c>
    </row>
    <row r="40" spans="1:7" ht="15.75" thickBot="1" x14ac:dyDescent="0.3">
      <c r="A40" s="181" t="s">
        <v>138</v>
      </c>
      <c r="B40" s="180"/>
      <c r="C40" s="180"/>
      <c r="D40" s="180"/>
      <c r="E40" s="180"/>
      <c r="F40" s="180"/>
      <c r="G40" s="180"/>
    </row>
    <row r="41" spans="1:7" x14ac:dyDescent="0.25">
      <c r="A41" s="246" t="s">
        <v>115</v>
      </c>
      <c r="B41" s="247"/>
      <c r="C41" s="247"/>
      <c r="D41" s="248"/>
      <c r="E41" s="249" t="s">
        <v>139</v>
      </c>
      <c r="F41" s="250" t="s">
        <v>140</v>
      </c>
      <c r="G41" s="192"/>
    </row>
    <row r="42" spans="1:7" x14ac:dyDescent="0.25">
      <c r="A42" s="210" t="s">
        <v>141</v>
      </c>
      <c r="B42" s="251"/>
      <c r="C42" s="251"/>
      <c r="D42" s="211"/>
      <c r="E42" s="252">
        <v>0.24</v>
      </c>
      <c r="F42" s="253">
        <f>++E42*G39</f>
        <v>16493.88</v>
      </c>
      <c r="G42" s="254"/>
    </row>
    <row r="43" spans="1:7" x14ac:dyDescent="0.25">
      <c r="A43" s="210" t="s">
        <v>142</v>
      </c>
      <c r="B43" s="251"/>
      <c r="C43" s="251"/>
      <c r="D43" s="211"/>
      <c r="E43" s="252">
        <v>0.03</v>
      </c>
      <c r="F43" s="253">
        <f>+E43*G39</f>
        <v>2061.7350000000001</v>
      </c>
      <c r="G43" s="254"/>
    </row>
    <row r="44" spans="1:7" ht="15.75" thickBot="1" x14ac:dyDescent="0.3">
      <c r="A44" s="216" t="s">
        <v>143</v>
      </c>
      <c r="B44" s="224"/>
      <c r="C44" s="224"/>
      <c r="D44" s="217"/>
      <c r="E44" s="255">
        <v>0.05</v>
      </c>
      <c r="F44" s="256">
        <f>+E44*G39</f>
        <v>3436.2250000000004</v>
      </c>
      <c r="G44" s="222"/>
    </row>
    <row r="45" spans="1:7" ht="15.75" thickBot="1" x14ac:dyDescent="0.3">
      <c r="A45" s="180"/>
      <c r="B45" s="180"/>
      <c r="C45" s="180"/>
      <c r="D45" s="180"/>
      <c r="E45" s="180"/>
      <c r="F45" s="203" t="s">
        <v>122</v>
      </c>
      <c r="G45" s="257">
        <f>SUM(F42:F44)</f>
        <v>21991.840000000004</v>
      </c>
    </row>
    <row r="46" spans="1:7" ht="15.75" thickBot="1" x14ac:dyDescent="0.3">
      <c r="A46" s="180"/>
      <c r="B46" s="180"/>
      <c r="C46" s="180"/>
      <c r="D46" s="180"/>
      <c r="E46" s="180"/>
      <c r="F46" s="180"/>
      <c r="G46" s="180"/>
    </row>
    <row r="47" spans="1:7" ht="15.75" thickBot="1" x14ac:dyDescent="0.3">
      <c r="B47" s="180"/>
      <c r="C47" s="244" t="s">
        <v>144</v>
      </c>
      <c r="D47" s="245"/>
      <c r="E47" s="245"/>
      <c r="F47" s="245"/>
      <c r="G47" s="204">
        <f>ROUND((G39+G45),0)</f>
        <v>90716</v>
      </c>
    </row>
    <row r="48" spans="1:7" ht="15.75" thickBot="1" x14ac:dyDescent="0.3"/>
    <row r="49" spans="1:7" x14ac:dyDescent="0.25">
      <c r="A49" s="174" t="s">
        <v>107</v>
      </c>
      <c r="B49" s="175"/>
      <c r="C49" s="176"/>
      <c r="D49" s="177"/>
      <c r="E49" s="176"/>
      <c r="F49" s="176"/>
      <c r="G49" s="102"/>
    </row>
    <row r="50" spans="1:7" x14ac:dyDescent="0.25">
      <c r="A50" s="178" t="s">
        <v>108</v>
      </c>
      <c r="B50" s="179"/>
      <c r="C50" s="180"/>
      <c r="D50" s="181" t="s">
        <v>109</v>
      </c>
      <c r="E50" s="180"/>
      <c r="F50" s="180"/>
      <c r="G50" s="182"/>
    </row>
    <row r="51" spans="1:7" ht="15.75" thickBot="1" x14ac:dyDescent="0.3">
      <c r="A51" s="183"/>
      <c r="B51" s="184"/>
      <c r="C51" s="735"/>
      <c r="D51" s="736"/>
      <c r="E51" s="736"/>
      <c r="F51" s="736"/>
      <c r="G51" s="737"/>
    </row>
    <row r="52" spans="1:7" x14ac:dyDescent="0.25">
      <c r="A52" s="185"/>
      <c r="B52" s="180"/>
      <c r="C52" s="180"/>
      <c r="D52" s="180"/>
      <c r="E52" s="180"/>
      <c r="F52" s="180"/>
      <c r="G52" s="180"/>
    </row>
    <row r="53" spans="1:7" x14ac:dyDescent="0.25">
      <c r="A53" s="186" t="s">
        <v>110</v>
      </c>
      <c r="B53" s="180"/>
      <c r="D53" s="187"/>
      <c r="F53" s="187" t="s">
        <v>111</v>
      </c>
      <c r="G53" s="180"/>
    </row>
    <row r="54" spans="1:7" x14ac:dyDescent="0.25">
      <c r="A54" s="185" t="s">
        <v>148</v>
      </c>
      <c r="B54" s="180"/>
      <c r="C54" s="187"/>
      <c r="D54" s="187"/>
      <c r="E54" s="187"/>
      <c r="F54" s="187" t="s">
        <v>149</v>
      </c>
      <c r="G54" s="188" t="s">
        <v>172</v>
      </c>
    </row>
    <row r="55" spans="1:7" x14ac:dyDescent="0.25">
      <c r="A55" s="738" t="s">
        <v>181</v>
      </c>
      <c r="B55" s="739"/>
      <c r="C55" s="739"/>
      <c r="D55" s="739"/>
      <c r="E55" s="739"/>
      <c r="F55" s="739"/>
      <c r="G55" s="180"/>
    </row>
    <row r="56" spans="1:7" ht="15.75" thickBot="1" x14ac:dyDescent="0.3">
      <c r="A56" s="181" t="s">
        <v>114</v>
      </c>
      <c r="B56" s="180"/>
      <c r="C56" s="180"/>
      <c r="D56" s="180"/>
      <c r="E56" s="180"/>
      <c r="F56" s="180"/>
      <c r="G56" s="180"/>
    </row>
    <row r="57" spans="1:7" x14ac:dyDescent="0.25">
      <c r="A57" s="740" t="s">
        <v>115</v>
      </c>
      <c r="B57" s="741"/>
      <c r="C57" s="189" t="s">
        <v>116</v>
      </c>
      <c r="D57" s="190" t="s">
        <v>150</v>
      </c>
      <c r="E57" s="191" t="s">
        <v>151</v>
      </c>
      <c r="F57" s="191" t="s">
        <v>119</v>
      </c>
      <c r="G57" s="192"/>
    </row>
    <row r="58" spans="1:7" x14ac:dyDescent="0.25">
      <c r="A58" s="742" t="s">
        <v>120</v>
      </c>
      <c r="B58" s="743"/>
      <c r="C58" s="193" t="s">
        <v>121</v>
      </c>
      <c r="D58" s="194">
        <f>+G89</f>
        <v>25919.085654634793</v>
      </c>
      <c r="E58" s="194">
        <v>0.05</v>
      </c>
      <c r="F58" s="195">
        <f>+E58*D58</f>
        <v>1295.9542827317398</v>
      </c>
      <c r="G58" s="196"/>
    </row>
    <row r="59" spans="1:7" x14ac:dyDescent="0.25">
      <c r="A59" s="349"/>
      <c r="B59" s="350"/>
      <c r="C59" s="193"/>
      <c r="D59" s="194"/>
      <c r="E59" s="194"/>
      <c r="F59" s="195"/>
      <c r="G59" s="196"/>
    </row>
    <row r="60" spans="1:7" x14ac:dyDescent="0.25">
      <c r="A60" s="349"/>
      <c r="B60" s="350"/>
      <c r="C60" s="193"/>
      <c r="D60" s="194"/>
      <c r="E60" s="194"/>
      <c r="F60" s="195"/>
      <c r="G60" s="196"/>
    </row>
    <row r="61" spans="1:7" x14ac:dyDescent="0.25">
      <c r="A61" s="742"/>
      <c r="B61" s="743"/>
      <c r="C61" s="193"/>
      <c r="D61" s="194"/>
      <c r="E61" s="194"/>
      <c r="F61" s="195"/>
      <c r="G61" s="196"/>
    </row>
    <row r="62" spans="1:7" ht="15.75" thickBot="1" x14ac:dyDescent="0.3">
      <c r="A62" s="744"/>
      <c r="B62" s="745"/>
      <c r="C62" s="193"/>
      <c r="D62" s="201"/>
      <c r="E62" s="202"/>
      <c r="F62" s="195"/>
      <c r="G62" s="196"/>
    </row>
    <row r="63" spans="1:7" ht="15.75" thickBot="1" x14ac:dyDescent="0.3">
      <c r="A63" s="180"/>
      <c r="B63" s="180"/>
      <c r="C63" s="180"/>
      <c r="D63" s="180"/>
      <c r="E63" s="180"/>
      <c r="F63" s="203" t="s">
        <v>122</v>
      </c>
      <c r="G63" s="204">
        <f>SUM(F58:F62)</f>
        <v>1295.9542827317398</v>
      </c>
    </row>
    <row r="64" spans="1:7" ht="15.75" thickBot="1" x14ac:dyDescent="0.3">
      <c r="A64" s="181" t="s">
        <v>123</v>
      </c>
      <c r="B64" s="180"/>
      <c r="C64" s="180"/>
      <c r="D64" s="180"/>
      <c r="E64" s="180"/>
      <c r="F64" s="180"/>
      <c r="G64" s="180"/>
    </row>
    <row r="65" spans="1:7" x14ac:dyDescent="0.25">
      <c r="A65" s="740" t="s">
        <v>115</v>
      </c>
      <c r="B65" s="741"/>
      <c r="C65" s="189" t="s">
        <v>116</v>
      </c>
      <c r="D65" s="189" t="s">
        <v>124</v>
      </c>
      <c r="E65" s="189" t="s">
        <v>117</v>
      </c>
      <c r="F65" s="190" t="s">
        <v>118</v>
      </c>
      <c r="G65" s="192"/>
    </row>
    <row r="66" spans="1:7" x14ac:dyDescent="0.25">
      <c r="A66" s="750" t="s">
        <v>182</v>
      </c>
      <c r="B66" s="751"/>
      <c r="C66" s="207" t="s">
        <v>13</v>
      </c>
      <c r="D66" s="195">
        <v>3830</v>
      </c>
      <c r="E66" s="209">
        <v>2</v>
      </c>
      <c r="F66" s="195">
        <f t="shared" ref="F66:F72" si="0">+E66*D66</f>
        <v>7660</v>
      </c>
      <c r="G66" s="196"/>
    </row>
    <row r="67" spans="1:7" x14ac:dyDescent="0.25">
      <c r="A67" s="750" t="s">
        <v>183</v>
      </c>
      <c r="B67" s="751"/>
      <c r="C67" s="207" t="s">
        <v>116</v>
      </c>
      <c r="D67" s="195">
        <v>300.44</v>
      </c>
      <c r="E67" s="209">
        <v>2</v>
      </c>
      <c r="F67" s="195">
        <f t="shared" si="0"/>
        <v>600.88</v>
      </c>
      <c r="G67" s="196"/>
    </row>
    <row r="68" spans="1:7" x14ac:dyDescent="0.25">
      <c r="A68" s="750" t="s">
        <v>184</v>
      </c>
      <c r="B68" s="751"/>
      <c r="C68" s="207" t="s">
        <v>116</v>
      </c>
      <c r="D68" s="195">
        <v>400</v>
      </c>
      <c r="E68" s="209">
        <v>1</v>
      </c>
      <c r="F68" s="195">
        <f t="shared" si="0"/>
        <v>400</v>
      </c>
      <c r="G68" s="196"/>
    </row>
    <row r="69" spans="1:7" x14ac:dyDescent="0.25">
      <c r="A69" s="750" t="s">
        <v>185</v>
      </c>
      <c r="B69" s="751"/>
      <c r="C69" s="207" t="s">
        <v>116</v>
      </c>
      <c r="D69" s="195">
        <v>200</v>
      </c>
      <c r="E69" s="209">
        <v>1</v>
      </c>
      <c r="F69" s="195">
        <f t="shared" si="0"/>
        <v>200</v>
      </c>
      <c r="G69" s="196"/>
    </row>
    <row r="70" spans="1:7" x14ac:dyDescent="0.25">
      <c r="A70" s="750" t="s">
        <v>177</v>
      </c>
      <c r="B70" s="751"/>
      <c r="C70" s="207" t="s">
        <v>178</v>
      </c>
      <c r="D70" s="195">
        <v>22500</v>
      </c>
      <c r="E70" s="209">
        <v>4.4600723184282993E-2</v>
      </c>
      <c r="F70" s="195">
        <f t="shared" si="0"/>
        <v>1003.5162716463674</v>
      </c>
      <c r="G70" s="196"/>
    </row>
    <row r="71" spans="1:7" x14ac:dyDescent="0.25">
      <c r="A71" s="750" t="s">
        <v>186</v>
      </c>
      <c r="B71" s="751"/>
      <c r="C71" s="207" t="s">
        <v>116</v>
      </c>
      <c r="D71" s="195">
        <v>1345.5</v>
      </c>
      <c r="E71" s="209">
        <v>0.05</v>
      </c>
      <c r="F71" s="195">
        <f t="shared" si="0"/>
        <v>67.275000000000006</v>
      </c>
      <c r="G71" s="196"/>
    </row>
    <row r="72" spans="1:7" x14ac:dyDescent="0.25">
      <c r="A72" s="349" t="s">
        <v>159</v>
      </c>
      <c r="B72" s="206"/>
      <c r="C72" s="207" t="s">
        <v>160</v>
      </c>
      <c r="D72" s="195">
        <f>SUM(F66:F71)</f>
        <v>9931.6712716463662</v>
      </c>
      <c r="E72" s="195">
        <v>0.05</v>
      </c>
      <c r="F72" s="195">
        <f t="shared" si="0"/>
        <v>496.58356358231833</v>
      </c>
      <c r="G72" s="196"/>
    </row>
    <row r="73" spans="1:7" x14ac:dyDescent="0.25">
      <c r="A73" s="205"/>
      <c r="B73" s="206"/>
      <c r="C73" s="207"/>
      <c r="D73" s="208"/>
      <c r="E73" s="195"/>
      <c r="F73" s="195"/>
      <c r="G73" s="196"/>
    </row>
    <row r="74" spans="1:7" x14ac:dyDescent="0.25">
      <c r="A74" s="210"/>
      <c r="B74" s="211"/>
      <c r="C74" s="212"/>
      <c r="D74" s="213"/>
      <c r="E74" s="214"/>
      <c r="F74" s="215"/>
      <c r="G74" s="196"/>
    </row>
    <row r="75" spans="1:7" ht="15.75" thickBot="1" x14ac:dyDescent="0.3">
      <c r="A75" s="216"/>
      <c r="B75" s="217"/>
      <c r="C75" s="218"/>
      <c r="D75" s="219"/>
      <c r="E75" s="220"/>
      <c r="F75" s="221"/>
      <c r="G75" s="222"/>
    </row>
    <row r="76" spans="1:7" ht="15.75" thickBot="1" x14ac:dyDescent="0.3">
      <c r="A76" s="180"/>
      <c r="B76" s="180"/>
      <c r="C76" s="180"/>
      <c r="D76" s="180"/>
      <c r="E76" s="180"/>
      <c r="F76" s="203" t="s">
        <v>122</v>
      </c>
      <c r="G76" s="204">
        <f>SUM(F66:F75)</f>
        <v>10428.254835228685</v>
      </c>
    </row>
    <row r="77" spans="1:7" ht="15.75" thickBot="1" x14ac:dyDescent="0.3">
      <c r="A77" s="223" t="s">
        <v>125</v>
      </c>
      <c r="B77" s="224"/>
      <c r="C77" s="180"/>
      <c r="D77" s="180"/>
      <c r="E77" s="180"/>
      <c r="F77" s="180"/>
      <c r="G77" s="180"/>
    </row>
    <row r="78" spans="1:7" x14ac:dyDescent="0.25">
      <c r="A78" s="225" t="s">
        <v>126</v>
      </c>
      <c r="B78" s="226" t="s">
        <v>127</v>
      </c>
      <c r="C78" s="189" t="s">
        <v>128</v>
      </c>
      <c r="D78" s="189" t="s">
        <v>129</v>
      </c>
      <c r="E78" s="189" t="s">
        <v>130</v>
      </c>
      <c r="F78" s="227" t="s">
        <v>118</v>
      </c>
      <c r="G78" s="192"/>
    </row>
    <row r="79" spans="1:7" x14ac:dyDescent="0.25">
      <c r="A79" s="210" t="s">
        <v>161</v>
      </c>
      <c r="B79" s="228">
        <v>0.5</v>
      </c>
      <c r="C79" s="229">
        <v>8</v>
      </c>
      <c r="D79" s="230">
        <v>1500</v>
      </c>
      <c r="E79" s="228">
        <f>+D79*C79*B79</f>
        <v>6000</v>
      </c>
      <c r="F79" s="202">
        <f>+E79</f>
        <v>6000</v>
      </c>
      <c r="G79" s="196"/>
    </row>
    <row r="80" spans="1:7" x14ac:dyDescent="0.25">
      <c r="A80" s="210" t="s">
        <v>179</v>
      </c>
      <c r="B80" s="231"/>
      <c r="C80" s="193"/>
      <c r="D80" s="199"/>
      <c r="E80" s="202"/>
      <c r="F80" s="202"/>
      <c r="G80" s="196"/>
    </row>
    <row r="81" spans="1:7" ht="15.75" thickBot="1" x14ac:dyDescent="0.3">
      <c r="A81" s="232"/>
      <c r="B81" s="218"/>
      <c r="C81" s="219"/>
      <c r="D81" s="220"/>
      <c r="E81" s="221"/>
      <c r="F81" s="218"/>
      <c r="G81" s="196"/>
    </row>
    <row r="82" spans="1:7" ht="15.75" thickBot="1" x14ac:dyDescent="0.3">
      <c r="A82" s="180"/>
      <c r="B82" s="180"/>
      <c r="C82" s="180"/>
      <c r="D82" s="180"/>
      <c r="E82" s="180"/>
      <c r="F82" s="203" t="s">
        <v>122</v>
      </c>
      <c r="G82" s="204">
        <f>SUM(F79:F81)</f>
        <v>6000</v>
      </c>
    </row>
    <row r="83" spans="1:7" ht="15.75" thickBot="1" x14ac:dyDescent="0.3">
      <c r="A83" s="223" t="s">
        <v>131</v>
      </c>
      <c r="B83" s="180"/>
      <c r="C83" s="180"/>
      <c r="D83" s="180"/>
      <c r="E83" s="180"/>
      <c r="F83" s="180"/>
      <c r="G83" s="180"/>
    </row>
    <row r="84" spans="1:7" x14ac:dyDescent="0.25">
      <c r="A84" s="225" t="s">
        <v>132</v>
      </c>
      <c r="B84" s="233" t="s">
        <v>116</v>
      </c>
      <c r="C84" s="189" t="s">
        <v>117</v>
      </c>
      <c r="D84" s="234" t="s">
        <v>133</v>
      </c>
      <c r="E84" s="233" t="s">
        <v>134</v>
      </c>
      <c r="F84" s="190" t="s">
        <v>118</v>
      </c>
      <c r="G84" s="192"/>
    </row>
    <row r="85" spans="1:7" x14ac:dyDescent="0.25">
      <c r="A85" s="235" t="s">
        <v>180</v>
      </c>
      <c r="B85" s="193" t="s">
        <v>136</v>
      </c>
      <c r="C85" s="236">
        <v>0.85</v>
      </c>
      <c r="D85" s="202">
        <v>30493.041946629168</v>
      </c>
      <c r="E85" s="228">
        <f>1/C85*8</f>
        <v>9.4117647058823533</v>
      </c>
      <c r="F85" s="237">
        <f>+C85*D85</f>
        <v>25919.085654634793</v>
      </c>
      <c r="G85" s="196"/>
    </row>
    <row r="86" spans="1:7" x14ac:dyDescent="0.25">
      <c r="A86" s="225"/>
      <c r="B86" s="238"/>
      <c r="C86" s="239"/>
      <c r="D86" s="202"/>
      <c r="E86" s="202"/>
      <c r="F86" s="237"/>
      <c r="G86" s="196"/>
    </row>
    <row r="87" spans="1:7" x14ac:dyDescent="0.25">
      <c r="A87" s="210"/>
      <c r="B87" s="240"/>
      <c r="C87" s="239"/>
      <c r="D87" s="202"/>
      <c r="E87" s="202"/>
      <c r="F87" s="237"/>
      <c r="G87" s="196"/>
    </row>
    <row r="88" spans="1:7" ht="15.75" thickBot="1" x14ac:dyDescent="0.3">
      <c r="A88" s="241"/>
      <c r="B88" s="242"/>
      <c r="C88" s="242"/>
      <c r="D88" s="242"/>
      <c r="E88" s="217"/>
      <c r="F88" s="243"/>
      <c r="G88" s="222"/>
    </row>
    <row r="89" spans="1:7" ht="15.75" thickBot="1" x14ac:dyDescent="0.3">
      <c r="A89" s="180"/>
      <c r="B89" s="180"/>
      <c r="C89" s="180"/>
      <c r="D89" s="180"/>
      <c r="E89" s="180"/>
      <c r="F89" s="203" t="s">
        <v>122</v>
      </c>
      <c r="G89" s="204">
        <f>SUM(F85:F88)</f>
        <v>25919.085654634793</v>
      </c>
    </row>
    <row r="90" spans="1:7" ht="15.75" thickBot="1" x14ac:dyDescent="0.3">
      <c r="A90" s="180"/>
      <c r="B90" s="180"/>
      <c r="C90" s="180"/>
      <c r="D90" s="188"/>
      <c r="E90" s="180"/>
      <c r="F90" s="188"/>
      <c r="G90" s="180"/>
    </row>
    <row r="91" spans="1:7" ht="15.75" thickBot="1" x14ac:dyDescent="0.3">
      <c r="A91" s="180"/>
      <c r="B91" s="180"/>
      <c r="C91" s="180"/>
      <c r="D91" s="244" t="s">
        <v>137</v>
      </c>
      <c r="E91" s="245"/>
      <c r="F91" s="245"/>
      <c r="G91" s="204">
        <f>G63+G76+G82+G89</f>
        <v>43643.294772595218</v>
      </c>
    </row>
    <row r="92" spans="1:7" ht="15.75" thickBot="1" x14ac:dyDescent="0.3">
      <c r="A92" s="181" t="s">
        <v>138</v>
      </c>
      <c r="B92" s="180"/>
      <c r="C92" s="180"/>
      <c r="D92" s="180"/>
      <c r="E92" s="180"/>
      <c r="F92" s="180"/>
      <c r="G92" s="180"/>
    </row>
    <row r="93" spans="1:7" x14ac:dyDescent="0.25">
      <c r="A93" s="246" t="s">
        <v>115</v>
      </c>
      <c r="B93" s="247"/>
      <c r="C93" s="247"/>
      <c r="D93" s="248"/>
      <c r="E93" s="249" t="s">
        <v>139</v>
      </c>
      <c r="F93" s="250" t="s">
        <v>140</v>
      </c>
      <c r="G93" s="192"/>
    </row>
    <row r="94" spans="1:7" x14ac:dyDescent="0.25">
      <c r="A94" s="210" t="s">
        <v>141</v>
      </c>
      <c r="B94" s="251"/>
      <c r="C94" s="251"/>
      <c r="D94" s="211"/>
      <c r="E94" s="252">
        <v>0.24</v>
      </c>
      <c r="F94" s="253">
        <f>++E94*G91</f>
        <v>10474.390745422852</v>
      </c>
      <c r="G94" s="254"/>
    </row>
    <row r="95" spans="1:7" x14ac:dyDescent="0.25">
      <c r="A95" s="210" t="s">
        <v>142</v>
      </c>
      <c r="B95" s="251"/>
      <c r="C95" s="251"/>
      <c r="D95" s="211"/>
      <c r="E95" s="252">
        <v>0.03</v>
      </c>
      <c r="F95" s="253">
        <f>+E95*G91</f>
        <v>1309.2988431778565</v>
      </c>
      <c r="G95" s="254"/>
    </row>
    <row r="96" spans="1:7" ht="15.75" thickBot="1" x14ac:dyDescent="0.3">
      <c r="A96" s="216" t="s">
        <v>143</v>
      </c>
      <c r="B96" s="224"/>
      <c r="C96" s="224"/>
      <c r="D96" s="217"/>
      <c r="E96" s="255">
        <v>0.05</v>
      </c>
      <c r="F96" s="256">
        <f>+E96*G91</f>
        <v>2182.1647386297609</v>
      </c>
      <c r="G96" s="222"/>
    </row>
    <row r="97" spans="1:7" ht="15.75" thickBot="1" x14ac:dyDescent="0.3">
      <c r="A97" s="180"/>
      <c r="B97" s="180"/>
      <c r="C97" s="180"/>
      <c r="D97" s="180"/>
      <c r="E97" s="180"/>
      <c r="F97" s="203" t="s">
        <v>122</v>
      </c>
      <c r="G97" s="257">
        <f>SUM(F94:F96)</f>
        <v>13965.854327230469</v>
      </c>
    </row>
    <row r="98" spans="1:7" ht="15.75" thickBot="1" x14ac:dyDescent="0.3">
      <c r="A98" s="180"/>
      <c r="B98" s="180"/>
      <c r="C98" s="180"/>
      <c r="D98" s="180"/>
      <c r="E98" s="180"/>
      <c r="F98" s="180"/>
      <c r="G98" s="180"/>
    </row>
    <row r="99" spans="1:7" ht="15.75" thickBot="1" x14ac:dyDescent="0.3">
      <c r="B99" s="180"/>
      <c r="C99" s="244" t="s">
        <v>144</v>
      </c>
      <c r="D99" s="245"/>
      <c r="E99" s="245"/>
      <c r="F99" s="245"/>
      <c r="G99" s="204">
        <f>ROUND((G91+G97),0)</f>
        <v>57609</v>
      </c>
    </row>
    <row r="100" spans="1:7" ht="15.75" thickBot="1" x14ac:dyDescent="0.3"/>
    <row r="101" spans="1:7" x14ac:dyDescent="0.25">
      <c r="A101" s="174" t="s">
        <v>107</v>
      </c>
      <c r="B101" s="175"/>
      <c r="C101" s="176"/>
      <c r="D101" s="177"/>
      <c r="E101" s="176"/>
      <c r="F101" s="176"/>
      <c r="G101" s="102"/>
    </row>
    <row r="102" spans="1:7" x14ac:dyDescent="0.25">
      <c r="A102" s="178" t="s">
        <v>108</v>
      </c>
      <c r="B102" s="179"/>
      <c r="C102" s="180"/>
      <c r="D102" s="181" t="s">
        <v>109</v>
      </c>
      <c r="E102" s="180"/>
      <c r="F102" s="180"/>
      <c r="G102" s="182"/>
    </row>
    <row r="103" spans="1:7" ht="15.75" thickBot="1" x14ac:dyDescent="0.3">
      <c r="A103" s="183"/>
      <c r="B103" s="184"/>
      <c r="C103" s="735"/>
      <c r="D103" s="736"/>
      <c r="E103" s="736"/>
      <c r="F103" s="736"/>
      <c r="G103" s="737"/>
    </row>
    <row r="104" spans="1:7" x14ac:dyDescent="0.25">
      <c r="A104" s="185"/>
      <c r="B104" s="180"/>
      <c r="C104" s="180"/>
      <c r="D104" s="180"/>
      <c r="E104" s="180"/>
      <c r="F104" s="180"/>
      <c r="G104" s="180"/>
    </row>
    <row r="105" spans="1:7" x14ac:dyDescent="0.25">
      <c r="A105" s="186" t="s">
        <v>110</v>
      </c>
      <c r="B105" s="180"/>
      <c r="D105" s="187"/>
      <c r="F105" s="187" t="s">
        <v>111</v>
      </c>
      <c r="G105" s="180"/>
    </row>
    <row r="106" spans="1:7" x14ac:dyDescent="0.25">
      <c r="A106" s="185" t="s">
        <v>148</v>
      </c>
      <c r="B106" s="180"/>
      <c r="C106" s="187"/>
      <c r="D106" s="187"/>
      <c r="E106" s="187"/>
      <c r="F106" s="187" t="s">
        <v>149</v>
      </c>
      <c r="G106" s="188" t="s">
        <v>172</v>
      </c>
    </row>
    <row r="107" spans="1:7" x14ac:dyDescent="0.25">
      <c r="A107" s="738" t="s">
        <v>20</v>
      </c>
      <c r="B107" s="739"/>
      <c r="C107" s="739"/>
      <c r="D107" s="739"/>
      <c r="E107" s="739"/>
      <c r="F107" s="739"/>
      <c r="G107" s="180"/>
    </row>
    <row r="108" spans="1:7" ht="15.75" thickBot="1" x14ac:dyDescent="0.3">
      <c r="A108" s="181" t="s">
        <v>114</v>
      </c>
      <c r="B108" s="180"/>
      <c r="C108" s="180"/>
      <c r="D108" s="180"/>
      <c r="E108" s="180"/>
      <c r="F108" s="180"/>
      <c r="G108" s="180"/>
    </row>
    <row r="109" spans="1:7" x14ac:dyDescent="0.25">
      <c r="A109" s="740" t="s">
        <v>115</v>
      </c>
      <c r="B109" s="741"/>
      <c r="C109" s="189" t="s">
        <v>116</v>
      </c>
      <c r="D109" s="190" t="s">
        <v>150</v>
      </c>
      <c r="E109" s="191" t="s">
        <v>151</v>
      </c>
      <c r="F109" s="191" t="s">
        <v>119</v>
      </c>
      <c r="G109" s="192"/>
    </row>
    <row r="110" spans="1:7" x14ac:dyDescent="0.25">
      <c r="A110" s="742" t="s">
        <v>120</v>
      </c>
      <c r="B110" s="743"/>
      <c r="C110" s="193" t="s">
        <v>121</v>
      </c>
      <c r="D110" s="194">
        <f>+G136</f>
        <v>3049.3041946629169</v>
      </c>
      <c r="E110" s="194">
        <v>0.05</v>
      </c>
      <c r="F110" s="195">
        <f>+E110*D110</f>
        <v>152.46520973314585</v>
      </c>
      <c r="G110" s="196"/>
    </row>
    <row r="111" spans="1:7" x14ac:dyDescent="0.25">
      <c r="A111" s="349"/>
      <c r="B111" s="350"/>
      <c r="C111" s="193"/>
      <c r="D111" s="194"/>
      <c r="E111" s="194"/>
      <c r="F111" s="195"/>
      <c r="G111" s="196"/>
    </row>
    <row r="112" spans="1:7" x14ac:dyDescent="0.25">
      <c r="A112" s="349"/>
      <c r="B112" s="350"/>
      <c r="C112" s="193"/>
      <c r="D112" s="194"/>
      <c r="E112" s="194"/>
      <c r="F112" s="195"/>
      <c r="G112" s="196"/>
    </row>
    <row r="113" spans="1:7" x14ac:dyDescent="0.25">
      <c r="A113" s="742"/>
      <c r="B113" s="743"/>
      <c r="C113" s="193"/>
      <c r="D113" s="194"/>
      <c r="E113" s="194"/>
      <c r="F113" s="195"/>
      <c r="G113" s="196"/>
    </row>
    <row r="114" spans="1:7" ht="15.75" thickBot="1" x14ac:dyDescent="0.3">
      <c r="A114" s="744"/>
      <c r="B114" s="745"/>
      <c r="C114" s="193"/>
      <c r="D114" s="201"/>
      <c r="E114" s="202"/>
      <c r="F114" s="195"/>
      <c r="G114" s="196"/>
    </row>
    <row r="115" spans="1:7" ht="15.75" thickBot="1" x14ac:dyDescent="0.3">
      <c r="A115" s="180"/>
      <c r="B115" s="180"/>
      <c r="C115" s="180"/>
      <c r="D115" s="180"/>
      <c r="E115" s="180"/>
      <c r="F115" s="203" t="s">
        <v>122</v>
      </c>
      <c r="G115" s="204">
        <f>SUM(F110:F114)</f>
        <v>152.46520973314585</v>
      </c>
    </row>
    <row r="116" spans="1:7" ht="15.75" thickBot="1" x14ac:dyDescent="0.3">
      <c r="A116" s="181" t="s">
        <v>123</v>
      </c>
      <c r="B116" s="180"/>
      <c r="C116" s="180"/>
      <c r="D116" s="180"/>
      <c r="E116" s="180"/>
      <c r="F116" s="180"/>
      <c r="G116" s="180"/>
    </row>
    <row r="117" spans="1:7" x14ac:dyDescent="0.25">
      <c r="A117" s="740" t="s">
        <v>115</v>
      </c>
      <c r="B117" s="741"/>
      <c r="C117" s="189" t="s">
        <v>116</v>
      </c>
      <c r="D117" s="189" t="s">
        <v>124</v>
      </c>
      <c r="E117" s="189" t="s">
        <v>117</v>
      </c>
      <c r="F117" s="190" t="s">
        <v>118</v>
      </c>
      <c r="G117" s="192"/>
    </row>
    <row r="118" spans="1:7" x14ac:dyDescent="0.25">
      <c r="A118" s="750" t="s">
        <v>182</v>
      </c>
      <c r="B118" s="751"/>
      <c r="C118" s="207" t="s">
        <v>13</v>
      </c>
      <c r="D118" s="195">
        <v>3830</v>
      </c>
      <c r="E118" s="209">
        <v>1</v>
      </c>
      <c r="F118" s="195">
        <f t="shared" ref="F118:F119" si="1">+E118*D118</f>
        <v>3830</v>
      </c>
      <c r="G118" s="196"/>
    </row>
    <row r="119" spans="1:7" x14ac:dyDescent="0.25">
      <c r="A119" s="349" t="s">
        <v>159</v>
      </c>
      <c r="B119" s="206"/>
      <c r="C119" s="207" t="s">
        <v>160</v>
      </c>
      <c r="D119" s="195">
        <f>SUM(F118:F118)</f>
        <v>3830</v>
      </c>
      <c r="E119" s="195">
        <v>0.05</v>
      </c>
      <c r="F119" s="195">
        <f t="shared" si="1"/>
        <v>191.5</v>
      </c>
      <c r="G119" s="196"/>
    </row>
    <row r="120" spans="1:7" x14ac:dyDescent="0.25">
      <c r="A120" s="205"/>
      <c r="B120" s="206"/>
      <c r="C120" s="207"/>
      <c r="D120" s="208"/>
      <c r="E120" s="195"/>
      <c r="F120" s="195"/>
      <c r="G120" s="196"/>
    </row>
    <row r="121" spans="1:7" x14ac:dyDescent="0.25">
      <c r="A121" s="210"/>
      <c r="B121" s="211"/>
      <c r="C121" s="212"/>
      <c r="D121" s="213"/>
      <c r="E121" s="214"/>
      <c r="F121" s="215"/>
      <c r="G121" s="196"/>
    </row>
    <row r="122" spans="1:7" ht="15.75" thickBot="1" x14ac:dyDescent="0.3">
      <c r="A122" s="216"/>
      <c r="B122" s="217"/>
      <c r="C122" s="218"/>
      <c r="D122" s="219"/>
      <c r="E122" s="220"/>
      <c r="F122" s="221"/>
      <c r="G122" s="222"/>
    </row>
    <row r="123" spans="1:7" ht="15.75" thickBot="1" x14ac:dyDescent="0.3">
      <c r="A123" s="180"/>
      <c r="B123" s="180"/>
      <c r="C123" s="180"/>
      <c r="D123" s="180"/>
      <c r="E123" s="180"/>
      <c r="F123" s="203" t="s">
        <v>122</v>
      </c>
      <c r="G123" s="204">
        <f>SUM(F118:F122)</f>
        <v>4021.5</v>
      </c>
    </row>
    <row r="124" spans="1:7" ht="15.75" thickBot="1" x14ac:dyDescent="0.3">
      <c r="A124" s="223" t="s">
        <v>125</v>
      </c>
      <c r="B124" s="224"/>
      <c r="C124" s="180"/>
      <c r="D124" s="180"/>
      <c r="E124" s="180"/>
      <c r="F124" s="180"/>
      <c r="G124" s="180"/>
    </row>
    <row r="125" spans="1:7" x14ac:dyDescent="0.25">
      <c r="A125" s="225" t="s">
        <v>126</v>
      </c>
      <c r="B125" s="226" t="s">
        <v>127</v>
      </c>
      <c r="C125" s="189" t="s">
        <v>128</v>
      </c>
      <c r="D125" s="189" t="s">
        <v>129</v>
      </c>
      <c r="E125" s="189" t="s">
        <v>130</v>
      </c>
      <c r="F125" s="227" t="s">
        <v>118</v>
      </c>
      <c r="G125" s="192"/>
    </row>
    <row r="126" spans="1:7" x14ac:dyDescent="0.25">
      <c r="A126" s="210"/>
      <c r="B126" s="228"/>
      <c r="C126" s="229"/>
      <c r="D126" s="230"/>
      <c r="E126" s="228"/>
      <c r="F126" s="202"/>
      <c r="G126" s="196"/>
    </row>
    <row r="127" spans="1:7" x14ac:dyDescent="0.25">
      <c r="A127" s="210"/>
      <c r="B127" s="231"/>
      <c r="C127" s="193"/>
      <c r="D127" s="199"/>
      <c r="E127" s="202"/>
      <c r="F127" s="202"/>
      <c r="G127" s="196"/>
    </row>
    <row r="128" spans="1:7" ht="15.75" thickBot="1" x14ac:dyDescent="0.3">
      <c r="A128" s="232"/>
      <c r="B128" s="218"/>
      <c r="C128" s="219"/>
      <c r="D128" s="220"/>
      <c r="E128" s="221"/>
      <c r="F128" s="218"/>
      <c r="G128" s="196"/>
    </row>
    <row r="129" spans="1:7" ht="15.75" thickBot="1" x14ac:dyDescent="0.3">
      <c r="A129" s="180"/>
      <c r="B129" s="180"/>
      <c r="C129" s="180"/>
      <c r="D129" s="180"/>
      <c r="E129" s="180"/>
      <c r="F129" s="203" t="s">
        <v>122</v>
      </c>
      <c r="G129" s="204">
        <f>SUM(F126:F128)</f>
        <v>0</v>
      </c>
    </row>
    <row r="130" spans="1:7" ht="15.75" thickBot="1" x14ac:dyDescent="0.3">
      <c r="A130" s="223" t="s">
        <v>131</v>
      </c>
      <c r="B130" s="180"/>
      <c r="C130" s="180"/>
      <c r="D130" s="180"/>
      <c r="E130" s="180"/>
      <c r="F130" s="180"/>
      <c r="G130" s="180"/>
    </row>
    <row r="131" spans="1:7" x14ac:dyDescent="0.25">
      <c r="A131" s="225" t="s">
        <v>132</v>
      </c>
      <c r="B131" s="233" t="s">
        <v>116</v>
      </c>
      <c r="C131" s="189" t="s">
        <v>117</v>
      </c>
      <c r="D131" s="234" t="s">
        <v>133</v>
      </c>
      <c r="E131" s="233" t="s">
        <v>134</v>
      </c>
      <c r="F131" s="190" t="s">
        <v>118</v>
      </c>
      <c r="G131" s="192"/>
    </row>
    <row r="132" spans="1:7" x14ac:dyDescent="0.25">
      <c r="A132" s="235" t="s">
        <v>180</v>
      </c>
      <c r="B132" s="193" t="s">
        <v>136</v>
      </c>
      <c r="C132" s="236">
        <v>0.1</v>
      </c>
      <c r="D132" s="202">
        <v>30493.041946629168</v>
      </c>
      <c r="E132" s="228">
        <f>1/C132*8</f>
        <v>80</v>
      </c>
      <c r="F132" s="237">
        <f>+C132*D132</f>
        <v>3049.3041946629169</v>
      </c>
      <c r="G132" s="196"/>
    </row>
    <row r="133" spans="1:7" x14ac:dyDescent="0.25">
      <c r="A133" s="225"/>
      <c r="B133" s="238"/>
      <c r="C133" s="239"/>
      <c r="D133" s="202"/>
      <c r="E133" s="202"/>
      <c r="F133" s="237"/>
      <c r="G133" s="196"/>
    </row>
    <row r="134" spans="1:7" x14ac:dyDescent="0.25">
      <c r="A134" s="210"/>
      <c r="B134" s="240"/>
      <c r="C134" s="239"/>
      <c r="D134" s="202"/>
      <c r="E134" s="202"/>
      <c r="F134" s="237"/>
      <c r="G134" s="196"/>
    </row>
    <row r="135" spans="1:7" ht="15.75" thickBot="1" x14ac:dyDescent="0.3">
      <c r="A135" s="241"/>
      <c r="B135" s="242"/>
      <c r="C135" s="242"/>
      <c r="D135" s="242"/>
      <c r="E135" s="217"/>
      <c r="F135" s="243"/>
      <c r="G135" s="222"/>
    </row>
    <row r="136" spans="1:7" ht="15.75" thickBot="1" x14ac:dyDescent="0.3">
      <c r="A136" s="180"/>
      <c r="B136" s="180"/>
      <c r="C136" s="180"/>
      <c r="D136" s="180"/>
      <c r="E136" s="180"/>
      <c r="F136" s="203" t="s">
        <v>122</v>
      </c>
      <c r="G136" s="204">
        <f>SUM(F132:F135)</f>
        <v>3049.3041946629169</v>
      </c>
    </row>
    <row r="137" spans="1:7" ht="15.75" thickBot="1" x14ac:dyDescent="0.3">
      <c r="A137" s="180"/>
      <c r="B137" s="180"/>
      <c r="C137" s="180"/>
      <c r="D137" s="188"/>
      <c r="E137" s="180"/>
      <c r="F137" s="188"/>
      <c r="G137" s="180"/>
    </row>
    <row r="138" spans="1:7" ht="15.75" thickBot="1" x14ac:dyDescent="0.3">
      <c r="A138" s="180"/>
      <c r="B138" s="180"/>
      <c r="C138" s="180"/>
      <c r="D138" s="244" t="s">
        <v>137</v>
      </c>
      <c r="E138" s="245"/>
      <c r="F138" s="245"/>
      <c r="G138" s="204">
        <f>G115+G123+G129+G136</f>
        <v>7223.2694043960619</v>
      </c>
    </row>
    <row r="139" spans="1:7" ht="15.75" thickBot="1" x14ac:dyDescent="0.3">
      <c r="A139" s="181" t="s">
        <v>138</v>
      </c>
      <c r="B139" s="180"/>
      <c r="C139" s="180"/>
      <c r="D139" s="180"/>
      <c r="E139" s="180"/>
      <c r="F139" s="180"/>
      <c r="G139" s="180"/>
    </row>
    <row r="140" spans="1:7" x14ac:dyDescent="0.25">
      <c r="A140" s="246" t="s">
        <v>115</v>
      </c>
      <c r="B140" s="247"/>
      <c r="C140" s="247"/>
      <c r="D140" s="248"/>
      <c r="E140" s="249" t="s">
        <v>139</v>
      </c>
      <c r="F140" s="250" t="s">
        <v>140</v>
      </c>
      <c r="G140" s="192"/>
    </row>
    <row r="141" spans="1:7" x14ac:dyDescent="0.25">
      <c r="A141" s="210" t="s">
        <v>141</v>
      </c>
      <c r="B141" s="251"/>
      <c r="C141" s="251"/>
      <c r="D141" s="211"/>
      <c r="E141" s="252">
        <v>0.24</v>
      </c>
      <c r="F141" s="253">
        <f>++E141*G138</f>
        <v>1733.5846570550548</v>
      </c>
      <c r="G141" s="254"/>
    </row>
    <row r="142" spans="1:7" x14ac:dyDescent="0.25">
      <c r="A142" s="210" t="s">
        <v>142</v>
      </c>
      <c r="B142" s="251"/>
      <c r="C142" s="251"/>
      <c r="D142" s="211"/>
      <c r="E142" s="252">
        <v>0.03</v>
      </c>
      <c r="F142" s="253">
        <f>+E142*G138</f>
        <v>216.69808213188185</v>
      </c>
      <c r="G142" s="254"/>
    </row>
    <row r="143" spans="1:7" ht="15.75" thickBot="1" x14ac:dyDescent="0.3">
      <c r="A143" s="216" t="s">
        <v>143</v>
      </c>
      <c r="B143" s="224"/>
      <c r="C143" s="224"/>
      <c r="D143" s="217"/>
      <c r="E143" s="255">
        <v>0.05</v>
      </c>
      <c r="F143" s="256">
        <f>+E143*G138</f>
        <v>361.16347021980312</v>
      </c>
      <c r="G143" s="222"/>
    </row>
    <row r="144" spans="1:7" ht="15.75" thickBot="1" x14ac:dyDescent="0.3">
      <c r="A144" s="180"/>
      <c r="B144" s="180"/>
      <c r="C144" s="180"/>
      <c r="D144" s="180"/>
      <c r="E144" s="180"/>
      <c r="F144" s="203" t="s">
        <v>122</v>
      </c>
      <c r="G144" s="257">
        <f>SUM(F141:F143)</f>
        <v>2311.4462094067399</v>
      </c>
    </row>
    <row r="145" spans="1:7" ht="15.75" thickBot="1" x14ac:dyDescent="0.3">
      <c r="A145" s="180"/>
      <c r="B145" s="180"/>
      <c r="C145" s="180"/>
      <c r="D145" s="180"/>
      <c r="E145" s="180"/>
      <c r="F145" s="180"/>
      <c r="G145" s="180"/>
    </row>
    <row r="146" spans="1:7" ht="15.75" thickBot="1" x14ac:dyDescent="0.3">
      <c r="B146" s="180"/>
      <c r="C146" s="244" t="s">
        <v>144</v>
      </c>
      <c r="D146" s="245"/>
      <c r="E146" s="245"/>
      <c r="F146" s="245"/>
      <c r="G146" s="204">
        <f>ROUND((G138+G144),0)</f>
        <v>9535</v>
      </c>
    </row>
    <row r="147" spans="1:7" ht="15.75" thickBot="1" x14ac:dyDescent="0.3"/>
    <row r="148" spans="1:7" x14ac:dyDescent="0.25">
      <c r="A148" s="174" t="s">
        <v>107</v>
      </c>
      <c r="B148" s="175"/>
      <c r="C148" s="176"/>
      <c r="D148" s="177"/>
      <c r="E148" s="176"/>
      <c r="F148" s="176"/>
      <c r="G148" s="102"/>
    </row>
    <row r="149" spans="1:7" x14ac:dyDescent="0.25">
      <c r="A149" s="178" t="s">
        <v>108</v>
      </c>
      <c r="B149" s="179"/>
      <c r="C149" s="180"/>
      <c r="D149" s="181" t="s">
        <v>109</v>
      </c>
      <c r="E149" s="180"/>
      <c r="F149" s="180"/>
      <c r="G149" s="182"/>
    </row>
    <row r="150" spans="1:7" ht="15.75" thickBot="1" x14ac:dyDescent="0.3">
      <c r="A150" s="183"/>
      <c r="B150" s="184"/>
      <c r="C150" s="735"/>
      <c r="D150" s="736"/>
      <c r="E150" s="736"/>
      <c r="F150" s="736"/>
      <c r="G150" s="737"/>
    </row>
    <row r="151" spans="1:7" x14ac:dyDescent="0.25">
      <c r="A151" s="185"/>
      <c r="B151" s="180"/>
      <c r="C151" s="180"/>
      <c r="D151" s="180"/>
      <c r="E151" s="180"/>
      <c r="F151" s="180"/>
      <c r="G151" s="180"/>
    </row>
    <row r="152" spans="1:7" x14ac:dyDescent="0.25">
      <c r="A152" s="186" t="s">
        <v>110</v>
      </c>
      <c r="B152" s="180"/>
      <c r="D152" s="187"/>
      <c r="F152" s="187" t="s">
        <v>111</v>
      </c>
      <c r="G152" s="180"/>
    </row>
    <row r="153" spans="1:7" x14ac:dyDescent="0.25">
      <c r="A153" s="185" t="s">
        <v>148</v>
      </c>
      <c r="B153" s="180"/>
      <c r="C153" s="187"/>
      <c r="D153" s="187"/>
      <c r="E153" s="187"/>
      <c r="F153" s="187" t="s">
        <v>149</v>
      </c>
      <c r="G153" s="188" t="s">
        <v>172</v>
      </c>
    </row>
    <row r="154" spans="1:7" x14ac:dyDescent="0.25">
      <c r="A154" s="738" t="s">
        <v>187</v>
      </c>
      <c r="B154" s="739"/>
      <c r="C154" s="739"/>
      <c r="D154" s="739"/>
      <c r="E154" s="739"/>
      <c r="F154" s="739"/>
      <c r="G154" s="180"/>
    </row>
    <row r="155" spans="1:7" ht="15.75" thickBot="1" x14ac:dyDescent="0.3">
      <c r="A155" s="181" t="s">
        <v>114</v>
      </c>
      <c r="B155" s="180"/>
      <c r="C155" s="180"/>
      <c r="D155" s="180"/>
      <c r="E155" s="180"/>
      <c r="F155" s="180"/>
      <c r="G155" s="180"/>
    </row>
    <row r="156" spans="1:7" x14ac:dyDescent="0.25">
      <c r="A156" s="740" t="s">
        <v>115</v>
      </c>
      <c r="B156" s="741"/>
      <c r="C156" s="189" t="s">
        <v>116</v>
      </c>
      <c r="D156" s="190" t="s">
        <v>150</v>
      </c>
      <c r="E156" s="191" t="s">
        <v>151</v>
      </c>
      <c r="F156" s="191" t="s">
        <v>119</v>
      </c>
      <c r="G156" s="192"/>
    </row>
    <row r="157" spans="1:7" x14ac:dyDescent="0.25">
      <c r="A157" s="742" t="s">
        <v>120</v>
      </c>
      <c r="B157" s="743"/>
      <c r="C157" s="193" t="s">
        <v>121</v>
      </c>
      <c r="D157" s="194">
        <f>+G181</f>
        <v>3049.3</v>
      </c>
      <c r="E157" s="194">
        <v>0.05</v>
      </c>
      <c r="F157" s="195">
        <f>+E157*D157</f>
        <v>152.465</v>
      </c>
      <c r="G157" s="196"/>
    </row>
    <row r="158" spans="1:7" x14ac:dyDescent="0.25">
      <c r="A158" s="349"/>
      <c r="B158" s="350"/>
      <c r="C158" s="193"/>
      <c r="D158" s="194"/>
      <c r="E158" s="194"/>
      <c r="F158" s="195"/>
      <c r="G158" s="196"/>
    </row>
    <row r="159" spans="1:7" ht="15.75" thickBot="1" x14ac:dyDescent="0.3">
      <c r="A159" s="744"/>
      <c r="B159" s="745"/>
      <c r="C159" s="193"/>
      <c r="D159" s="201"/>
      <c r="E159" s="202"/>
      <c r="F159" s="195"/>
      <c r="G159" s="196"/>
    </row>
    <row r="160" spans="1:7" ht="15.75" thickBot="1" x14ac:dyDescent="0.3">
      <c r="A160" s="180"/>
      <c r="B160" s="180"/>
      <c r="C160" s="180"/>
      <c r="D160" s="180"/>
      <c r="E160" s="180"/>
      <c r="F160" s="203" t="s">
        <v>122</v>
      </c>
      <c r="G160" s="204">
        <f>SUM(F157:F159)</f>
        <v>152.465</v>
      </c>
    </row>
    <row r="161" spans="1:7" ht="15.75" thickBot="1" x14ac:dyDescent="0.3">
      <c r="A161" s="181" t="s">
        <v>123</v>
      </c>
      <c r="B161" s="180"/>
      <c r="C161" s="180"/>
      <c r="D161" s="180"/>
      <c r="E161" s="180"/>
      <c r="F161" s="180"/>
      <c r="G161" s="180"/>
    </row>
    <row r="162" spans="1:7" x14ac:dyDescent="0.25">
      <c r="A162" s="740" t="s">
        <v>115</v>
      </c>
      <c r="B162" s="741"/>
      <c r="C162" s="189" t="s">
        <v>116</v>
      </c>
      <c r="D162" s="189" t="s">
        <v>124</v>
      </c>
      <c r="E162" s="189" t="s">
        <v>117</v>
      </c>
      <c r="F162" s="190" t="s">
        <v>118</v>
      </c>
      <c r="G162" s="192"/>
    </row>
    <row r="163" spans="1:7" x14ac:dyDescent="0.25">
      <c r="A163" s="750" t="s">
        <v>174</v>
      </c>
      <c r="B163" s="751"/>
      <c r="C163" s="207" t="s">
        <v>13</v>
      </c>
      <c r="D163" s="195">
        <f>66900/6</f>
        <v>11150</v>
      </c>
      <c r="E163" s="209">
        <v>1</v>
      </c>
      <c r="F163" s="195">
        <f>+E163*D163</f>
        <v>11150</v>
      </c>
      <c r="G163" s="196"/>
    </row>
    <row r="164" spans="1:7" x14ac:dyDescent="0.25">
      <c r="A164" s="750" t="s">
        <v>159</v>
      </c>
      <c r="B164" s="751"/>
      <c r="C164" s="207" t="s">
        <v>160</v>
      </c>
      <c r="D164" s="195">
        <f>SUM(F162:F163)</f>
        <v>11150</v>
      </c>
      <c r="E164" s="195">
        <v>0.05</v>
      </c>
      <c r="F164" s="195">
        <f>+E164*D164</f>
        <v>557.5</v>
      </c>
      <c r="G164" s="196"/>
    </row>
    <row r="165" spans="1:7" x14ac:dyDescent="0.25">
      <c r="A165" s="349"/>
      <c r="B165" s="206"/>
      <c r="C165" s="207"/>
      <c r="D165" s="195"/>
      <c r="E165" s="195"/>
      <c r="F165" s="195"/>
      <c r="G165" s="196"/>
    </row>
    <row r="166" spans="1:7" x14ac:dyDescent="0.25">
      <c r="A166" s="210"/>
      <c r="B166" s="211"/>
      <c r="C166" s="212"/>
      <c r="D166" s="213"/>
      <c r="E166" s="214"/>
      <c r="F166" s="215"/>
      <c r="G166" s="196"/>
    </row>
    <row r="167" spans="1:7" ht="15.75" thickBot="1" x14ac:dyDescent="0.3">
      <c r="A167" s="216"/>
      <c r="B167" s="217"/>
      <c r="C167" s="218"/>
      <c r="D167" s="219"/>
      <c r="E167" s="220"/>
      <c r="F167" s="221"/>
      <c r="G167" s="222"/>
    </row>
    <row r="168" spans="1:7" ht="15.75" thickBot="1" x14ac:dyDescent="0.3">
      <c r="A168" s="180"/>
      <c r="B168" s="180"/>
      <c r="C168" s="180"/>
      <c r="D168" s="180"/>
      <c r="E168" s="180"/>
      <c r="F168" s="203" t="s">
        <v>122</v>
      </c>
      <c r="G168" s="204">
        <f>SUM(F163:F167)</f>
        <v>11707.5</v>
      </c>
    </row>
    <row r="169" spans="1:7" ht="15.75" thickBot="1" x14ac:dyDescent="0.3">
      <c r="A169" s="223" t="s">
        <v>125</v>
      </c>
      <c r="B169" s="224"/>
      <c r="C169" s="180"/>
      <c r="D169" s="180"/>
      <c r="E169" s="180"/>
      <c r="F169" s="180"/>
      <c r="G169" s="180"/>
    </row>
    <row r="170" spans="1:7" x14ac:dyDescent="0.25">
      <c r="A170" s="225" t="s">
        <v>126</v>
      </c>
      <c r="B170" s="226" t="s">
        <v>127</v>
      </c>
      <c r="C170" s="189" t="s">
        <v>128</v>
      </c>
      <c r="D170" s="189" t="s">
        <v>129</v>
      </c>
      <c r="E170" s="189" t="s">
        <v>130</v>
      </c>
      <c r="F170" s="227" t="s">
        <v>118</v>
      </c>
      <c r="G170" s="192"/>
    </row>
    <row r="171" spans="1:7" x14ac:dyDescent="0.25">
      <c r="A171" s="210"/>
      <c r="B171" s="228"/>
      <c r="C171" s="229"/>
      <c r="D171" s="230"/>
      <c r="E171" s="228"/>
      <c r="F171" s="202"/>
      <c r="G171" s="196"/>
    </row>
    <row r="172" spans="1:7" x14ac:dyDescent="0.25">
      <c r="A172" s="210"/>
      <c r="B172" s="231"/>
      <c r="C172" s="193"/>
      <c r="D172" s="199"/>
      <c r="E172" s="202"/>
      <c r="F172" s="202"/>
      <c r="G172" s="196"/>
    </row>
    <row r="173" spans="1:7" ht="15.75" thickBot="1" x14ac:dyDescent="0.3">
      <c r="A173" s="232"/>
      <c r="B173" s="218"/>
      <c r="C173" s="219"/>
      <c r="D173" s="220"/>
      <c r="E173" s="221"/>
      <c r="F173" s="218"/>
      <c r="G173" s="196"/>
    </row>
    <row r="174" spans="1:7" ht="15.75" thickBot="1" x14ac:dyDescent="0.3">
      <c r="A174" s="180"/>
      <c r="B174" s="180"/>
      <c r="C174" s="180"/>
      <c r="D174" s="180"/>
      <c r="E174" s="180"/>
      <c r="F174" s="203" t="s">
        <v>122</v>
      </c>
      <c r="G174" s="204">
        <f>SUM(F171:F173)</f>
        <v>0</v>
      </c>
    </row>
    <row r="175" spans="1:7" ht="15.75" thickBot="1" x14ac:dyDescent="0.3">
      <c r="A175" s="223" t="s">
        <v>131</v>
      </c>
      <c r="B175" s="180"/>
      <c r="C175" s="180"/>
      <c r="D175" s="180"/>
      <c r="E175" s="180"/>
      <c r="F175" s="180"/>
      <c r="G175" s="180"/>
    </row>
    <row r="176" spans="1:7" x14ac:dyDescent="0.25">
      <c r="A176" s="225" t="s">
        <v>132</v>
      </c>
      <c r="B176" s="233" t="s">
        <v>116</v>
      </c>
      <c r="C176" s="189" t="s">
        <v>117</v>
      </c>
      <c r="D176" s="234" t="s">
        <v>133</v>
      </c>
      <c r="E176" s="233" t="s">
        <v>134</v>
      </c>
      <c r="F176" s="190" t="s">
        <v>118</v>
      </c>
      <c r="G176" s="192"/>
    </row>
    <row r="177" spans="1:7" x14ac:dyDescent="0.25">
      <c r="A177" s="235" t="s">
        <v>180</v>
      </c>
      <c r="B177" s="193" t="s">
        <v>136</v>
      </c>
      <c r="C177" s="236">
        <v>0.1</v>
      </c>
      <c r="D177" s="202">
        <v>30493</v>
      </c>
      <c r="E177" s="228">
        <f>1/C177*8</f>
        <v>80</v>
      </c>
      <c r="F177" s="237">
        <f>+C177*D177</f>
        <v>3049.3</v>
      </c>
      <c r="G177" s="196"/>
    </row>
    <row r="178" spans="1:7" x14ac:dyDescent="0.25">
      <c r="A178" s="225"/>
      <c r="B178" s="238"/>
      <c r="C178" s="239"/>
      <c r="D178" s="202"/>
      <c r="E178" s="202"/>
      <c r="F178" s="237"/>
      <c r="G178" s="196"/>
    </row>
    <row r="179" spans="1:7" x14ac:dyDescent="0.25">
      <c r="A179" s="210"/>
      <c r="B179" s="240"/>
      <c r="C179" s="239"/>
      <c r="D179" s="202"/>
      <c r="E179" s="202"/>
      <c r="F179" s="237"/>
      <c r="G179" s="196"/>
    </row>
    <row r="180" spans="1:7" ht="15.75" thickBot="1" x14ac:dyDescent="0.3">
      <c r="A180" s="241"/>
      <c r="B180" s="242"/>
      <c r="C180" s="242"/>
      <c r="D180" s="242"/>
      <c r="E180" s="217"/>
      <c r="F180" s="243"/>
      <c r="G180" s="222"/>
    </row>
    <row r="181" spans="1:7" ht="15.75" thickBot="1" x14ac:dyDescent="0.3">
      <c r="A181" s="180"/>
      <c r="B181" s="180"/>
      <c r="C181" s="180"/>
      <c r="D181" s="180"/>
      <c r="E181" s="180"/>
      <c r="F181" s="203" t="s">
        <v>122</v>
      </c>
      <c r="G181" s="204">
        <f>SUM(F177:F180)</f>
        <v>3049.3</v>
      </c>
    </row>
    <row r="182" spans="1:7" ht="15.75" thickBot="1" x14ac:dyDescent="0.3">
      <c r="A182" s="180"/>
      <c r="B182" s="180"/>
      <c r="C182" s="180"/>
      <c r="D182" s="188"/>
      <c r="E182" s="180"/>
      <c r="F182" s="188"/>
      <c r="G182" s="180"/>
    </row>
    <row r="183" spans="1:7" ht="15.75" thickBot="1" x14ac:dyDescent="0.3">
      <c r="A183" s="180"/>
      <c r="B183" s="180"/>
      <c r="C183" s="180"/>
      <c r="D183" s="244" t="s">
        <v>137</v>
      </c>
      <c r="E183" s="245"/>
      <c r="F183" s="245"/>
      <c r="G183" s="204">
        <f>G160+G168+G174+G181</f>
        <v>14909.264999999999</v>
      </c>
    </row>
    <row r="184" spans="1:7" ht="15.75" thickBot="1" x14ac:dyDescent="0.3">
      <c r="A184" s="181" t="s">
        <v>138</v>
      </c>
      <c r="B184" s="180"/>
      <c r="C184" s="180"/>
      <c r="D184" s="180"/>
      <c r="E184" s="180"/>
      <c r="F184" s="180"/>
      <c r="G184" s="180"/>
    </row>
    <row r="185" spans="1:7" x14ac:dyDescent="0.25">
      <c r="A185" s="246" t="s">
        <v>115</v>
      </c>
      <c r="B185" s="247"/>
      <c r="C185" s="247"/>
      <c r="D185" s="248"/>
      <c r="E185" s="249" t="s">
        <v>139</v>
      </c>
      <c r="F185" s="250" t="s">
        <v>140</v>
      </c>
      <c r="G185" s="192"/>
    </row>
    <row r="186" spans="1:7" x14ac:dyDescent="0.25">
      <c r="A186" s="210" t="s">
        <v>141</v>
      </c>
      <c r="B186" s="251"/>
      <c r="C186" s="251"/>
      <c r="D186" s="211"/>
      <c r="E186" s="252">
        <v>0.24</v>
      </c>
      <c r="F186" s="253">
        <f>++E186*G183</f>
        <v>3578.2235999999998</v>
      </c>
      <c r="G186" s="254"/>
    </row>
    <row r="187" spans="1:7" x14ac:dyDescent="0.25">
      <c r="A187" s="210" t="s">
        <v>142</v>
      </c>
      <c r="B187" s="251"/>
      <c r="C187" s="251"/>
      <c r="D187" s="211"/>
      <c r="E187" s="252">
        <v>0.03</v>
      </c>
      <c r="F187" s="253">
        <f>+E187*G183</f>
        <v>447.27794999999998</v>
      </c>
      <c r="G187" s="254"/>
    </row>
    <row r="188" spans="1:7" ht="15.75" thickBot="1" x14ac:dyDescent="0.3">
      <c r="A188" s="216" t="s">
        <v>143</v>
      </c>
      <c r="B188" s="224"/>
      <c r="C188" s="224"/>
      <c r="D188" s="217"/>
      <c r="E188" s="255">
        <v>0.05</v>
      </c>
      <c r="F188" s="256">
        <f>+E188*G183</f>
        <v>745.46325000000002</v>
      </c>
      <c r="G188" s="222"/>
    </row>
    <row r="189" spans="1:7" ht="15.75" thickBot="1" x14ac:dyDescent="0.3">
      <c r="A189" s="180"/>
      <c r="B189" s="180"/>
      <c r="C189" s="180"/>
      <c r="D189" s="180"/>
      <c r="E189" s="180"/>
      <c r="F189" s="203" t="s">
        <v>122</v>
      </c>
      <c r="G189" s="257">
        <f>SUM(F186:F188)</f>
        <v>4770.9647999999997</v>
      </c>
    </row>
    <row r="190" spans="1:7" ht="15.75" thickBot="1" x14ac:dyDescent="0.3">
      <c r="A190" s="180"/>
      <c r="B190" s="180"/>
      <c r="C190" s="180"/>
      <c r="D190" s="180"/>
      <c r="E190" s="180"/>
      <c r="F190" s="180"/>
      <c r="G190" s="180"/>
    </row>
    <row r="191" spans="1:7" ht="15.75" thickBot="1" x14ac:dyDescent="0.3">
      <c r="B191" s="180"/>
      <c r="C191" s="244" t="s">
        <v>144</v>
      </c>
      <c r="D191" s="245"/>
      <c r="E191" s="245"/>
      <c r="F191" s="245"/>
      <c r="G191" s="204">
        <f>ROUND((G183+G189),0)</f>
        <v>19680</v>
      </c>
    </row>
    <row r="192" spans="1:7" ht="15.75" thickBot="1" x14ac:dyDescent="0.3"/>
    <row r="193" spans="1:7" x14ac:dyDescent="0.25">
      <c r="A193" s="174" t="s">
        <v>107</v>
      </c>
      <c r="B193" s="175"/>
      <c r="C193" s="176"/>
      <c r="D193" s="177"/>
      <c r="E193" s="176"/>
      <c r="F193" s="176"/>
      <c r="G193" s="102"/>
    </row>
    <row r="194" spans="1:7" x14ac:dyDescent="0.25">
      <c r="A194" s="178" t="s">
        <v>108</v>
      </c>
      <c r="B194" s="179"/>
      <c r="C194" s="180"/>
      <c r="D194" s="181" t="s">
        <v>109</v>
      </c>
      <c r="E194" s="180"/>
      <c r="F194" s="180"/>
      <c r="G194" s="182"/>
    </row>
    <row r="195" spans="1:7" ht="15.75" thickBot="1" x14ac:dyDescent="0.3">
      <c r="A195" s="183"/>
      <c r="B195" s="184"/>
      <c r="C195" s="735"/>
      <c r="D195" s="736"/>
      <c r="E195" s="736"/>
      <c r="F195" s="736"/>
      <c r="G195" s="737"/>
    </row>
    <row r="196" spans="1:7" x14ac:dyDescent="0.25">
      <c r="A196" s="185"/>
      <c r="B196" s="180"/>
      <c r="C196" s="180"/>
      <c r="D196" s="180"/>
      <c r="E196" s="180"/>
      <c r="F196" s="180"/>
      <c r="G196" s="180"/>
    </row>
    <row r="197" spans="1:7" x14ac:dyDescent="0.25">
      <c r="A197" s="186" t="s">
        <v>110</v>
      </c>
      <c r="B197" s="180"/>
      <c r="D197" s="187"/>
      <c r="F197" s="187" t="s">
        <v>111</v>
      </c>
      <c r="G197" s="180"/>
    </row>
    <row r="198" spans="1:7" x14ac:dyDescent="0.25">
      <c r="A198" s="185" t="s">
        <v>148</v>
      </c>
      <c r="B198" s="180"/>
      <c r="C198" s="187"/>
      <c r="D198" s="187"/>
      <c r="E198" s="187"/>
      <c r="F198" s="187" t="s">
        <v>149</v>
      </c>
      <c r="G198" s="188" t="s">
        <v>172</v>
      </c>
    </row>
    <row r="199" spans="1:7" x14ac:dyDescent="0.25">
      <c r="A199" s="738" t="s">
        <v>39</v>
      </c>
      <c r="B199" s="739"/>
      <c r="C199" s="739"/>
      <c r="D199" s="739"/>
      <c r="E199" s="739"/>
      <c r="F199" s="739"/>
      <c r="G199" s="180"/>
    </row>
    <row r="200" spans="1:7" ht="15.75" thickBot="1" x14ac:dyDescent="0.3">
      <c r="A200" s="181" t="s">
        <v>114</v>
      </c>
      <c r="B200" s="180"/>
      <c r="C200" s="180"/>
      <c r="D200" s="180"/>
      <c r="E200" s="180"/>
      <c r="F200" s="180"/>
      <c r="G200" s="180"/>
    </row>
    <row r="201" spans="1:7" x14ac:dyDescent="0.25">
      <c r="A201" s="740" t="s">
        <v>115</v>
      </c>
      <c r="B201" s="741"/>
      <c r="C201" s="189" t="s">
        <v>116</v>
      </c>
      <c r="D201" s="190" t="s">
        <v>150</v>
      </c>
      <c r="E201" s="191" t="s">
        <v>151</v>
      </c>
      <c r="F201" s="191" t="s">
        <v>119</v>
      </c>
      <c r="G201" s="192"/>
    </row>
    <row r="202" spans="1:7" x14ac:dyDescent="0.25">
      <c r="A202" s="742" t="s">
        <v>120</v>
      </c>
      <c r="B202" s="743"/>
      <c r="C202" s="193" t="s">
        <v>121</v>
      </c>
      <c r="D202" s="194">
        <f>+G229</f>
        <v>15246.5</v>
      </c>
      <c r="E202" s="194">
        <v>0.05</v>
      </c>
      <c r="F202" s="195">
        <f>+E202*D202</f>
        <v>762.32500000000005</v>
      </c>
      <c r="G202" s="196"/>
    </row>
    <row r="203" spans="1:7" x14ac:dyDescent="0.25">
      <c r="A203" s="349"/>
      <c r="B203" s="350"/>
      <c r="C203" s="193"/>
      <c r="D203" s="194"/>
      <c r="E203" s="194"/>
      <c r="F203" s="195"/>
      <c r="G203" s="196"/>
    </row>
    <row r="204" spans="1:7" ht="15.75" thickBot="1" x14ac:dyDescent="0.3">
      <c r="A204" s="744"/>
      <c r="B204" s="745"/>
      <c r="C204" s="193"/>
      <c r="D204" s="201"/>
      <c r="E204" s="202"/>
      <c r="F204" s="195"/>
      <c r="G204" s="196"/>
    </row>
    <row r="205" spans="1:7" ht="15.75" thickBot="1" x14ac:dyDescent="0.3">
      <c r="A205" s="180"/>
      <c r="B205" s="180"/>
      <c r="C205" s="180"/>
      <c r="D205" s="180"/>
      <c r="E205" s="180"/>
      <c r="F205" s="203" t="s">
        <v>122</v>
      </c>
      <c r="G205" s="204">
        <f>SUM(F202:F204)</f>
        <v>762.32500000000005</v>
      </c>
    </row>
    <row r="206" spans="1:7" ht="15.75" thickBot="1" x14ac:dyDescent="0.3">
      <c r="A206" s="181" t="s">
        <v>123</v>
      </c>
      <c r="B206" s="180"/>
      <c r="C206" s="180"/>
      <c r="D206" s="180"/>
      <c r="E206" s="180"/>
      <c r="F206" s="180"/>
      <c r="G206" s="180"/>
    </row>
    <row r="207" spans="1:7" x14ac:dyDescent="0.25">
      <c r="A207" s="740" t="s">
        <v>115</v>
      </c>
      <c r="B207" s="741"/>
      <c r="C207" s="189" t="s">
        <v>116</v>
      </c>
      <c r="D207" s="189" t="s">
        <v>124</v>
      </c>
      <c r="E207" s="189" t="s">
        <v>117</v>
      </c>
      <c r="F207" s="190" t="s">
        <v>118</v>
      </c>
      <c r="G207" s="192"/>
    </row>
    <row r="208" spans="1:7" ht="45.6" customHeight="1" x14ac:dyDescent="0.25">
      <c r="A208" s="750" t="s">
        <v>188</v>
      </c>
      <c r="B208" s="751"/>
      <c r="C208" s="207" t="s">
        <v>192</v>
      </c>
      <c r="D208" s="195">
        <v>369719</v>
      </c>
      <c r="E208" s="209">
        <v>1</v>
      </c>
      <c r="F208" s="195">
        <f>+E208*D208</f>
        <v>369719</v>
      </c>
      <c r="G208" s="196"/>
    </row>
    <row r="209" spans="1:7" ht="75.599999999999994" customHeight="1" x14ac:dyDescent="0.25">
      <c r="A209" s="750" t="s">
        <v>189</v>
      </c>
      <c r="B209" s="751"/>
      <c r="C209" s="207" t="s">
        <v>192</v>
      </c>
      <c r="D209" s="195">
        <v>176320</v>
      </c>
      <c r="E209" s="209">
        <v>1</v>
      </c>
      <c r="F209" s="195">
        <f t="shared" ref="F209:F211" si="2">+E209*D209</f>
        <v>176320</v>
      </c>
      <c r="G209" s="196"/>
    </row>
    <row r="210" spans="1:7" ht="22.15" customHeight="1" x14ac:dyDescent="0.25">
      <c r="A210" s="750" t="s">
        <v>190</v>
      </c>
      <c r="B210" s="751"/>
      <c r="C210" s="207" t="s">
        <v>192</v>
      </c>
      <c r="D210" s="195">
        <v>46544.7</v>
      </c>
      <c r="E210" s="209">
        <v>2</v>
      </c>
      <c r="F210" s="195">
        <f t="shared" si="2"/>
        <v>93089.4</v>
      </c>
      <c r="G210" s="196"/>
    </row>
    <row r="211" spans="1:7" ht="33.6" customHeight="1" x14ac:dyDescent="0.25">
      <c r="A211" s="750" t="s">
        <v>191</v>
      </c>
      <c r="B211" s="751"/>
      <c r="C211" s="207" t="s">
        <v>192</v>
      </c>
      <c r="D211" s="195">
        <v>14931</v>
      </c>
      <c r="E211" s="209">
        <v>1</v>
      </c>
      <c r="F211" s="195">
        <f t="shared" si="2"/>
        <v>14931</v>
      </c>
      <c r="G211" s="196"/>
    </row>
    <row r="212" spans="1:7" x14ac:dyDescent="0.25">
      <c r="A212" s="750" t="s">
        <v>159</v>
      </c>
      <c r="B212" s="751"/>
      <c r="C212" s="207" t="s">
        <v>160</v>
      </c>
      <c r="D212" s="195">
        <f>SUM(F207:F211)</f>
        <v>654059.4</v>
      </c>
      <c r="E212" s="195">
        <v>0.05</v>
      </c>
      <c r="F212" s="195">
        <f>+E212*D212</f>
        <v>32702.97</v>
      </c>
      <c r="G212" s="196"/>
    </row>
    <row r="213" spans="1:7" x14ac:dyDescent="0.25">
      <c r="A213" s="349"/>
      <c r="B213" s="206"/>
      <c r="C213" s="207"/>
      <c r="D213" s="195"/>
      <c r="E213" s="195"/>
      <c r="F213" s="195"/>
      <c r="G213" s="196"/>
    </row>
    <row r="214" spans="1:7" x14ac:dyDescent="0.25">
      <c r="A214" s="210"/>
      <c r="B214" s="211"/>
      <c r="C214" s="212"/>
      <c r="D214" s="213"/>
      <c r="E214" s="214"/>
      <c r="F214" s="215"/>
      <c r="G214" s="196"/>
    </row>
    <row r="215" spans="1:7" ht="15.75" thickBot="1" x14ac:dyDescent="0.3">
      <c r="A215" s="216"/>
      <c r="B215" s="217"/>
      <c r="C215" s="218"/>
      <c r="D215" s="219"/>
      <c r="E215" s="220"/>
      <c r="F215" s="221"/>
      <c r="G215" s="222"/>
    </row>
    <row r="216" spans="1:7" ht="15.75" thickBot="1" x14ac:dyDescent="0.3">
      <c r="A216" s="180"/>
      <c r="B216" s="180"/>
      <c r="C216" s="180"/>
      <c r="D216" s="180"/>
      <c r="E216" s="180"/>
      <c r="F216" s="203" t="s">
        <v>122</v>
      </c>
      <c r="G216" s="204">
        <f>SUM(F208:F215)</f>
        <v>686762.37</v>
      </c>
    </row>
    <row r="217" spans="1:7" ht="15.75" thickBot="1" x14ac:dyDescent="0.3">
      <c r="A217" s="223" t="s">
        <v>125</v>
      </c>
      <c r="B217" s="224"/>
      <c r="C217" s="180"/>
      <c r="D217" s="180"/>
      <c r="E217" s="180"/>
      <c r="F217" s="180"/>
      <c r="G217" s="180"/>
    </row>
    <row r="218" spans="1:7" x14ac:dyDescent="0.25">
      <c r="A218" s="225" t="s">
        <v>126</v>
      </c>
      <c r="B218" s="226" t="s">
        <v>127</v>
      </c>
      <c r="C218" s="189" t="s">
        <v>128</v>
      </c>
      <c r="D218" s="189" t="s">
        <v>129</v>
      </c>
      <c r="E218" s="189" t="s">
        <v>130</v>
      </c>
      <c r="F218" s="227" t="s">
        <v>118</v>
      </c>
      <c r="G218" s="192"/>
    </row>
    <row r="219" spans="1:7" x14ac:dyDescent="0.25">
      <c r="A219" s="210"/>
      <c r="B219" s="228"/>
      <c r="C219" s="229"/>
      <c r="D219" s="230"/>
      <c r="E219" s="228"/>
      <c r="F219" s="202"/>
      <c r="G219" s="196"/>
    </row>
    <row r="220" spans="1:7" x14ac:dyDescent="0.25">
      <c r="A220" s="210"/>
      <c r="B220" s="231"/>
      <c r="C220" s="193"/>
      <c r="D220" s="199"/>
      <c r="E220" s="202"/>
      <c r="F220" s="202"/>
      <c r="G220" s="196"/>
    </row>
    <row r="221" spans="1:7" ht="15.75" thickBot="1" x14ac:dyDescent="0.3">
      <c r="A221" s="232"/>
      <c r="B221" s="218"/>
      <c r="C221" s="219"/>
      <c r="D221" s="220"/>
      <c r="E221" s="221"/>
      <c r="F221" s="218"/>
      <c r="G221" s="196"/>
    </row>
    <row r="222" spans="1:7" ht="15.75" thickBot="1" x14ac:dyDescent="0.3">
      <c r="A222" s="180"/>
      <c r="B222" s="180"/>
      <c r="C222" s="180"/>
      <c r="D222" s="180"/>
      <c r="E222" s="180"/>
      <c r="F222" s="203" t="s">
        <v>122</v>
      </c>
      <c r="G222" s="204">
        <f>SUM(F219:F221)</f>
        <v>0</v>
      </c>
    </row>
    <row r="223" spans="1:7" ht="15.75" thickBot="1" x14ac:dyDescent="0.3">
      <c r="A223" s="223" t="s">
        <v>131</v>
      </c>
      <c r="B223" s="180"/>
      <c r="C223" s="180"/>
      <c r="D223" s="180"/>
      <c r="E223" s="180"/>
      <c r="F223" s="180"/>
      <c r="G223" s="180"/>
    </row>
    <row r="224" spans="1:7" x14ac:dyDescent="0.25">
      <c r="A224" s="225" t="s">
        <v>132</v>
      </c>
      <c r="B224" s="233" t="s">
        <v>116</v>
      </c>
      <c r="C224" s="189" t="s">
        <v>117</v>
      </c>
      <c r="D224" s="234" t="s">
        <v>133</v>
      </c>
      <c r="E224" s="233" t="s">
        <v>134</v>
      </c>
      <c r="F224" s="190" t="s">
        <v>118</v>
      </c>
      <c r="G224" s="192"/>
    </row>
    <row r="225" spans="1:7" x14ac:dyDescent="0.25">
      <c r="A225" s="235" t="s">
        <v>180</v>
      </c>
      <c r="B225" s="193" t="s">
        <v>136</v>
      </c>
      <c r="C225" s="236">
        <v>0.5</v>
      </c>
      <c r="D225" s="202">
        <v>30493</v>
      </c>
      <c r="E225" s="228">
        <f>1/C225*8</f>
        <v>16</v>
      </c>
      <c r="F225" s="237">
        <f>+C225*D225</f>
        <v>15246.5</v>
      </c>
      <c r="G225" s="196"/>
    </row>
    <row r="226" spans="1:7" x14ac:dyDescent="0.25">
      <c r="A226" s="225"/>
      <c r="B226" s="238"/>
      <c r="C226" s="239"/>
      <c r="D226" s="202"/>
      <c r="E226" s="202"/>
      <c r="F226" s="237"/>
      <c r="G226" s="196"/>
    </row>
    <row r="227" spans="1:7" x14ac:dyDescent="0.25">
      <c r="A227" s="210"/>
      <c r="B227" s="240"/>
      <c r="C227" s="239"/>
      <c r="D227" s="202"/>
      <c r="E227" s="202"/>
      <c r="F227" s="237"/>
      <c r="G227" s="196"/>
    </row>
    <row r="228" spans="1:7" ht="15.75" thickBot="1" x14ac:dyDescent="0.3">
      <c r="A228" s="241"/>
      <c r="B228" s="242"/>
      <c r="C228" s="242"/>
      <c r="D228" s="242"/>
      <c r="E228" s="217"/>
      <c r="F228" s="243"/>
      <c r="G228" s="222"/>
    </row>
    <row r="229" spans="1:7" ht="15.75" thickBot="1" x14ac:dyDescent="0.3">
      <c r="A229" s="180"/>
      <c r="B229" s="180"/>
      <c r="C229" s="180"/>
      <c r="D229" s="180"/>
      <c r="E229" s="180"/>
      <c r="F229" s="203" t="s">
        <v>122</v>
      </c>
      <c r="G229" s="204">
        <f>SUM(F225:F228)</f>
        <v>15246.5</v>
      </c>
    </row>
    <row r="230" spans="1:7" ht="15.75" thickBot="1" x14ac:dyDescent="0.3">
      <c r="A230" s="180"/>
      <c r="B230" s="180"/>
      <c r="C230" s="180"/>
      <c r="D230" s="188"/>
      <c r="E230" s="180"/>
      <c r="F230" s="188"/>
      <c r="G230" s="180"/>
    </row>
    <row r="231" spans="1:7" ht="15.75" thickBot="1" x14ac:dyDescent="0.3">
      <c r="A231" s="180"/>
      <c r="B231" s="180"/>
      <c r="C231" s="180"/>
      <c r="D231" s="244" t="s">
        <v>137</v>
      </c>
      <c r="E231" s="245"/>
      <c r="F231" s="245"/>
      <c r="G231" s="204">
        <f>G205+G216+G222+G229</f>
        <v>702771.19499999995</v>
      </c>
    </row>
    <row r="232" spans="1:7" ht="15.75" thickBot="1" x14ac:dyDescent="0.3">
      <c r="A232" s="181" t="s">
        <v>138</v>
      </c>
      <c r="B232" s="180"/>
      <c r="C232" s="180"/>
      <c r="D232" s="180"/>
      <c r="E232" s="180"/>
      <c r="F232" s="180"/>
      <c r="G232" s="180"/>
    </row>
    <row r="233" spans="1:7" x14ac:dyDescent="0.25">
      <c r="A233" s="246" t="s">
        <v>115</v>
      </c>
      <c r="B233" s="247"/>
      <c r="C233" s="247"/>
      <c r="D233" s="248"/>
      <c r="E233" s="249" t="s">
        <v>139</v>
      </c>
      <c r="F233" s="250" t="s">
        <v>140</v>
      </c>
      <c r="G233" s="192"/>
    </row>
    <row r="234" spans="1:7" x14ac:dyDescent="0.25">
      <c r="A234" s="210" t="s">
        <v>141</v>
      </c>
      <c r="B234" s="251"/>
      <c r="C234" s="251"/>
      <c r="D234" s="211"/>
      <c r="E234" s="252">
        <v>0.24</v>
      </c>
      <c r="F234" s="253">
        <f>++E234*G231</f>
        <v>168665.08679999999</v>
      </c>
      <c r="G234" s="254"/>
    </row>
    <row r="235" spans="1:7" x14ac:dyDescent="0.25">
      <c r="A235" s="210" t="s">
        <v>142</v>
      </c>
      <c r="B235" s="251"/>
      <c r="C235" s="251"/>
      <c r="D235" s="211"/>
      <c r="E235" s="252">
        <v>0.03</v>
      </c>
      <c r="F235" s="253">
        <f>+E235*G231</f>
        <v>21083.135849999999</v>
      </c>
      <c r="G235" s="254"/>
    </row>
    <row r="236" spans="1:7" ht="15.75" thickBot="1" x14ac:dyDescent="0.3">
      <c r="A236" s="216" t="s">
        <v>143</v>
      </c>
      <c r="B236" s="224"/>
      <c r="C236" s="224"/>
      <c r="D236" s="217"/>
      <c r="E236" s="255">
        <v>0.05</v>
      </c>
      <c r="F236" s="256">
        <f>+E236*G231</f>
        <v>35138.55975</v>
      </c>
      <c r="G236" s="222"/>
    </row>
    <row r="237" spans="1:7" ht="15.75" thickBot="1" x14ac:dyDescent="0.3">
      <c r="A237" s="180"/>
      <c r="B237" s="180"/>
      <c r="C237" s="180"/>
      <c r="D237" s="180"/>
      <c r="E237" s="180"/>
      <c r="F237" s="203" t="s">
        <v>122</v>
      </c>
      <c r="G237" s="257">
        <f>SUM(F234:F236)</f>
        <v>224886.78239999997</v>
      </c>
    </row>
    <row r="238" spans="1:7" ht="15.75" thickBot="1" x14ac:dyDescent="0.3">
      <c r="A238" s="180"/>
      <c r="B238" s="180"/>
      <c r="C238" s="180"/>
      <c r="D238" s="180"/>
      <c r="E238" s="180"/>
      <c r="F238" s="180"/>
      <c r="G238" s="180"/>
    </row>
    <row r="239" spans="1:7" ht="15.75" thickBot="1" x14ac:dyDescent="0.3">
      <c r="B239" s="180"/>
      <c r="C239" s="244" t="s">
        <v>144</v>
      </c>
      <c r="D239" s="245"/>
      <c r="E239" s="245"/>
      <c r="F239" s="245"/>
      <c r="G239" s="204">
        <f>ROUND((G231+G237),0)</f>
        <v>927658</v>
      </c>
    </row>
  </sheetData>
  <mergeCells count="51">
    <mergeCell ref="A212:B212"/>
    <mergeCell ref="A209:B209"/>
    <mergeCell ref="A210:B210"/>
    <mergeCell ref="A211:B211"/>
    <mergeCell ref="A199:F199"/>
    <mergeCell ref="A201:B201"/>
    <mergeCell ref="A202:B202"/>
    <mergeCell ref="A204:B204"/>
    <mergeCell ref="A207:B207"/>
    <mergeCell ref="A208:B208"/>
    <mergeCell ref="A163:B163"/>
    <mergeCell ref="A164:B164"/>
    <mergeCell ref="C195:G195"/>
    <mergeCell ref="C150:G150"/>
    <mergeCell ref="A154:F154"/>
    <mergeCell ref="A156:B156"/>
    <mergeCell ref="A157:B157"/>
    <mergeCell ref="A159:B159"/>
    <mergeCell ref="A162:B162"/>
    <mergeCell ref="A118:B118"/>
    <mergeCell ref="A107:F107"/>
    <mergeCell ref="A109:B109"/>
    <mergeCell ref="A110:B110"/>
    <mergeCell ref="A113:B113"/>
    <mergeCell ref="A114:B114"/>
    <mergeCell ref="A117:B117"/>
    <mergeCell ref="C103:G103"/>
    <mergeCell ref="A66:B66"/>
    <mergeCell ref="A55:F55"/>
    <mergeCell ref="A57:B57"/>
    <mergeCell ref="A58:B58"/>
    <mergeCell ref="A61:B61"/>
    <mergeCell ref="A62:B62"/>
    <mergeCell ref="A65:B65"/>
    <mergeCell ref="A71:B71"/>
    <mergeCell ref="A70:B70"/>
    <mergeCell ref="A69:B69"/>
    <mergeCell ref="A68:B68"/>
    <mergeCell ref="A67:B67"/>
    <mergeCell ref="C51:G51"/>
    <mergeCell ref="C3:G3"/>
    <mergeCell ref="A7:F7"/>
    <mergeCell ref="A9:B9"/>
    <mergeCell ref="A10:B10"/>
    <mergeCell ref="A12:B12"/>
    <mergeCell ref="A15:B15"/>
    <mergeCell ref="A16:B16"/>
    <mergeCell ref="A17:B17"/>
    <mergeCell ref="A18:B18"/>
    <mergeCell ref="A19:B19"/>
    <mergeCell ref="A20:B2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5"/>
  <sheetViews>
    <sheetView topLeftCell="A173" workbookViewId="0">
      <selection activeCell="F166" sqref="F166"/>
    </sheetView>
  </sheetViews>
  <sheetFormatPr baseColWidth="10" defaultRowHeight="15" x14ac:dyDescent="0.25"/>
  <sheetData>
    <row r="1" spans="1:7" x14ac:dyDescent="0.25">
      <c r="A1" s="422" t="s">
        <v>107</v>
      </c>
      <c r="B1" s="423"/>
      <c r="C1" s="424"/>
      <c r="D1" s="424"/>
      <c r="E1" s="424"/>
      <c r="F1" s="424"/>
      <c r="G1" s="426"/>
    </row>
    <row r="2" spans="1:7" x14ac:dyDescent="0.25">
      <c r="A2" s="774" t="s">
        <v>108</v>
      </c>
      <c r="B2" s="775"/>
      <c r="C2" s="435"/>
      <c r="D2" s="421" t="s">
        <v>109</v>
      </c>
      <c r="E2" s="435"/>
      <c r="F2" s="435"/>
      <c r="G2" s="431"/>
    </row>
    <row r="3" spans="1:7" ht="15.75" thickBot="1" x14ac:dyDescent="0.3">
      <c r="A3" s="432"/>
      <c r="B3" s="433"/>
      <c r="C3" s="763"/>
      <c r="D3" s="764"/>
      <c r="E3" s="764"/>
      <c r="F3" s="764"/>
      <c r="G3" s="765"/>
    </row>
    <row r="4" spans="1:7" x14ac:dyDescent="0.25">
      <c r="A4" s="434"/>
      <c r="B4" s="435"/>
      <c r="C4" s="435"/>
      <c r="D4" s="435"/>
      <c r="E4" s="435"/>
      <c r="F4" s="435"/>
      <c r="G4" s="435"/>
    </row>
    <row r="5" spans="1:7" x14ac:dyDescent="0.25">
      <c r="A5" s="492" t="s">
        <v>110</v>
      </c>
      <c r="B5" s="435"/>
      <c r="C5" s="420"/>
      <c r="D5" s="436"/>
      <c r="E5" s="420"/>
      <c r="F5" s="436" t="s">
        <v>147</v>
      </c>
      <c r="G5" s="435"/>
    </row>
    <row r="6" spans="1:7" x14ac:dyDescent="0.25">
      <c r="A6" s="434" t="s">
        <v>148</v>
      </c>
      <c r="B6" s="435"/>
      <c r="C6" s="436"/>
      <c r="D6" s="436"/>
      <c r="E6" s="436"/>
      <c r="F6" s="436" t="s">
        <v>149</v>
      </c>
      <c r="G6" s="453" t="s">
        <v>7</v>
      </c>
    </row>
    <row r="7" spans="1:7" x14ac:dyDescent="0.25">
      <c r="A7" s="766" t="s">
        <v>193</v>
      </c>
      <c r="B7" s="767"/>
      <c r="C7" s="767"/>
      <c r="D7" s="767"/>
      <c r="E7" s="767"/>
      <c r="F7" s="767"/>
      <c r="G7" s="435"/>
    </row>
    <row r="8" spans="1:7" ht="15.75" thickBot="1" x14ac:dyDescent="0.3">
      <c r="A8" s="421" t="s">
        <v>114</v>
      </c>
      <c r="B8" s="435"/>
      <c r="C8" s="435"/>
      <c r="D8" s="435"/>
      <c r="E8" s="435"/>
      <c r="F8" s="435"/>
      <c r="G8" s="435"/>
    </row>
    <row r="9" spans="1:7" x14ac:dyDescent="0.25">
      <c r="A9" s="768" t="s">
        <v>115</v>
      </c>
      <c r="B9" s="769"/>
      <c r="C9" s="438" t="s">
        <v>116</v>
      </c>
      <c r="D9" s="437" t="s">
        <v>150</v>
      </c>
      <c r="E9" s="500" t="s">
        <v>151</v>
      </c>
      <c r="F9" s="500" t="s">
        <v>119</v>
      </c>
      <c r="G9" s="522"/>
    </row>
    <row r="10" spans="1:7" x14ac:dyDescent="0.25">
      <c r="A10" s="761" t="s">
        <v>120</v>
      </c>
      <c r="B10" s="762"/>
      <c r="C10" s="441" t="s">
        <v>121</v>
      </c>
      <c r="D10" s="491">
        <f>+G39</f>
        <v>9183.1984126984116</v>
      </c>
      <c r="E10" s="468">
        <v>0.05</v>
      </c>
      <c r="F10" s="444">
        <f>+E10*D10</f>
        <v>459.15992063492058</v>
      </c>
      <c r="G10" s="523"/>
    </row>
    <row r="11" spans="1:7" x14ac:dyDescent="0.25">
      <c r="A11" s="504"/>
      <c r="B11" s="505"/>
      <c r="C11" s="441"/>
      <c r="D11" s="491"/>
      <c r="E11" s="491"/>
      <c r="F11" s="444"/>
      <c r="G11" s="523"/>
    </row>
    <row r="12" spans="1:7" x14ac:dyDescent="0.25">
      <c r="A12" s="761"/>
      <c r="B12" s="762"/>
      <c r="C12" s="441"/>
      <c r="D12" s="491"/>
      <c r="E12" s="491"/>
      <c r="F12" s="444"/>
      <c r="G12" s="523"/>
    </row>
    <row r="13" spans="1:7" ht="15.75" thickBot="1" x14ac:dyDescent="0.3">
      <c r="A13" s="770"/>
      <c r="B13" s="771"/>
      <c r="C13" s="441"/>
      <c r="D13" s="443"/>
      <c r="E13" s="442"/>
      <c r="F13" s="444"/>
      <c r="G13" s="523"/>
    </row>
    <row r="14" spans="1:7" ht="15.75" thickBot="1" x14ac:dyDescent="0.3">
      <c r="A14" s="435"/>
      <c r="B14" s="435"/>
      <c r="C14" s="435"/>
      <c r="D14" s="435"/>
      <c r="E14" s="435"/>
      <c r="F14" s="453" t="s">
        <v>122</v>
      </c>
      <c r="G14" s="524">
        <f>SUM(F10:F13)</f>
        <v>459.15992063492058</v>
      </c>
    </row>
    <row r="15" spans="1:7" ht="15.75" thickBot="1" x14ac:dyDescent="0.3">
      <c r="A15" s="421" t="s">
        <v>123</v>
      </c>
      <c r="B15" s="435"/>
      <c r="C15" s="435"/>
      <c r="D15" s="435"/>
      <c r="E15" s="435"/>
      <c r="F15" s="435"/>
      <c r="G15" s="525"/>
    </row>
    <row r="16" spans="1:7" x14ac:dyDescent="0.25">
      <c r="A16" s="768" t="s">
        <v>0</v>
      </c>
      <c r="B16" s="769"/>
      <c r="C16" s="438" t="s">
        <v>116</v>
      </c>
      <c r="D16" s="438" t="s">
        <v>124</v>
      </c>
      <c r="E16" s="438" t="s">
        <v>117</v>
      </c>
      <c r="F16" s="437" t="s">
        <v>118</v>
      </c>
      <c r="G16" s="522"/>
    </row>
    <row r="17" spans="1:7" x14ac:dyDescent="0.25">
      <c r="A17" s="444" t="s">
        <v>194</v>
      </c>
      <c r="B17" s="444"/>
      <c r="C17" s="444" t="s">
        <v>116</v>
      </c>
      <c r="D17" s="526">
        <v>4917</v>
      </c>
      <c r="E17" s="444">
        <v>1</v>
      </c>
      <c r="F17" s="526">
        <f t="shared" ref="F17:F24" si="0">+E17*D17</f>
        <v>4917</v>
      </c>
      <c r="G17" s="523"/>
    </row>
    <row r="18" spans="1:7" x14ac:dyDescent="0.25">
      <c r="A18" s="444" t="s">
        <v>195</v>
      </c>
      <c r="B18" s="444"/>
      <c r="C18" s="444" t="s">
        <v>203</v>
      </c>
      <c r="D18" s="526">
        <v>5800</v>
      </c>
      <c r="E18" s="444">
        <v>1</v>
      </c>
      <c r="F18" s="526">
        <f t="shared" si="0"/>
        <v>5800</v>
      </c>
      <c r="G18" s="523"/>
    </row>
    <row r="19" spans="1:7" x14ac:dyDescent="0.25">
      <c r="A19" s="444" t="s">
        <v>196</v>
      </c>
      <c r="B19" s="444"/>
      <c r="C19" s="444" t="s">
        <v>204</v>
      </c>
      <c r="D19" s="526">
        <v>2900</v>
      </c>
      <c r="E19" s="444">
        <v>0.4</v>
      </c>
      <c r="F19" s="526">
        <f t="shared" si="0"/>
        <v>1160</v>
      </c>
      <c r="G19" s="523"/>
    </row>
    <row r="20" spans="1:7" x14ac:dyDescent="0.25">
      <c r="A20" s="444" t="s">
        <v>197</v>
      </c>
      <c r="B20" s="444"/>
      <c r="C20" s="444" t="s">
        <v>204</v>
      </c>
      <c r="D20" s="526">
        <v>11800</v>
      </c>
      <c r="E20" s="444">
        <v>0.05</v>
      </c>
      <c r="F20" s="526">
        <f t="shared" si="0"/>
        <v>590</v>
      </c>
      <c r="G20" s="523"/>
    </row>
    <row r="21" spans="1:7" x14ac:dyDescent="0.25">
      <c r="A21" s="444" t="s">
        <v>198</v>
      </c>
      <c r="B21" s="444"/>
      <c r="C21" s="444" t="s">
        <v>116</v>
      </c>
      <c r="D21" s="526">
        <v>25000</v>
      </c>
      <c r="E21" s="444">
        <v>0.33333333333333331</v>
      </c>
      <c r="F21" s="526">
        <f t="shared" si="0"/>
        <v>8333.3333333333321</v>
      </c>
      <c r="G21" s="523"/>
    </row>
    <row r="22" spans="1:7" x14ac:dyDescent="0.25">
      <c r="A22" s="444" t="s">
        <v>199</v>
      </c>
      <c r="B22" s="444"/>
      <c r="C22" s="444" t="s">
        <v>116</v>
      </c>
      <c r="D22" s="526">
        <v>60</v>
      </c>
      <c r="E22" s="444">
        <v>100</v>
      </c>
      <c r="F22" s="526">
        <f t="shared" si="0"/>
        <v>6000</v>
      </c>
      <c r="G22" s="523"/>
    </row>
    <row r="23" spans="1:7" x14ac:dyDescent="0.25">
      <c r="A23" s="527" t="s">
        <v>200</v>
      </c>
      <c r="B23" s="528"/>
      <c r="C23" s="529" t="s">
        <v>201</v>
      </c>
      <c r="D23" s="530">
        <v>110000</v>
      </c>
      <c r="E23" s="531">
        <v>5.1999999999999998E-2</v>
      </c>
      <c r="F23" s="526">
        <f>+E23*D23</f>
        <v>5720</v>
      </c>
      <c r="G23" s="523"/>
    </row>
    <row r="24" spans="1:7" x14ac:dyDescent="0.25">
      <c r="A24" s="532" t="s">
        <v>202</v>
      </c>
      <c r="B24" s="206"/>
      <c r="C24" s="533"/>
      <c r="D24" s="534">
        <f>+(SUM(D17:D22)/6)</f>
        <v>8412.8333333333339</v>
      </c>
      <c r="E24" s="459">
        <v>0.05</v>
      </c>
      <c r="F24" s="526">
        <f t="shared" si="0"/>
        <v>420.64166666666671</v>
      </c>
      <c r="G24" s="523"/>
    </row>
    <row r="25" spans="1:7" ht="15.75" thickBot="1" x14ac:dyDescent="0.3">
      <c r="A25" s="455"/>
      <c r="B25" s="457"/>
      <c r="C25" s="446"/>
      <c r="D25" s="447"/>
      <c r="E25" s="458"/>
      <c r="F25" s="459"/>
      <c r="G25" s="535"/>
    </row>
    <row r="26" spans="1:7" ht="15.75" thickBot="1" x14ac:dyDescent="0.3">
      <c r="A26" s="460"/>
      <c r="B26" s="462"/>
      <c r="C26" s="448"/>
      <c r="D26" s="449"/>
      <c r="E26" s="450"/>
      <c r="F26" s="451"/>
      <c r="G26" s="524">
        <f>SUM(F17:F26)</f>
        <v>32940.974999999999</v>
      </c>
    </row>
    <row r="27" spans="1:7" ht="15.75" thickBot="1" x14ac:dyDescent="0.3">
      <c r="A27" s="435"/>
      <c r="B27" s="435"/>
      <c r="C27" s="435"/>
      <c r="D27" s="435"/>
      <c r="E27" s="435"/>
      <c r="F27" s="453" t="s">
        <v>122</v>
      </c>
      <c r="G27" s="525"/>
    </row>
    <row r="28" spans="1:7" ht="15.75" thickBot="1" x14ac:dyDescent="0.3">
      <c r="A28" s="463" t="s">
        <v>125</v>
      </c>
      <c r="B28" s="461"/>
      <c r="C28" s="435"/>
      <c r="D28" s="435"/>
      <c r="E28" s="435"/>
      <c r="F28" s="435"/>
      <c r="G28" s="522"/>
    </row>
    <row r="29" spans="1:7" x14ac:dyDescent="0.25">
      <c r="A29" s="464" t="s">
        <v>126</v>
      </c>
      <c r="B29" s="402" t="s">
        <v>127</v>
      </c>
      <c r="C29" s="438" t="s">
        <v>128</v>
      </c>
      <c r="D29" s="438" t="s">
        <v>129</v>
      </c>
      <c r="E29" s="438" t="s">
        <v>130</v>
      </c>
      <c r="F29" s="466" t="s">
        <v>118</v>
      </c>
      <c r="G29" s="523"/>
    </row>
    <row r="30" spans="1:7" x14ac:dyDescent="0.25">
      <c r="A30" s="455" t="s">
        <v>161</v>
      </c>
      <c r="B30" s="468">
        <v>0.25</v>
      </c>
      <c r="C30" s="467">
        <v>12</v>
      </c>
      <c r="D30" s="507">
        <v>1500</v>
      </c>
      <c r="E30" s="468">
        <f>+D30*C30*B30</f>
        <v>4500</v>
      </c>
      <c r="F30" s="442">
        <f>+E30</f>
        <v>4500</v>
      </c>
      <c r="G30" s="523"/>
    </row>
    <row r="31" spans="1:7" ht="15.75" thickBot="1" x14ac:dyDescent="0.3">
      <c r="A31" s="455"/>
      <c r="B31" s="469"/>
      <c r="C31" s="441"/>
      <c r="D31" s="470"/>
      <c r="E31" s="442"/>
      <c r="F31" s="442"/>
      <c r="G31" s="523"/>
    </row>
    <row r="32" spans="1:7" ht="15.75" thickBot="1" x14ac:dyDescent="0.3">
      <c r="A32" s="471"/>
      <c r="B32" s="448"/>
      <c r="C32" s="449"/>
      <c r="D32" s="450"/>
      <c r="E32" s="451"/>
      <c r="F32" s="448"/>
      <c r="G32" s="524">
        <f>SUM(F30:F32)</f>
        <v>4500</v>
      </c>
    </row>
    <row r="33" spans="1:7" ht="15.75" thickBot="1" x14ac:dyDescent="0.3">
      <c r="A33" s="435"/>
      <c r="B33" s="435"/>
      <c r="C33" s="435"/>
      <c r="D33" s="435"/>
      <c r="E33" s="435"/>
      <c r="F33" s="453" t="s">
        <v>122</v>
      </c>
      <c r="G33" s="525"/>
    </row>
    <row r="34" spans="1:7" ht="15.75" thickBot="1" x14ac:dyDescent="0.3">
      <c r="A34" s="463" t="s">
        <v>131</v>
      </c>
      <c r="B34" s="435"/>
      <c r="C34" s="435"/>
      <c r="D34" s="435"/>
      <c r="E34" s="435"/>
      <c r="F34" s="435"/>
      <c r="G34" s="522"/>
    </row>
    <row r="35" spans="1:7" x14ac:dyDescent="0.25">
      <c r="A35" s="464" t="s">
        <v>132</v>
      </c>
      <c r="B35" s="472" t="s">
        <v>116</v>
      </c>
      <c r="C35" s="438" t="s">
        <v>117</v>
      </c>
      <c r="D35" s="439" t="s">
        <v>133</v>
      </c>
      <c r="E35" s="472" t="s">
        <v>134</v>
      </c>
      <c r="F35" s="437" t="s">
        <v>118</v>
      </c>
      <c r="G35" s="523"/>
    </row>
    <row r="36" spans="1:7" x14ac:dyDescent="0.25">
      <c r="A36" s="494" t="s">
        <v>135</v>
      </c>
      <c r="B36" s="441" t="s">
        <v>136</v>
      </c>
      <c r="C36" s="506">
        <v>0.33127289404738836</v>
      </c>
      <c r="D36" s="442">
        <v>27720.947224208332</v>
      </c>
      <c r="E36" s="468">
        <f>1/C36*8</f>
        <v>24.149274340736149</v>
      </c>
      <c r="F36" s="475">
        <f>+C36*D36</f>
        <v>9183.1984126984116</v>
      </c>
      <c r="G36" s="523"/>
    </row>
    <row r="37" spans="1:7" x14ac:dyDescent="0.25">
      <c r="A37" s="464"/>
      <c r="B37" s="499"/>
      <c r="C37" s="474"/>
      <c r="D37" s="442"/>
      <c r="E37" s="442"/>
      <c r="F37" s="475"/>
      <c r="G37" s="523"/>
    </row>
    <row r="38" spans="1:7" ht="15.75" thickBot="1" x14ac:dyDescent="0.3">
      <c r="A38" s="455"/>
      <c r="B38" s="473"/>
      <c r="C38" s="474"/>
      <c r="D38" s="442"/>
      <c r="E38" s="442"/>
      <c r="F38" s="475"/>
      <c r="G38" s="535"/>
    </row>
    <row r="39" spans="1:7" ht="15.75" thickBot="1" x14ac:dyDescent="0.3">
      <c r="A39" s="495"/>
      <c r="B39" s="496"/>
      <c r="C39" s="496"/>
      <c r="D39" s="496"/>
      <c r="E39" s="462"/>
      <c r="F39" s="493"/>
      <c r="G39" s="524">
        <f>SUM(F36:F39)</f>
        <v>9183.1984126984116</v>
      </c>
    </row>
    <row r="40" spans="1:7" ht="15.75" thickBot="1" x14ac:dyDescent="0.3">
      <c r="A40" s="435"/>
      <c r="B40" s="435"/>
      <c r="C40" s="435"/>
      <c r="D40" s="435"/>
      <c r="E40" s="435"/>
      <c r="F40" s="453" t="s">
        <v>122</v>
      </c>
      <c r="G40" s="525"/>
    </row>
    <row r="41" spans="1:7" ht="15.75" thickBot="1" x14ac:dyDescent="0.3">
      <c r="A41" s="435"/>
      <c r="B41" s="435"/>
      <c r="C41" s="435"/>
      <c r="D41" s="476"/>
      <c r="E41" s="435"/>
      <c r="F41" s="476"/>
      <c r="G41" s="524">
        <f>G14+G26+G32+G39</f>
        <v>47083.333333333328</v>
      </c>
    </row>
    <row r="42" spans="1:7" ht="15.75" thickBot="1" x14ac:dyDescent="0.3">
      <c r="A42" s="181" t="s">
        <v>138</v>
      </c>
      <c r="B42" s="180"/>
      <c r="C42" s="180"/>
      <c r="D42" s="180"/>
      <c r="E42" s="180"/>
      <c r="F42" s="180"/>
      <c r="G42" s="180"/>
    </row>
    <row r="43" spans="1:7" x14ac:dyDescent="0.25">
      <c r="A43" s="246" t="s">
        <v>115</v>
      </c>
      <c r="B43" s="247"/>
      <c r="C43" s="247"/>
      <c r="D43" s="248"/>
      <c r="E43" s="249" t="s">
        <v>139</v>
      </c>
      <c r="F43" s="250" t="s">
        <v>140</v>
      </c>
      <c r="G43" s="192"/>
    </row>
    <row r="44" spans="1:7" x14ac:dyDescent="0.25">
      <c r="A44" s="210" t="s">
        <v>141</v>
      </c>
      <c r="B44" s="251"/>
      <c r="C44" s="251"/>
      <c r="D44" s="211"/>
      <c r="E44" s="166">
        <v>0.24</v>
      </c>
      <c r="F44" s="253">
        <f>++E44*G41</f>
        <v>11299.999999999998</v>
      </c>
      <c r="G44" s="254"/>
    </row>
    <row r="45" spans="1:7" x14ac:dyDescent="0.25">
      <c r="A45" s="210" t="s">
        <v>142</v>
      </c>
      <c r="B45" s="251"/>
      <c r="C45" s="251"/>
      <c r="D45" s="211"/>
      <c r="E45" s="166">
        <v>0.03</v>
      </c>
      <c r="F45" s="253">
        <f>+E45*G41</f>
        <v>1412.4999999999998</v>
      </c>
      <c r="G45" s="254"/>
    </row>
    <row r="46" spans="1:7" ht="15.75" thickBot="1" x14ac:dyDescent="0.3">
      <c r="A46" s="216" t="s">
        <v>143</v>
      </c>
      <c r="B46" s="224"/>
      <c r="C46" s="224"/>
      <c r="D46" s="217"/>
      <c r="E46" s="169">
        <v>0.05</v>
      </c>
      <c r="F46" s="256">
        <f>+E46*G41</f>
        <v>2354.1666666666665</v>
      </c>
      <c r="G46" s="222"/>
    </row>
    <row r="47" spans="1:7" ht="15.75" thickBot="1" x14ac:dyDescent="0.3">
      <c r="A47" s="180"/>
      <c r="B47" s="180"/>
      <c r="C47" s="180"/>
      <c r="D47" s="180"/>
      <c r="E47" s="180"/>
      <c r="F47" s="203" t="s">
        <v>122</v>
      </c>
      <c r="G47" s="257">
        <f>SUM(F44:F46)</f>
        <v>15066.666666666664</v>
      </c>
    </row>
    <row r="48" spans="1:7" ht="15.75" thickBot="1" x14ac:dyDescent="0.3">
      <c r="A48" s="180"/>
      <c r="B48" s="180"/>
      <c r="C48" s="180"/>
      <c r="D48" s="180"/>
      <c r="E48" s="180"/>
      <c r="F48" s="180"/>
      <c r="G48" s="180"/>
    </row>
    <row r="49" spans="1:7" ht="15.75" thickBot="1" x14ac:dyDescent="0.3">
      <c r="B49" s="180"/>
      <c r="C49" s="244" t="s">
        <v>144</v>
      </c>
      <c r="D49" s="245"/>
      <c r="E49" s="245"/>
      <c r="F49" s="245"/>
      <c r="G49" s="204">
        <f>ROUND((G41+G47),0)</f>
        <v>62150</v>
      </c>
    </row>
    <row r="50" spans="1:7" ht="15.75" thickBot="1" x14ac:dyDescent="0.3"/>
    <row r="51" spans="1:7" x14ac:dyDescent="0.25">
      <c r="A51" s="536" t="s">
        <v>107</v>
      </c>
      <c r="B51" s="537"/>
      <c r="C51" s="538"/>
      <c r="D51" s="538"/>
      <c r="E51" s="538"/>
      <c r="F51" s="538"/>
      <c r="G51" s="539"/>
    </row>
    <row r="52" spans="1:7" x14ac:dyDescent="0.25">
      <c r="A52" s="746" t="s">
        <v>108</v>
      </c>
      <c r="B52" s="747"/>
      <c r="C52" s="540"/>
      <c r="D52" s="541" t="s">
        <v>109</v>
      </c>
      <c r="E52" s="540"/>
      <c r="F52" s="540"/>
      <c r="G52" s="542"/>
    </row>
    <row r="53" spans="1:7" ht="15.75" thickBot="1" x14ac:dyDescent="0.3">
      <c r="A53" s="543"/>
      <c r="B53" s="544"/>
      <c r="C53" s="776"/>
      <c r="D53" s="777"/>
      <c r="E53" s="777"/>
      <c r="F53" s="777"/>
      <c r="G53" s="778"/>
    </row>
    <row r="54" spans="1:7" x14ac:dyDescent="0.25">
      <c r="A54" s="545"/>
      <c r="B54" s="540"/>
      <c r="C54" s="540"/>
      <c r="D54" s="540"/>
      <c r="E54" s="540"/>
      <c r="F54" s="540"/>
      <c r="G54" s="540"/>
    </row>
    <row r="55" spans="1:7" x14ac:dyDescent="0.25">
      <c r="A55" s="546" t="s">
        <v>110</v>
      </c>
      <c r="B55" s="540"/>
      <c r="C55" s="547"/>
      <c r="D55" s="548"/>
      <c r="E55" s="547"/>
      <c r="F55" s="548" t="s">
        <v>147</v>
      </c>
      <c r="G55" s="540"/>
    </row>
    <row r="56" spans="1:7" x14ac:dyDescent="0.25">
      <c r="A56" s="545" t="s">
        <v>148</v>
      </c>
      <c r="B56" s="540"/>
      <c r="C56" s="548"/>
      <c r="D56" s="548"/>
      <c r="E56" s="548"/>
      <c r="F56" s="548" t="s">
        <v>149</v>
      </c>
      <c r="G56" s="549" t="s">
        <v>7</v>
      </c>
    </row>
    <row r="57" spans="1:7" x14ac:dyDescent="0.25">
      <c r="A57" s="738" t="s">
        <v>25</v>
      </c>
      <c r="B57" s="739"/>
      <c r="C57" s="739"/>
      <c r="D57" s="739"/>
      <c r="E57" s="739"/>
      <c r="F57" s="550"/>
      <c r="G57" s="540"/>
    </row>
    <row r="58" spans="1:7" ht="15.75" thickBot="1" x14ac:dyDescent="0.3">
      <c r="A58" s="541" t="s">
        <v>114</v>
      </c>
      <c r="B58" s="540"/>
      <c r="C58" s="540"/>
      <c r="D58" s="540"/>
      <c r="E58" s="540"/>
      <c r="F58" s="540"/>
      <c r="G58" s="540"/>
    </row>
    <row r="59" spans="1:7" x14ac:dyDescent="0.25">
      <c r="A59" s="779" t="s">
        <v>115</v>
      </c>
      <c r="B59" s="780"/>
      <c r="C59" s="551" t="s">
        <v>116</v>
      </c>
      <c r="D59" s="552" t="s">
        <v>150</v>
      </c>
      <c r="E59" s="553" t="s">
        <v>151</v>
      </c>
      <c r="F59" s="553" t="s">
        <v>119</v>
      </c>
      <c r="G59" s="554"/>
    </row>
    <row r="60" spans="1:7" x14ac:dyDescent="0.25">
      <c r="A60" s="781" t="s">
        <v>120</v>
      </c>
      <c r="B60" s="782"/>
      <c r="C60" s="555" t="s">
        <v>121</v>
      </c>
      <c r="D60" s="556">
        <f>+G88</f>
        <v>5542.3030303030282</v>
      </c>
      <c r="E60" s="557">
        <v>0.05</v>
      </c>
      <c r="F60" s="558">
        <f>+E60*D60</f>
        <v>277.11515151515141</v>
      </c>
      <c r="G60" s="559"/>
    </row>
    <row r="61" spans="1:7" x14ac:dyDescent="0.25">
      <c r="A61" s="560"/>
      <c r="B61" s="561"/>
      <c r="C61" s="555"/>
      <c r="D61" s="556"/>
      <c r="E61" s="556"/>
      <c r="F61" s="558"/>
      <c r="G61" s="559"/>
    </row>
    <row r="62" spans="1:7" x14ac:dyDescent="0.25">
      <c r="A62" s="783"/>
      <c r="B62" s="784"/>
      <c r="C62" s="555"/>
      <c r="D62" s="556"/>
      <c r="E62" s="556"/>
      <c r="F62" s="558"/>
      <c r="G62" s="559"/>
    </row>
    <row r="63" spans="1:7" ht="15.75" thickBot="1" x14ac:dyDescent="0.3">
      <c r="A63" s="785"/>
      <c r="B63" s="786"/>
      <c r="C63" s="555"/>
      <c r="D63" s="562"/>
      <c r="E63" s="563"/>
      <c r="F63" s="558"/>
      <c r="G63" s="559"/>
    </row>
    <row r="64" spans="1:7" ht="15.75" thickBot="1" x14ac:dyDescent="0.3">
      <c r="A64" s="540"/>
      <c r="B64" s="540"/>
      <c r="C64" s="540"/>
      <c r="D64" s="540"/>
      <c r="E64" s="540"/>
      <c r="F64" s="564" t="s">
        <v>122</v>
      </c>
      <c r="G64" s="565">
        <f>SUM(F60:F63)</f>
        <v>277.11515151515141</v>
      </c>
    </row>
    <row r="65" spans="1:7" ht="15.75" thickBot="1" x14ac:dyDescent="0.3">
      <c r="A65" s="541" t="s">
        <v>123</v>
      </c>
      <c r="B65" s="540"/>
      <c r="C65" s="540"/>
      <c r="D65" s="540"/>
      <c r="E65" s="540"/>
      <c r="F65" s="540"/>
      <c r="G65" s="540"/>
    </row>
    <row r="66" spans="1:7" x14ac:dyDescent="0.25">
      <c r="A66" s="779" t="s">
        <v>0</v>
      </c>
      <c r="B66" s="780"/>
      <c r="C66" s="551" t="s">
        <v>116</v>
      </c>
      <c r="D66" s="551" t="s">
        <v>124</v>
      </c>
      <c r="E66" s="551" t="s">
        <v>117</v>
      </c>
      <c r="F66" s="552" t="s">
        <v>118</v>
      </c>
      <c r="G66" s="554"/>
    </row>
    <row r="67" spans="1:7" x14ac:dyDescent="0.25">
      <c r="A67" s="527" t="s">
        <v>205</v>
      </c>
      <c r="B67" s="528"/>
      <c r="C67" s="529" t="s">
        <v>206</v>
      </c>
      <c r="D67" s="566">
        <v>1106.3</v>
      </c>
      <c r="E67" s="531">
        <v>3</v>
      </c>
      <c r="F67" s="558">
        <f>+E67*D67</f>
        <v>3318.8999999999996</v>
      </c>
      <c r="G67" s="559"/>
    </row>
    <row r="68" spans="1:7" x14ac:dyDescent="0.25">
      <c r="A68" s="527" t="s">
        <v>207</v>
      </c>
      <c r="B68" s="528"/>
      <c r="C68" s="529" t="s">
        <v>206</v>
      </c>
      <c r="D68" s="566">
        <v>735.54</v>
      </c>
      <c r="E68" s="531">
        <v>1</v>
      </c>
      <c r="F68" s="558">
        <f>+E68*D68</f>
        <v>735.54</v>
      </c>
      <c r="G68" s="559"/>
    </row>
    <row r="69" spans="1:7" x14ac:dyDescent="0.25">
      <c r="A69" s="527" t="s">
        <v>208</v>
      </c>
      <c r="B69" s="528"/>
      <c r="C69" s="529" t="s">
        <v>206</v>
      </c>
      <c r="D69" s="566">
        <v>560</v>
      </c>
      <c r="E69" s="531">
        <v>0.5</v>
      </c>
      <c r="F69" s="558">
        <f>+E69*D69</f>
        <v>280</v>
      </c>
      <c r="G69" s="559"/>
    </row>
    <row r="70" spans="1:7" x14ac:dyDescent="0.25">
      <c r="A70" s="567" t="s">
        <v>159</v>
      </c>
      <c r="B70" s="206"/>
      <c r="C70" s="207" t="s">
        <v>160</v>
      </c>
      <c r="D70" s="566">
        <v>1236.8</v>
      </c>
      <c r="E70" s="558">
        <v>0.05</v>
      </c>
      <c r="F70" s="558">
        <f>+E70*D70</f>
        <v>61.84</v>
      </c>
      <c r="G70" s="559"/>
    </row>
    <row r="71" spans="1:7" x14ac:dyDescent="0.25">
      <c r="A71" s="205"/>
      <c r="B71" s="206"/>
      <c r="C71" s="207"/>
      <c r="D71" s="208"/>
      <c r="E71" s="558"/>
      <c r="F71" s="558"/>
      <c r="G71" s="559"/>
    </row>
    <row r="72" spans="1:7" x14ac:dyDescent="0.25">
      <c r="A72" s="205"/>
      <c r="B72" s="206"/>
      <c r="C72" s="207"/>
      <c r="D72" s="208"/>
      <c r="E72" s="558"/>
      <c r="F72" s="558"/>
      <c r="G72" s="559"/>
    </row>
    <row r="73" spans="1:7" x14ac:dyDescent="0.25">
      <c r="A73" s="568"/>
      <c r="B73" s="569"/>
      <c r="C73" s="570"/>
      <c r="D73" s="571"/>
      <c r="E73" s="572"/>
      <c r="F73" s="573"/>
      <c r="G73" s="559"/>
    </row>
    <row r="74" spans="1:7" ht="15.75" thickBot="1" x14ac:dyDescent="0.3">
      <c r="A74" s="574"/>
      <c r="B74" s="575"/>
      <c r="C74" s="576"/>
      <c r="D74" s="577"/>
      <c r="E74" s="578"/>
      <c r="F74" s="579"/>
      <c r="G74" s="580"/>
    </row>
    <row r="75" spans="1:7" ht="15.75" thickBot="1" x14ac:dyDescent="0.3">
      <c r="A75" s="540"/>
      <c r="B75" s="540"/>
      <c r="C75" s="540"/>
      <c r="D75" s="540"/>
      <c r="E75" s="540"/>
      <c r="F75" s="564" t="s">
        <v>122</v>
      </c>
      <c r="G75" s="565">
        <f>SUM(F67:F74)</f>
        <v>4396.28</v>
      </c>
    </row>
    <row r="76" spans="1:7" ht="15.75" thickBot="1" x14ac:dyDescent="0.3">
      <c r="A76" s="581" t="s">
        <v>125</v>
      </c>
      <c r="B76" s="582"/>
      <c r="C76" s="540"/>
      <c r="D76" s="540"/>
      <c r="E76" s="540"/>
      <c r="F76" s="540"/>
      <c r="G76" s="540"/>
    </row>
    <row r="77" spans="1:7" x14ac:dyDescent="0.25">
      <c r="A77" s="583" t="s">
        <v>126</v>
      </c>
      <c r="B77" s="584" t="s">
        <v>127</v>
      </c>
      <c r="C77" s="551" t="s">
        <v>128</v>
      </c>
      <c r="D77" s="551" t="s">
        <v>129</v>
      </c>
      <c r="E77" s="551" t="s">
        <v>130</v>
      </c>
      <c r="F77" s="585" t="s">
        <v>118</v>
      </c>
      <c r="G77" s="554"/>
    </row>
    <row r="78" spans="1:7" x14ac:dyDescent="0.25">
      <c r="A78" s="568" t="s">
        <v>161</v>
      </c>
      <c r="B78" s="557">
        <v>0.01</v>
      </c>
      <c r="C78" s="586">
        <v>5</v>
      </c>
      <c r="D78" s="587">
        <v>1500</v>
      </c>
      <c r="E78" s="557">
        <f>+D78*C78*B78</f>
        <v>75</v>
      </c>
      <c r="F78" s="563">
        <f>+E78</f>
        <v>75</v>
      </c>
      <c r="G78" s="559"/>
    </row>
    <row r="79" spans="1:7" x14ac:dyDescent="0.25">
      <c r="A79" s="568"/>
      <c r="B79" s="588"/>
      <c r="C79" s="555"/>
      <c r="D79" s="589"/>
      <c r="E79" s="563"/>
      <c r="F79" s="563"/>
      <c r="G79" s="559"/>
    </row>
    <row r="80" spans="1:7" ht="15.75" thickBot="1" x14ac:dyDescent="0.3">
      <c r="A80" s="590"/>
      <c r="B80" s="576"/>
      <c r="C80" s="577"/>
      <c r="D80" s="578"/>
      <c r="E80" s="579"/>
      <c r="F80" s="576"/>
      <c r="G80" s="559"/>
    </row>
    <row r="81" spans="1:7" ht="15.75" thickBot="1" x14ac:dyDescent="0.3">
      <c r="A81" s="540"/>
      <c r="B81" s="540"/>
      <c r="C81" s="540"/>
      <c r="D81" s="540"/>
      <c r="E81" s="540"/>
      <c r="F81" s="564" t="s">
        <v>122</v>
      </c>
      <c r="G81" s="565">
        <f>SUM(F78:F80)</f>
        <v>75</v>
      </c>
    </row>
    <row r="82" spans="1:7" ht="15.75" thickBot="1" x14ac:dyDescent="0.3">
      <c r="A82" s="581" t="s">
        <v>131</v>
      </c>
      <c r="B82" s="540"/>
      <c r="C82" s="540"/>
      <c r="D82" s="540"/>
      <c r="E82" s="540"/>
      <c r="F82" s="540"/>
      <c r="G82" s="540"/>
    </row>
    <row r="83" spans="1:7" x14ac:dyDescent="0.25">
      <c r="A83" s="583" t="s">
        <v>132</v>
      </c>
      <c r="B83" s="591" t="s">
        <v>116</v>
      </c>
      <c r="C83" s="551" t="s">
        <v>117</v>
      </c>
      <c r="D83" s="592" t="s">
        <v>133</v>
      </c>
      <c r="E83" s="591" t="s">
        <v>134</v>
      </c>
      <c r="F83" s="552" t="s">
        <v>118</v>
      </c>
      <c r="G83" s="554"/>
    </row>
    <row r="84" spans="1:7" x14ac:dyDescent="0.25">
      <c r="A84" s="593" t="s">
        <v>135</v>
      </c>
      <c r="B84" s="555" t="s">
        <v>136</v>
      </c>
      <c r="C84" s="594">
        <v>0.19993194985281779</v>
      </c>
      <c r="D84" s="563">
        <v>27720.947224208332</v>
      </c>
      <c r="E84" s="557">
        <f>1/C84*8</f>
        <v>40.013614661835149</v>
      </c>
      <c r="F84" s="595">
        <f>+C84*D84</f>
        <v>5542.3030303030282</v>
      </c>
      <c r="G84" s="559"/>
    </row>
    <row r="85" spans="1:7" x14ac:dyDescent="0.25">
      <c r="A85" s="583"/>
      <c r="B85" s="238"/>
      <c r="C85" s="157"/>
      <c r="D85" s="563"/>
      <c r="E85" s="563"/>
      <c r="F85" s="595"/>
      <c r="G85" s="559"/>
    </row>
    <row r="86" spans="1:7" x14ac:dyDescent="0.25">
      <c r="A86" s="568"/>
      <c r="B86" s="240"/>
      <c r="C86" s="157"/>
      <c r="D86" s="563"/>
      <c r="E86" s="563"/>
      <c r="F86" s="595"/>
      <c r="G86" s="559"/>
    </row>
    <row r="87" spans="1:7" ht="15.75" thickBot="1" x14ac:dyDescent="0.3">
      <c r="A87" s="596"/>
      <c r="B87" s="597"/>
      <c r="C87" s="597"/>
      <c r="D87" s="597"/>
      <c r="E87" s="575"/>
      <c r="F87" s="598"/>
      <c r="G87" s="580"/>
    </row>
    <row r="88" spans="1:7" ht="15.75" thickBot="1" x14ac:dyDescent="0.3">
      <c r="A88" s="540"/>
      <c r="B88" s="540"/>
      <c r="C88" s="540"/>
      <c r="D88" s="540"/>
      <c r="E88" s="540"/>
      <c r="F88" s="564" t="s">
        <v>122</v>
      </c>
      <c r="G88" s="565">
        <f>SUM(F84:F87)</f>
        <v>5542.3030303030282</v>
      </c>
    </row>
    <row r="89" spans="1:7" ht="15.75" thickBot="1" x14ac:dyDescent="0.3">
      <c r="A89" s="540"/>
      <c r="B89" s="540"/>
      <c r="C89" s="540"/>
      <c r="D89" s="549"/>
      <c r="E89" s="540"/>
      <c r="F89" s="549"/>
      <c r="G89" s="540"/>
    </row>
    <row r="90" spans="1:7" ht="15.75" thickBot="1" x14ac:dyDescent="0.3">
      <c r="A90" s="540"/>
      <c r="B90" s="540"/>
      <c r="C90" s="540"/>
      <c r="D90" s="599" t="s">
        <v>137</v>
      </c>
      <c r="E90" s="600"/>
      <c r="F90" s="600"/>
      <c r="G90" s="565">
        <f>G64+G75+G81+G88</f>
        <v>10290.698181818179</v>
      </c>
    </row>
    <row r="91" spans="1:7" ht="15.75" thickBot="1" x14ac:dyDescent="0.3">
      <c r="A91" s="181" t="s">
        <v>138</v>
      </c>
      <c r="B91" s="180"/>
      <c r="C91" s="180"/>
      <c r="D91" s="180"/>
      <c r="E91" s="180"/>
      <c r="F91" s="180"/>
      <c r="G91" s="180"/>
    </row>
    <row r="92" spans="1:7" x14ac:dyDescent="0.25">
      <c r="A92" s="246" t="s">
        <v>115</v>
      </c>
      <c r="B92" s="247"/>
      <c r="C92" s="247"/>
      <c r="D92" s="248"/>
      <c r="E92" s="249" t="s">
        <v>139</v>
      </c>
      <c r="F92" s="250" t="s">
        <v>140</v>
      </c>
      <c r="G92" s="192"/>
    </row>
    <row r="93" spans="1:7" x14ac:dyDescent="0.25">
      <c r="A93" s="210" t="s">
        <v>141</v>
      </c>
      <c r="B93" s="251"/>
      <c r="C93" s="251"/>
      <c r="D93" s="211"/>
      <c r="E93" s="166">
        <v>0.24</v>
      </c>
      <c r="F93" s="253">
        <f>++E93*G90</f>
        <v>2469.7675636363629</v>
      </c>
      <c r="G93" s="254"/>
    </row>
    <row r="94" spans="1:7" x14ac:dyDescent="0.25">
      <c r="A94" s="210" t="s">
        <v>142</v>
      </c>
      <c r="B94" s="251"/>
      <c r="C94" s="251"/>
      <c r="D94" s="211"/>
      <c r="E94" s="166">
        <v>0.03</v>
      </c>
      <c r="F94" s="253">
        <f>+E94*G90</f>
        <v>308.72094545454536</v>
      </c>
      <c r="G94" s="254"/>
    </row>
    <row r="95" spans="1:7" ht="15.75" thickBot="1" x14ac:dyDescent="0.3">
      <c r="A95" s="216" t="s">
        <v>143</v>
      </c>
      <c r="B95" s="224"/>
      <c r="C95" s="224"/>
      <c r="D95" s="217"/>
      <c r="E95" s="169">
        <v>0.05</v>
      </c>
      <c r="F95" s="256">
        <f>+E95*G90</f>
        <v>514.53490909090897</v>
      </c>
      <c r="G95" s="222"/>
    </row>
    <row r="96" spans="1:7" ht="15.75" thickBot="1" x14ac:dyDescent="0.3">
      <c r="A96" s="180"/>
      <c r="B96" s="180"/>
      <c r="C96" s="180"/>
      <c r="D96" s="180"/>
      <c r="E96" s="180"/>
      <c r="F96" s="203" t="s">
        <v>122</v>
      </c>
      <c r="G96" s="257">
        <f>SUM(F93:F95)</f>
        <v>3293.0234181818173</v>
      </c>
    </row>
    <row r="97" spans="1:7" ht="15.75" thickBot="1" x14ac:dyDescent="0.3">
      <c r="A97" s="180"/>
      <c r="B97" s="180"/>
      <c r="C97" s="180"/>
      <c r="D97" s="180"/>
      <c r="E97" s="180"/>
      <c r="F97" s="180"/>
      <c r="G97" s="180"/>
    </row>
    <row r="98" spans="1:7" ht="15.75" thickBot="1" x14ac:dyDescent="0.3">
      <c r="B98" s="180"/>
      <c r="C98" s="244" t="s">
        <v>144</v>
      </c>
      <c r="D98" s="245"/>
      <c r="E98" s="245"/>
      <c r="F98" s="245"/>
      <c r="G98" s="204">
        <f>ROUND((G90+G96),0)</f>
        <v>13584</v>
      </c>
    </row>
    <row r="99" spans="1:7" ht="15.75" thickBot="1" x14ac:dyDescent="0.3"/>
    <row r="100" spans="1:7" x14ac:dyDescent="0.25">
      <c r="A100" s="422" t="s">
        <v>107</v>
      </c>
      <c r="B100" s="423"/>
      <c r="C100" s="424"/>
      <c r="D100" s="424"/>
      <c r="E100" s="424"/>
      <c r="F100" s="424"/>
      <c r="G100" s="426"/>
    </row>
    <row r="101" spans="1:7" x14ac:dyDescent="0.25">
      <c r="A101" s="427" t="s">
        <v>108</v>
      </c>
      <c r="B101" s="428"/>
      <c r="C101" s="435"/>
      <c r="D101" s="421" t="s">
        <v>109</v>
      </c>
      <c r="E101" s="435"/>
      <c r="F101" s="435"/>
      <c r="G101" s="431"/>
    </row>
    <row r="102" spans="1:7" ht="15.75" thickBot="1" x14ac:dyDescent="0.3">
      <c r="A102" s="432"/>
      <c r="B102" s="433"/>
      <c r="C102" s="763"/>
      <c r="D102" s="764"/>
      <c r="E102" s="764"/>
      <c r="F102" s="764"/>
      <c r="G102" s="765"/>
    </row>
    <row r="103" spans="1:7" x14ac:dyDescent="0.25">
      <c r="A103" s="434"/>
      <c r="B103" s="435"/>
      <c r="C103" s="435"/>
      <c r="D103" s="435"/>
      <c r="E103" s="435"/>
      <c r="F103" s="435"/>
      <c r="G103" s="435"/>
    </row>
    <row r="104" spans="1:7" x14ac:dyDescent="0.25">
      <c r="A104" s="492" t="s">
        <v>110</v>
      </c>
      <c r="B104" s="435"/>
      <c r="C104" s="420"/>
      <c r="D104" s="436"/>
      <c r="E104" s="420"/>
      <c r="F104" s="436" t="s">
        <v>147</v>
      </c>
      <c r="G104" s="435"/>
    </row>
    <row r="105" spans="1:7" x14ac:dyDescent="0.25">
      <c r="A105" s="434" t="s">
        <v>148</v>
      </c>
      <c r="B105" s="435"/>
      <c r="C105" s="436"/>
      <c r="D105" s="436"/>
      <c r="E105" s="436"/>
      <c r="F105" s="436" t="s">
        <v>149</v>
      </c>
      <c r="G105" s="476" t="s">
        <v>7</v>
      </c>
    </row>
    <row r="106" spans="1:7" x14ac:dyDescent="0.25">
      <c r="A106" s="738" t="s">
        <v>26</v>
      </c>
      <c r="B106" s="739"/>
      <c r="C106" s="739"/>
      <c r="D106" s="739"/>
      <c r="E106" s="739"/>
      <c r="F106" s="739"/>
      <c r="G106" s="435"/>
    </row>
    <row r="107" spans="1:7" ht="15.75" thickBot="1" x14ac:dyDescent="0.3">
      <c r="A107" s="421" t="s">
        <v>114</v>
      </c>
      <c r="B107" s="435"/>
      <c r="C107" s="435"/>
      <c r="D107" s="435"/>
      <c r="E107" s="435"/>
      <c r="F107" s="435"/>
      <c r="G107" s="435"/>
    </row>
    <row r="108" spans="1:7" x14ac:dyDescent="0.25">
      <c r="A108" s="768" t="s">
        <v>115</v>
      </c>
      <c r="B108" s="769"/>
      <c r="C108" s="438" t="s">
        <v>116</v>
      </c>
      <c r="D108" s="437" t="s">
        <v>150</v>
      </c>
      <c r="E108" s="500" t="s">
        <v>151</v>
      </c>
      <c r="F108" s="500" t="s">
        <v>119</v>
      </c>
      <c r="G108" s="440"/>
    </row>
    <row r="109" spans="1:7" x14ac:dyDescent="0.25">
      <c r="A109" s="761" t="s">
        <v>120</v>
      </c>
      <c r="B109" s="762"/>
      <c r="C109" s="441" t="s">
        <v>121</v>
      </c>
      <c r="D109" s="491">
        <f>+G136</f>
        <v>5269.6150546215003</v>
      </c>
      <c r="E109" s="468">
        <v>0.05</v>
      </c>
      <c r="F109" s="444">
        <f>+E109*D109</f>
        <v>263.48075273107503</v>
      </c>
      <c r="G109" s="445"/>
    </row>
    <row r="110" spans="1:7" x14ac:dyDescent="0.25">
      <c r="A110" s="787" t="s">
        <v>209</v>
      </c>
      <c r="B110" s="788"/>
      <c r="C110" s="441" t="s">
        <v>210</v>
      </c>
      <c r="D110" s="441">
        <v>3000</v>
      </c>
      <c r="E110" s="491">
        <v>0.02</v>
      </c>
      <c r="F110" s="444">
        <f>+E110*D110</f>
        <v>60</v>
      </c>
      <c r="G110" s="445"/>
    </row>
    <row r="111" spans="1:7" x14ac:dyDescent="0.25">
      <c r="A111" s="761"/>
      <c r="B111" s="762"/>
      <c r="C111" s="441"/>
      <c r="D111" s="491"/>
      <c r="E111" s="491"/>
      <c r="F111" s="444"/>
      <c r="G111" s="445"/>
    </row>
    <row r="112" spans="1:7" x14ac:dyDescent="0.25">
      <c r="A112" s="761"/>
      <c r="B112" s="762"/>
      <c r="C112" s="441"/>
      <c r="D112" s="491"/>
      <c r="E112" s="491"/>
      <c r="F112" s="444"/>
      <c r="G112" s="445"/>
    </row>
    <row r="113" spans="1:7" ht="15.75" thickBot="1" x14ac:dyDescent="0.3">
      <c r="A113" s="770"/>
      <c r="B113" s="771"/>
      <c r="C113" s="441"/>
      <c r="D113" s="443"/>
      <c r="E113" s="442"/>
      <c r="F113" s="444"/>
      <c r="G113" s="445"/>
    </row>
    <row r="114" spans="1:7" ht="15.75" thickBot="1" x14ac:dyDescent="0.3">
      <c r="A114" s="435"/>
      <c r="B114" s="435"/>
      <c r="C114" s="435"/>
      <c r="D114" s="435"/>
      <c r="E114" s="435"/>
      <c r="F114" s="453" t="s">
        <v>122</v>
      </c>
      <c r="G114" s="454">
        <f>SUM(F109:F113)</f>
        <v>323.48075273107503</v>
      </c>
    </row>
    <row r="115" spans="1:7" ht="15.75" thickBot="1" x14ac:dyDescent="0.3">
      <c r="A115" s="421" t="s">
        <v>123</v>
      </c>
      <c r="B115" s="435"/>
      <c r="C115" s="435"/>
      <c r="D115" s="435"/>
      <c r="E115" s="435"/>
      <c r="F115" s="435"/>
      <c r="G115" s="435"/>
    </row>
    <row r="116" spans="1:7" x14ac:dyDescent="0.25">
      <c r="A116" s="768" t="s">
        <v>0</v>
      </c>
      <c r="B116" s="769"/>
      <c r="C116" s="438" t="s">
        <v>116</v>
      </c>
      <c r="D116" s="438" t="s">
        <v>124</v>
      </c>
      <c r="E116" s="438" t="s">
        <v>117</v>
      </c>
      <c r="F116" s="437" t="s">
        <v>118</v>
      </c>
      <c r="G116" s="440"/>
    </row>
    <row r="117" spans="1:7" x14ac:dyDescent="0.25">
      <c r="A117" s="527" t="s">
        <v>200</v>
      </c>
      <c r="B117" s="515"/>
      <c r="C117" s="490" t="s">
        <v>213</v>
      </c>
      <c r="D117" s="512">
        <v>110000</v>
      </c>
      <c r="E117" s="513">
        <v>5.4250516682294921E-2</v>
      </c>
      <c r="F117" s="444">
        <f>+E117*D117</f>
        <v>5967.5568350524409</v>
      </c>
      <c r="G117" s="445"/>
    </row>
    <row r="118" spans="1:7" x14ac:dyDescent="0.25">
      <c r="A118" s="516" t="s">
        <v>159</v>
      </c>
      <c r="B118" s="206"/>
      <c r="C118" s="207" t="s">
        <v>160</v>
      </c>
      <c r="D118" s="512">
        <f>SUM(F117:F117)</f>
        <v>5967.5568350524409</v>
      </c>
      <c r="E118" s="444">
        <v>0.05</v>
      </c>
      <c r="F118" s="444">
        <f>+E118*D118</f>
        <v>298.37784175262203</v>
      </c>
      <c r="G118" s="445"/>
    </row>
    <row r="119" spans="1:7" x14ac:dyDescent="0.25">
      <c r="A119" s="205"/>
      <c r="B119" s="206"/>
      <c r="C119" s="207"/>
      <c r="D119" s="208"/>
      <c r="E119" s="444"/>
      <c r="F119" s="444"/>
      <c r="G119" s="445"/>
    </row>
    <row r="120" spans="1:7" x14ac:dyDescent="0.25">
      <c r="A120" s="205"/>
      <c r="B120" s="206"/>
      <c r="C120" s="207"/>
      <c r="D120" s="208"/>
      <c r="E120" s="444"/>
      <c r="F120" s="444"/>
      <c r="G120" s="445"/>
    </row>
    <row r="121" spans="1:7" x14ac:dyDescent="0.25">
      <c r="A121" s="455"/>
      <c r="B121" s="457"/>
      <c r="C121" s="446"/>
      <c r="D121" s="447"/>
      <c r="E121" s="458"/>
      <c r="F121" s="459"/>
      <c r="G121" s="445"/>
    </row>
    <row r="122" spans="1:7" ht="15.75" thickBot="1" x14ac:dyDescent="0.3">
      <c r="A122" s="460"/>
      <c r="B122" s="462"/>
      <c r="C122" s="448"/>
      <c r="D122" s="449"/>
      <c r="E122" s="450"/>
      <c r="F122" s="451"/>
      <c r="G122" s="452"/>
    </row>
    <row r="123" spans="1:7" ht="15.75" thickBot="1" x14ac:dyDescent="0.3">
      <c r="A123" s="435"/>
      <c r="B123" s="435"/>
      <c r="C123" s="435"/>
      <c r="D123" s="435"/>
      <c r="E123" s="435"/>
      <c r="F123" s="453" t="s">
        <v>122</v>
      </c>
      <c r="G123" s="454">
        <f>SUM(F117:F122)</f>
        <v>6265.9346768050627</v>
      </c>
    </row>
    <row r="124" spans="1:7" ht="15.75" thickBot="1" x14ac:dyDescent="0.3">
      <c r="A124" s="463" t="s">
        <v>125</v>
      </c>
      <c r="B124" s="461"/>
      <c r="C124" s="435"/>
      <c r="D124" s="435"/>
      <c r="E124" s="435"/>
      <c r="F124" s="435"/>
      <c r="G124" s="435"/>
    </row>
    <row r="125" spans="1:7" x14ac:dyDescent="0.25">
      <c r="A125" s="464" t="s">
        <v>126</v>
      </c>
      <c r="B125" s="402" t="s">
        <v>127</v>
      </c>
      <c r="C125" s="438" t="s">
        <v>128</v>
      </c>
      <c r="D125" s="438" t="s">
        <v>129</v>
      </c>
      <c r="E125" s="438" t="s">
        <v>130</v>
      </c>
      <c r="F125" s="466" t="s">
        <v>118</v>
      </c>
      <c r="G125" s="440"/>
    </row>
    <row r="126" spans="1:7" x14ac:dyDescent="0.25">
      <c r="A126" s="455" t="s">
        <v>161</v>
      </c>
      <c r="B126" s="468">
        <v>0.05</v>
      </c>
      <c r="C126" s="467">
        <v>5</v>
      </c>
      <c r="D126" s="507">
        <v>1500</v>
      </c>
      <c r="E126" s="468">
        <f>+D126*C126*B126</f>
        <v>375</v>
      </c>
      <c r="F126" s="442">
        <f>+E126</f>
        <v>375</v>
      </c>
      <c r="G126" s="445"/>
    </row>
    <row r="127" spans="1:7" x14ac:dyDescent="0.25">
      <c r="A127" s="455"/>
      <c r="B127" s="469"/>
      <c r="C127" s="441"/>
      <c r="D127" s="470"/>
      <c r="E127" s="442"/>
      <c r="F127" s="442"/>
      <c r="G127" s="445"/>
    </row>
    <row r="128" spans="1:7" ht="15.75" thickBot="1" x14ac:dyDescent="0.3">
      <c r="A128" s="471"/>
      <c r="B128" s="448"/>
      <c r="C128" s="449"/>
      <c r="D128" s="450"/>
      <c r="E128" s="451"/>
      <c r="F128" s="448"/>
      <c r="G128" s="445"/>
    </row>
    <row r="129" spans="1:7" ht="15.75" thickBot="1" x14ac:dyDescent="0.3">
      <c r="A129" s="435"/>
      <c r="B129" s="435"/>
      <c r="C129" s="435"/>
      <c r="D129" s="435"/>
      <c r="E129" s="435"/>
      <c r="F129" s="453" t="s">
        <v>122</v>
      </c>
      <c r="G129" s="454">
        <f>SUM(F126:F128)</f>
        <v>375</v>
      </c>
    </row>
    <row r="130" spans="1:7" ht="15.75" thickBot="1" x14ac:dyDescent="0.3">
      <c r="A130" s="463" t="s">
        <v>131</v>
      </c>
      <c r="B130" s="435"/>
      <c r="C130" s="435"/>
      <c r="D130" s="435"/>
      <c r="E130" s="435"/>
      <c r="F130" s="435"/>
      <c r="G130" s="435"/>
    </row>
    <row r="131" spans="1:7" x14ac:dyDescent="0.25">
      <c r="A131" s="464" t="s">
        <v>132</v>
      </c>
      <c r="B131" s="472" t="s">
        <v>116</v>
      </c>
      <c r="C131" s="438" t="s">
        <v>117</v>
      </c>
      <c r="D131" s="439" t="s">
        <v>133</v>
      </c>
      <c r="E131" s="472" t="s">
        <v>134</v>
      </c>
      <c r="F131" s="437" t="s">
        <v>118</v>
      </c>
      <c r="G131" s="440"/>
    </row>
    <row r="132" spans="1:7" x14ac:dyDescent="0.25">
      <c r="A132" s="494" t="s">
        <v>211</v>
      </c>
      <c r="B132" s="441" t="s">
        <v>136</v>
      </c>
      <c r="C132" s="594">
        <v>1</v>
      </c>
      <c r="D132" s="442">
        <v>23952.795702825002</v>
      </c>
      <c r="E132" s="468">
        <v>0.22</v>
      </c>
      <c r="F132" s="475">
        <f>+C132*D132*E132</f>
        <v>5269.6150546215003</v>
      </c>
      <c r="G132" s="445"/>
    </row>
    <row r="133" spans="1:7" x14ac:dyDescent="0.25">
      <c r="A133" s="464"/>
      <c r="B133" s="269"/>
      <c r="C133" s="157"/>
      <c r="D133" s="442"/>
      <c r="E133" s="442"/>
      <c r="F133" s="475"/>
      <c r="G133" s="445"/>
    </row>
    <row r="134" spans="1:7" x14ac:dyDescent="0.25">
      <c r="A134" s="455"/>
      <c r="B134" s="156"/>
      <c r="C134" s="157"/>
      <c r="D134" s="442"/>
      <c r="E134" s="442"/>
      <c r="F134" s="475"/>
      <c r="G134" s="445"/>
    </row>
    <row r="135" spans="1:7" ht="15.75" thickBot="1" x14ac:dyDescent="0.3">
      <c r="A135" s="495"/>
      <c r="B135" s="496"/>
      <c r="C135" s="496"/>
      <c r="D135" s="496"/>
      <c r="E135" s="462"/>
      <c r="F135" s="493"/>
      <c r="G135" s="452"/>
    </row>
    <row r="136" spans="1:7" ht="15.75" thickBot="1" x14ac:dyDescent="0.3">
      <c r="A136" s="435"/>
      <c r="B136" s="435"/>
      <c r="C136" s="435"/>
      <c r="D136" s="435"/>
      <c r="E136" s="435"/>
      <c r="F136" s="453" t="s">
        <v>122</v>
      </c>
      <c r="G136" s="454">
        <f>SUM(F132:F135)</f>
        <v>5269.6150546215003</v>
      </c>
    </row>
    <row r="137" spans="1:7" ht="15.75" thickBot="1" x14ac:dyDescent="0.3">
      <c r="A137" s="435"/>
      <c r="B137" s="435"/>
      <c r="C137" s="435"/>
      <c r="D137" s="476"/>
      <c r="E137" s="435"/>
      <c r="F137" s="476"/>
      <c r="G137" s="435"/>
    </row>
    <row r="138" spans="1:7" ht="15.75" thickBot="1" x14ac:dyDescent="0.3">
      <c r="A138" s="435"/>
      <c r="B138" s="435"/>
      <c r="C138" s="435"/>
      <c r="D138" s="477" t="s">
        <v>137</v>
      </c>
      <c r="E138" s="478"/>
      <c r="F138" s="478"/>
      <c r="G138" s="454">
        <f>G114+G123+G129+G136</f>
        <v>12234.030484157638</v>
      </c>
    </row>
    <row r="139" spans="1:7" ht="15.75" thickBot="1" x14ac:dyDescent="0.3">
      <c r="A139" s="421" t="s">
        <v>138</v>
      </c>
      <c r="B139" s="435"/>
      <c r="C139" s="435"/>
      <c r="D139" s="435"/>
      <c r="E139" s="435"/>
      <c r="F139" s="435"/>
      <c r="G139" s="435"/>
    </row>
    <row r="140" spans="1:7" x14ac:dyDescent="0.25">
      <c r="A140" s="479" t="s">
        <v>115</v>
      </c>
      <c r="B140" s="480"/>
      <c r="C140" s="480"/>
      <c r="D140" s="481"/>
      <c r="E140" s="482" t="s">
        <v>139</v>
      </c>
      <c r="F140" s="483" t="s">
        <v>140</v>
      </c>
      <c r="G140" s="440"/>
    </row>
    <row r="141" spans="1:7" x14ac:dyDescent="0.25">
      <c r="A141" s="455" t="s">
        <v>141</v>
      </c>
      <c r="B141" s="456"/>
      <c r="C141" s="456"/>
      <c r="D141" s="457"/>
      <c r="E141" s="484">
        <v>0.24</v>
      </c>
      <c r="F141" s="485">
        <f>++E141*G138</f>
        <v>2936.1673161978329</v>
      </c>
      <c r="G141" s="486"/>
    </row>
    <row r="142" spans="1:7" x14ac:dyDescent="0.25">
      <c r="A142" s="455" t="s">
        <v>142</v>
      </c>
      <c r="B142" s="456"/>
      <c r="C142" s="456"/>
      <c r="D142" s="457"/>
      <c r="E142" s="484">
        <v>0.03</v>
      </c>
      <c r="F142" s="485">
        <f>+E142*G138</f>
        <v>367.02091452472911</v>
      </c>
      <c r="G142" s="486"/>
    </row>
    <row r="143" spans="1:7" ht="15.75" thickBot="1" x14ac:dyDescent="0.3">
      <c r="A143" s="460" t="s">
        <v>143</v>
      </c>
      <c r="B143" s="461"/>
      <c r="C143" s="461"/>
      <c r="D143" s="462"/>
      <c r="E143" s="487">
        <v>0.05</v>
      </c>
      <c r="F143" s="488">
        <f>+E143*G138</f>
        <v>611.7015242078819</v>
      </c>
      <c r="G143" s="452"/>
    </row>
    <row r="144" spans="1:7" ht="15.75" thickBot="1" x14ac:dyDescent="0.3">
      <c r="A144" s="435"/>
      <c r="B144" s="435"/>
      <c r="C144" s="435"/>
      <c r="D144" s="435"/>
      <c r="E144" s="435"/>
      <c r="F144" s="453" t="s">
        <v>122</v>
      </c>
      <c r="G144" s="489">
        <f>SUM(F141:F143)</f>
        <v>3914.8897549304438</v>
      </c>
    </row>
    <row r="145" spans="1:7" ht="15.75" thickBot="1" x14ac:dyDescent="0.3">
      <c r="A145" s="435"/>
      <c r="B145" s="435"/>
      <c r="C145" s="435"/>
      <c r="D145" s="435"/>
      <c r="E145" s="435"/>
      <c r="F145" s="435"/>
      <c r="G145" s="435"/>
    </row>
    <row r="146" spans="1:7" ht="15.75" thickBot="1" x14ac:dyDescent="0.3">
      <c r="A146" s="420"/>
      <c r="B146" s="435"/>
      <c r="C146" s="477" t="s">
        <v>144</v>
      </c>
      <c r="D146" s="478"/>
      <c r="E146" s="478"/>
      <c r="F146" s="478"/>
      <c r="G146" s="454">
        <f>ROUND((G138+G144),0)</f>
        <v>16149</v>
      </c>
    </row>
    <row r="148" spans="1:7" ht="15.75" thickBot="1" x14ac:dyDescent="0.3"/>
    <row r="149" spans="1:7" x14ac:dyDescent="0.25">
      <c r="A149" s="422" t="s">
        <v>107</v>
      </c>
      <c r="B149" s="423"/>
      <c r="C149" s="424"/>
      <c r="D149" s="424"/>
      <c r="E149" s="424"/>
      <c r="F149" s="424"/>
      <c r="G149" s="426"/>
    </row>
    <row r="150" spans="1:7" x14ac:dyDescent="0.25">
      <c r="A150" s="427" t="s">
        <v>108</v>
      </c>
      <c r="B150" s="428"/>
      <c r="C150" s="435"/>
      <c r="D150" s="421" t="s">
        <v>109</v>
      </c>
      <c r="E150" s="435"/>
      <c r="F150" s="435"/>
      <c r="G150" s="431"/>
    </row>
    <row r="151" spans="1:7" ht="15.75" thickBot="1" x14ac:dyDescent="0.3">
      <c r="A151" s="432"/>
      <c r="B151" s="433"/>
      <c r="C151" s="763"/>
      <c r="D151" s="764"/>
      <c r="E151" s="764"/>
      <c r="F151" s="764"/>
      <c r="G151" s="765"/>
    </row>
    <row r="152" spans="1:7" x14ac:dyDescent="0.25">
      <c r="A152" s="434"/>
      <c r="B152" s="435"/>
      <c r="C152" s="435"/>
      <c r="D152" s="435"/>
      <c r="E152" s="435"/>
      <c r="F152" s="435"/>
      <c r="G152" s="435"/>
    </row>
    <row r="153" spans="1:7" x14ac:dyDescent="0.25">
      <c r="A153" s="492" t="s">
        <v>110</v>
      </c>
      <c r="B153" s="435"/>
      <c r="C153" s="420"/>
      <c r="D153" s="436"/>
      <c r="E153" s="420"/>
      <c r="F153" s="436" t="s">
        <v>147</v>
      </c>
      <c r="G153" s="435"/>
    </row>
    <row r="154" spans="1:7" x14ac:dyDescent="0.25">
      <c r="A154" s="434" t="s">
        <v>148</v>
      </c>
      <c r="B154" s="435"/>
      <c r="C154" s="436"/>
      <c r="D154" s="436"/>
      <c r="E154" s="436"/>
      <c r="F154" s="436" t="s">
        <v>149</v>
      </c>
      <c r="G154" s="476" t="s">
        <v>7</v>
      </c>
    </row>
    <row r="155" spans="1:7" x14ac:dyDescent="0.25">
      <c r="A155" s="738" t="s">
        <v>36</v>
      </c>
      <c r="B155" s="739"/>
      <c r="C155" s="739"/>
      <c r="D155" s="739"/>
      <c r="E155" s="739"/>
      <c r="F155" s="739"/>
      <c r="G155" s="435"/>
    </row>
    <row r="156" spans="1:7" ht="15.75" thickBot="1" x14ac:dyDescent="0.3">
      <c r="A156" s="421" t="s">
        <v>114</v>
      </c>
      <c r="B156" s="435"/>
      <c r="C156" s="435"/>
      <c r="D156" s="435"/>
      <c r="E156" s="435"/>
      <c r="F156" s="435"/>
      <c r="G156" s="435"/>
    </row>
    <row r="157" spans="1:7" x14ac:dyDescent="0.25">
      <c r="A157" s="768" t="s">
        <v>115</v>
      </c>
      <c r="B157" s="769"/>
      <c r="C157" s="438" t="s">
        <v>116</v>
      </c>
      <c r="D157" s="437" t="s">
        <v>150</v>
      </c>
      <c r="E157" s="500" t="s">
        <v>151</v>
      </c>
      <c r="F157" s="500" t="s">
        <v>119</v>
      </c>
      <c r="G157" s="440"/>
    </row>
    <row r="158" spans="1:7" x14ac:dyDescent="0.25">
      <c r="A158" s="761" t="s">
        <v>120</v>
      </c>
      <c r="B158" s="762"/>
      <c r="C158" s="441" t="s">
        <v>121</v>
      </c>
      <c r="D158" s="491">
        <f>+G185</f>
        <v>5269.6150546215003</v>
      </c>
      <c r="E158" s="468">
        <v>0.05</v>
      </c>
      <c r="F158" s="444">
        <f>+E158*D158</f>
        <v>263.48075273107503</v>
      </c>
      <c r="G158" s="445"/>
    </row>
    <row r="159" spans="1:7" x14ac:dyDescent="0.25">
      <c r="A159" s="787" t="s">
        <v>209</v>
      </c>
      <c r="B159" s="788"/>
      <c r="C159" s="441" t="s">
        <v>210</v>
      </c>
      <c r="D159" s="441">
        <v>3000</v>
      </c>
      <c r="E159" s="491">
        <v>0.02</v>
      </c>
      <c r="F159" s="444">
        <f>+E159*D159</f>
        <v>60</v>
      </c>
      <c r="G159" s="445"/>
    </row>
    <row r="160" spans="1:7" x14ac:dyDescent="0.25">
      <c r="A160" s="761"/>
      <c r="B160" s="762"/>
      <c r="C160" s="441"/>
      <c r="D160" s="491"/>
      <c r="E160" s="491"/>
      <c r="F160" s="444"/>
      <c r="G160" s="445"/>
    </row>
    <row r="161" spans="1:7" x14ac:dyDescent="0.25">
      <c r="A161" s="761"/>
      <c r="B161" s="762"/>
      <c r="C161" s="441"/>
      <c r="D161" s="491"/>
      <c r="E161" s="491"/>
      <c r="F161" s="444"/>
      <c r="G161" s="445"/>
    </row>
    <row r="162" spans="1:7" ht="15.75" thickBot="1" x14ac:dyDescent="0.3">
      <c r="A162" s="770"/>
      <c r="B162" s="771"/>
      <c r="C162" s="441"/>
      <c r="D162" s="443"/>
      <c r="E162" s="442"/>
      <c r="F162" s="444"/>
      <c r="G162" s="445"/>
    </row>
    <row r="163" spans="1:7" ht="15.75" thickBot="1" x14ac:dyDescent="0.3">
      <c r="A163" s="435"/>
      <c r="B163" s="435"/>
      <c r="C163" s="435"/>
      <c r="D163" s="435"/>
      <c r="E163" s="435"/>
      <c r="F163" s="453" t="s">
        <v>122</v>
      </c>
      <c r="G163" s="454">
        <f>SUM(F158:F162)</f>
        <v>323.48075273107503</v>
      </c>
    </row>
    <row r="164" spans="1:7" ht="15.75" thickBot="1" x14ac:dyDescent="0.3">
      <c r="A164" s="421" t="s">
        <v>123</v>
      </c>
      <c r="B164" s="435"/>
      <c r="C164" s="435"/>
      <c r="D164" s="435"/>
      <c r="E164" s="435"/>
      <c r="F164" s="435"/>
      <c r="G164" s="435"/>
    </row>
    <row r="165" spans="1:7" x14ac:dyDescent="0.25">
      <c r="A165" s="768" t="s">
        <v>0</v>
      </c>
      <c r="B165" s="769"/>
      <c r="C165" s="438" t="s">
        <v>116</v>
      </c>
      <c r="D165" s="438" t="s">
        <v>124</v>
      </c>
      <c r="E165" s="438" t="s">
        <v>117</v>
      </c>
      <c r="F165" s="437" t="s">
        <v>118</v>
      </c>
      <c r="G165" s="440"/>
    </row>
    <row r="166" spans="1:7" x14ac:dyDescent="0.25">
      <c r="A166" s="527" t="s">
        <v>212</v>
      </c>
      <c r="B166" s="515"/>
      <c r="C166" s="490" t="s">
        <v>213</v>
      </c>
      <c r="D166" s="512">
        <v>145000</v>
      </c>
      <c r="E166" s="513">
        <v>5.4250516682294921E-2</v>
      </c>
      <c r="F166" s="444">
        <f>+E166*D166</f>
        <v>7866.3249189327635</v>
      </c>
      <c r="G166" s="445"/>
    </row>
    <row r="167" spans="1:7" x14ac:dyDescent="0.25">
      <c r="A167" s="516" t="s">
        <v>159</v>
      </c>
      <c r="B167" s="206"/>
      <c r="C167" s="207" t="s">
        <v>160</v>
      </c>
      <c r="D167" s="512">
        <f>SUM(F166:F166)</f>
        <v>7866.3249189327635</v>
      </c>
      <c r="E167" s="444">
        <v>0.05</v>
      </c>
      <c r="F167" s="444">
        <f>+E167*D167</f>
        <v>393.31624594663822</v>
      </c>
      <c r="G167" s="445"/>
    </row>
    <row r="168" spans="1:7" x14ac:dyDescent="0.25">
      <c r="A168" s="205"/>
      <c r="B168" s="206"/>
      <c r="C168" s="207"/>
      <c r="D168" s="208"/>
      <c r="E168" s="444"/>
      <c r="F168" s="444"/>
      <c r="G168" s="445"/>
    </row>
    <row r="169" spans="1:7" x14ac:dyDescent="0.25">
      <c r="A169" s="205"/>
      <c r="B169" s="206"/>
      <c r="C169" s="207"/>
      <c r="D169" s="208"/>
      <c r="E169" s="444"/>
      <c r="F169" s="444"/>
      <c r="G169" s="445"/>
    </row>
    <row r="170" spans="1:7" x14ac:dyDescent="0.25">
      <c r="A170" s="455"/>
      <c r="B170" s="457"/>
      <c r="C170" s="446"/>
      <c r="D170" s="447"/>
      <c r="E170" s="458"/>
      <c r="F170" s="459"/>
      <c r="G170" s="445"/>
    </row>
    <row r="171" spans="1:7" ht="15.75" thickBot="1" x14ac:dyDescent="0.3">
      <c r="A171" s="460"/>
      <c r="B171" s="462"/>
      <c r="C171" s="448"/>
      <c r="D171" s="449"/>
      <c r="E171" s="450"/>
      <c r="F171" s="451"/>
      <c r="G171" s="452"/>
    </row>
    <row r="172" spans="1:7" ht="15.75" thickBot="1" x14ac:dyDescent="0.3">
      <c r="A172" s="435"/>
      <c r="B172" s="435"/>
      <c r="C172" s="435"/>
      <c r="D172" s="435"/>
      <c r="E172" s="435"/>
      <c r="F172" s="453" t="s">
        <v>122</v>
      </c>
      <c r="G172" s="454">
        <f>SUM(F166:F171)</f>
        <v>8259.6411648794019</v>
      </c>
    </row>
    <row r="173" spans="1:7" ht="15.75" thickBot="1" x14ac:dyDescent="0.3">
      <c r="A173" s="463" t="s">
        <v>125</v>
      </c>
      <c r="B173" s="461"/>
      <c r="C173" s="435"/>
      <c r="D173" s="435"/>
      <c r="E173" s="435"/>
      <c r="F173" s="435"/>
      <c r="G173" s="435"/>
    </row>
    <row r="174" spans="1:7" x14ac:dyDescent="0.25">
      <c r="A174" s="464" t="s">
        <v>126</v>
      </c>
      <c r="B174" s="402" t="s">
        <v>127</v>
      </c>
      <c r="C174" s="438" t="s">
        <v>128</v>
      </c>
      <c r="D174" s="438" t="s">
        <v>129</v>
      </c>
      <c r="E174" s="438" t="s">
        <v>130</v>
      </c>
      <c r="F174" s="466" t="s">
        <v>118</v>
      </c>
      <c r="G174" s="440"/>
    </row>
    <row r="175" spans="1:7" x14ac:dyDescent="0.25">
      <c r="A175" s="455" t="s">
        <v>161</v>
      </c>
      <c r="B175" s="468">
        <v>0.05</v>
      </c>
      <c r="C175" s="467">
        <v>5</v>
      </c>
      <c r="D175" s="507">
        <v>1500</v>
      </c>
      <c r="E175" s="468">
        <f>+D175*C175*B175</f>
        <v>375</v>
      </c>
      <c r="F175" s="442">
        <f>+E175</f>
        <v>375</v>
      </c>
      <c r="G175" s="445"/>
    </row>
    <row r="176" spans="1:7" x14ac:dyDescent="0.25">
      <c r="A176" s="455"/>
      <c r="B176" s="469"/>
      <c r="C176" s="441"/>
      <c r="D176" s="470"/>
      <c r="E176" s="442"/>
      <c r="F176" s="442"/>
      <c r="G176" s="445"/>
    </row>
    <row r="177" spans="1:7" ht="15.75" thickBot="1" x14ac:dyDescent="0.3">
      <c r="A177" s="471"/>
      <c r="B177" s="448"/>
      <c r="C177" s="449"/>
      <c r="D177" s="450"/>
      <c r="E177" s="451"/>
      <c r="F177" s="448"/>
      <c r="G177" s="445"/>
    </row>
    <row r="178" spans="1:7" ht="15.75" thickBot="1" x14ac:dyDescent="0.3">
      <c r="A178" s="435"/>
      <c r="B178" s="435"/>
      <c r="C178" s="435"/>
      <c r="D178" s="435"/>
      <c r="E178" s="435"/>
      <c r="F178" s="453" t="s">
        <v>122</v>
      </c>
      <c r="G178" s="454">
        <f>SUM(F175:F177)</f>
        <v>375</v>
      </c>
    </row>
    <row r="179" spans="1:7" ht="15.75" thickBot="1" x14ac:dyDescent="0.3">
      <c r="A179" s="463" t="s">
        <v>131</v>
      </c>
      <c r="B179" s="435"/>
      <c r="C179" s="435"/>
      <c r="D179" s="435"/>
      <c r="E179" s="435"/>
      <c r="F179" s="435"/>
      <c r="G179" s="435"/>
    </row>
    <row r="180" spans="1:7" x14ac:dyDescent="0.25">
      <c r="A180" s="464" t="s">
        <v>132</v>
      </c>
      <c r="B180" s="472" t="s">
        <v>116</v>
      </c>
      <c r="C180" s="438" t="s">
        <v>117</v>
      </c>
      <c r="D180" s="439" t="s">
        <v>133</v>
      </c>
      <c r="E180" s="472" t="s">
        <v>134</v>
      </c>
      <c r="F180" s="437" t="s">
        <v>118</v>
      </c>
      <c r="G180" s="440"/>
    </row>
    <row r="181" spans="1:7" x14ac:dyDescent="0.25">
      <c r="A181" s="494" t="s">
        <v>211</v>
      </c>
      <c r="B181" s="441" t="s">
        <v>136</v>
      </c>
      <c r="C181" s="594">
        <v>1</v>
      </c>
      <c r="D181" s="442">
        <v>23952.795702825002</v>
      </c>
      <c r="E181" s="468">
        <v>0.22</v>
      </c>
      <c r="F181" s="475">
        <f>+C181*D181*E181</f>
        <v>5269.6150546215003</v>
      </c>
      <c r="G181" s="445"/>
    </row>
    <row r="182" spans="1:7" x14ac:dyDescent="0.25">
      <c r="A182" s="464"/>
      <c r="B182" s="269"/>
      <c r="C182" s="157"/>
      <c r="D182" s="442"/>
      <c r="E182" s="442"/>
      <c r="F182" s="475"/>
      <c r="G182" s="445"/>
    </row>
    <row r="183" spans="1:7" x14ac:dyDescent="0.25">
      <c r="A183" s="455"/>
      <c r="B183" s="156"/>
      <c r="C183" s="157"/>
      <c r="D183" s="442"/>
      <c r="E183" s="442"/>
      <c r="F183" s="475"/>
      <c r="G183" s="445"/>
    </row>
    <row r="184" spans="1:7" ht="15.75" thickBot="1" x14ac:dyDescent="0.3">
      <c r="A184" s="495"/>
      <c r="B184" s="496"/>
      <c r="C184" s="496"/>
      <c r="D184" s="496"/>
      <c r="E184" s="462"/>
      <c r="F184" s="493"/>
      <c r="G184" s="452"/>
    </row>
    <row r="185" spans="1:7" ht="15.75" thickBot="1" x14ac:dyDescent="0.3">
      <c r="A185" s="435"/>
      <c r="B185" s="435"/>
      <c r="C185" s="435"/>
      <c r="D185" s="435"/>
      <c r="E185" s="435"/>
      <c r="F185" s="453" t="s">
        <v>122</v>
      </c>
      <c r="G185" s="454">
        <f>SUM(F181:F184)</f>
        <v>5269.6150546215003</v>
      </c>
    </row>
    <row r="186" spans="1:7" ht="15.75" thickBot="1" x14ac:dyDescent="0.3">
      <c r="A186" s="435"/>
      <c r="B186" s="435"/>
      <c r="C186" s="435"/>
      <c r="D186" s="476"/>
      <c r="E186" s="435"/>
      <c r="F186" s="476"/>
      <c r="G186" s="435"/>
    </row>
    <row r="187" spans="1:7" ht="15.75" thickBot="1" x14ac:dyDescent="0.3">
      <c r="A187" s="435"/>
      <c r="B187" s="435"/>
      <c r="C187" s="435"/>
      <c r="D187" s="477" t="s">
        <v>137</v>
      </c>
      <c r="E187" s="478"/>
      <c r="F187" s="478"/>
      <c r="G187" s="454">
        <f>G163+G172+G178+G185</f>
        <v>14227.736972231978</v>
      </c>
    </row>
    <row r="188" spans="1:7" ht="15.75" thickBot="1" x14ac:dyDescent="0.3">
      <c r="A188" s="421" t="s">
        <v>138</v>
      </c>
      <c r="B188" s="435"/>
      <c r="C188" s="435"/>
      <c r="D188" s="435"/>
      <c r="E188" s="435"/>
      <c r="F188" s="435"/>
      <c r="G188" s="435"/>
    </row>
    <row r="189" spans="1:7" x14ac:dyDescent="0.25">
      <c r="A189" s="479" t="s">
        <v>115</v>
      </c>
      <c r="B189" s="480"/>
      <c r="C189" s="480"/>
      <c r="D189" s="481"/>
      <c r="E189" s="482" t="s">
        <v>139</v>
      </c>
      <c r="F189" s="483" t="s">
        <v>140</v>
      </c>
      <c r="G189" s="440"/>
    </row>
    <row r="190" spans="1:7" x14ac:dyDescent="0.25">
      <c r="A190" s="455" t="s">
        <v>141</v>
      </c>
      <c r="B190" s="456"/>
      <c r="C190" s="456"/>
      <c r="D190" s="457"/>
      <c r="E190" s="484">
        <v>0.24</v>
      </c>
      <c r="F190" s="485">
        <f>++E190*G187</f>
        <v>3414.6568733356748</v>
      </c>
      <c r="G190" s="486"/>
    </row>
    <row r="191" spans="1:7" x14ac:dyDescent="0.25">
      <c r="A191" s="455" t="s">
        <v>142</v>
      </c>
      <c r="B191" s="456"/>
      <c r="C191" s="456"/>
      <c r="D191" s="457"/>
      <c r="E191" s="484">
        <v>0.03</v>
      </c>
      <c r="F191" s="485">
        <f>+E191*G187</f>
        <v>426.83210916695936</v>
      </c>
      <c r="G191" s="486"/>
    </row>
    <row r="192" spans="1:7" ht="15.75" thickBot="1" x14ac:dyDescent="0.3">
      <c r="A192" s="460" t="s">
        <v>143</v>
      </c>
      <c r="B192" s="461"/>
      <c r="C192" s="461"/>
      <c r="D192" s="462"/>
      <c r="E192" s="487">
        <v>0.05</v>
      </c>
      <c r="F192" s="488">
        <f>+E192*G187</f>
        <v>711.38684861159891</v>
      </c>
      <c r="G192" s="452"/>
    </row>
    <row r="193" spans="1:7" ht="15.75" thickBot="1" x14ac:dyDescent="0.3">
      <c r="A193" s="435"/>
      <c r="B193" s="435"/>
      <c r="C193" s="435"/>
      <c r="D193" s="435"/>
      <c r="E193" s="435"/>
      <c r="F193" s="453" t="s">
        <v>122</v>
      </c>
      <c r="G193" s="489">
        <f>SUM(F190:F192)</f>
        <v>4552.8758311142337</v>
      </c>
    </row>
    <row r="194" spans="1:7" ht="15.75" thickBot="1" x14ac:dyDescent="0.3">
      <c r="A194" s="435"/>
      <c r="B194" s="435"/>
      <c r="C194" s="435"/>
      <c r="D194" s="435"/>
      <c r="E194" s="435"/>
      <c r="F194" s="435"/>
      <c r="G194" s="435"/>
    </row>
    <row r="195" spans="1:7" ht="15.75" thickBot="1" x14ac:dyDescent="0.3">
      <c r="A195" s="420"/>
      <c r="B195" s="435"/>
      <c r="C195" s="477" t="s">
        <v>144</v>
      </c>
      <c r="D195" s="478"/>
      <c r="E195" s="478"/>
      <c r="F195" s="478"/>
      <c r="G195" s="454">
        <f>ROUND((G187+G193),0)</f>
        <v>18781</v>
      </c>
    </row>
  </sheetData>
  <mergeCells count="34">
    <mergeCell ref="A160:B160"/>
    <mergeCell ref="A161:B161"/>
    <mergeCell ref="A162:B162"/>
    <mergeCell ref="A165:B165"/>
    <mergeCell ref="A116:B116"/>
    <mergeCell ref="C151:G151"/>
    <mergeCell ref="A155:F155"/>
    <mergeCell ref="A157:B157"/>
    <mergeCell ref="A158:B158"/>
    <mergeCell ref="A159:B159"/>
    <mergeCell ref="A113:B113"/>
    <mergeCell ref="A60:B60"/>
    <mergeCell ref="A62:B62"/>
    <mergeCell ref="A63:B63"/>
    <mergeCell ref="A66:B66"/>
    <mergeCell ref="A108:B108"/>
    <mergeCell ref="A109:B109"/>
    <mergeCell ref="A110:B110"/>
    <mergeCell ref="A111:B111"/>
    <mergeCell ref="A112:B112"/>
    <mergeCell ref="C102:G102"/>
    <mergeCell ref="A106:F106"/>
    <mergeCell ref="A13:B13"/>
    <mergeCell ref="A16:B16"/>
    <mergeCell ref="A52:B52"/>
    <mergeCell ref="C53:G53"/>
    <mergeCell ref="A57:E57"/>
    <mergeCell ref="A59:B59"/>
    <mergeCell ref="A12:B12"/>
    <mergeCell ref="A2:B2"/>
    <mergeCell ref="C3:G3"/>
    <mergeCell ref="A7:F7"/>
    <mergeCell ref="A9:B9"/>
    <mergeCell ref="A10:B1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3"/>
  <sheetViews>
    <sheetView topLeftCell="A774" workbookViewId="0">
      <selection activeCell="G783" sqref="G783"/>
    </sheetView>
  </sheetViews>
  <sheetFormatPr baseColWidth="10" defaultRowHeight="15" x14ac:dyDescent="0.25"/>
  <cols>
    <col min="4" max="4" width="13.140625" bestFit="1" customWidth="1"/>
  </cols>
  <sheetData>
    <row r="1" spans="1:7" x14ac:dyDescent="0.25">
      <c r="A1" s="422" t="s">
        <v>107</v>
      </c>
      <c r="B1" s="423"/>
      <c r="C1" s="424"/>
      <c r="D1" s="424"/>
      <c r="E1" s="424"/>
      <c r="F1" s="424"/>
      <c r="G1" s="426"/>
    </row>
    <row r="2" spans="1:7" x14ac:dyDescent="0.25">
      <c r="A2" s="427" t="s">
        <v>108</v>
      </c>
      <c r="B2" s="428"/>
      <c r="C2" s="435"/>
      <c r="D2" s="421" t="s">
        <v>109</v>
      </c>
      <c r="E2" s="435"/>
      <c r="F2" s="435"/>
      <c r="G2" s="431"/>
    </row>
    <row r="3" spans="1:7" ht="15.75" thickBot="1" x14ac:dyDescent="0.3">
      <c r="A3" s="432"/>
      <c r="B3" s="433"/>
      <c r="C3" s="763"/>
      <c r="D3" s="764"/>
      <c r="E3" s="764"/>
      <c r="F3" s="764"/>
      <c r="G3" s="765"/>
    </row>
    <row r="4" spans="1:7" x14ac:dyDescent="0.25">
      <c r="A4" s="434"/>
      <c r="B4" s="435"/>
      <c r="C4" s="435"/>
      <c r="D4" s="435"/>
      <c r="E4" s="435"/>
      <c r="F4" s="435"/>
      <c r="G4" s="435"/>
    </row>
    <row r="5" spans="1:7" x14ac:dyDescent="0.25">
      <c r="A5" s="492" t="s">
        <v>110</v>
      </c>
      <c r="B5" s="435"/>
      <c r="C5" s="420"/>
      <c r="D5" s="436"/>
      <c r="E5" s="420"/>
      <c r="F5" s="436" t="s">
        <v>147</v>
      </c>
      <c r="G5" s="435"/>
    </row>
    <row r="6" spans="1:7" x14ac:dyDescent="0.25">
      <c r="A6" s="434" t="s">
        <v>148</v>
      </c>
      <c r="B6" s="435"/>
      <c r="C6" s="436"/>
      <c r="D6" s="436"/>
      <c r="E6" s="436"/>
      <c r="F6" s="436" t="s">
        <v>149</v>
      </c>
      <c r="G6" s="476" t="s">
        <v>12</v>
      </c>
    </row>
    <row r="7" spans="1:7" x14ac:dyDescent="0.25">
      <c r="A7" s="738" t="s">
        <v>234</v>
      </c>
      <c r="B7" s="739"/>
      <c r="C7" s="739"/>
      <c r="D7" s="739"/>
      <c r="E7" s="739"/>
      <c r="F7" s="739"/>
      <c r="G7" s="435"/>
    </row>
    <row r="8" spans="1:7" ht="15.75" thickBot="1" x14ac:dyDescent="0.3">
      <c r="A8" s="421" t="s">
        <v>114</v>
      </c>
      <c r="B8" s="435"/>
      <c r="C8" s="435"/>
      <c r="D8" s="435"/>
      <c r="E8" s="435"/>
      <c r="F8" s="435"/>
      <c r="G8" s="435"/>
    </row>
    <row r="9" spans="1:7" x14ac:dyDescent="0.25">
      <c r="A9" s="768" t="s">
        <v>115</v>
      </c>
      <c r="B9" s="769"/>
      <c r="C9" s="438" t="s">
        <v>116</v>
      </c>
      <c r="D9" s="437" t="s">
        <v>150</v>
      </c>
      <c r="E9" s="500" t="s">
        <v>151</v>
      </c>
      <c r="F9" s="500" t="s">
        <v>119</v>
      </c>
      <c r="G9" s="440"/>
    </row>
    <row r="10" spans="1:7" x14ac:dyDescent="0.25">
      <c r="A10" s="761" t="s">
        <v>120</v>
      </c>
      <c r="B10" s="762"/>
      <c r="C10" s="441" t="s">
        <v>121</v>
      </c>
      <c r="D10" s="491">
        <f>+G45</f>
        <v>600000</v>
      </c>
      <c r="E10" s="468">
        <v>0.05</v>
      </c>
      <c r="F10" s="632">
        <f>+E10*D10</f>
        <v>30000</v>
      </c>
      <c r="G10" s="445"/>
    </row>
    <row r="11" spans="1:7" x14ac:dyDescent="0.25">
      <c r="A11" s="787" t="s">
        <v>235</v>
      </c>
      <c r="B11" s="788"/>
      <c r="C11" s="441" t="s">
        <v>210</v>
      </c>
      <c r="D11" s="441">
        <v>55000</v>
      </c>
      <c r="E11" s="491">
        <v>2</v>
      </c>
      <c r="F11" s="632">
        <f>+E11*D11</f>
        <v>110000</v>
      </c>
      <c r="G11" s="445"/>
    </row>
    <row r="12" spans="1:7" x14ac:dyDescent="0.25">
      <c r="A12" s="761"/>
      <c r="B12" s="762"/>
      <c r="C12" s="441"/>
      <c r="D12" s="441"/>
      <c r="E12" s="491"/>
      <c r="F12" s="632"/>
      <c r="G12" s="445"/>
    </row>
    <row r="13" spans="1:7" x14ac:dyDescent="0.25">
      <c r="A13" s="761"/>
      <c r="B13" s="762"/>
      <c r="C13" s="441"/>
      <c r="D13" s="491"/>
      <c r="E13" s="491"/>
      <c r="F13" s="632"/>
      <c r="G13" s="445"/>
    </row>
    <row r="14" spans="1:7" ht="15.75" thickBot="1" x14ac:dyDescent="0.3">
      <c r="A14" s="770"/>
      <c r="B14" s="771"/>
      <c r="C14" s="441"/>
      <c r="D14" s="443"/>
      <c r="E14" s="442"/>
      <c r="F14" s="444"/>
      <c r="G14" s="445"/>
    </row>
    <row r="15" spans="1:7" ht="15.75" thickBot="1" x14ac:dyDescent="0.3">
      <c r="A15" s="435"/>
      <c r="B15" s="435"/>
      <c r="C15" s="435"/>
      <c r="D15" s="435"/>
      <c r="E15" s="435"/>
      <c r="F15" s="453" t="s">
        <v>122</v>
      </c>
      <c r="G15" s="524">
        <f>SUM(F10:F14)</f>
        <v>140000</v>
      </c>
    </row>
    <row r="16" spans="1:7" ht="15.75" thickBot="1" x14ac:dyDescent="0.3">
      <c r="A16" s="421" t="s">
        <v>123</v>
      </c>
      <c r="B16" s="435"/>
      <c r="C16" s="435"/>
      <c r="D16" s="435"/>
      <c r="E16" s="435"/>
      <c r="F16" s="435"/>
      <c r="G16" s="435"/>
    </row>
    <row r="17" spans="1:7" x14ac:dyDescent="0.25">
      <c r="A17" s="768" t="s">
        <v>0</v>
      </c>
      <c r="B17" s="769"/>
      <c r="C17" s="438" t="s">
        <v>116</v>
      </c>
      <c r="D17" s="438" t="s">
        <v>124</v>
      </c>
      <c r="E17" s="438" t="s">
        <v>117</v>
      </c>
      <c r="F17" s="437" t="s">
        <v>118</v>
      </c>
      <c r="G17" s="440"/>
    </row>
    <row r="18" spans="1:7" x14ac:dyDescent="0.25">
      <c r="A18" s="633" t="s">
        <v>236</v>
      </c>
      <c r="B18" s="634"/>
      <c r="C18" s="635" t="s">
        <v>192</v>
      </c>
      <c r="D18" s="636">
        <v>160000</v>
      </c>
      <c r="E18" s="517">
        <v>1</v>
      </c>
      <c r="F18" s="632">
        <f>+E18*D18</f>
        <v>160000</v>
      </c>
      <c r="G18" s="445"/>
    </row>
    <row r="19" spans="1:7" x14ac:dyDescent="0.25">
      <c r="A19" s="633" t="s">
        <v>237</v>
      </c>
      <c r="B19" s="634"/>
      <c r="C19" s="635" t="s">
        <v>192</v>
      </c>
      <c r="D19" s="636">
        <v>10600</v>
      </c>
      <c r="E19" s="517">
        <v>1</v>
      </c>
      <c r="F19" s="632">
        <f t="shared" ref="F19:F30" si="0">+E19*D19</f>
        <v>10600</v>
      </c>
      <c r="G19" s="445"/>
    </row>
    <row r="20" spans="1:7" x14ac:dyDescent="0.25">
      <c r="A20" s="633" t="s">
        <v>238</v>
      </c>
      <c r="B20" s="634"/>
      <c r="C20" s="635" t="s">
        <v>239</v>
      </c>
      <c r="D20" s="636">
        <v>3500</v>
      </c>
      <c r="E20" s="517">
        <v>6</v>
      </c>
      <c r="F20" s="632">
        <f t="shared" si="0"/>
        <v>21000</v>
      </c>
      <c r="G20" s="445"/>
    </row>
    <row r="21" spans="1:7" x14ac:dyDescent="0.25">
      <c r="A21" s="633" t="s">
        <v>240</v>
      </c>
      <c r="B21" s="31"/>
      <c r="C21" s="635" t="s">
        <v>192</v>
      </c>
      <c r="D21" s="636">
        <v>2000</v>
      </c>
      <c r="E21" s="517">
        <v>1</v>
      </c>
      <c r="F21" s="632">
        <f t="shared" si="0"/>
        <v>2000</v>
      </c>
      <c r="G21" s="445"/>
    </row>
    <row r="22" spans="1:7" x14ac:dyDescent="0.25">
      <c r="A22" s="633" t="s">
        <v>241</v>
      </c>
      <c r="B22" s="31"/>
      <c r="C22" s="635" t="s">
        <v>201</v>
      </c>
      <c r="D22" s="636">
        <v>90488</v>
      </c>
      <c r="E22" s="517">
        <v>0.2</v>
      </c>
      <c r="F22" s="632">
        <f t="shared" si="0"/>
        <v>18097.600000000002</v>
      </c>
      <c r="G22" s="445"/>
    </row>
    <row r="23" spans="1:7" x14ac:dyDescent="0.25">
      <c r="A23" s="633" t="s">
        <v>242</v>
      </c>
      <c r="B23" s="31"/>
      <c r="C23" s="635" t="s">
        <v>12</v>
      </c>
      <c r="D23" s="636">
        <v>2000</v>
      </c>
      <c r="E23" s="517">
        <v>1</v>
      </c>
      <c r="F23" s="632">
        <f t="shared" si="0"/>
        <v>2000</v>
      </c>
      <c r="G23" s="445"/>
    </row>
    <row r="24" spans="1:7" x14ac:dyDescent="0.25">
      <c r="A24" s="633" t="s">
        <v>243</v>
      </c>
      <c r="B24" s="31"/>
      <c r="C24" s="635" t="s">
        <v>12</v>
      </c>
      <c r="D24" s="636">
        <v>2000</v>
      </c>
      <c r="E24" s="517">
        <v>2</v>
      </c>
      <c r="F24" s="632">
        <f t="shared" si="0"/>
        <v>4000</v>
      </c>
      <c r="G24" s="445"/>
    </row>
    <row r="25" spans="1:7" x14ac:dyDescent="0.25">
      <c r="A25" s="633" t="s">
        <v>244</v>
      </c>
      <c r="B25" s="31"/>
      <c r="C25" s="635" t="s">
        <v>245</v>
      </c>
      <c r="D25" s="636">
        <v>1500</v>
      </c>
      <c r="E25" s="517">
        <v>3</v>
      </c>
      <c r="F25" s="632">
        <f t="shared" si="0"/>
        <v>4500</v>
      </c>
      <c r="G25" s="445"/>
    </row>
    <row r="26" spans="1:7" x14ac:dyDescent="0.25">
      <c r="A26" s="633" t="s">
        <v>246</v>
      </c>
      <c r="B26" s="637"/>
      <c r="C26" s="635" t="s">
        <v>201</v>
      </c>
      <c r="D26" s="636">
        <v>90488</v>
      </c>
      <c r="E26" s="517">
        <v>0.04</v>
      </c>
      <c r="F26" s="632">
        <f t="shared" si="0"/>
        <v>3619.52</v>
      </c>
      <c r="G26" s="445"/>
    </row>
    <row r="27" spans="1:7" x14ac:dyDescent="0.25">
      <c r="A27" s="633" t="s">
        <v>247</v>
      </c>
      <c r="B27" s="31"/>
      <c r="C27" s="635" t="s">
        <v>6</v>
      </c>
      <c r="D27" s="636">
        <v>3500</v>
      </c>
      <c r="E27" s="517">
        <v>15</v>
      </c>
      <c r="F27" s="632">
        <f t="shared" si="0"/>
        <v>52500</v>
      </c>
      <c r="G27" s="445"/>
    </row>
    <row r="28" spans="1:7" x14ac:dyDescent="0.25">
      <c r="A28" s="633" t="s">
        <v>248</v>
      </c>
      <c r="B28" s="31"/>
      <c r="C28" s="635" t="s">
        <v>6</v>
      </c>
      <c r="D28" s="636">
        <v>352592</v>
      </c>
      <c r="E28" s="517">
        <v>0.1</v>
      </c>
      <c r="F28" s="632">
        <f t="shared" si="0"/>
        <v>35259.200000000004</v>
      </c>
      <c r="G28" s="445"/>
    </row>
    <row r="29" spans="1:7" x14ac:dyDescent="0.25">
      <c r="A29" s="633" t="s">
        <v>249</v>
      </c>
      <c r="B29" s="634"/>
      <c r="C29" s="635" t="s">
        <v>245</v>
      </c>
      <c r="D29" s="636">
        <v>8000</v>
      </c>
      <c r="E29" s="517">
        <v>12</v>
      </c>
      <c r="F29" s="632">
        <f t="shared" si="0"/>
        <v>96000</v>
      </c>
      <c r="G29" s="445"/>
    </row>
    <row r="30" spans="1:7" ht="15.75" thickBot="1" x14ac:dyDescent="0.3">
      <c r="A30" s="633" t="s">
        <v>250</v>
      </c>
      <c r="B30" s="634"/>
      <c r="C30" s="635" t="s">
        <v>12</v>
      </c>
      <c r="D30" s="636">
        <v>1200000</v>
      </c>
      <c r="E30" s="517">
        <v>1</v>
      </c>
      <c r="F30" s="638">
        <f t="shared" si="0"/>
        <v>1200000</v>
      </c>
      <c r="G30" s="452"/>
    </row>
    <row r="31" spans="1:7" ht="15.75" thickBot="1" x14ac:dyDescent="0.3">
      <c r="A31" s="516" t="s">
        <v>159</v>
      </c>
      <c r="B31" s="206"/>
      <c r="C31" s="635" t="s">
        <v>160</v>
      </c>
      <c r="D31" s="636">
        <f>SUM(F18:F30)</f>
        <v>1609576.32</v>
      </c>
      <c r="E31" s="517">
        <v>0.05</v>
      </c>
      <c r="F31" s="638">
        <f>+E31*D31</f>
        <v>80478.816000000006</v>
      </c>
      <c r="G31" s="452"/>
    </row>
    <row r="32" spans="1:7" ht="15.75" thickBot="1" x14ac:dyDescent="0.3">
      <c r="A32" s="435"/>
      <c r="B32" s="435"/>
      <c r="C32" s="435"/>
      <c r="D32" s="435"/>
      <c r="E32" s="435"/>
      <c r="F32" s="453" t="s">
        <v>122</v>
      </c>
      <c r="G32" s="524">
        <f>SUM(F18:F31)</f>
        <v>1690055.1360000002</v>
      </c>
    </row>
    <row r="33" spans="1:7" ht="15.75" thickBot="1" x14ac:dyDescent="0.3">
      <c r="A33" s="463" t="s">
        <v>125</v>
      </c>
      <c r="B33" s="461"/>
      <c r="C33" s="435"/>
      <c r="D33" s="435"/>
      <c r="E33" s="435"/>
      <c r="F33" s="435"/>
      <c r="G33" s="435"/>
    </row>
    <row r="34" spans="1:7" x14ac:dyDescent="0.25">
      <c r="A34" s="464" t="s">
        <v>126</v>
      </c>
      <c r="B34" s="402" t="s">
        <v>127</v>
      </c>
      <c r="C34" s="438" t="s">
        <v>128</v>
      </c>
      <c r="D34" s="438" t="s">
        <v>129</v>
      </c>
      <c r="E34" s="438" t="s">
        <v>130</v>
      </c>
      <c r="F34" s="466" t="s">
        <v>118</v>
      </c>
      <c r="G34" s="440"/>
    </row>
    <row r="35" spans="1:7" x14ac:dyDescent="0.25">
      <c r="A35" s="455" t="s">
        <v>251</v>
      </c>
      <c r="B35" s="468">
        <v>2</v>
      </c>
      <c r="C35" s="467">
        <v>15</v>
      </c>
      <c r="D35" s="441">
        <f>B35*C35</f>
        <v>30</v>
      </c>
      <c r="E35" s="468">
        <v>1500</v>
      </c>
      <c r="F35" s="442">
        <f>E35*D35</f>
        <v>45000</v>
      </c>
      <c r="G35" s="445"/>
    </row>
    <row r="36" spans="1:7" x14ac:dyDescent="0.25">
      <c r="A36" s="455"/>
      <c r="B36" s="469"/>
      <c r="C36" s="441"/>
      <c r="D36" s="470"/>
      <c r="E36" s="442"/>
      <c r="F36" s="442"/>
      <c r="G36" s="445"/>
    </row>
    <row r="37" spans="1:7" ht="15.75" thickBot="1" x14ac:dyDescent="0.3">
      <c r="A37" s="471"/>
      <c r="B37" s="448"/>
      <c r="C37" s="449"/>
      <c r="D37" s="450"/>
      <c r="E37" s="451"/>
      <c r="F37" s="448"/>
      <c r="G37" s="445"/>
    </row>
    <row r="38" spans="1:7" ht="15.75" thickBot="1" x14ac:dyDescent="0.3">
      <c r="A38" s="435"/>
      <c r="B38" s="435"/>
      <c r="C38" s="435"/>
      <c r="D38" s="435"/>
      <c r="E38" s="435"/>
      <c r="F38" s="453" t="s">
        <v>122</v>
      </c>
      <c r="G38" s="454">
        <f>SUM(F35:F37)</f>
        <v>45000</v>
      </c>
    </row>
    <row r="39" spans="1:7" ht="15.75" thickBot="1" x14ac:dyDescent="0.3">
      <c r="A39" s="463" t="s">
        <v>131</v>
      </c>
      <c r="B39" s="435"/>
      <c r="C39" s="435"/>
      <c r="D39" s="435"/>
      <c r="E39" s="435"/>
      <c r="F39" s="435"/>
      <c r="G39" s="435"/>
    </row>
    <row r="40" spans="1:7" x14ac:dyDescent="0.25">
      <c r="A40" s="520" t="s">
        <v>132</v>
      </c>
      <c r="B40" s="472" t="s">
        <v>116</v>
      </c>
      <c r="C40" s="438" t="s">
        <v>117</v>
      </c>
      <c r="D40" s="439" t="s">
        <v>133</v>
      </c>
      <c r="E40" s="472" t="s">
        <v>134</v>
      </c>
      <c r="F40" s="437" t="s">
        <v>118</v>
      </c>
      <c r="G40" s="440"/>
    </row>
    <row r="41" spans="1:7" x14ac:dyDescent="0.25">
      <c r="A41" s="521" t="s">
        <v>252</v>
      </c>
      <c r="B41" s="441" t="s">
        <v>136</v>
      </c>
      <c r="C41" s="594">
        <v>8</v>
      </c>
      <c r="D41" s="442">
        <v>75000</v>
      </c>
      <c r="E41" s="468">
        <f>1/C41*8</f>
        <v>1</v>
      </c>
      <c r="F41" s="475">
        <f>+C41*D41</f>
        <v>600000</v>
      </c>
      <c r="G41" s="445"/>
    </row>
    <row r="42" spans="1:7" x14ac:dyDescent="0.25">
      <c r="A42" s="464"/>
      <c r="B42" s="269"/>
      <c r="C42" s="157"/>
      <c r="D42" s="442"/>
      <c r="E42" s="442"/>
      <c r="F42" s="475"/>
      <c r="G42" s="445"/>
    </row>
    <row r="43" spans="1:7" x14ac:dyDescent="0.25">
      <c r="A43" s="455"/>
      <c r="B43" s="156"/>
      <c r="C43" s="157"/>
      <c r="D43" s="442"/>
      <c r="E43" s="442"/>
      <c r="F43" s="475"/>
      <c r="G43" s="445"/>
    </row>
    <row r="44" spans="1:7" ht="15.75" thickBot="1" x14ac:dyDescent="0.3">
      <c r="A44" s="639"/>
      <c r="B44" s="518"/>
      <c r="C44" s="496"/>
      <c r="D44" s="496"/>
      <c r="E44" s="462"/>
      <c r="F44" s="493"/>
      <c r="G44" s="452"/>
    </row>
    <row r="45" spans="1:7" ht="15.75" thickBot="1" x14ac:dyDescent="0.3">
      <c r="A45" s="435"/>
      <c r="B45" s="435"/>
      <c r="C45" s="435"/>
      <c r="D45" s="435"/>
      <c r="E45" s="435"/>
      <c r="F45" s="453" t="s">
        <v>122</v>
      </c>
      <c r="G45" s="535">
        <f>SUM(F41:F44)</f>
        <v>600000</v>
      </c>
    </row>
    <row r="46" spans="1:7" ht="15.75" thickBot="1" x14ac:dyDescent="0.3">
      <c r="A46" s="435"/>
      <c r="B46" s="435"/>
      <c r="C46" s="435"/>
      <c r="D46" s="476"/>
      <c r="E46" s="435"/>
      <c r="F46" s="476"/>
      <c r="G46" s="435"/>
    </row>
    <row r="47" spans="1:7" ht="15.75" thickBot="1" x14ac:dyDescent="0.3">
      <c r="A47" s="435"/>
      <c r="B47" s="435"/>
      <c r="C47" s="435"/>
      <c r="D47" s="477" t="s">
        <v>137</v>
      </c>
      <c r="E47" s="478"/>
      <c r="F47" s="478"/>
      <c r="G47" s="524">
        <f>G15+G32+G38+G45</f>
        <v>2475055.1359999999</v>
      </c>
    </row>
    <row r="48" spans="1:7" ht="15.75" thickBot="1" x14ac:dyDescent="0.3">
      <c r="A48" s="421" t="s">
        <v>138</v>
      </c>
      <c r="B48" s="435"/>
      <c r="C48" s="435"/>
      <c r="D48" s="435"/>
      <c r="E48" s="435"/>
      <c r="F48" s="435"/>
      <c r="G48" s="435"/>
    </row>
    <row r="49" spans="1:7" x14ac:dyDescent="0.25">
      <c r="A49" s="479" t="s">
        <v>115</v>
      </c>
      <c r="B49" s="480"/>
      <c r="C49" s="480"/>
      <c r="D49" s="481"/>
      <c r="E49" s="482" t="s">
        <v>139</v>
      </c>
      <c r="F49" s="483" t="s">
        <v>140</v>
      </c>
      <c r="G49" s="440"/>
    </row>
    <row r="50" spans="1:7" x14ac:dyDescent="0.25">
      <c r="A50" s="455" t="s">
        <v>141</v>
      </c>
      <c r="B50" s="456"/>
      <c r="C50" s="456"/>
      <c r="D50" s="457"/>
      <c r="E50" s="484">
        <v>0.24</v>
      </c>
      <c r="F50" s="485">
        <f>++E50*G47</f>
        <v>594013.23263999994</v>
      </c>
      <c r="G50" s="486"/>
    </row>
    <row r="51" spans="1:7" x14ac:dyDescent="0.25">
      <c r="A51" s="455" t="s">
        <v>142</v>
      </c>
      <c r="B51" s="456"/>
      <c r="C51" s="456"/>
      <c r="D51" s="457"/>
      <c r="E51" s="484">
        <v>0.02</v>
      </c>
      <c r="F51" s="485">
        <f>+E51*G47</f>
        <v>49501.102720000003</v>
      </c>
      <c r="G51" s="486"/>
    </row>
    <row r="52" spans="1:7" ht="15.75" thickBot="1" x14ac:dyDescent="0.3">
      <c r="A52" s="460" t="s">
        <v>143</v>
      </c>
      <c r="B52" s="461"/>
      <c r="C52" s="461"/>
      <c r="D52" s="462"/>
      <c r="E52" s="487">
        <v>0.04</v>
      </c>
      <c r="F52" s="488">
        <f>+E52*G47</f>
        <v>99002.205440000005</v>
      </c>
      <c r="G52" s="452"/>
    </row>
    <row r="53" spans="1:7" ht="15.75" thickBot="1" x14ac:dyDescent="0.3">
      <c r="A53" s="435"/>
      <c r="B53" s="435"/>
      <c r="C53" s="435"/>
      <c r="D53" s="435"/>
      <c r="E53" s="435"/>
      <c r="F53" s="453" t="s">
        <v>122</v>
      </c>
      <c r="G53" s="489">
        <f>SUM(F50:F52)</f>
        <v>742516.54079999996</v>
      </c>
    </row>
    <row r="54" spans="1:7" ht="15.75" thickBot="1" x14ac:dyDescent="0.3">
      <c r="A54" s="435"/>
      <c r="B54" s="435"/>
      <c r="C54" s="435"/>
      <c r="D54" s="435"/>
      <c r="E54" s="435"/>
      <c r="F54" s="435"/>
      <c r="G54" s="435"/>
    </row>
    <row r="55" spans="1:7" ht="15.75" thickBot="1" x14ac:dyDescent="0.3">
      <c r="A55" s="420"/>
      <c r="B55" s="435"/>
      <c r="C55" s="477" t="s">
        <v>144</v>
      </c>
      <c r="D55" s="478"/>
      <c r="E55" s="478"/>
      <c r="F55" s="478"/>
      <c r="G55" s="454">
        <f>ROUND((G47+G53),0)</f>
        <v>3217572</v>
      </c>
    </row>
    <row r="56" spans="1:7" ht="15.75" thickBot="1" x14ac:dyDescent="0.3"/>
    <row r="57" spans="1:7" x14ac:dyDescent="0.25">
      <c r="A57" s="422" t="s">
        <v>107</v>
      </c>
      <c r="B57" s="423"/>
      <c r="C57" s="424"/>
      <c r="D57" s="424"/>
      <c r="E57" s="424"/>
      <c r="F57" s="424"/>
      <c r="G57" s="426"/>
    </row>
    <row r="58" spans="1:7" x14ac:dyDescent="0.25">
      <c r="A58" s="427" t="s">
        <v>108</v>
      </c>
      <c r="B58" s="428"/>
      <c r="C58" s="435"/>
      <c r="D58" s="421" t="s">
        <v>109</v>
      </c>
      <c r="E58" s="435"/>
      <c r="F58" s="435"/>
      <c r="G58" s="431"/>
    </row>
    <row r="59" spans="1:7" ht="15.75" thickBot="1" x14ac:dyDescent="0.3">
      <c r="A59" s="432"/>
      <c r="B59" s="433"/>
      <c r="C59" s="763"/>
      <c r="D59" s="764"/>
      <c r="E59" s="764"/>
      <c r="F59" s="764"/>
      <c r="G59" s="765"/>
    </row>
    <row r="60" spans="1:7" x14ac:dyDescent="0.25">
      <c r="A60" s="434"/>
      <c r="B60" s="435"/>
      <c r="C60" s="435"/>
      <c r="D60" s="435"/>
      <c r="E60" s="435"/>
      <c r="F60" s="435"/>
      <c r="G60" s="435"/>
    </row>
    <row r="61" spans="1:7" x14ac:dyDescent="0.25">
      <c r="A61" s="492" t="s">
        <v>110</v>
      </c>
      <c r="B61" s="435"/>
      <c r="C61" s="420"/>
      <c r="D61" s="436"/>
      <c r="E61" s="420"/>
      <c r="F61" s="436" t="s">
        <v>147</v>
      </c>
      <c r="G61" s="435"/>
    </row>
    <row r="62" spans="1:7" x14ac:dyDescent="0.25">
      <c r="A62" s="434" t="s">
        <v>148</v>
      </c>
      <c r="B62" s="435"/>
      <c r="C62" s="436"/>
      <c r="D62" s="436"/>
      <c r="E62" s="436"/>
      <c r="F62" s="436" t="s">
        <v>149</v>
      </c>
      <c r="G62" s="476" t="s">
        <v>12</v>
      </c>
    </row>
    <row r="63" spans="1:7" x14ac:dyDescent="0.25">
      <c r="A63" s="738" t="s">
        <v>253</v>
      </c>
      <c r="B63" s="739"/>
      <c r="C63" s="739"/>
      <c r="D63" s="739"/>
      <c r="E63" s="739"/>
      <c r="F63" s="739"/>
      <c r="G63" s="435"/>
    </row>
    <row r="64" spans="1:7" ht="15.75" thickBot="1" x14ac:dyDescent="0.3">
      <c r="A64" s="421" t="s">
        <v>114</v>
      </c>
      <c r="B64" s="435"/>
      <c r="C64" s="435"/>
      <c r="D64" s="435"/>
      <c r="E64" s="435"/>
      <c r="F64" s="435"/>
      <c r="G64" s="435"/>
    </row>
    <row r="65" spans="1:7" x14ac:dyDescent="0.25">
      <c r="A65" s="768" t="s">
        <v>115</v>
      </c>
      <c r="B65" s="769"/>
      <c r="C65" s="438" t="s">
        <v>116</v>
      </c>
      <c r="D65" s="437" t="s">
        <v>150</v>
      </c>
      <c r="E65" s="500" t="s">
        <v>151</v>
      </c>
      <c r="F65" s="500" t="s">
        <v>119</v>
      </c>
      <c r="G65" s="440"/>
    </row>
    <row r="66" spans="1:7" x14ac:dyDescent="0.25">
      <c r="A66" s="761" t="s">
        <v>120</v>
      </c>
      <c r="B66" s="762"/>
      <c r="C66" s="441" t="s">
        <v>121</v>
      </c>
      <c r="D66" s="491">
        <f>+G101</f>
        <v>675000</v>
      </c>
      <c r="E66" s="468">
        <v>0.05</v>
      </c>
      <c r="F66" s="632">
        <f>+E66*D66</f>
        <v>33750</v>
      </c>
      <c r="G66" s="445"/>
    </row>
    <row r="67" spans="1:7" x14ac:dyDescent="0.25">
      <c r="A67" s="787" t="s">
        <v>235</v>
      </c>
      <c r="B67" s="788"/>
      <c r="C67" s="441" t="s">
        <v>210</v>
      </c>
      <c r="D67" s="441">
        <v>55000</v>
      </c>
      <c r="E67" s="491">
        <v>2</v>
      </c>
      <c r="F67" s="632">
        <f>+E67*D67</f>
        <v>110000</v>
      </c>
      <c r="G67" s="445"/>
    </row>
    <row r="68" spans="1:7" x14ac:dyDescent="0.25">
      <c r="A68" s="761"/>
      <c r="B68" s="762"/>
      <c r="C68" s="441"/>
      <c r="D68" s="441"/>
      <c r="E68" s="491"/>
      <c r="F68" s="632"/>
      <c r="G68" s="445"/>
    </row>
    <row r="69" spans="1:7" x14ac:dyDescent="0.25">
      <c r="A69" s="761"/>
      <c r="B69" s="762"/>
      <c r="C69" s="441"/>
      <c r="D69" s="491"/>
      <c r="E69" s="491"/>
      <c r="F69" s="632"/>
      <c r="G69" s="445"/>
    </row>
    <row r="70" spans="1:7" ht="15.75" thickBot="1" x14ac:dyDescent="0.3">
      <c r="A70" s="770"/>
      <c r="B70" s="771"/>
      <c r="C70" s="441"/>
      <c r="D70" s="443"/>
      <c r="E70" s="442"/>
      <c r="F70" s="444"/>
      <c r="G70" s="445"/>
    </row>
    <row r="71" spans="1:7" ht="15.75" thickBot="1" x14ac:dyDescent="0.3">
      <c r="A71" s="435"/>
      <c r="B71" s="435"/>
      <c r="C71" s="435"/>
      <c r="D71" s="435"/>
      <c r="E71" s="435"/>
      <c r="F71" s="453" t="s">
        <v>122</v>
      </c>
      <c r="G71" s="524">
        <f>SUM(F66:F70)</f>
        <v>143750</v>
      </c>
    </row>
    <row r="72" spans="1:7" ht="15.75" thickBot="1" x14ac:dyDescent="0.3">
      <c r="A72" s="421" t="s">
        <v>123</v>
      </c>
      <c r="B72" s="435"/>
      <c r="C72" s="435"/>
      <c r="D72" s="435"/>
      <c r="E72" s="435"/>
      <c r="F72" s="435"/>
      <c r="G72" s="435"/>
    </row>
    <row r="73" spans="1:7" x14ac:dyDescent="0.25">
      <c r="A73" s="768" t="s">
        <v>0</v>
      </c>
      <c r="B73" s="769"/>
      <c r="C73" s="438" t="s">
        <v>116</v>
      </c>
      <c r="D73" s="438" t="s">
        <v>124</v>
      </c>
      <c r="E73" s="438" t="s">
        <v>117</v>
      </c>
      <c r="F73" s="437" t="s">
        <v>118</v>
      </c>
      <c r="G73" s="440"/>
    </row>
    <row r="74" spans="1:7" x14ac:dyDescent="0.25">
      <c r="A74" s="633" t="s">
        <v>236</v>
      </c>
      <c r="B74" s="634"/>
      <c r="C74" s="635" t="s">
        <v>12</v>
      </c>
      <c r="D74" s="636">
        <v>160000</v>
      </c>
      <c r="E74" s="517">
        <v>1</v>
      </c>
      <c r="F74" s="632">
        <f>+E74*D74</f>
        <v>160000</v>
      </c>
      <c r="G74" s="445"/>
    </row>
    <row r="75" spans="1:7" x14ac:dyDescent="0.25">
      <c r="A75" s="633" t="s">
        <v>237</v>
      </c>
      <c r="B75" s="634"/>
      <c r="C75" s="635" t="s">
        <v>12</v>
      </c>
      <c r="D75" s="636">
        <v>10600</v>
      </c>
      <c r="E75" s="517">
        <v>1</v>
      </c>
      <c r="F75" s="632">
        <f t="shared" ref="F75:F86" si="1">+E75*D75</f>
        <v>10600</v>
      </c>
      <c r="G75" s="445"/>
    </row>
    <row r="76" spans="1:7" x14ac:dyDescent="0.25">
      <c r="A76" s="633" t="s">
        <v>238</v>
      </c>
      <c r="B76" s="634"/>
      <c r="C76" s="635" t="s">
        <v>13</v>
      </c>
      <c r="D76" s="636">
        <v>3500</v>
      </c>
      <c r="E76" s="517">
        <v>6</v>
      </c>
      <c r="F76" s="632">
        <f t="shared" si="1"/>
        <v>21000</v>
      </c>
      <c r="G76" s="445"/>
    </row>
    <row r="77" spans="1:7" x14ac:dyDescent="0.25">
      <c r="A77" s="633" t="s">
        <v>240</v>
      </c>
      <c r="B77" s="31"/>
      <c r="C77" s="635" t="s">
        <v>12</v>
      </c>
      <c r="D77" s="636">
        <v>2000</v>
      </c>
      <c r="E77" s="517">
        <v>1</v>
      </c>
      <c r="F77" s="632">
        <f t="shared" si="1"/>
        <v>2000</v>
      </c>
      <c r="G77" s="445"/>
    </row>
    <row r="78" spans="1:7" x14ac:dyDescent="0.25">
      <c r="A78" s="633" t="s">
        <v>241</v>
      </c>
      <c r="B78" s="31"/>
      <c r="C78" s="635" t="s">
        <v>254</v>
      </c>
      <c r="D78" s="636">
        <v>90488</v>
      </c>
      <c r="E78" s="517">
        <v>0.2</v>
      </c>
      <c r="F78" s="632">
        <f t="shared" si="1"/>
        <v>18097.600000000002</v>
      </c>
      <c r="G78" s="445"/>
    </row>
    <row r="79" spans="1:7" x14ac:dyDescent="0.25">
      <c r="A79" s="633" t="s">
        <v>255</v>
      </c>
      <c r="B79" s="31"/>
      <c r="C79" s="635" t="s">
        <v>12</v>
      </c>
      <c r="D79" s="636">
        <v>2000</v>
      </c>
      <c r="E79" s="517">
        <v>1</v>
      </c>
      <c r="F79" s="632">
        <f t="shared" si="1"/>
        <v>2000</v>
      </c>
      <c r="G79" s="445"/>
    </row>
    <row r="80" spans="1:7" x14ac:dyDescent="0.25">
      <c r="A80" s="633" t="s">
        <v>243</v>
      </c>
      <c r="B80" s="31"/>
      <c r="C80" s="635" t="s">
        <v>12</v>
      </c>
      <c r="D80" s="636">
        <v>2000</v>
      </c>
      <c r="E80" s="517">
        <v>2</v>
      </c>
      <c r="F80" s="632">
        <f t="shared" si="1"/>
        <v>4000</v>
      </c>
      <c r="G80" s="445"/>
    </row>
    <row r="81" spans="1:7" x14ac:dyDescent="0.25">
      <c r="A81" s="633" t="s">
        <v>244</v>
      </c>
      <c r="B81" s="31"/>
      <c r="C81" s="635" t="s">
        <v>245</v>
      </c>
      <c r="D81" s="636">
        <v>1500</v>
      </c>
      <c r="E81" s="517">
        <v>3</v>
      </c>
      <c r="F81" s="632">
        <f t="shared" si="1"/>
        <v>4500</v>
      </c>
      <c r="G81" s="445"/>
    </row>
    <row r="82" spans="1:7" x14ac:dyDescent="0.25">
      <c r="A82" s="633" t="s">
        <v>246</v>
      </c>
      <c r="B82" s="637"/>
      <c r="C82" s="635" t="s">
        <v>254</v>
      </c>
      <c r="D82" s="636">
        <v>90488</v>
      </c>
      <c r="E82" s="517">
        <v>0.04</v>
      </c>
      <c r="F82" s="632">
        <f t="shared" si="1"/>
        <v>3619.52</v>
      </c>
      <c r="G82" s="445"/>
    </row>
    <row r="83" spans="1:7" x14ac:dyDescent="0.25">
      <c r="A83" s="633" t="s">
        <v>247</v>
      </c>
      <c r="B83" s="31"/>
      <c r="C83" s="635" t="s">
        <v>6</v>
      </c>
      <c r="D83" s="636">
        <v>3500</v>
      </c>
      <c r="E83" s="517">
        <v>15</v>
      </c>
      <c r="F83" s="632">
        <f t="shared" si="1"/>
        <v>52500</v>
      </c>
      <c r="G83" s="445"/>
    </row>
    <row r="84" spans="1:7" x14ac:dyDescent="0.25">
      <c r="A84" s="633" t="s">
        <v>248</v>
      </c>
      <c r="B84" s="31"/>
      <c r="C84" s="635" t="s">
        <v>6</v>
      </c>
      <c r="D84" s="636">
        <v>352592</v>
      </c>
      <c r="E84" s="517">
        <v>0.1</v>
      </c>
      <c r="F84" s="632">
        <f t="shared" si="1"/>
        <v>35259.200000000004</v>
      </c>
      <c r="G84" s="445"/>
    </row>
    <row r="85" spans="1:7" x14ac:dyDescent="0.25">
      <c r="A85" s="633" t="s">
        <v>249</v>
      </c>
      <c r="B85" s="634"/>
      <c r="C85" s="635" t="s">
        <v>245</v>
      </c>
      <c r="D85" s="636">
        <v>8000</v>
      </c>
      <c r="E85" s="517">
        <v>15</v>
      </c>
      <c r="F85" s="632">
        <f t="shared" si="1"/>
        <v>120000</v>
      </c>
      <c r="G85" s="445"/>
    </row>
    <row r="86" spans="1:7" ht="15.75" thickBot="1" x14ac:dyDescent="0.3">
      <c r="A86" s="633" t="s">
        <v>256</v>
      </c>
      <c r="B86" s="634"/>
      <c r="C86" s="635" t="s">
        <v>12</v>
      </c>
      <c r="D86" s="636">
        <v>1800000</v>
      </c>
      <c r="E86" s="517">
        <v>1</v>
      </c>
      <c r="F86" s="638">
        <f t="shared" si="1"/>
        <v>1800000</v>
      </c>
      <c r="G86" s="452"/>
    </row>
    <row r="87" spans="1:7" ht="15.75" thickBot="1" x14ac:dyDescent="0.3">
      <c r="A87" s="516" t="s">
        <v>159</v>
      </c>
      <c r="B87" s="206"/>
      <c r="C87" s="635" t="s">
        <v>160</v>
      </c>
      <c r="D87" s="636">
        <f>SUM(F74:F86)</f>
        <v>2233576.3199999998</v>
      </c>
      <c r="E87" s="517">
        <v>0.05</v>
      </c>
      <c r="F87" s="638">
        <f>+E87*D87</f>
        <v>111678.81599999999</v>
      </c>
      <c r="G87" s="452"/>
    </row>
    <row r="88" spans="1:7" ht="15.75" thickBot="1" x14ac:dyDescent="0.3">
      <c r="A88" s="435"/>
      <c r="B88" s="435"/>
      <c r="C88" s="435"/>
      <c r="D88" s="435"/>
      <c r="E88" s="435"/>
      <c r="F88" s="453" t="s">
        <v>122</v>
      </c>
      <c r="G88" s="524">
        <f>SUM(F74:F87)</f>
        <v>2345255.1359999999</v>
      </c>
    </row>
    <row r="89" spans="1:7" ht="15.75" thickBot="1" x14ac:dyDescent="0.3">
      <c r="A89" s="463" t="s">
        <v>125</v>
      </c>
      <c r="B89" s="461"/>
      <c r="C89" s="435"/>
      <c r="D89" s="435"/>
      <c r="E89" s="435"/>
      <c r="F89" s="435"/>
      <c r="G89" s="435"/>
    </row>
    <row r="90" spans="1:7" x14ac:dyDescent="0.25">
      <c r="A90" s="464" t="s">
        <v>126</v>
      </c>
      <c r="B90" s="402" t="s">
        <v>127</v>
      </c>
      <c r="C90" s="438" t="s">
        <v>128</v>
      </c>
      <c r="D90" s="438" t="s">
        <v>129</v>
      </c>
      <c r="E90" s="438" t="s">
        <v>130</v>
      </c>
      <c r="F90" s="466" t="s">
        <v>118</v>
      </c>
      <c r="G90" s="440"/>
    </row>
    <row r="91" spans="1:7" x14ac:dyDescent="0.25">
      <c r="A91" s="455" t="s">
        <v>251</v>
      </c>
      <c r="B91" s="468">
        <v>2</v>
      </c>
      <c r="C91" s="467">
        <v>15</v>
      </c>
      <c r="D91" s="441">
        <f>B91*C91</f>
        <v>30</v>
      </c>
      <c r="E91" s="468">
        <v>1500</v>
      </c>
      <c r="F91" s="442">
        <f>E91*D91</f>
        <v>45000</v>
      </c>
      <c r="G91" s="445"/>
    </row>
    <row r="92" spans="1:7" x14ac:dyDescent="0.25">
      <c r="A92" s="455"/>
      <c r="B92" s="469"/>
      <c r="C92" s="441"/>
      <c r="D92" s="470"/>
      <c r="E92" s="442"/>
      <c r="F92" s="442"/>
      <c r="G92" s="445"/>
    </row>
    <row r="93" spans="1:7" ht="15.75" thickBot="1" x14ac:dyDescent="0.3">
      <c r="A93" s="471"/>
      <c r="B93" s="448"/>
      <c r="C93" s="449"/>
      <c r="D93" s="450"/>
      <c r="E93" s="451"/>
      <c r="F93" s="448"/>
      <c r="G93" s="445"/>
    </row>
    <row r="94" spans="1:7" ht="15.75" thickBot="1" x14ac:dyDescent="0.3">
      <c r="A94" s="435"/>
      <c r="B94" s="435"/>
      <c r="C94" s="435"/>
      <c r="D94" s="435"/>
      <c r="E94" s="435"/>
      <c r="F94" s="453" t="s">
        <v>122</v>
      </c>
      <c r="G94" s="454">
        <f>SUM(F91:F93)</f>
        <v>45000</v>
      </c>
    </row>
    <row r="95" spans="1:7" ht="15.75" thickBot="1" x14ac:dyDescent="0.3">
      <c r="A95" s="463" t="s">
        <v>131</v>
      </c>
      <c r="B95" s="435"/>
      <c r="C95" s="435"/>
      <c r="D95" s="435"/>
      <c r="E95" s="435"/>
      <c r="F95" s="435"/>
      <c r="G95" s="435"/>
    </row>
    <row r="96" spans="1:7" x14ac:dyDescent="0.25">
      <c r="A96" s="520" t="s">
        <v>132</v>
      </c>
      <c r="B96" s="472" t="s">
        <v>116</v>
      </c>
      <c r="C96" s="438" t="s">
        <v>117</v>
      </c>
      <c r="D96" s="439" t="s">
        <v>133</v>
      </c>
      <c r="E96" s="472" t="s">
        <v>134</v>
      </c>
      <c r="F96" s="437" t="s">
        <v>118</v>
      </c>
      <c r="G96" s="440"/>
    </row>
    <row r="97" spans="1:7" x14ac:dyDescent="0.25">
      <c r="A97" s="521" t="s">
        <v>252</v>
      </c>
      <c r="B97" s="441" t="s">
        <v>136</v>
      </c>
      <c r="C97" s="594">
        <v>9</v>
      </c>
      <c r="D97" s="442">
        <v>75000</v>
      </c>
      <c r="E97" s="468">
        <f>1/C97*8</f>
        <v>0.88888888888888884</v>
      </c>
      <c r="F97" s="475">
        <f>+C97*D97</f>
        <v>675000</v>
      </c>
      <c r="G97" s="445"/>
    </row>
    <row r="98" spans="1:7" x14ac:dyDescent="0.25">
      <c r="A98" s="464"/>
      <c r="B98" s="269"/>
      <c r="C98" s="157"/>
      <c r="D98" s="442"/>
      <c r="E98" s="442"/>
      <c r="F98" s="475"/>
      <c r="G98" s="445"/>
    </row>
    <row r="99" spans="1:7" x14ac:dyDescent="0.25">
      <c r="A99" s="455"/>
      <c r="B99" s="156"/>
      <c r="C99" s="157"/>
      <c r="D99" s="442"/>
      <c r="E99" s="442"/>
      <c r="F99" s="475"/>
      <c r="G99" s="445"/>
    </row>
    <row r="100" spans="1:7" ht="15.75" thickBot="1" x14ac:dyDescent="0.3">
      <c r="A100" s="639"/>
      <c r="B100" s="518"/>
      <c r="C100" s="496"/>
      <c r="D100" s="496"/>
      <c r="E100" s="462"/>
      <c r="F100" s="493"/>
      <c r="G100" s="452"/>
    </row>
    <row r="101" spans="1:7" ht="15.75" thickBot="1" x14ac:dyDescent="0.3">
      <c r="A101" s="435"/>
      <c r="B101" s="435"/>
      <c r="C101" s="435"/>
      <c r="D101" s="435"/>
      <c r="E101" s="435"/>
      <c r="F101" s="453" t="s">
        <v>122</v>
      </c>
      <c r="G101" s="535">
        <f>SUM(F97:F100)</f>
        <v>675000</v>
      </c>
    </row>
    <row r="102" spans="1:7" ht="15.75" thickBot="1" x14ac:dyDescent="0.3">
      <c r="A102" s="435"/>
      <c r="B102" s="435"/>
      <c r="C102" s="435"/>
      <c r="D102" s="476"/>
      <c r="E102" s="435"/>
      <c r="F102" s="476"/>
      <c r="G102" s="435"/>
    </row>
    <row r="103" spans="1:7" ht="15.75" thickBot="1" x14ac:dyDescent="0.3">
      <c r="A103" s="435"/>
      <c r="B103" s="435"/>
      <c r="C103" s="435"/>
      <c r="D103" s="477" t="s">
        <v>137</v>
      </c>
      <c r="E103" s="478"/>
      <c r="F103" s="478"/>
      <c r="G103" s="524">
        <f>G71+G88+G94+G101</f>
        <v>3209005.1359999999</v>
      </c>
    </row>
    <row r="104" spans="1:7" ht="15.75" thickBot="1" x14ac:dyDescent="0.3">
      <c r="A104" s="421" t="s">
        <v>138</v>
      </c>
      <c r="B104" s="435"/>
      <c r="C104" s="435"/>
      <c r="D104" s="435"/>
      <c r="E104" s="435"/>
      <c r="F104" s="435"/>
      <c r="G104" s="435"/>
    </row>
    <row r="105" spans="1:7" x14ac:dyDescent="0.25">
      <c r="A105" s="479" t="s">
        <v>115</v>
      </c>
      <c r="B105" s="480"/>
      <c r="C105" s="480"/>
      <c r="D105" s="481"/>
      <c r="E105" s="482" t="s">
        <v>139</v>
      </c>
      <c r="F105" s="483" t="s">
        <v>140</v>
      </c>
      <c r="G105" s="440"/>
    </row>
    <row r="106" spans="1:7" x14ac:dyDescent="0.25">
      <c r="A106" s="455" t="s">
        <v>141</v>
      </c>
      <c r="B106" s="456"/>
      <c r="C106" s="456"/>
      <c r="D106" s="457"/>
      <c r="E106" s="484">
        <v>0.24</v>
      </c>
      <c r="F106" s="485">
        <f>++E106*G103</f>
        <v>770161.23263999994</v>
      </c>
      <c r="G106" s="486"/>
    </row>
    <row r="107" spans="1:7" x14ac:dyDescent="0.25">
      <c r="A107" s="455" t="s">
        <v>142</v>
      </c>
      <c r="B107" s="456"/>
      <c r="C107" s="456"/>
      <c r="D107" s="457"/>
      <c r="E107" s="484">
        <v>0.02</v>
      </c>
      <c r="F107" s="485">
        <f>+E107*G103</f>
        <v>64180.102720000003</v>
      </c>
      <c r="G107" s="486"/>
    </row>
    <row r="108" spans="1:7" ht="15.75" thickBot="1" x14ac:dyDescent="0.3">
      <c r="A108" s="460" t="s">
        <v>143</v>
      </c>
      <c r="B108" s="461"/>
      <c r="C108" s="461"/>
      <c r="D108" s="462"/>
      <c r="E108" s="487">
        <v>0.04</v>
      </c>
      <c r="F108" s="488">
        <f>+E108*G103</f>
        <v>128360.20544000001</v>
      </c>
      <c r="G108" s="452"/>
    </row>
    <row r="109" spans="1:7" ht="15.75" thickBot="1" x14ac:dyDescent="0.3">
      <c r="A109" s="435"/>
      <c r="B109" s="435"/>
      <c r="C109" s="435"/>
      <c r="D109" s="435"/>
      <c r="E109" s="435"/>
      <c r="F109" s="453" t="s">
        <v>122</v>
      </c>
      <c r="G109" s="489">
        <f>SUM(F106:F108)</f>
        <v>962701.54079999996</v>
      </c>
    </row>
    <row r="110" spans="1:7" ht="15.75" thickBot="1" x14ac:dyDescent="0.3">
      <c r="A110" s="435"/>
      <c r="B110" s="435"/>
      <c r="C110" s="435"/>
      <c r="D110" s="435"/>
      <c r="E110" s="435"/>
      <c r="F110" s="435"/>
      <c r="G110" s="435"/>
    </row>
    <row r="111" spans="1:7" ht="15.75" thickBot="1" x14ac:dyDescent="0.3">
      <c r="A111" s="420"/>
      <c r="B111" s="435"/>
      <c r="C111" s="477" t="s">
        <v>144</v>
      </c>
      <c r="D111" s="478"/>
      <c r="E111" s="478"/>
      <c r="F111" s="478"/>
      <c r="G111" s="454">
        <f>ROUND((G103+G109),0)</f>
        <v>4171707</v>
      </c>
    </row>
    <row r="112" spans="1:7" ht="15.75" thickBot="1" x14ac:dyDescent="0.3"/>
    <row r="113" spans="1:7" x14ac:dyDescent="0.25">
      <c r="A113" s="422" t="s">
        <v>107</v>
      </c>
      <c r="B113" s="423"/>
      <c r="C113" s="424"/>
      <c r="D113" s="424"/>
      <c r="E113" s="424"/>
      <c r="F113" s="424"/>
      <c r="G113" s="426"/>
    </row>
    <row r="114" spans="1:7" x14ac:dyDescent="0.25">
      <c r="A114" s="427" t="s">
        <v>108</v>
      </c>
      <c r="B114" s="428"/>
      <c r="C114" s="435"/>
      <c r="D114" s="421" t="s">
        <v>109</v>
      </c>
      <c r="E114" s="435"/>
      <c r="F114" s="435"/>
      <c r="G114" s="431"/>
    </row>
    <row r="115" spans="1:7" ht="15.75" thickBot="1" x14ac:dyDescent="0.3">
      <c r="A115" s="432"/>
      <c r="B115" s="433"/>
      <c r="C115" s="763"/>
      <c r="D115" s="764"/>
      <c r="E115" s="764"/>
      <c r="F115" s="764"/>
      <c r="G115" s="765"/>
    </row>
    <row r="116" spans="1:7" x14ac:dyDescent="0.25">
      <c r="A116" s="434"/>
      <c r="B116" s="435"/>
      <c r="C116" s="435"/>
      <c r="D116" s="435"/>
      <c r="E116" s="435"/>
      <c r="F116" s="435"/>
      <c r="G116" s="435"/>
    </row>
    <row r="117" spans="1:7" x14ac:dyDescent="0.25">
      <c r="A117" s="492" t="s">
        <v>110</v>
      </c>
      <c r="B117" s="435"/>
      <c r="C117" s="420"/>
      <c r="D117" s="436"/>
      <c r="E117" s="420"/>
      <c r="F117" s="436" t="s">
        <v>147</v>
      </c>
      <c r="G117" s="435"/>
    </row>
    <row r="118" spans="1:7" x14ac:dyDescent="0.25">
      <c r="A118" s="434" t="s">
        <v>148</v>
      </c>
      <c r="B118" s="435"/>
      <c r="C118" s="436"/>
      <c r="D118" s="436"/>
      <c r="E118" s="436"/>
      <c r="F118" s="436" t="s">
        <v>149</v>
      </c>
      <c r="G118" s="476" t="s">
        <v>12</v>
      </c>
    </row>
    <row r="119" spans="1:7" x14ac:dyDescent="0.25">
      <c r="A119" s="738" t="s">
        <v>257</v>
      </c>
      <c r="B119" s="739"/>
      <c r="C119" s="739"/>
      <c r="D119" s="739"/>
      <c r="E119" s="739"/>
      <c r="F119" s="739"/>
      <c r="G119" s="435"/>
    </row>
    <row r="120" spans="1:7" ht="15.75" thickBot="1" x14ac:dyDescent="0.3">
      <c r="A120" s="421" t="s">
        <v>114</v>
      </c>
      <c r="B120" s="435"/>
      <c r="C120" s="435"/>
      <c r="D120" s="435"/>
      <c r="E120" s="435"/>
      <c r="F120" s="435"/>
      <c r="G120" s="435"/>
    </row>
    <row r="121" spans="1:7" x14ac:dyDescent="0.25">
      <c r="A121" s="768" t="s">
        <v>115</v>
      </c>
      <c r="B121" s="769"/>
      <c r="C121" s="438" t="s">
        <v>116</v>
      </c>
      <c r="D121" s="437" t="s">
        <v>150</v>
      </c>
      <c r="E121" s="500" t="s">
        <v>151</v>
      </c>
      <c r="F121" s="500" t="s">
        <v>119</v>
      </c>
      <c r="G121" s="440"/>
    </row>
    <row r="122" spans="1:7" x14ac:dyDescent="0.25">
      <c r="A122" s="761" t="s">
        <v>120</v>
      </c>
      <c r="B122" s="762"/>
      <c r="C122" s="441" t="s">
        <v>121</v>
      </c>
      <c r="D122" s="491">
        <f>+G157</f>
        <v>750000</v>
      </c>
      <c r="E122" s="468">
        <v>0.05</v>
      </c>
      <c r="F122" s="632">
        <f>+E122*D122</f>
        <v>37500</v>
      </c>
      <c r="G122" s="445"/>
    </row>
    <row r="123" spans="1:7" x14ac:dyDescent="0.25">
      <c r="A123" s="787" t="s">
        <v>235</v>
      </c>
      <c r="B123" s="788"/>
      <c r="C123" s="441" t="s">
        <v>210</v>
      </c>
      <c r="D123" s="441">
        <v>55000</v>
      </c>
      <c r="E123" s="491">
        <v>4</v>
      </c>
      <c r="F123" s="632">
        <f>+E123*D123</f>
        <v>220000</v>
      </c>
      <c r="G123" s="445"/>
    </row>
    <row r="124" spans="1:7" x14ac:dyDescent="0.25">
      <c r="A124" s="761"/>
      <c r="B124" s="762"/>
      <c r="C124" s="441"/>
      <c r="D124" s="441"/>
      <c r="E124" s="491"/>
      <c r="F124" s="632"/>
      <c r="G124" s="445"/>
    </row>
    <row r="125" spans="1:7" x14ac:dyDescent="0.25">
      <c r="A125" s="761"/>
      <c r="B125" s="762"/>
      <c r="C125" s="441"/>
      <c r="D125" s="491"/>
      <c r="E125" s="491"/>
      <c r="F125" s="632"/>
      <c r="G125" s="445"/>
    </row>
    <row r="126" spans="1:7" ht="15.75" thickBot="1" x14ac:dyDescent="0.3">
      <c r="A126" s="770"/>
      <c r="B126" s="771"/>
      <c r="C126" s="441"/>
      <c r="D126" s="443"/>
      <c r="E126" s="442"/>
      <c r="F126" s="444"/>
      <c r="G126" s="445"/>
    </row>
    <row r="127" spans="1:7" ht="15.75" thickBot="1" x14ac:dyDescent="0.3">
      <c r="A127" s="435"/>
      <c r="B127" s="435"/>
      <c r="C127" s="435"/>
      <c r="D127" s="435"/>
      <c r="E127" s="435"/>
      <c r="F127" s="453" t="s">
        <v>122</v>
      </c>
      <c r="G127" s="524">
        <f>SUM(F122:F126)</f>
        <v>257500</v>
      </c>
    </row>
    <row r="128" spans="1:7" ht="15.75" thickBot="1" x14ac:dyDescent="0.3">
      <c r="A128" s="421" t="s">
        <v>123</v>
      </c>
      <c r="B128" s="435"/>
      <c r="C128" s="435"/>
      <c r="D128" s="435"/>
      <c r="E128" s="435"/>
      <c r="F128" s="435"/>
      <c r="G128" s="435"/>
    </row>
    <row r="129" spans="1:7" x14ac:dyDescent="0.25">
      <c r="A129" s="768" t="s">
        <v>0</v>
      </c>
      <c r="B129" s="769"/>
      <c r="C129" s="438" t="s">
        <v>116</v>
      </c>
      <c r="D129" s="438" t="s">
        <v>124</v>
      </c>
      <c r="E129" s="438" t="s">
        <v>117</v>
      </c>
      <c r="F129" s="437" t="s">
        <v>118</v>
      </c>
      <c r="G129" s="440"/>
    </row>
    <row r="130" spans="1:7" x14ac:dyDescent="0.25">
      <c r="A130" s="633" t="s">
        <v>236</v>
      </c>
      <c r="B130" s="634"/>
      <c r="C130" s="635" t="s">
        <v>12</v>
      </c>
      <c r="D130" s="636">
        <v>160000</v>
      </c>
      <c r="E130" s="517">
        <v>1</v>
      </c>
      <c r="F130" s="632">
        <f>+E130*D130</f>
        <v>160000</v>
      </c>
      <c r="G130" s="445"/>
    </row>
    <row r="131" spans="1:7" x14ac:dyDescent="0.25">
      <c r="A131" s="633" t="s">
        <v>237</v>
      </c>
      <c r="B131" s="634"/>
      <c r="C131" s="635" t="s">
        <v>12</v>
      </c>
      <c r="D131" s="636">
        <v>10600</v>
      </c>
      <c r="E131" s="517">
        <v>1</v>
      </c>
      <c r="F131" s="632">
        <f t="shared" ref="F131:F142" si="2">+E131*D131</f>
        <v>10600</v>
      </c>
      <c r="G131" s="445"/>
    </row>
    <row r="132" spans="1:7" x14ac:dyDescent="0.25">
      <c r="A132" s="633" t="s">
        <v>238</v>
      </c>
      <c r="B132" s="634"/>
      <c r="C132" s="635" t="s">
        <v>13</v>
      </c>
      <c r="D132" s="636">
        <v>3500</v>
      </c>
      <c r="E132" s="517">
        <v>6</v>
      </c>
      <c r="F132" s="632">
        <f t="shared" si="2"/>
        <v>21000</v>
      </c>
      <c r="G132" s="445"/>
    </row>
    <row r="133" spans="1:7" x14ac:dyDescent="0.25">
      <c r="A133" s="633" t="s">
        <v>240</v>
      </c>
      <c r="B133" s="31"/>
      <c r="C133" s="635" t="s">
        <v>12</v>
      </c>
      <c r="D133" s="636">
        <v>2000</v>
      </c>
      <c r="E133" s="517">
        <v>1</v>
      </c>
      <c r="F133" s="632">
        <f t="shared" si="2"/>
        <v>2000</v>
      </c>
      <c r="G133" s="445"/>
    </row>
    <row r="134" spans="1:7" x14ac:dyDescent="0.25">
      <c r="A134" s="633" t="s">
        <v>241</v>
      </c>
      <c r="B134" s="31"/>
      <c r="C134" s="635" t="s">
        <v>254</v>
      </c>
      <c r="D134" s="636">
        <v>90488</v>
      </c>
      <c r="E134" s="517">
        <v>0.2</v>
      </c>
      <c r="F134" s="632">
        <f t="shared" si="2"/>
        <v>18097.600000000002</v>
      </c>
      <c r="G134" s="445"/>
    </row>
    <row r="135" spans="1:7" x14ac:dyDescent="0.25">
      <c r="A135" s="633" t="s">
        <v>255</v>
      </c>
      <c r="B135" s="31"/>
      <c r="C135" s="635" t="s">
        <v>12</v>
      </c>
      <c r="D135" s="636">
        <v>2000</v>
      </c>
      <c r="E135" s="517">
        <v>1</v>
      </c>
      <c r="F135" s="632">
        <f t="shared" si="2"/>
        <v>2000</v>
      </c>
      <c r="G135" s="445"/>
    </row>
    <row r="136" spans="1:7" x14ac:dyDescent="0.25">
      <c r="A136" s="633" t="s">
        <v>243</v>
      </c>
      <c r="B136" s="31"/>
      <c r="C136" s="635" t="s">
        <v>12</v>
      </c>
      <c r="D136" s="636">
        <v>2000</v>
      </c>
      <c r="E136" s="517">
        <v>2</v>
      </c>
      <c r="F136" s="632">
        <f t="shared" si="2"/>
        <v>4000</v>
      </c>
      <c r="G136" s="445"/>
    </row>
    <row r="137" spans="1:7" x14ac:dyDescent="0.25">
      <c r="A137" s="633" t="s">
        <v>244</v>
      </c>
      <c r="B137" s="31"/>
      <c r="C137" s="635" t="s">
        <v>245</v>
      </c>
      <c r="D137" s="636">
        <v>1500</v>
      </c>
      <c r="E137" s="517">
        <v>3</v>
      </c>
      <c r="F137" s="632">
        <f t="shared" si="2"/>
        <v>4500</v>
      </c>
      <c r="G137" s="445"/>
    </row>
    <row r="138" spans="1:7" x14ac:dyDescent="0.25">
      <c r="A138" s="633" t="s">
        <v>246</v>
      </c>
      <c r="B138" s="637"/>
      <c r="C138" s="635" t="s">
        <v>254</v>
      </c>
      <c r="D138" s="636">
        <v>90488</v>
      </c>
      <c r="E138" s="517">
        <v>0.04</v>
      </c>
      <c r="F138" s="632">
        <f t="shared" si="2"/>
        <v>3619.52</v>
      </c>
      <c r="G138" s="445"/>
    </row>
    <row r="139" spans="1:7" x14ac:dyDescent="0.25">
      <c r="A139" s="633" t="s">
        <v>247</v>
      </c>
      <c r="B139" s="31"/>
      <c r="C139" s="635" t="s">
        <v>6</v>
      </c>
      <c r="D139" s="636">
        <v>3500</v>
      </c>
      <c r="E139" s="517">
        <v>15</v>
      </c>
      <c r="F139" s="632">
        <f t="shared" si="2"/>
        <v>52500</v>
      </c>
      <c r="G139" s="445"/>
    </row>
    <row r="140" spans="1:7" x14ac:dyDescent="0.25">
      <c r="A140" s="633" t="s">
        <v>248</v>
      </c>
      <c r="B140" s="31"/>
      <c r="C140" s="635" t="s">
        <v>6</v>
      </c>
      <c r="D140" s="636">
        <v>352592</v>
      </c>
      <c r="E140" s="517">
        <v>0.1</v>
      </c>
      <c r="F140" s="632">
        <f t="shared" si="2"/>
        <v>35259.200000000004</v>
      </c>
      <c r="G140" s="445"/>
    </row>
    <row r="141" spans="1:7" x14ac:dyDescent="0.25">
      <c r="A141" s="633" t="s">
        <v>249</v>
      </c>
      <c r="B141" s="634"/>
      <c r="C141" s="635" t="s">
        <v>245</v>
      </c>
      <c r="D141" s="636">
        <v>8000</v>
      </c>
      <c r="E141" s="517">
        <v>15</v>
      </c>
      <c r="F141" s="632">
        <f t="shared" si="2"/>
        <v>120000</v>
      </c>
      <c r="G141" s="445"/>
    </row>
    <row r="142" spans="1:7" ht="15.75" thickBot="1" x14ac:dyDescent="0.3">
      <c r="A142" s="633" t="s">
        <v>258</v>
      </c>
      <c r="B142" s="634"/>
      <c r="C142" s="635" t="s">
        <v>12</v>
      </c>
      <c r="D142" s="636">
        <v>3000000</v>
      </c>
      <c r="E142" s="517">
        <v>1</v>
      </c>
      <c r="F142" s="638">
        <f t="shared" si="2"/>
        <v>3000000</v>
      </c>
      <c r="G142" s="452"/>
    </row>
    <row r="143" spans="1:7" ht="15.75" thickBot="1" x14ac:dyDescent="0.3">
      <c r="A143" s="516" t="s">
        <v>159</v>
      </c>
      <c r="B143" s="206"/>
      <c r="C143" s="635" t="s">
        <v>160</v>
      </c>
      <c r="D143" s="636">
        <f>SUM(F130:F142)</f>
        <v>3433576.32</v>
      </c>
      <c r="E143" s="517">
        <v>0.05</v>
      </c>
      <c r="F143" s="638">
        <f>+E143*D143</f>
        <v>171678.81599999999</v>
      </c>
      <c r="G143" s="452"/>
    </row>
    <row r="144" spans="1:7" ht="15.75" thickBot="1" x14ac:dyDescent="0.3">
      <c r="A144" s="435"/>
      <c r="B144" s="435"/>
      <c r="C144" s="435"/>
      <c r="D144" s="435"/>
      <c r="E144" s="435"/>
      <c r="F144" s="453" t="s">
        <v>122</v>
      </c>
      <c r="G144" s="524">
        <f>SUM(F130:F143)</f>
        <v>3605255.1359999999</v>
      </c>
    </row>
    <row r="145" spans="1:7" ht="15.75" thickBot="1" x14ac:dyDescent="0.3">
      <c r="A145" s="463" t="s">
        <v>125</v>
      </c>
      <c r="B145" s="461"/>
      <c r="C145" s="435"/>
      <c r="D145" s="435"/>
      <c r="E145" s="435"/>
      <c r="F145" s="435"/>
      <c r="G145" s="435"/>
    </row>
    <row r="146" spans="1:7" x14ac:dyDescent="0.25">
      <c r="A146" s="464" t="s">
        <v>126</v>
      </c>
      <c r="B146" s="402" t="s">
        <v>127</v>
      </c>
      <c r="C146" s="438" t="s">
        <v>128</v>
      </c>
      <c r="D146" s="438" t="s">
        <v>129</v>
      </c>
      <c r="E146" s="438" t="s">
        <v>130</v>
      </c>
      <c r="F146" s="466" t="s">
        <v>118</v>
      </c>
      <c r="G146" s="440"/>
    </row>
    <row r="147" spans="1:7" x14ac:dyDescent="0.25">
      <c r="A147" s="455" t="s">
        <v>251</v>
      </c>
      <c r="B147" s="468">
        <v>2.5</v>
      </c>
      <c r="C147" s="467">
        <v>15</v>
      </c>
      <c r="D147" s="441">
        <f>B147*C147</f>
        <v>37.5</v>
      </c>
      <c r="E147" s="468">
        <v>1500</v>
      </c>
      <c r="F147" s="442">
        <f>E147*D147</f>
        <v>56250</v>
      </c>
      <c r="G147" s="445"/>
    </row>
    <row r="148" spans="1:7" x14ac:dyDescent="0.25">
      <c r="A148" s="455"/>
      <c r="B148" s="469"/>
      <c r="C148" s="441"/>
      <c r="D148" s="470"/>
      <c r="E148" s="442"/>
      <c r="F148" s="442"/>
      <c r="G148" s="445"/>
    </row>
    <row r="149" spans="1:7" ht="15.75" thickBot="1" x14ac:dyDescent="0.3">
      <c r="A149" s="471"/>
      <c r="B149" s="448"/>
      <c r="C149" s="449"/>
      <c r="D149" s="450"/>
      <c r="E149" s="451"/>
      <c r="F149" s="448"/>
      <c r="G149" s="445"/>
    </row>
    <row r="150" spans="1:7" ht="15.75" thickBot="1" x14ac:dyDescent="0.3">
      <c r="A150" s="435"/>
      <c r="B150" s="435"/>
      <c r="C150" s="435"/>
      <c r="D150" s="435"/>
      <c r="E150" s="435"/>
      <c r="F150" s="453" t="s">
        <v>122</v>
      </c>
      <c r="G150" s="454">
        <f>SUM(F147:F149)</f>
        <v>56250</v>
      </c>
    </row>
    <row r="151" spans="1:7" ht="15.75" thickBot="1" x14ac:dyDescent="0.3">
      <c r="A151" s="463" t="s">
        <v>131</v>
      </c>
      <c r="B151" s="435"/>
      <c r="C151" s="435"/>
      <c r="D151" s="435"/>
      <c r="E151" s="435"/>
      <c r="F151" s="435"/>
      <c r="G151" s="435"/>
    </row>
    <row r="152" spans="1:7" x14ac:dyDescent="0.25">
      <c r="A152" s="520" t="s">
        <v>132</v>
      </c>
      <c r="B152" s="472" t="s">
        <v>116</v>
      </c>
      <c r="C152" s="438" t="s">
        <v>117</v>
      </c>
      <c r="D152" s="439" t="s">
        <v>133</v>
      </c>
      <c r="E152" s="472" t="s">
        <v>134</v>
      </c>
      <c r="F152" s="437" t="s">
        <v>118</v>
      </c>
      <c r="G152" s="440"/>
    </row>
    <row r="153" spans="1:7" x14ac:dyDescent="0.25">
      <c r="A153" s="521" t="s">
        <v>252</v>
      </c>
      <c r="B153" s="441" t="s">
        <v>136</v>
      </c>
      <c r="C153" s="594">
        <v>10</v>
      </c>
      <c r="D153" s="442">
        <v>75000</v>
      </c>
      <c r="E153" s="468">
        <f>1/C153*8</f>
        <v>0.8</v>
      </c>
      <c r="F153" s="475">
        <f>+C153*D153</f>
        <v>750000</v>
      </c>
      <c r="G153" s="445"/>
    </row>
    <row r="154" spans="1:7" x14ac:dyDescent="0.25">
      <c r="A154" s="464"/>
      <c r="B154" s="269"/>
      <c r="C154" s="157"/>
      <c r="D154" s="442"/>
      <c r="E154" s="442"/>
      <c r="F154" s="475"/>
      <c r="G154" s="445"/>
    </row>
    <row r="155" spans="1:7" x14ac:dyDescent="0.25">
      <c r="A155" s="455"/>
      <c r="B155" s="156"/>
      <c r="C155" s="157"/>
      <c r="D155" s="442"/>
      <c r="E155" s="442"/>
      <c r="F155" s="475"/>
      <c r="G155" s="445"/>
    </row>
    <row r="156" spans="1:7" ht="15.75" thickBot="1" x14ac:dyDescent="0.3">
      <c r="A156" s="639"/>
      <c r="B156" s="518"/>
      <c r="C156" s="496"/>
      <c r="D156" s="496"/>
      <c r="E156" s="462"/>
      <c r="F156" s="493"/>
      <c r="G156" s="452"/>
    </row>
    <row r="157" spans="1:7" ht="15.75" thickBot="1" x14ac:dyDescent="0.3">
      <c r="A157" s="435"/>
      <c r="B157" s="435"/>
      <c r="C157" s="435"/>
      <c r="D157" s="435"/>
      <c r="E157" s="435"/>
      <c r="F157" s="453" t="s">
        <v>122</v>
      </c>
      <c r="G157" s="535">
        <f>SUM(F153:F156)</f>
        <v>750000</v>
      </c>
    </row>
    <row r="158" spans="1:7" ht="15.75" thickBot="1" x14ac:dyDescent="0.3">
      <c r="A158" s="435"/>
      <c r="B158" s="435"/>
      <c r="C158" s="435"/>
      <c r="D158" s="476"/>
      <c r="E158" s="435"/>
      <c r="F158" s="476"/>
      <c r="G158" s="435"/>
    </row>
    <row r="159" spans="1:7" ht="15.75" thickBot="1" x14ac:dyDescent="0.3">
      <c r="A159" s="435"/>
      <c r="B159" s="435"/>
      <c r="C159" s="435"/>
      <c r="D159" s="477" t="s">
        <v>137</v>
      </c>
      <c r="E159" s="478"/>
      <c r="F159" s="478"/>
      <c r="G159" s="524">
        <f>G127+G144+G150+G157</f>
        <v>4669005.1359999999</v>
      </c>
    </row>
    <row r="160" spans="1:7" ht="15.75" thickBot="1" x14ac:dyDescent="0.3">
      <c r="A160" s="421" t="s">
        <v>138</v>
      </c>
      <c r="B160" s="435"/>
      <c r="C160" s="435"/>
      <c r="D160" s="435"/>
      <c r="E160" s="435"/>
      <c r="F160" s="435"/>
      <c r="G160" s="435"/>
    </row>
    <row r="161" spans="1:7" x14ac:dyDescent="0.25">
      <c r="A161" s="479" t="s">
        <v>115</v>
      </c>
      <c r="B161" s="480"/>
      <c r="C161" s="480"/>
      <c r="D161" s="481"/>
      <c r="E161" s="482" t="s">
        <v>139</v>
      </c>
      <c r="F161" s="483" t="s">
        <v>140</v>
      </c>
      <c r="G161" s="440"/>
    </row>
    <row r="162" spans="1:7" x14ac:dyDescent="0.25">
      <c r="A162" s="455" t="s">
        <v>141</v>
      </c>
      <c r="B162" s="456"/>
      <c r="C162" s="456"/>
      <c r="D162" s="457"/>
      <c r="E162" s="484">
        <v>0.24</v>
      </c>
      <c r="F162" s="485">
        <f>++E162*G159</f>
        <v>1120561.2326400001</v>
      </c>
      <c r="G162" s="486"/>
    </row>
    <row r="163" spans="1:7" x14ac:dyDescent="0.25">
      <c r="A163" s="455" t="s">
        <v>142</v>
      </c>
      <c r="B163" s="456"/>
      <c r="C163" s="456"/>
      <c r="D163" s="457"/>
      <c r="E163" s="484">
        <v>0.02</v>
      </c>
      <c r="F163" s="485">
        <f>+E163*G159</f>
        <v>93380.102719999995</v>
      </c>
      <c r="G163" s="486"/>
    </row>
    <row r="164" spans="1:7" ht="15.75" thickBot="1" x14ac:dyDescent="0.3">
      <c r="A164" s="460" t="s">
        <v>143</v>
      </c>
      <c r="B164" s="461"/>
      <c r="C164" s="461"/>
      <c r="D164" s="462"/>
      <c r="E164" s="487">
        <v>0.04</v>
      </c>
      <c r="F164" s="488">
        <f>+E164*G159</f>
        <v>186760.20543999999</v>
      </c>
      <c r="G164" s="452"/>
    </row>
    <row r="165" spans="1:7" ht="15.75" thickBot="1" x14ac:dyDescent="0.3">
      <c r="A165" s="435"/>
      <c r="B165" s="435"/>
      <c r="C165" s="435"/>
      <c r="D165" s="435"/>
      <c r="E165" s="435"/>
      <c r="F165" s="453" t="s">
        <v>122</v>
      </c>
      <c r="G165" s="489">
        <f>SUM(F162:F164)</f>
        <v>1400701.5408000001</v>
      </c>
    </row>
    <row r="166" spans="1:7" ht="15.75" thickBot="1" x14ac:dyDescent="0.3">
      <c r="A166" s="435"/>
      <c r="B166" s="435"/>
      <c r="C166" s="435"/>
      <c r="D166" s="435"/>
      <c r="E166" s="435"/>
      <c r="F166" s="435"/>
      <c r="G166" s="435"/>
    </row>
    <row r="167" spans="1:7" ht="15.75" thickBot="1" x14ac:dyDescent="0.3">
      <c r="A167" s="420"/>
      <c r="B167" s="435"/>
      <c r="C167" s="477" t="s">
        <v>144</v>
      </c>
      <c r="D167" s="478"/>
      <c r="E167" s="478"/>
      <c r="F167" s="478"/>
      <c r="G167" s="454">
        <f>ROUND((G159+G165),0)</f>
        <v>6069707</v>
      </c>
    </row>
    <row r="168" spans="1:7" x14ac:dyDescent="0.25">
      <c r="A168" s="174" t="s">
        <v>107</v>
      </c>
      <c r="B168" s="175"/>
      <c r="C168" s="176"/>
      <c r="D168" s="177"/>
      <c r="E168" s="176"/>
      <c r="F168" s="176"/>
      <c r="G168" s="102"/>
    </row>
    <row r="169" spans="1:7" x14ac:dyDescent="0.25">
      <c r="A169" s="178" t="s">
        <v>108</v>
      </c>
      <c r="B169" s="179"/>
      <c r="C169" s="651"/>
      <c r="D169" s="652" t="s">
        <v>109</v>
      </c>
      <c r="E169" s="651"/>
      <c r="F169" s="651"/>
      <c r="G169" s="182"/>
    </row>
    <row r="170" spans="1:7" ht="15.75" thickBot="1" x14ac:dyDescent="0.3">
      <c r="A170" s="183"/>
      <c r="B170" s="184"/>
      <c r="C170" s="735"/>
      <c r="D170" s="736"/>
      <c r="E170" s="736"/>
      <c r="F170" s="736"/>
      <c r="G170" s="737"/>
    </row>
    <row r="171" spans="1:7" x14ac:dyDescent="0.25">
      <c r="A171" s="185"/>
      <c r="B171" s="180"/>
      <c r="C171" s="180"/>
      <c r="D171" s="180"/>
      <c r="E171" s="180"/>
      <c r="F171" s="180"/>
      <c r="G171" s="180"/>
    </row>
    <row r="172" spans="1:7" x14ac:dyDescent="0.25">
      <c r="A172" s="186" t="s">
        <v>110</v>
      </c>
      <c r="B172" s="180"/>
      <c r="D172" s="187"/>
      <c r="F172" s="187" t="s">
        <v>147</v>
      </c>
      <c r="G172" s="180"/>
    </row>
    <row r="173" spans="1:7" x14ac:dyDescent="0.25">
      <c r="A173" s="185" t="s">
        <v>264</v>
      </c>
      <c r="B173" s="180"/>
      <c r="C173" s="187"/>
      <c r="D173" s="187"/>
      <c r="E173" s="187"/>
      <c r="F173" s="187" t="s">
        <v>149</v>
      </c>
      <c r="G173" s="188" t="s">
        <v>7</v>
      </c>
    </row>
    <row r="174" spans="1:7" x14ac:dyDescent="0.25">
      <c r="A174" s="772"/>
      <c r="B174" s="773"/>
      <c r="C174" s="773"/>
      <c r="D174" s="773"/>
      <c r="E174" s="773"/>
      <c r="F174" s="185"/>
      <c r="G174" s="180"/>
    </row>
    <row r="175" spans="1:7" ht="15.75" thickBot="1" x14ac:dyDescent="0.3">
      <c r="A175" s="181" t="s">
        <v>114</v>
      </c>
      <c r="B175" s="180"/>
      <c r="C175" s="180"/>
      <c r="D175" s="180"/>
      <c r="E175" s="180"/>
      <c r="F175" s="180"/>
      <c r="G175" s="180"/>
    </row>
    <row r="176" spans="1:7" x14ac:dyDescent="0.25">
      <c r="A176" s="740" t="s">
        <v>115</v>
      </c>
      <c r="B176" s="741"/>
      <c r="C176" s="189" t="s">
        <v>116</v>
      </c>
      <c r="D176" s="190" t="s">
        <v>150</v>
      </c>
      <c r="E176" s="191" t="s">
        <v>151</v>
      </c>
      <c r="F176" s="191" t="s">
        <v>119</v>
      </c>
      <c r="G176" s="192"/>
    </row>
    <row r="177" spans="1:7" x14ac:dyDescent="0.25">
      <c r="A177" s="742" t="s">
        <v>120</v>
      </c>
      <c r="B177" s="743"/>
      <c r="C177" s="193" t="s">
        <v>121</v>
      </c>
      <c r="D177" s="194">
        <f>+G203</f>
        <v>1478.510825585</v>
      </c>
      <c r="E177" s="194">
        <v>0.05</v>
      </c>
      <c r="F177" s="195">
        <f>+E177*D177</f>
        <v>73.925541279249998</v>
      </c>
      <c r="G177" s="196"/>
    </row>
    <row r="178" spans="1:7" x14ac:dyDescent="0.25">
      <c r="A178" s="197"/>
      <c r="B178" s="197"/>
      <c r="C178" s="198"/>
      <c r="D178" s="658"/>
      <c r="E178" s="197"/>
      <c r="F178" s="659"/>
      <c r="G178" s="196"/>
    </row>
    <row r="179" spans="1:7" x14ac:dyDescent="0.25">
      <c r="A179" s="197"/>
      <c r="B179" s="197"/>
      <c r="C179" s="198"/>
      <c r="D179" s="199"/>
      <c r="E179" s="200"/>
      <c r="F179" s="195"/>
      <c r="G179" s="196"/>
    </row>
    <row r="180" spans="1:7" x14ac:dyDescent="0.25">
      <c r="A180" s="742"/>
      <c r="B180" s="743"/>
      <c r="C180" s="193"/>
      <c r="D180" s="194"/>
      <c r="E180" s="194"/>
      <c r="F180" s="195"/>
      <c r="G180" s="196"/>
    </row>
    <row r="181" spans="1:7" ht="15.75" thickBot="1" x14ac:dyDescent="0.3">
      <c r="A181" s="744"/>
      <c r="B181" s="745"/>
      <c r="C181" s="193"/>
      <c r="D181" s="201"/>
      <c r="E181" s="202"/>
      <c r="F181" s="195"/>
      <c r="G181" s="196"/>
    </row>
    <row r="182" spans="1:7" ht="15.75" thickBot="1" x14ac:dyDescent="0.3">
      <c r="A182" s="180"/>
      <c r="B182" s="180"/>
      <c r="C182" s="180"/>
      <c r="D182" s="180"/>
      <c r="E182" s="180"/>
      <c r="F182" s="203" t="s">
        <v>122</v>
      </c>
      <c r="G182" s="204">
        <f>SUM(F177:F181)</f>
        <v>73.925541279249998</v>
      </c>
    </row>
    <row r="183" spans="1:7" ht="15.75" thickBot="1" x14ac:dyDescent="0.3">
      <c r="A183" s="181" t="s">
        <v>123</v>
      </c>
      <c r="B183" s="180"/>
      <c r="C183" s="180"/>
      <c r="D183" s="180"/>
      <c r="E183" s="180"/>
      <c r="F183" s="180"/>
      <c r="G183" s="180"/>
    </row>
    <row r="184" spans="1:7" x14ac:dyDescent="0.25">
      <c r="A184" s="740" t="s">
        <v>115</v>
      </c>
      <c r="B184" s="741"/>
      <c r="C184" s="189" t="s">
        <v>116</v>
      </c>
      <c r="D184" s="189" t="s">
        <v>124</v>
      </c>
      <c r="E184" s="189" t="s">
        <v>117</v>
      </c>
      <c r="F184" s="190" t="s">
        <v>118</v>
      </c>
      <c r="G184" s="192"/>
    </row>
    <row r="185" spans="1:7" x14ac:dyDescent="0.25">
      <c r="A185" s="205" t="s">
        <v>265</v>
      </c>
      <c r="B185" s="206"/>
      <c r="C185" s="207" t="s">
        <v>168</v>
      </c>
      <c r="D185" s="208">
        <v>3000</v>
      </c>
      <c r="E185" s="195">
        <v>0.01</v>
      </c>
      <c r="F185" s="195">
        <f>+E185*D185</f>
        <v>30</v>
      </c>
      <c r="G185" s="196"/>
    </row>
    <row r="186" spans="1:7" x14ac:dyDescent="0.25">
      <c r="A186" s="205" t="s">
        <v>266</v>
      </c>
      <c r="B186" s="206"/>
      <c r="C186" s="207" t="s">
        <v>267</v>
      </c>
      <c r="D186" s="208">
        <v>100</v>
      </c>
      <c r="E186" s="195">
        <v>2</v>
      </c>
      <c r="F186" s="195">
        <f>+E186*D186</f>
        <v>200</v>
      </c>
      <c r="G186" s="196"/>
    </row>
    <row r="187" spans="1:7" x14ac:dyDescent="0.25">
      <c r="A187" s="205"/>
      <c r="B187" s="206"/>
      <c r="C187" s="207"/>
      <c r="D187" s="208"/>
      <c r="E187" s="195"/>
      <c r="F187" s="195"/>
      <c r="G187" s="196"/>
    </row>
    <row r="188" spans="1:7" x14ac:dyDescent="0.25">
      <c r="A188" s="205"/>
      <c r="B188" s="206"/>
      <c r="C188" s="207"/>
      <c r="D188" s="208"/>
      <c r="E188" s="195"/>
      <c r="F188" s="195"/>
      <c r="G188" s="196"/>
    </row>
    <row r="189" spans="1:7" x14ac:dyDescent="0.25">
      <c r="A189" s="205"/>
      <c r="B189" s="206"/>
      <c r="C189" s="207"/>
      <c r="D189" s="208"/>
      <c r="E189" s="195"/>
      <c r="F189" s="195"/>
      <c r="G189" s="196"/>
    </row>
    <row r="190" spans="1:7" ht="15.75" thickBot="1" x14ac:dyDescent="0.3">
      <c r="A190" s="216"/>
      <c r="B190" s="217"/>
      <c r="C190" s="218"/>
      <c r="D190" s="219"/>
      <c r="E190" s="220"/>
      <c r="F190" s="221"/>
      <c r="G190" s="222"/>
    </row>
    <row r="191" spans="1:7" ht="15.75" thickBot="1" x14ac:dyDescent="0.3">
      <c r="A191" s="180"/>
      <c r="B191" s="180"/>
      <c r="C191" s="180"/>
      <c r="D191" s="180"/>
      <c r="E191" s="180"/>
      <c r="F191" s="203" t="s">
        <v>122</v>
      </c>
      <c r="G191" s="204">
        <f>SUM(F185:F190)</f>
        <v>230</v>
      </c>
    </row>
    <row r="192" spans="1:7" ht="15.75" thickBot="1" x14ac:dyDescent="0.3">
      <c r="A192" s="223" t="s">
        <v>125</v>
      </c>
      <c r="B192" s="224"/>
      <c r="C192" s="180"/>
      <c r="D192" s="180"/>
      <c r="E192" s="180"/>
      <c r="F192" s="180"/>
      <c r="G192" s="180"/>
    </row>
    <row r="193" spans="1:7" x14ac:dyDescent="0.25">
      <c r="A193" s="225" t="s">
        <v>126</v>
      </c>
      <c r="B193" s="653" t="s">
        <v>127</v>
      </c>
      <c r="C193" s="189" t="s">
        <v>128</v>
      </c>
      <c r="D193" s="189" t="s">
        <v>129</v>
      </c>
      <c r="E193" s="189" t="s">
        <v>130</v>
      </c>
      <c r="F193" s="227" t="s">
        <v>118</v>
      </c>
      <c r="G193" s="192"/>
    </row>
    <row r="194" spans="1:7" x14ac:dyDescent="0.25">
      <c r="A194" s="210" t="s">
        <v>161</v>
      </c>
      <c r="B194" s="228">
        <v>0</v>
      </c>
      <c r="C194" s="229">
        <f>+[1]Otros!C186</f>
        <v>0</v>
      </c>
      <c r="D194" s="194">
        <f>+[1]Equipo!C276</f>
        <v>0</v>
      </c>
      <c r="E194" s="228">
        <f>+D194*C194*B194</f>
        <v>0</v>
      </c>
      <c r="F194" s="202">
        <f>+E194</f>
        <v>0</v>
      </c>
      <c r="G194" s="196"/>
    </row>
    <row r="195" spans="1:7" x14ac:dyDescent="0.25">
      <c r="A195" s="210"/>
      <c r="B195" s="231"/>
      <c r="C195" s="193"/>
      <c r="D195" s="199"/>
      <c r="E195" s="202"/>
      <c r="F195" s="202"/>
      <c r="G195" s="196"/>
    </row>
    <row r="196" spans="1:7" ht="15.75" thickBot="1" x14ac:dyDescent="0.3">
      <c r="A196" s="232"/>
      <c r="B196" s="218"/>
      <c r="C196" s="219"/>
      <c r="D196" s="220"/>
      <c r="E196" s="221"/>
      <c r="F196" s="218"/>
      <c r="G196" s="196"/>
    </row>
    <row r="197" spans="1:7" ht="15.75" thickBot="1" x14ac:dyDescent="0.3">
      <c r="A197" s="180"/>
      <c r="B197" s="180"/>
      <c r="C197" s="180"/>
      <c r="D197" s="180"/>
      <c r="E197" s="180"/>
      <c r="F197" s="203" t="s">
        <v>122</v>
      </c>
      <c r="G197" s="204">
        <f>SUM(F194:F196)</f>
        <v>0</v>
      </c>
    </row>
    <row r="198" spans="1:7" ht="15.75" thickBot="1" x14ac:dyDescent="0.3">
      <c r="A198" s="223" t="s">
        <v>131</v>
      </c>
      <c r="B198" s="180"/>
      <c r="C198" s="180"/>
      <c r="D198" s="180"/>
      <c r="E198" s="180"/>
      <c r="F198" s="180"/>
      <c r="G198" s="180"/>
    </row>
    <row r="199" spans="1:7" x14ac:dyDescent="0.25">
      <c r="A199" s="225" t="s">
        <v>132</v>
      </c>
      <c r="B199" s="233" t="s">
        <v>116</v>
      </c>
      <c r="C199" s="189" t="s">
        <v>117</v>
      </c>
      <c r="D199" s="234" t="s">
        <v>133</v>
      </c>
      <c r="E199" s="233" t="s">
        <v>134</v>
      </c>
      <c r="F199" s="190" t="s">
        <v>118</v>
      </c>
      <c r="G199" s="192"/>
    </row>
    <row r="200" spans="1:7" x14ac:dyDescent="0.25">
      <c r="A200" s="235" t="s">
        <v>135</v>
      </c>
      <c r="B200" s="193" t="s">
        <v>136</v>
      </c>
      <c r="C200" s="660">
        <v>0.06</v>
      </c>
      <c r="D200" s="202">
        <v>24641.847093083335</v>
      </c>
      <c r="E200" s="228">
        <v>145.03585904573364</v>
      </c>
      <c r="F200" s="237">
        <f>+C200*D200</f>
        <v>1478.510825585</v>
      </c>
      <c r="G200" s="196"/>
    </row>
    <row r="201" spans="1:7" x14ac:dyDescent="0.25">
      <c r="A201" s="210"/>
      <c r="B201" s="473"/>
      <c r="C201" s="655"/>
      <c r="D201" s="202"/>
      <c r="E201" s="202"/>
      <c r="F201" s="237"/>
      <c r="G201" s="196"/>
    </row>
    <row r="202" spans="1:7" ht="15.75" thickBot="1" x14ac:dyDescent="0.3">
      <c r="A202" s="241"/>
      <c r="B202" s="242"/>
      <c r="C202" s="242"/>
      <c r="D202" s="242"/>
      <c r="E202" s="656"/>
      <c r="F202" s="243"/>
      <c r="G202" s="657"/>
    </row>
    <row r="203" spans="1:7" ht="15.75" thickBot="1" x14ac:dyDescent="0.3">
      <c r="A203" s="180"/>
      <c r="B203" s="180"/>
      <c r="C203" s="180"/>
      <c r="D203" s="180"/>
      <c r="E203" s="180"/>
      <c r="F203" s="203" t="s">
        <v>122</v>
      </c>
      <c r="G203" s="204">
        <f>SUM(F200:F202)</f>
        <v>1478.510825585</v>
      </c>
    </row>
    <row r="204" spans="1:7" ht="15.75" thickBot="1" x14ac:dyDescent="0.3">
      <c r="A204" s="180"/>
      <c r="B204" s="180"/>
      <c r="C204" s="180"/>
      <c r="D204" s="188"/>
      <c r="E204" s="180"/>
      <c r="F204" s="188"/>
      <c r="G204" s="651"/>
    </row>
    <row r="205" spans="1:7" ht="15.75" thickBot="1" x14ac:dyDescent="0.3">
      <c r="A205" s="180"/>
      <c r="B205" s="180"/>
      <c r="C205" s="180"/>
      <c r="D205" s="244" t="s">
        <v>137</v>
      </c>
      <c r="E205" s="245"/>
      <c r="F205" s="245"/>
      <c r="G205" s="204">
        <f>G182+G191+G197+G203</f>
        <v>1782.43636686425</v>
      </c>
    </row>
    <row r="207" spans="1:7" ht="15.75" thickBot="1" x14ac:dyDescent="0.3"/>
    <row r="208" spans="1:7" x14ac:dyDescent="0.25">
      <c r="A208" s="174" t="s">
        <v>107</v>
      </c>
      <c r="B208" s="175"/>
      <c r="C208" s="176"/>
      <c r="D208" s="177"/>
      <c r="E208" s="176"/>
      <c r="F208" s="176"/>
      <c r="G208" s="102"/>
    </row>
    <row r="209" spans="1:7" x14ac:dyDescent="0.25">
      <c r="A209" s="746" t="s">
        <v>108</v>
      </c>
      <c r="B209" s="747"/>
      <c r="C209" s="180"/>
      <c r="D209" s="181" t="s">
        <v>109</v>
      </c>
      <c r="E209" s="180"/>
      <c r="F209" s="180"/>
      <c r="G209" s="182"/>
    </row>
    <row r="210" spans="1:7" ht="15.75" thickBot="1" x14ac:dyDescent="0.3">
      <c r="A210" s="183"/>
      <c r="B210" s="184"/>
      <c r="C210" s="735"/>
      <c r="D210" s="736"/>
      <c r="E210" s="736"/>
      <c r="F210" s="736"/>
      <c r="G210" s="737"/>
    </row>
    <row r="211" spans="1:7" x14ac:dyDescent="0.25">
      <c r="A211" s="185"/>
      <c r="B211" s="180"/>
      <c r="C211" s="180"/>
      <c r="D211" s="180"/>
      <c r="E211" s="180"/>
      <c r="F211" s="180"/>
      <c r="G211" s="180"/>
    </row>
    <row r="212" spans="1:7" x14ac:dyDescent="0.25">
      <c r="A212" s="186" t="s">
        <v>110</v>
      </c>
      <c r="B212" s="180"/>
      <c r="D212" s="187"/>
      <c r="F212" s="187" t="s">
        <v>147</v>
      </c>
      <c r="G212" s="180"/>
    </row>
    <row r="213" spans="1:7" x14ac:dyDescent="0.25">
      <c r="A213" s="185" t="s">
        <v>148</v>
      </c>
      <c r="B213" s="180"/>
      <c r="C213" s="187"/>
      <c r="D213" s="187"/>
      <c r="E213" s="187"/>
      <c r="F213" s="187" t="s">
        <v>149</v>
      </c>
      <c r="G213" s="188" t="s">
        <v>13</v>
      </c>
    </row>
    <row r="214" spans="1:7" x14ac:dyDescent="0.25">
      <c r="A214" s="738" t="s">
        <v>103</v>
      </c>
      <c r="B214" s="739"/>
      <c r="C214" s="739"/>
      <c r="D214" s="739"/>
      <c r="E214" s="739"/>
      <c r="F214" s="739"/>
      <c r="G214" s="180"/>
    </row>
    <row r="215" spans="1:7" ht="15.75" thickBot="1" x14ac:dyDescent="0.3">
      <c r="A215" s="181" t="s">
        <v>114</v>
      </c>
      <c r="B215" s="180"/>
      <c r="C215" s="180"/>
      <c r="D215" s="180"/>
      <c r="E215" s="180"/>
      <c r="F215" s="180"/>
      <c r="G215" s="180"/>
    </row>
    <row r="216" spans="1:7" x14ac:dyDescent="0.25">
      <c r="A216" s="740" t="s">
        <v>115</v>
      </c>
      <c r="B216" s="741"/>
      <c r="C216" s="647" t="s">
        <v>116</v>
      </c>
      <c r="D216" s="190" t="s">
        <v>150</v>
      </c>
      <c r="E216" s="191" t="s">
        <v>151</v>
      </c>
      <c r="F216" s="191" t="s">
        <v>119</v>
      </c>
      <c r="G216" s="192"/>
    </row>
    <row r="217" spans="1:7" x14ac:dyDescent="0.25">
      <c r="A217" s="791" t="s">
        <v>268</v>
      </c>
      <c r="B217" s="792"/>
      <c r="C217" s="265" t="s">
        <v>269</v>
      </c>
      <c r="D217" s="665">
        <v>45000</v>
      </c>
      <c r="E217" s="659">
        <v>0.02</v>
      </c>
      <c r="F217" s="195">
        <f>+E217*D217</f>
        <v>900</v>
      </c>
      <c r="G217" s="196"/>
    </row>
    <row r="218" spans="1:7" x14ac:dyDescent="0.25">
      <c r="A218" s="742" t="s">
        <v>120</v>
      </c>
      <c r="B218" s="743"/>
      <c r="C218" s="193" t="s">
        <v>121</v>
      </c>
      <c r="D218" s="194">
        <f>+G249</f>
        <v>6930.236806052083</v>
      </c>
      <c r="E218" s="194">
        <v>0.05</v>
      </c>
      <c r="F218" s="195">
        <f>+E218*D218</f>
        <v>346.51184030260418</v>
      </c>
      <c r="G218" s="196"/>
    </row>
    <row r="219" spans="1:7" x14ac:dyDescent="0.25">
      <c r="A219" s="742"/>
      <c r="B219" s="743"/>
      <c r="C219" s="193"/>
      <c r="D219" s="194"/>
      <c r="E219" s="194"/>
      <c r="F219" s="195"/>
      <c r="G219" s="196"/>
    </row>
    <row r="220" spans="1:7" ht="15.75" thickBot="1" x14ac:dyDescent="0.3">
      <c r="A220" s="744"/>
      <c r="B220" s="745"/>
      <c r="C220" s="193"/>
      <c r="D220" s="201"/>
      <c r="E220" s="202"/>
      <c r="F220" s="195"/>
      <c r="G220" s="196"/>
    </row>
    <row r="221" spans="1:7" ht="15.75" thickBot="1" x14ac:dyDescent="0.3">
      <c r="A221" s="180"/>
      <c r="B221" s="180"/>
      <c r="C221" s="180"/>
      <c r="D221" s="180"/>
      <c r="E221" s="180"/>
      <c r="F221" s="203" t="s">
        <v>122</v>
      </c>
      <c r="G221" s="204">
        <f>SUM(F217:F220)</f>
        <v>1246.5118403026042</v>
      </c>
    </row>
    <row r="222" spans="1:7" ht="15.75" thickBot="1" x14ac:dyDescent="0.3">
      <c r="A222" s="181" t="s">
        <v>123</v>
      </c>
      <c r="B222" s="180"/>
      <c r="C222" s="180"/>
      <c r="D222" s="180"/>
      <c r="E222" s="180"/>
      <c r="F222" s="180"/>
      <c r="G222" s="180"/>
    </row>
    <row r="223" spans="1:7" x14ac:dyDescent="0.25">
      <c r="A223" s="740" t="s">
        <v>115</v>
      </c>
      <c r="B223" s="741"/>
      <c r="C223" s="647" t="s">
        <v>116</v>
      </c>
      <c r="D223" s="647" t="s">
        <v>124</v>
      </c>
      <c r="E223" s="647" t="s">
        <v>117</v>
      </c>
      <c r="F223" s="190" t="s">
        <v>118</v>
      </c>
      <c r="G223" s="192"/>
    </row>
    <row r="224" spans="1:7" x14ac:dyDescent="0.25">
      <c r="A224" s="793" t="s">
        <v>270</v>
      </c>
      <c r="B224" s="794"/>
      <c r="C224" s="666" t="s">
        <v>12</v>
      </c>
      <c r="D224" s="526">
        <v>1745.53</v>
      </c>
      <c r="E224" s="209">
        <v>0.2</v>
      </c>
      <c r="F224" s="526">
        <f>E224*D224</f>
        <v>349.10599999999999</v>
      </c>
      <c r="G224" s="196"/>
    </row>
    <row r="225" spans="1:7" x14ac:dyDescent="0.25">
      <c r="A225" s="793" t="s">
        <v>271</v>
      </c>
      <c r="B225" s="794"/>
      <c r="C225" s="666" t="s">
        <v>12</v>
      </c>
      <c r="D225" s="526">
        <v>152.25</v>
      </c>
      <c r="E225" s="209">
        <v>1</v>
      </c>
      <c r="F225" s="526">
        <f t="shared" ref="F225:F234" si="3">E225*D225</f>
        <v>152.25</v>
      </c>
      <c r="G225" s="196"/>
    </row>
    <row r="226" spans="1:7" x14ac:dyDescent="0.25">
      <c r="A226" s="793" t="s">
        <v>272</v>
      </c>
      <c r="B226" s="794"/>
      <c r="C226" s="666" t="s">
        <v>12</v>
      </c>
      <c r="D226" s="526">
        <v>229.25</v>
      </c>
      <c r="E226" s="209">
        <v>1.2</v>
      </c>
      <c r="F226" s="526">
        <f t="shared" si="3"/>
        <v>275.09999999999997</v>
      </c>
      <c r="G226" s="196"/>
    </row>
    <row r="227" spans="1:7" x14ac:dyDescent="0.25">
      <c r="A227" s="793" t="s">
        <v>273</v>
      </c>
      <c r="B227" s="794"/>
      <c r="C227" s="666" t="s">
        <v>13</v>
      </c>
      <c r="D227" s="526">
        <v>2740.25</v>
      </c>
      <c r="E227" s="209">
        <v>3</v>
      </c>
      <c r="F227" s="526">
        <f t="shared" si="3"/>
        <v>8220.75</v>
      </c>
      <c r="G227" s="196"/>
    </row>
    <row r="228" spans="1:7" x14ac:dyDescent="0.25">
      <c r="A228" s="793" t="s">
        <v>274</v>
      </c>
      <c r="B228" s="794"/>
      <c r="C228" s="666" t="s">
        <v>12</v>
      </c>
      <c r="D228" s="526">
        <v>769.41</v>
      </c>
      <c r="E228" s="209">
        <v>0.3</v>
      </c>
      <c r="F228" s="526">
        <f t="shared" si="3"/>
        <v>230.82299999999998</v>
      </c>
      <c r="G228" s="196"/>
    </row>
    <row r="229" spans="1:7" x14ac:dyDescent="0.25">
      <c r="A229" s="793" t="s">
        <v>275</v>
      </c>
      <c r="B229" s="794"/>
      <c r="C229" s="666" t="s">
        <v>12</v>
      </c>
      <c r="D229" s="526">
        <v>681.22</v>
      </c>
      <c r="E229" s="209">
        <v>2</v>
      </c>
      <c r="F229" s="526">
        <f t="shared" si="3"/>
        <v>1362.44</v>
      </c>
      <c r="G229" s="196"/>
    </row>
    <row r="230" spans="1:7" x14ac:dyDescent="0.25">
      <c r="A230" s="795" t="s">
        <v>276</v>
      </c>
      <c r="B230" s="794"/>
      <c r="C230" s="666" t="s">
        <v>7</v>
      </c>
      <c r="D230" s="526">
        <v>17434</v>
      </c>
      <c r="E230" s="209">
        <v>0.25</v>
      </c>
      <c r="F230" s="526">
        <f t="shared" si="3"/>
        <v>4358.5</v>
      </c>
      <c r="G230" s="196"/>
    </row>
    <row r="231" spans="1:7" x14ac:dyDescent="0.25">
      <c r="A231" s="793" t="s">
        <v>277</v>
      </c>
      <c r="B231" s="794"/>
      <c r="C231" s="666" t="s">
        <v>12</v>
      </c>
      <c r="D231" s="526">
        <v>16.72</v>
      </c>
      <c r="E231" s="209">
        <v>17</v>
      </c>
      <c r="F231" s="526">
        <f t="shared" si="3"/>
        <v>284.24</v>
      </c>
      <c r="G231" s="196"/>
    </row>
    <row r="232" spans="1:7" x14ac:dyDescent="0.25">
      <c r="A232" s="793" t="s">
        <v>278</v>
      </c>
      <c r="B232" s="794"/>
      <c r="C232" s="666" t="s">
        <v>13</v>
      </c>
      <c r="D232" s="526">
        <v>520.70000000000005</v>
      </c>
      <c r="E232" s="209">
        <v>0.4</v>
      </c>
      <c r="F232" s="526">
        <f t="shared" si="3"/>
        <v>208.28000000000003</v>
      </c>
      <c r="G232" s="196"/>
    </row>
    <row r="233" spans="1:7" x14ac:dyDescent="0.25">
      <c r="A233" s="666" t="s">
        <v>279</v>
      </c>
      <c r="B233" s="666"/>
      <c r="C233" s="207" t="s">
        <v>280</v>
      </c>
      <c r="D233" s="526">
        <v>2363.35</v>
      </c>
      <c r="E233" s="209">
        <v>0.7</v>
      </c>
      <c r="F233" s="526">
        <f t="shared" si="3"/>
        <v>1654.3449999999998</v>
      </c>
      <c r="G233" s="196"/>
    </row>
    <row r="234" spans="1:7" x14ac:dyDescent="0.25">
      <c r="A234" s="793" t="s">
        <v>281</v>
      </c>
      <c r="B234" s="794"/>
      <c r="C234" s="649" t="s">
        <v>13</v>
      </c>
      <c r="D234" s="526">
        <v>73.3</v>
      </c>
      <c r="E234" s="209">
        <v>2</v>
      </c>
      <c r="F234" s="526">
        <f t="shared" si="3"/>
        <v>146.6</v>
      </c>
      <c r="G234" s="196"/>
    </row>
    <row r="235" spans="1:7" ht="15.75" thickBot="1" x14ac:dyDescent="0.3">
      <c r="A235" s="666" t="s">
        <v>159</v>
      </c>
      <c r="B235" s="666"/>
      <c r="C235" s="666" t="s">
        <v>160</v>
      </c>
      <c r="D235" s="267">
        <f>SUM(F224:F233)</f>
        <v>17095.834000000003</v>
      </c>
      <c r="E235" s="267">
        <v>0.03</v>
      </c>
      <c r="F235" s="667">
        <f>+E235*D235</f>
        <v>512.87502000000006</v>
      </c>
      <c r="G235" s="196"/>
    </row>
    <row r="236" spans="1:7" ht="15.75" thickBot="1" x14ac:dyDescent="0.3">
      <c r="A236" s="180"/>
      <c r="B236" s="180"/>
      <c r="C236" s="180"/>
      <c r="D236" s="180"/>
      <c r="E236" s="180"/>
      <c r="F236" s="203" t="s">
        <v>122</v>
      </c>
      <c r="G236" s="261">
        <f>SUM(F224:F235)</f>
        <v>17755.309020000001</v>
      </c>
    </row>
    <row r="237" spans="1:7" ht="15.75" thickBot="1" x14ac:dyDescent="0.3">
      <c r="A237" s="223" t="s">
        <v>125</v>
      </c>
      <c r="B237" s="224"/>
      <c r="C237" s="180"/>
      <c r="D237" s="180"/>
      <c r="E237" s="180"/>
      <c r="F237" s="180"/>
      <c r="G237" s="180"/>
    </row>
    <row r="238" spans="1:7" x14ac:dyDescent="0.25">
      <c r="A238" s="225" t="s">
        <v>126</v>
      </c>
      <c r="B238" s="226" t="s">
        <v>127</v>
      </c>
      <c r="C238" s="647" t="s">
        <v>128</v>
      </c>
      <c r="D238" s="647" t="s">
        <v>129</v>
      </c>
      <c r="E238" s="647" t="s">
        <v>130</v>
      </c>
      <c r="F238" s="227" t="s">
        <v>118</v>
      </c>
      <c r="G238" s="192"/>
    </row>
    <row r="239" spans="1:7" x14ac:dyDescent="0.25">
      <c r="A239" s="210" t="s">
        <v>161</v>
      </c>
      <c r="B239" s="228">
        <v>0.15</v>
      </c>
      <c r="C239" s="229">
        <v>5</v>
      </c>
      <c r="D239" s="194">
        <v>1200</v>
      </c>
      <c r="E239" s="228">
        <f>+D239*C239*B239</f>
        <v>900</v>
      </c>
      <c r="F239" s="202">
        <f>+E239</f>
        <v>900</v>
      </c>
      <c r="G239" s="196"/>
    </row>
    <row r="240" spans="1:7" x14ac:dyDescent="0.25">
      <c r="A240" s="210"/>
      <c r="B240" s="231"/>
      <c r="C240" s="193"/>
      <c r="D240" s="199"/>
      <c r="E240" s="202"/>
      <c r="F240" s="202"/>
      <c r="G240" s="196"/>
    </row>
    <row r="241" spans="1:7" ht="15.75" thickBot="1" x14ac:dyDescent="0.3">
      <c r="A241" s="232"/>
      <c r="B241" s="218"/>
      <c r="C241" s="219"/>
      <c r="D241" s="220"/>
      <c r="E241" s="221"/>
      <c r="F241" s="218"/>
      <c r="G241" s="196"/>
    </row>
    <row r="242" spans="1:7" ht="15.75" thickBot="1" x14ac:dyDescent="0.3">
      <c r="A242" s="180"/>
      <c r="B242" s="180"/>
      <c r="C242" s="180"/>
      <c r="D242" s="180"/>
      <c r="E242" s="180"/>
      <c r="F242" s="203" t="s">
        <v>122</v>
      </c>
      <c r="G242" s="204">
        <f>SUM(F239:F241)</f>
        <v>900</v>
      </c>
    </row>
    <row r="243" spans="1:7" ht="15.75" thickBot="1" x14ac:dyDescent="0.3">
      <c r="A243" s="223" t="s">
        <v>131</v>
      </c>
      <c r="B243" s="180"/>
      <c r="C243" s="180"/>
      <c r="D243" s="180"/>
      <c r="E243" s="180"/>
      <c r="F243" s="180"/>
      <c r="G243" s="180"/>
    </row>
    <row r="244" spans="1:7" x14ac:dyDescent="0.25">
      <c r="A244" s="225" t="s">
        <v>132</v>
      </c>
      <c r="B244" s="233" t="s">
        <v>116</v>
      </c>
      <c r="C244" s="647" t="s">
        <v>117</v>
      </c>
      <c r="D244" s="234" t="s">
        <v>133</v>
      </c>
      <c r="E244" s="233" t="s">
        <v>134</v>
      </c>
      <c r="F244" s="190" t="s">
        <v>118</v>
      </c>
      <c r="G244" s="192"/>
    </row>
    <row r="245" spans="1:7" x14ac:dyDescent="0.25">
      <c r="A245" s="235" t="s">
        <v>135</v>
      </c>
      <c r="B245" s="193" t="s">
        <v>136</v>
      </c>
      <c r="C245" s="668">
        <v>0.25</v>
      </c>
      <c r="D245" s="202">
        <v>27720.947224208332</v>
      </c>
      <c r="E245" s="228">
        <f>1/C245*8</f>
        <v>32</v>
      </c>
      <c r="F245" s="237">
        <f>C245*D245</f>
        <v>6930.236806052083</v>
      </c>
      <c r="G245" s="196"/>
    </row>
    <row r="246" spans="1:7" x14ac:dyDescent="0.25">
      <c r="A246" s="225"/>
      <c r="B246" s="499"/>
      <c r="C246" s="474"/>
      <c r="D246" s="202"/>
      <c r="E246" s="202"/>
      <c r="F246" s="237"/>
      <c r="G246" s="196"/>
    </row>
    <row r="247" spans="1:7" x14ac:dyDescent="0.25">
      <c r="A247" s="210"/>
      <c r="B247" s="473"/>
      <c r="C247" s="474"/>
      <c r="D247" s="202"/>
      <c r="E247" s="202"/>
      <c r="F247" s="237"/>
      <c r="G247" s="196"/>
    </row>
    <row r="248" spans="1:7" ht="15.75" thickBot="1" x14ac:dyDescent="0.3">
      <c r="A248" s="241"/>
      <c r="B248" s="242"/>
      <c r="C248" s="242"/>
      <c r="D248" s="242"/>
      <c r="E248" s="217"/>
      <c r="F248" s="648"/>
      <c r="G248" s="222"/>
    </row>
    <row r="249" spans="1:7" ht="15.75" thickBot="1" x14ac:dyDescent="0.3">
      <c r="A249" s="180"/>
      <c r="B249" s="180"/>
      <c r="C249" s="180"/>
      <c r="D249" s="180"/>
      <c r="E249" s="180"/>
      <c r="F249" s="203" t="s">
        <v>122</v>
      </c>
      <c r="G249" s="204">
        <f>SUM(F245:F248)</f>
        <v>6930.236806052083</v>
      </c>
    </row>
    <row r="250" spans="1:7" ht="15.75" thickBot="1" x14ac:dyDescent="0.3">
      <c r="A250" s="180"/>
      <c r="B250" s="180"/>
      <c r="C250" s="180"/>
      <c r="D250" s="188"/>
      <c r="E250" s="180"/>
      <c r="F250" s="188"/>
      <c r="G250" s="180"/>
    </row>
    <row r="251" spans="1:7" ht="15.75" thickBot="1" x14ac:dyDescent="0.3">
      <c r="A251" s="180"/>
      <c r="B251" s="180"/>
      <c r="C251" s="180"/>
      <c r="D251" s="244" t="s">
        <v>137</v>
      </c>
      <c r="E251" s="245"/>
      <c r="F251" s="245"/>
      <c r="G251" s="261">
        <f>G221+G236+G242+G249</f>
        <v>26832.057666354685</v>
      </c>
    </row>
    <row r="253" spans="1:7" ht="15.75" thickBot="1" x14ac:dyDescent="0.3"/>
    <row r="254" spans="1:7" x14ac:dyDescent="0.25">
      <c r="A254" s="174" t="s">
        <v>107</v>
      </c>
      <c r="B254" s="175"/>
      <c r="C254" s="176"/>
      <c r="D254" s="177"/>
      <c r="E254" s="176"/>
      <c r="F254" s="176"/>
      <c r="G254" s="102"/>
    </row>
    <row r="255" spans="1:7" x14ac:dyDescent="0.25">
      <c r="A255" s="178" t="s">
        <v>298</v>
      </c>
      <c r="B255" s="179"/>
      <c r="C255" s="651"/>
      <c r="D255" s="652" t="s">
        <v>109</v>
      </c>
      <c r="E255" s="651"/>
      <c r="F255" s="651"/>
      <c r="G255" s="182"/>
    </row>
    <row r="256" spans="1:7" ht="15.75" thickBot="1" x14ac:dyDescent="0.3">
      <c r="A256" s="183"/>
      <c r="B256" s="184"/>
      <c r="C256" s="735"/>
      <c r="D256" s="736"/>
      <c r="E256" s="736"/>
      <c r="F256" s="736"/>
      <c r="G256" s="737"/>
    </row>
    <row r="257" spans="1:7" x14ac:dyDescent="0.25">
      <c r="A257" s="185"/>
      <c r="B257" s="180"/>
      <c r="C257" s="180"/>
      <c r="D257" s="180"/>
      <c r="E257" s="180"/>
      <c r="F257" s="180"/>
      <c r="G257" s="180"/>
    </row>
    <row r="258" spans="1:7" x14ac:dyDescent="0.25">
      <c r="A258" s="186" t="s">
        <v>110</v>
      </c>
      <c r="B258" s="180"/>
      <c r="D258" s="187"/>
      <c r="F258" s="187" t="s">
        <v>111</v>
      </c>
      <c r="G258" s="180"/>
    </row>
    <row r="259" spans="1:7" x14ac:dyDescent="0.25">
      <c r="A259" s="185" t="s">
        <v>148</v>
      </c>
      <c r="B259" s="180"/>
      <c r="C259" s="187"/>
      <c r="D259" s="187"/>
      <c r="E259" s="187"/>
      <c r="F259" s="187" t="s">
        <v>149</v>
      </c>
      <c r="G259" s="188" t="s">
        <v>172</v>
      </c>
    </row>
    <row r="260" spans="1:7" x14ac:dyDescent="0.25">
      <c r="A260" s="772" t="s">
        <v>282</v>
      </c>
      <c r="B260" s="773"/>
      <c r="C260" s="773"/>
      <c r="D260" s="773"/>
      <c r="E260" s="773"/>
      <c r="F260" s="773"/>
      <c r="G260" s="180"/>
    </row>
    <row r="261" spans="1:7" ht="15.75" thickBot="1" x14ac:dyDescent="0.3">
      <c r="A261" s="181" t="s">
        <v>114</v>
      </c>
      <c r="B261" s="180"/>
      <c r="C261" s="180"/>
      <c r="D261" s="180"/>
      <c r="E261" s="180"/>
      <c r="F261" s="180"/>
      <c r="G261" s="180"/>
    </row>
    <row r="262" spans="1:7" x14ac:dyDescent="0.25">
      <c r="A262" s="740" t="s">
        <v>115</v>
      </c>
      <c r="B262" s="741"/>
      <c r="C262" s="647" t="s">
        <v>116</v>
      </c>
      <c r="D262" s="190" t="s">
        <v>150</v>
      </c>
      <c r="E262" s="191" t="s">
        <v>151</v>
      </c>
      <c r="F262" s="191" t="s">
        <v>119</v>
      </c>
      <c r="G262" s="192"/>
    </row>
    <row r="263" spans="1:7" x14ac:dyDescent="0.25">
      <c r="A263" s="742" t="s">
        <v>120</v>
      </c>
      <c r="B263" s="743"/>
      <c r="C263" s="193" t="s">
        <v>121</v>
      </c>
      <c r="D263" s="194">
        <f>+G293</f>
        <v>4800</v>
      </c>
      <c r="E263" s="194">
        <v>0.05</v>
      </c>
      <c r="F263" s="195">
        <f>+E263*D263</f>
        <v>240</v>
      </c>
      <c r="G263" s="196"/>
    </row>
    <row r="264" spans="1:7" x14ac:dyDescent="0.25">
      <c r="A264" s="645"/>
      <c r="B264" s="646"/>
      <c r="C264" s="193"/>
      <c r="D264" s="194"/>
      <c r="E264" s="194"/>
      <c r="F264" s="195"/>
      <c r="G264" s="196"/>
    </row>
    <row r="265" spans="1:7" x14ac:dyDescent="0.25">
      <c r="A265" s="645"/>
      <c r="B265" s="646"/>
      <c r="C265" s="193"/>
      <c r="D265" s="194"/>
      <c r="E265" s="194"/>
      <c r="F265" s="195"/>
      <c r="G265" s="196"/>
    </row>
    <row r="266" spans="1:7" x14ac:dyDescent="0.25">
      <c r="A266" s="742"/>
      <c r="B266" s="743"/>
      <c r="C266" s="193"/>
      <c r="D266" s="194"/>
      <c r="E266" s="194"/>
      <c r="F266" s="195"/>
      <c r="G266" s="196"/>
    </row>
    <row r="267" spans="1:7" ht="15.75" thickBot="1" x14ac:dyDescent="0.3">
      <c r="A267" s="744"/>
      <c r="B267" s="745"/>
      <c r="C267" s="193"/>
      <c r="D267" s="201"/>
      <c r="E267" s="202"/>
      <c r="F267" s="195"/>
      <c r="G267" s="196"/>
    </row>
    <row r="268" spans="1:7" ht="15.75" thickBot="1" x14ac:dyDescent="0.3">
      <c r="A268" s="180"/>
      <c r="B268" s="180"/>
      <c r="C268" s="180"/>
      <c r="D268" s="180"/>
      <c r="E268" s="180"/>
      <c r="F268" s="203" t="s">
        <v>122</v>
      </c>
      <c r="G268" s="204">
        <f>SUM(F263:F267)</f>
        <v>240</v>
      </c>
    </row>
    <row r="269" spans="1:7" ht="15.75" thickBot="1" x14ac:dyDescent="0.3">
      <c r="A269" s="181" t="s">
        <v>123</v>
      </c>
      <c r="B269" s="180"/>
      <c r="C269" s="180"/>
      <c r="D269" s="180"/>
      <c r="E269" s="180"/>
      <c r="F269" s="180"/>
      <c r="G269" s="180"/>
    </row>
    <row r="270" spans="1:7" x14ac:dyDescent="0.25">
      <c r="A270" s="740" t="s">
        <v>115</v>
      </c>
      <c r="B270" s="741"/>
      <c r="C270" s="647" t="s">
        <v>116</v>
      </c>
      <c r="D270" s="647" t="s">
        <v>124</v>
      </c>
      <c r="E270" s="647" t="s">
        <v>117</v>
      </c>
      <c r="F270" s="190" t="s">
        <v>118</v>
      </c>
      <c r="G270" s="192"/>
    </row>
    <row r="271" spans="1:7" x14ac:dyDescent="0.25">
      <c r="A271" s="744" t="s">
        <v>283</v>
      </c>
      <c r="B271" s="745"/>
      <c r="C271" s="207" t="s">
        <v>116</v>
      </c>
      <c r="D271" s="195">
        <v>65100</v>
      </c>
      <c r="E271" s="195">
        <v>1</v>
      </c>
      <c r="F271" s="195">
        <f t="shared" ref="F271:F276" si="4">+E271*D271</f>
        <v>65100</v>
      </c>
      <c r="G271" s="196"/>
    </row>
    <row r="272" spans="1:7" x14ac:dyDescent="0.25">
      <c r="A272" s="750" t="s">
        <v>182</v>
      </c>
      <c r="B272" s="751"/>
      <c r="C272" s="207" t="s">
        <v>13</v>
      </c>
      <c r="D272" s="195">
        <v>2000</v>
      </c>
      <c r="E272" s="209">
        <v>0.5</v>
      </c>
      <c r="F272" s="195">
        <f t="shared" si="4"/>
        <v>1000</v>
      </c>
      <c r="G272" s="196"/>
    </row>
    <row r="273" spans="1:7" x14ac:dyDescent="0.25">
      <c r="A273" s="750" t="s">
        <v>185</v>
      </c>
      <c r="B273" s="751"/>
      <c r="C273" s="207" t="s">
        <v>116</v>
      </c>
      <c r="D273" s="195">
        <v>400</v>
      </c>
      <c r="E273" s="209">
        <v>1</v>
      </c>
      <c r="F273" s="195">
        <f t="shared" si="4"/>
        <v>400</v>
      </c>
      <c r="G273" s="196"/>
    </row>
    <row r="274" spans="1:7" x14ac:dyDescent="0.25">
      <c r="A274" s="750" t="s">
        <v>177</v>
      </c>
      <c r="B274" s="751"/>
      <c r="C274" s="207" t="s">
        <v>178</v>
      </c>
      <c r="D274" s="195">
        <v>30000</v>
      </c>
      <c r="E274" s="209">
        <v>5.0000000000000001E-3</v>
      </c>
      <c r="F274" s="195">
        <f t="shared" si="4"/>
        <v>150</v>
      </c>
      <c r="G274" s="196"/>
    </row>
    <row r="275" spans="1:7" x14ac:dyDescent="0.25">
      <c r="A275" s="750" t="s">
        <v>186</v>
      </c>
      <c r="B275" s="751"/>
      <c r="C275" s="207" t="s">
        <v>116</v>
      </c>
      <c r="D275" s="195">
        <v>4000</v>
      </c>
      <c r="E275" s="209">
        <v>5.0000000000000001E-3</v>
      </c>
      <c r="F275" s="195">
        <f t="shared" si="4"/>
        <v>20</v>
      </c>
      <c r="G275" s="196"/>
    </row>
    <row r="276" spans="1:7" x14ac:dyDescent="0.25">
      <c r="A276" s="645" t="s">
        <v>159</v>
      </c>
      <c r="B276" s="206"/>
      <c r="C276" s="207" t="s">
        <v>160</v>
      </c>
      <c r="D276" s="195">
        <f>SUM(F271:F275)</f>
        <v>66670</v>
      </c>
      <c r="E276" s="195">
        <v>0.05</v>
      </c>
      <c r="F276" s="195">
        <f t="shared" si="4"/>
        <v>3333.5</v>
      </c>
      <c r="G276" s="196"/>
    </row>
    <row r="277" spans="1:7" x14ac:dyDescent="0.25">
      <c r="A277" s="205"/>
      <c r="B277" s="206"/>
      <c r="C277" s="207"/>
      <c r="D277" s="208"/>
      <c r="E277" s="195"/>
      <c r="F277" s="195"/>
      <c r="G277" s="196"/>
    </row>
    <row r="278" spans="1:7" x14ac:dyDescent="0.25">
      <c r="A278" s="210"/>
      <c r="B278" s="211"/>
      <c r="C278" s="212"/>
      <c r="D278" s="213"/>
      <c r="E278" s="214"/>
      <c r="F278" s="215"/>
      <c r="G278" s="196"/>
    </row>
    <row r="279" spans="1:7" ht="15.75" thickBot="1" x14ac:dyDescent="0.3">
      <c r="A279" s="216"/>
      <c r="B279" s="217"/>
      <c r="C279" s="218"/>
      <c r="D279" s="219"/>
      <c r="E279" s="220"/>
      <c r="F279" s="221"/>
      <c r="G279" s="222"/>
    </row>
    <row r="280" spans="1:7" ht="15.75" thickBot="1" x14ac:dyDescent="0.3">
      <c r="A280" s="180"/>
      <c r="B280" s="180"/>
      <c r="C280" s="180"/>
      <c r="D280" s="180"/>
      <c r="E280" s="180"/>
      <c r="F280" s="203" t="s">
        <v>122</v>
      </c>
      <c r="G280" s="204">
        <f>SUM(F271:F279)</f>
        <v>70003.5</v>
      </c>
    </row>
    <row r="281" spans="1:7" ht="15.75" thickBot="1" x14ac:dyDescent="0.3">
      <c r="A281" s="223" t="s">
        <v>125</v>
      </c>
      <c r="B281" s="224"/>
      <c r="C281" s="180"/>
      <c r="D281" s="180"/>
      <c r="E281" s="180"/>
      <c r="F281" s="180"/>
      <c r="G281" s="180"/>
    </row>
    <row r="282" spans="1:7" x14ac:dyDescent="0.25">
      <c r="A282" s="225" t="s">
        <v>126</v>
      </c>
      <c r="B282" s="653" t="s">
        <v>127</v>
      </c>
      <c r="C282" s="647" t="s">
        <v>128</v>
      </c>
      <c r="D282" s="647" t="s">
        <v>129</v>
      </c>
      <c r="E282" s="647" t="s">
        <v>130</v>
      </c>
      <c r="F282" s="227" t="s">
        <v>118</v>
      </c>
      <c r="G282" s="192"/>
    </row>
    <row r="283" spans="1:7" x14ac:dyDescent="0.25">
      <c r="A283" s="210" t="s">
        <v>161</v>
      </c>
      <c r="B283" s="228">
        <v>0.25</v>
      </c>
      <c r="C283" s="229">
        <v>5</v>
      </c>
      <c r="D283" s="230">
        <v>1200</v>
      </c>
      <c r="E283" s="228">
        <f>+D283*C283*B283</f>
        <v>1500</v>
      </c>
      <c r="F283" s="202">
        <f>+E283</f>
        <v>1500</v>
      </c>
      <c r="G283" s="196"/>
    </row>
    <row r="284" spans="1:7" x14ac:dyDescent="0.25">
      <c r="A284" s="210" t="s">
        <v>179</v>
      </c>
      <c r="B284" s="231"/>
      <c r="C284" s="193"/>
      <c r="D284" s="199"/>
      <c r="E284" s="202"/>
      <c r="F284" s="202"/>
      <c r="G284" s="196"/>
    </row>
    <row r="285" spans="1:7" ht="15.75" thickBot="1" x14ac:dyDescent="0.3">
      <c r="A285" s="232"/>
      <c r="B285" s="218"/>
      <c r="C285" s="219"/>
      <c r="D285" s="220"/>
      <c r="E285" s="221"/>
      <c r="F285" s="218"/>
      <c r="G285" s="196"/>
    </row>
    <row r="286" spans="1:7" ht="15.75" thickBot="1" x14ac:dyDescent="0.3">
      <c r="A286" s="180"/>
      <c r="B286" s="180"/>
      <c r="C286" s="180"/>
      <c r="D286" s="180"/>
      <c r="E286" s="180"/>
      <c r="F286" s="203" t="s">
        <v>122</v>
      </c>
      <c r="G286" s="204">
        <f>SUM(F283:F285)</f>
        <v>1500</v>
      </c>
    </row>
    <row r="287" spans="1:7" ht="15.75" thickBot="1" x14ac:dyDescent="0.3">
      <c r="A287" s="223" t="s">
        <v>131</v>
      </c>
      <c r="B287" s="180"/>
      <c r="C287" s="180"/>
      <c r="D287" s="180"/>
      <c r="E287" s="180"/>
      <c r="F287" s="180"/>
      <c r="G287" s="180"/>
    </row>
    <row r="288" spans="1:7" x14ac:dyDescent="0.25">
      <c r="A288" s="225" t="s">
        <v>132</v>
      </c>
      <c r="B288" s="233" t="s">
        <v>116</v>
      </c>
      <c r="C288" s="647" t="s">
        <v>117</v>
      </c>
      <c r="D288" s="234" t="s">
        <v>133</v>
      </c>
      <c r="E288" s="233" t="s">
        <v>134</v>
      </c>
      <c r="F288" s="190" t="s">
        <v>118</v>
      </c>
      <c r="G288" s="192"/>
    </row>
    <row r="289" spans="1:7" x14ac:dyDescent="0.25">
      <c r="A289" s="235" t="s">
        <v>180</v>
      </c>
      <c r="B289" s="193" t="s">
        <v>136</v>
      </c>
      <c r="C289" s="660">
        <v>0.15</v>
      </c>
      <c r="D289" s="202">
        <v>32000</v>
      </c>
      <c r="E289" s="228">
        <f>1/C289*8</f>
        <v>53.333333333333336</v>
      </c>
      <c r="F289" s="237">
        <f>+C289*D289</f>
        <v>4800</v>
      </c>
      <c r="G289" s="196"/>
    </row>
    <row r="290" spans="1:7" x14ac:dyDescent="0.25">
      <c r="A290" s="225"/>
      <c r="B290" s="499"/>
      <c r="C290" s="655"/>
      <c r="D290" s="202"/>
      <c r="E290" s="202"/>
      <c r="F290" s="237"/>
      <c r="G290" s="196"/>
    </row>
    <row r="291" spans="1:7" x14ac:dyDescent="0.25">
      <c r="A291" s="210"/>
      <c r="B291" s="473"/>
      <c r="C291" s="655"/>
      <c r="D291" s="202"/>
      <c r="E291" s="202"/>
      <c r="F291" s="237"/>
      <c r="G291" s="196"/>
    </row>
    <row r="292" spans="1:7" ht="15.75" thickBot="1" x14ac:dyDescent="0.3">
      <c r="A292" s="241"/>
      <c r="B292" s="242"/>
      <c r="C292" s="242"/>
      <c r="D292" s="242"/>
      <c r="E292" s="656"/>
      <c r="F292" s="648"/>
      <c r="G292" s="657"/>
    </row>
    <row r="293" spans="1:7" ht="15.75" thickBot="1" x14ac:dyDescent="0.3">
      <c r="A293" s="180"/>
      <c r="B293" s="180"/>
      <c r="C293" s="180"/>
      <c r="D293" s="180"/>
      <c r="E293" s="180"/>
      <c r="F293" s="203" t="s">
        <v>122</v>
      </c>
      <c r="G293" s="204">
        <f>SUM(F289:F292)</f>
        <v>4800</v>
      </c>
    </row>
    <row r="294" spans="1:7" ht="15.75" thickBot="1" x14ac:dyDescent="0.3">
      <c r="A294" s="180"/>
      <c r="B294" s="180"/>
      <c r="C294" s="180"/>
      <c r="D294" s="188"/>
      <c r="E294" s="180"/>
      <c r="F294" s="188"/>
      <c r="G294" s="651"/>
    </row>
    <row r="295" spans="1:7" ht="15.75" thickBot="1" x14ac:dyDescent="0.3">
      <c r="A295" s="180"/>
      <c r="B295" s="180"/>
      <c r="C295" s="180"/>
      <c r="D295" s="244" t="s">
        <v>137</v>
      </c>
      <c r="E295" s="245"/>
      <c r="F295" s="245"/>
      <c r="G295" s="204">
        <f>G268+G280+G286+G293</f>
        <v>76543.5</v>
      </c>
    </row>
    <row r="299" spans="1:7" ht="15.75" thickBot="1" x14ac:dyDescent="0.3"/>
    <row r="300" spans="1:7" x14ac:dyDescent="0.25">
      <c r="A300" s="174" t="s">
        <v>107</v>
      </c>
      <c r="B300" s="175"/>
      <c r="C300" s="176"/>
      <c r="D300" s="177"/>
      <c r="E300" s="176"/>
      <c r="F300" s="176"/>
      <c r="G300" s="102"/>
    </row>
    <row r="301" spans="1:7" x14ac:dyDescent="0.25">
      <c r="A301" s="178" t="s">
        <v>298</v>
      </c>
      <c r="B301" s="179"/>
      <c r="C301" s="651"/>
      <c r="D301" s="652" t="s">
        <v>109</v>
      </c>
      <c r="E301" s="651"/>
      <c r="F301" s="651"/>
      <c r="G301" s="182"/>
    </row>
    <row r="302" spans="1:7" ht="15.75" thickBot="1" x14ac:dyDescent="0.3">
      <c r="A302" s="183"/>
      <c r="B302" s="184"/>
      <c r="C302" s="735"/>
      <c r="D302" s="736"/>
      <c r="E302" s="736"/>
      <c r="F302" s="736"/>
      <c r="G302" s="737"/>
    </row>
    <row r="303" spans="1:7" x14ac:dyDescent="0.25">
      <c r="A303" s="185"/>
      <c r="B303" s="180"/>
      <c r="C303" s="180"/>
      <c r="D303" s="180"/>
      <c r="E303" s="180"/>
      <c r="F303" s="180"/>
      <c r="G303" s="180"/>
    </row>
    <row r="304" spans="1:7" x14ac:dyDescent="0.25">
      <c r="A304" s="186" t="s">
        <v>110</v>
      </c>
      <c r="B304" s="180"/>
      <c r="D304" s="187"/>
      <c r="F304" s="187" t="s">
        <v>111</v>
      </c>
      <c r="G304" s="180"/>
    </row>
    <row r="305" spans="1:7" x14ac:dyDescent="0.25">
      <c r="A305" s="185" t="s">
        <v>148</v>
      </c>
      <c r="B305" s="180"/>
      <c r="C305" s="187"/>
      <c r="D305" s="187"/>
      <c r="E305" s="187"/>
      <c r="F305" s="187" t="s">
        <v>149</v>
      </c>
      <c r="G305" s="188" t="s">
        <v>172</v>
      </c>
    </row>
    <row r="306" spans="1:7" x14ac:dyDescent="0.25">
      <c r="A306" s="772" t="s">
        <v>38</v>
      </c>
      <c r="B306" s="773"/>
      <c r="C306" s="773"/>
      <c r="D306" s="773"/>
      <c r="E306" s="773"/>
      <c r="F306" s="773"/>
      <c r="G306" s="180"/>
    </row>
    <row r="307" spans="1:7" ht="15.75" thickBot="1" x14ac:dyDescent="0.3">
      <c r="A307" s="181" t="s">
        <v>114</v>
      </c>
      <c r="B307" s="180"/>
      <c r="C307" s="180"/>
      <c r="D307" s="180"/>
      <c r="E307" s="180"/>
      <c r="F307" s="180"/>
      <c r="G307" s="180"/>
    </row>
    <row r="308" spans="1:7" x14ac:dyDescent="0.25">
      <c r="A308" s="740" t="s">
        <v>115</v>
      </c>
      <c r="B308" s="741"/>
      <c r="C308" s="662" t="s">
        <v>116</v>
      </c>
      <c r="D308" s="190" t="s">
        <v>150</v>
      </c>
      <c r="E308" s="191" t="s">
        <v>151</v>
      </c>
      <c r="F308" s="191" t="s">
        <v>119</v>
      </c>
      <c r="G308" s="192"/>
    </row>
    <row r="309" spans="1:7" x14ac:dyDescent="0.25">
      <c r="A309" s="742" t="s">
        <v>120</v>
      </c>
      <c r="B309" s="743"/>
      <c r="C309" s="193" t="s">
        <v>121</v>
      </c>
      <c r="D309" s="194">
        <f>+G339</f>
        <v>90000</v>
      </c>
      <c r="E309" s="194">
        <v>0.05</v>
      </c>
      <c r="F309" s="195">
        <f>+E309*D309</f>
        <v>4500</v>
      </c>
      <c r="G309" s="196"/>
    </row>
    <row r="310" spans="1:7" x14ac:dyDescent="0.25">
      <c r="A310" s="663"/>
      <c r="B310" s="664"/>
      <c r="C310" s="193"/>
      <c r="D310" s="194"/>
      <c r="E310" s="194"/>
      <c r="F310" s="195"/>
      <c r="G310" s="196"/>
    </row>
    <row r="311" spans="1:7" x14ac:dyDescent="0.25">
      <c r="A311" s="663"/>
      <c r="B311" s="664"/>
      <c r="C311" s="193"/>
      <c r="D311" s="194"/>
      <c r="E311" s="194"/>
      <c r="F311" s="195"/>
      <c r="G311" s="196"/>
    </row>
    <row r="312" spans="1:7" x14ac:dyDescent="0.25">
      <c r="A312" s="742"/>
      <c r="B312" s="743"/>
      <c r="C312" s="193"/>
      <c r="D312" s="194"/>
      <c r="E312" s="194"/>
      <c r="F312" s="195"/>
      <c r="G312" s="196"/>
    </row>
    <row r="313" spans="1:7" ht="15.75" thickBot="1" x14ac:dyDescent="0.3">
      <c r="A313" s="744"/>
      <c r="B313" s="745"/>
      <c r="C313" s="193"/>
      <c r="D313" s="201"/>
      <c r="E313" s="202"/>
      <c r="F313" s="195"/>
      <c r="G313" s="196"/>
    </row>
    <row r="314" spans="1:7" ht="15.75" thickBot="1" x14ac:dyDescent="0.3">
      <c r="A314" s="180"/>
      <c r="B314" s="180"/>
      <c r="C314" s="180"/>
      <c r="D314" s="180"/>
      <c r="E314" s="180"/>
      <c r="F314" s="203" t="s">
        <v>122</v>
      </c>
      <c r="G314" s="204">
        <f>SUM(F309:F313)</f>
        <v>4500</v>
      </c>
    </row>
    <row r="315" spans="1:7" ht="15.75" thickBot="1" x14ac:dyDescent="0.3">
      <c r="A315" s="181" t="s">
        <v>123</v>
      </c>
      <c r="B315" s="180"/>
      <c r="C315" s="180"/>
      <c r="D315" s="180"/>
      <c r="E315" s="180"/>
      <c r="F315" s="180"/>
      <c r="G315" s="180"/>
    </row>
    <row r="316" spans="1:7" x14ac:dyDescent="0.25">
      <c r="A316" s="740" t="s">
        <v>115</v>
      </c>
      <c r="B316" s="741"/>
      <c r="C316" s="662" t="s">
        <v>116</v>
      </c>
      <c r="D316" s="662" t="s">
        <v>124</v>
      </c>
      <c r="E316" s="662" t="s">
        <v>117</v>
      </c>
      <c r="F316" s="190" t="s">
        <v>118</v>
      </c>
      <c r="G316" s="192"/>
    </row>
    <row r="317" spans="1:7" x14ac:dyDescent="0.25">
      <c r="A317" s="744" t="s">
        <v>284</v>
      </c>
      <c r="B317" s="745"/>
      <c r="C317" s="207" t="s">
        <v>116</v>
      </c>
      <c r="D317" s="669">
        <v>760000</v>
      </c>
      <c r="E317" s="195">
        <v>1</v>
      </c>
      <c r="F317" s="195">
        <f t="shared" ref="F317" si="5">+E317*D317</f>
        <v>760000</v>
      </c>
      <c r="G317" s="196"/>
    </row>
    <row r="318" spans="1:7" x14ac:dyDescent="0.25">
      <c r="A318" s="750"/>
      <c r="B318" s="751"/>
      <c r="C318" s="207"/>
      <c r="D318" s="195"/>
      <c r="E318" s="209"/>
      <c r="F318" s="195"/>
      <c r="G318" s="196"/>
    </row>
    <row r="319" spans="1:7" x14ac:dyDescent="0.25">
      <c r="A319" s="750"/>
      <c r="B319" s="751"/>
      <c r="C319" s="207"/>
      <c r="D319" s="195"/>
      <c r="E319" s="209"/>
      <c r="F319" s="195"/>
      <c r="G319" s="196"/>
    </row>
    <row r="320" spans="1:7" x14ac:dyDescent="0.25">
      <c r="A320" s="750"/>
      <c r="B320" s="751"/>
      <c r="C320" s="207"/>
      <c r="D320" s="195"/>
      <c r="E320" s="209"/>
      <c r="F320" s="195"/>
      <c r="G320" s="196"/>
    </row>
    <row r="321" spans="1:7" x14ac:dyDescent="0.25">
      <c r="A321" s="750"/>
      <c r="B321" s="751"/>
      <c r="C321" s="207"/>
      <c r="D321" s="195"/>
      <c r="E321" s="209"/>
      <c r="F321" s="195"/>
      <c r="G321" s="196"/>
    </row>
    <row r="322" spans="1:7" x14ac:dyDescent="0.25">
      <c r="A322" s="663"/>
      <c r="B322" s="206"/>
      <c r="C322" s="207"/>
      <c r="D322" s="195"/>
      <c r="E322" s="195"/>
      <c r="F322" s="195"/>
      <c r="G322" s="196"/>
    </row>
    <row r="323" spans="1:7" x14ac:dyDescent="0.25">
      <c r="A323" s="205"/>
      <c r="B323" s="206"/>
      <c r="C323" s="207"/>
      <c r="D323" s="208"/>
      <c r="E323" s="195"/>
      <c r="F323" s="195"/>
      <c r="G323" s="196"/>
    </row>
    <row r="324" spans="1:7" x14ac:dyDescent="0.25">
      <c r="A324" s="210"/>
      <c r="B324" s="211"/>
      <c r="C324" s="212"/>
      <c r="D324" s="213"/>
      <c r="E324" s="214"/>
      <c r="F324" s="215"/>
      <c r="G324" s="196"/>
    </row>
    <row r="325" spans="1:7" ht="15.75" thickBot="1" x14ac:dyDescent="0.3">
      <c r="A325" s="216"/>
      <c r="B325" s="217"/>
      <c r="C325" s="218"/>
      <c r="D325" s="219"/>
      <c r="E325" s="220"/>
      <c r="F325" s="221"/>
      <c r="G325" s="222"/>
    </row>
    <row r="326" spans="1:7" ht="15.75" thickBot="1" x14ac:dyDescent="0.3">
      <c r="A326" s="180"/>
      <c r="B326" s="180"/>
      <c r="C326" s="180"/>
      <c r="D326" s="180"/>
      <c r="E326" s="180"/>
      <c r="F326" s="203" t="s">
        <v>122</v>
      </c>
      <c r="G326" s="204">
        <f>SUM(F317:F325)</f>
        <v>760000</v>
      </c>
    </row>
    <row r="327" spans="1:7" ht="15.75" thickBot="1" x14ac:dyDescent="0.3">
      <c r="A327" s="223" t="s">
        <v>125</v>
      </c>
      <c r="B327" s="224"/>
      <c r="C327" s="180"/>
      <c r="D327" s="180"/>
      <c r="E327" s="180"/>
      <c r="F327" s="180"/>
      <c r="G327" s="180"/>
    </row>
    <row r="328" spans="1:7" x14ac:dyDescent="0.25">
      <c r="A328" s="225" t="s">
        <v>126</v>
      </c>
      <c r="B328" s="653" t="s">
        <v>127</v>
      </c>
      <c r="C328" s="662" t="s">
        <v>128</v>
      </c>
      <c r="D328" s="662" t="s">
        <v>129</v>
      </c>
      <c r="E328" s="662" t="s">
        <v>130</v>
      </c>
      <c r="F328" s="227" t="s">
        <v>118</v>
      </c>
      <c r="G328" s="192"/>
    </row>
    <row r="329" spans="1:7" x14ac:dyDescent="0.25">
      <c r="A329" s="210" t="s">
        <v>161</v>
      </c>
      <c r="B329" s="228">
        <v>4</v>
      </c>
      <c r="C329" s="229">
        <v>5</v>
      </c>
      <c r="D329" s="230">
        <v>1200</v>
      </c>
      <c r="E329" s="228">
        <f>+D329*C329*B329</f>
        <v>24000</v>
      </c>
      <c r="F329" s="202">
        <f>+E329</f>
        <v>24000</v>
      </c>
      <c r="G329" s="196"/>
    </row>
    <row r="330" spans="1:7" x14ac:dyDescent="0.25">
      <c r="A330" s="210" t="s">
        <v>179</v>
      </c>
      <c r="B330" s="231"/>
      <c r="C330" s="193"/>
      <c r="D330" s="199"/>
      <c r="E330" s="202"/>
      <c r="F330" s="202"/>
      <c r="G330" s="196"/>
    </row>
    <row r="331" spans="1:7" ht="15.75" thickBot="1" x14ac:dyDescent="0.3">
      <c r="A331" s="232"/>
      <c r="B331" s="218"/>
      <c r="C331" s="219"/>
      <c r="D331" s="220"/>
      <c r="E331" s="221"/>
      <c r="F331" s="218"/>
      <c r="G331" s="196"/>
    </row>
    <row r="332" spans="1:7" ht="15.75" thickBot="1" x14ac:dyDescent="0.3">
      <c r="A332" s="180"/>
      <c r="B332" s="180"/>
      <c r="C332" s="180"/>
      <c r="D332" s="180"/>
      <c r="E332" s="180"/>
      <c r="F332" s="203" t="s">
        <v>122</v>
      </c>
      <c r="G332" s="204">
        <f>SUM(F329:F331)</f>
        <v>24000</v>
      </c>
    </row>
    <row r="333" spans="1:7" ht="15.75" thickBot="1" x14ac:dyDescent="0.3">
      <c r="A333" s="223" t="s">
        <v>131</v>
      </c>
      <c r="B333" s="180"/>
      <c r="C333" s="180"/>
      <c r="D333" s="180"/>
      <c r="E333" s="180"/>
      <c r="F333" s="180"/>
      <c r="G333" s="180"/>
    </row>
    <row r="334" spans="1:7" x14ac:dyDescent="0.25">
      <c r="A334" s="225" t="s">
        <v>132</v>
      </c>
      <c r="B334" s="233" t="s">
        <v>116</v>
      </c>
      <c r="C334" s="662" t="s">
        <v>117</v>
      </c>
      <c r="D334" s="234" t="s">
        <v>133</v>
      </c>
      <c r="E334" s="233" t="s">
        <v>134</v>
      </c>
      <c r="F334" s="190" t="s">
        <v>118</v>
      </c>
      <c r="G334" s="192"/>
    </row>
    <row r="335" spans="1:7" x14ac:dyDescent="0.25">
      <c r="A335" s="235" t="s">
        <v>180</v>
      </c>
      <c r="B335" s="193" t="s">
        <v>136</v>
      </c>
      <c r="C335" s="660">
        <v>0.75</v>
      </c>
      <c r="D335" s="669">
        <v>120000</v>
      </c>
      <c r="E335" s="228">
        <f>1/C335*8</f>
        <v>10.666666666666666</v>
      </c>
      <c r="F335" s="237">
        <f>+C335*D335</f>
        <v>90000</v>
      </c>
      <c r="G335" s="196"/>
    </row>
    <row r="336" spans="1:7" x14ac:dyDescent="0.25">
      <c r="A336" s="225"/>
      <c r="B336" s="499"/>
      <c r="C336" s="655"/>
      <c r="D336" s="202"/>
      <c r="E336" s="202"/>
      <c r="F336" s="237"/>
      <c r="G336" s="196"/>
    </row>
    <row r="337" spans="1:7" x14ac:dyDescent="0.25">
      <c r="A337" s="210"/>
      <c r="B337" s="473"/>
      <c r="C337" s="655"/>
      <c r="D337" s="202"/>
      <c r="E337" s="202"/>
      <c r="F337" s="237"/>
      <c r="G337" s="196"/>
    </row>
    <row r="338" spans="1:7" ht="15.75" thickBot="1" x14ac:dyDescent="0.3">
      <c r="A338" s="241"/>
      <c r="B338" s="242"/>
      <c r="C338" s="242"/>
      <c r="D338" s="242"/>
      <c r="E338" s="656"/>
      <c r="F338" s="661"/>
      <c r="G338" s="657"/>
    </row>
    <row r="339" spans="1:7" ht="15.75" thickBot="1" x14ac:dyDescent="0.3">
      <c r="A339" s="180"/>
      <c r="B339" s="180"/>
      <c r="C339" s="180"/>
      <c r="D339" s="180"/>
      <c r="E339" s="180"/>
      <c r="F339" s="203" t="s">
        <v>122</v>
      </c>
      <c r="G339" s="204">
        <f>SUM(F335:F338)</f>
        <v>90000</v>
      </c>
    </row>
    <row r="340" spans="1:7" ht="15.75" thickBot="1" x14ac:dyDescent="0.3">
      <c r="A340" s="180"/>
      <c r="B340" s="180"/>
      <c r="C340" s="180"/>
      <c r="D340" s="188"/>
      <c r="E340" s="180"/>
      <c r="F340" s="188"/>
      <c r="G340" s="651"/>
    </row>
    <row r="341" spans="1:7" ht="15.75" thickBot="1" x14ac:dyDescent="0.3">
      <c r="A341" s="180"/>
      <c r="B341" s="180"/>
      <c r="C341" s="180"/>
      <c r="D341" s="244" t="s">
        <v>137</v>
      </c>
      <c r="E341" s="245"/>
      <c r="F341" s="245"/>
      <c r="G341" s="204">
        <f>G314+G326+G332+G339</f>
        <v>878500</v>
      </c>
    </row>
    <row r="344" spans="1:7" ht="15.75" thickBot="1" x14ac:dyDescent="0.3"/>
    <row r="345" spans="1:7" x14ac:dyDescent="0.25">
      <c r="A345" s="174" t="s">
        <v>107</v>
      </c>
      <c r="B345" s="175"/>
      <c r="C345" s="176"/>
      <c r="D345" s="177"/>
      <c r="E345" s="176"/>
      <c r="F345" s="176"/>
      <c r="G345" s="102"/>
    </row>
    <row r="346" spans="1:7" x14ac:dyDescent="0.25">
      <c r="A346" s="178" t="s">
        <v>298</v>
      </c>
      <c r="B346" s="179"/>
      <c r="C346" s="651"/>
      <c r="D346" s="652" t="s">
        <v>109</v>
      </c>
      <c r="E346" s="651"/>
      <c r="F346" s="651"/>
      <c r="G346" s="182"/>
    </row>
    <row r="347" spans="1:7" ht="15.75" thickBot="1" x14ac:dyDescent="0.3">
      <c r="A347" s="183"/>
      <c r="B347" s="184"/>
      <c r="C347" s="735"/>
      <c r="D347" s="736"/>
      <c r="E347" s="736"/>
      <c r="F347" s="736"/>
      <c r="G347" s="737"/>
    </row>
    <row r="348" spans="1:7" x14ac:dyDescent="0.25">
      <c r="A348" s="185"/>
      <c r="B348" s="180"/>
      <c r="C348" s="180"/>
      <c r="D348" s="180"/>
      <c r="E348" s="180"/>
      <c r="F348" s="180"/>
      <c r="G348" s="180"/>
    </row>
    <row r="349" spans="1:7" x14ac:dyDescent="0.25">
      <c r="A349" s="186" t="s">
        <v>110</v>
      </c>
      <c r="B349" s="180"/>
      <c r="D349" s="187"/>
      <c r="F349" s="187" t="s">
        <v>111</v>
      </c>
      <c r="G349" s="180"/>
    </row>
    <row r="350" spans="1:7" x14ac:dyDescent="0.25">
      <c r="A350" s="185" t="s">
        <v>148</v>
      </c>
      <c r="B350" s="180"/>
      <c r="C350" s="187"/>
      <c r="D350" s="187"/>
      <c r="E350" s="187"/>
      <c r="F350" s="187" t="s">
        <v>149</v>
      </c>
      <c r="G350" s="188" t="s">
        <v>172</v>
      </c>
    </row>
    <row r="351" spans="1:7" x14ac:dyDescent="0.25">
      <c r="A351" s="772" t="s">
        <v>37</v>
      </c>
      <c r="B351" s="773"/>
      <c r="C351" s="773"/>
      <c r="D351" s="773"/>
      <c r="E351" s="773"/>
      <c r="F351" s="773"/>
      <c r="G351" s="180"/>
    </row>
    <row r="352" spans="1:7" ht="15.75" thickBot="1" x14ac:dyDescent="0.3">
      <c r="A352" s="181" t="s">
        <v>114</v>
      </c>
      <c r="B352" s="180"/>
      <c r="C352" s="180"/>
      <c r="D352" s="180"/>
      <c r="E352" s="180"/>
      <c r="F352" s="180"/>
      <c r="G352" s="180"/>
    </row>
    <row r="353" spans="1:7" x14ac:dyDescent="0.25">
      <c r="A353" s="740" t="s">
        <v>115</v>
      </c>
      <c r="B353" s="741"/>
      <c r="C353" s="662" t="s">
        <v>116</v>
      </c>
      <c r="D353" s="190" t="s">
        <v>150</v>
      </c>
      <c r="E353" s="191" t="s">
        <v>151</v>
      </c>
      <c r="F353" s="191" t="s">
        <v>119</v>
      </c>
      <c r="G353" s="192"/>
    </row>
    <row r="354" spans="1:7" x14ac:dyDescent="0.25">
      <c r="A354" s="742" t="s">
        <v>120</v>
      </c>
      <c r="B354" s="743"/>
      <c r="C354" s="193" t="s">
        <v>121</v>
      </c>
      <c r="D354" s="194">
        <f>+G384</f>
        <v>90000</v>
      </c>
      <c r="E354" s="194">
        <v>0.05</v>
      </c>
      <c r="F354" s="195">
        <f>+E354*D354</f>
        <v>4500</v>
      </c>
      <c r="G354" s="196"/>
    </row>
    <row r="355" spans="1:7" x14ac:dyDescent="0.25">
      <c r="A355" s="663"/>
      <c r="B355" s="664"/>
      <c r="C355" s="193"/>
      <c r="D355" s="194"/>
      <c r="E355" s="194"/>
      <c r="F355" s="195"/>
      <c r="G355" s="196"/>
    </row>
    <row r="356" spans="1:7" x14ac:dyDescent="0.25">
      <c r="A356" s="663"/>
      <c r="B356" s="664"/>
      <c r="C356" s="193"/>
      <c r="D356" s="194"/>
      <c r="E356" s="194"/>
      <c r="F356" s="195"/>
      <c r="G356" s="196"/>
    </row>
    <row r="357" spans="1:7" x14ac:dyDescent="0.25">
      <c r="A357" s="742"/>
      <c r="B357" s="743"/>
      <c r="C357" s="193"/>
      <c r="D357" s="194"/>
      <c r="E357" s="194"/>
      <c r="F357" s="195"/>
      <c r="G357" s="196"/>
    </row>
    <row r="358" spans="1:7" ht="15.75" thickBot="1" x14ac:dyDescent="0.3">
      <c r="A358" s="744"/>
      <c r="B358" s="745"/>
      <c r="C358" s="193"/>
      <c r="D358" s="201"/>
      <c r="E358" s="202"/>
      <c r="F358" s="195"/>
      <c r="G358" s="196"/>
    </row>
    <row r="359" spans="1:7" ht="15.75" thickBot="1" x14ac:dyDescent="0.3">
      <c r="A359" s="180"/>
      <c r="B359" s="180"/>
      <c r="C359" s="180"/>
      <c r="D359" s="180"/>
      <c r="E359" s="180"/>
      <c r="F359" s="203" t="s">
        <v>122</v>
      </c>
      <c r="G359" s="204">
        <f>SUM(F354:F358)</f>
        <v>4500</v>
      </c>
    </row>
    <row r="360" spans="1:7" ht="15.75" thickBot="1" x14ac:dyDescent="0.3">
      <c r="A360" s="181" t="s">
        <v>123</v>
      </c>
      <c r="B360" s="180"/>
      <c r="C360" s="180"/>
      <c r="D360" s="180"/>
      <c r="E360" s="180"/>
      <c r="F360" s="180"/>
      <c r="G360" s="180"/>
    </row>
    <row r="361" spans="1:7" x14ac:dyDescent="0.25">
      <c r="A361" s="740" t="s">
        <v>115</v>
      </c>
      <c r="B361" s="741"/>
      <c r="C361" s="662" t="s">
        <v>116</v>
      </c>
      <c r="D361" s="662" t="s">
        <v>124</v>
      </c>
      <c r="E361" s="662" t="s">
        <v>117</v>
      </c>
      <c r="F361" s="190" t="s">
        <v>118</v>
      </c>
      <c r="G361" s="192"/>
    </row>
    <row r="362" spans="1:7" x14ac:dyDescent="0.25">
      <c r="A362" s="744" t="s">
        <v>285</v>
      </c>
      <c r="B362" s="745"/>
      <c r="C362" s="207" t="s">
        <v>116</v>
      </c>
      <c r="D362" s="669">
        <v>800000</v>
      </c>
      <c r="E362" s="195">
        <v>1</v>
      </c>
      <c r="F362" s="195">
        <f t="shared" ref="F362" si="6">+E362*D362</f>
        <v>800000</v>
      </c>
      <c r="G362" s="196"/>
    </row>
    <row r="363" spans="1:7" x14ac:dyDescent="0.25">
      <c r="A363" s="750"/>
      <c r="B363" s="751"/>
      <c r="C363" s="207"/>
      <c r="D363" s="195"/>
      <c r="E363" s="209"/>
      <c r="F363" s="195"/>
      <c r="G363" s="196"/>
    </row>
    <row r="364" spans="1:7" x14ac:dyDescent="0.25">
      <c r="A364" s="750"/>
      <c r="B364" s="751"/>
      <c r="C364" s="207"/>
      <c r="D364" s="195"/>
      <c r="E364" s="209"/>
      <c r="F364" s="195"/>
      <c r="G364" s="196"/>
    </row>
    <row r="365" spans="1:7" x14ac:dyDescent="0.25">
      <c r="A365" s="750"/>
      <c r="B365" s="751"/>
      <c r="C365" s="207"/>
      <c r="D365" s="195"/>
      <c r="E365" s="209"/>
      <c r="F365" s="195"/>
      <c r="G365" s="196"/>
    </row>
    <row r="366" spans="1:7" x14ac:dyDescent="0.25">
      <c r="A366" s="750"/>
      <c r="B366" s="751"/>
      <c r="C366" s="207"/>
      <c r="D366" s="195"/>
      <c r="E366" s="209"/>
      <c r="F366" s="195"/>
      <c r="G366" s="196"/>
    </row>
    <row r="367" spans="1:7" x14ac:dyDescent="0.25">
      <c r="A367" s="663"/>
      <c r="B367" s="206"/>
      <c r="C367" s="207"/>
      <c r="D367" s="195"/>
      <c r="E367" s="195"/>
      <c r="F367" s="195"/>
      <c r="G367" s="196"/>
    </row>
    <row r="368" spans="1:7" x14ac:dyDescent="0.25">
      <c r="A368" s="205"/>
      <c r="B368" s="206"/>
      <c r="C368" s="207"/>
      <c r="D368" s="208"/>
      <c r="E368" s="195"/>
      <c r="F368" s="195"/>
      <c r="G368" s="196"/>
    </row>
    <row r="369" spans="1:7" x14ac:dyDescent="0.25">
      <c r="A369" s="210"/>
      <c r="B369" s="211"/>
      <c r="C369" s="212"/>
      <c r="D369" s="213"/>
      <c r="E369" s="214"/>
      <c r="F369" s="215"/>
      <c r="G369" s="196"/>
    </row>
    <row r="370" spans="1:7" ht="15.75" thickBot="1" x14ac:dyDescent="0.3">
      <c r="A370" s="216"/>
      <c r="B370" s="217"/>
      <c r="C370" s="218"/>
      <c r="D370" s="219"/>
      <c r="E370" s="220"/>
      <c r="F370" s="221"/>
      <c r="G370" s="222"/>
    </row>
    <row r="371" spans="1:7" ht="15.75" thickBot="1" x14ac:dyDescent="0.3">
      <c r="A371" s="180"/>
      <c r="B371" s="180"/>
      <c r="C371" s="180"/>
      <c r="D371" s="180"/>
      <c r="E371" s="180"/>
      <c r="F371" s="203" t="s">
        <v>122</v>
      </c>
      <c r="G371" s="204">
        <f>SUM(F362:F370)</f>
        <v>800000</v>
      </c>
    </row>
    <row r="372" spans="1:7" ht="15.75" thickBot="1" x14ac:dyDescent="0.3">
      <c r="A372" s="223" t="s">
        <v>125</v>
      </c>
      <c r="B372" s="224"/>
      <c r="C372" s="180"/>
      <c r="D372" s="180"/>
      <c r="E372" s="180"/>
      <c r="F372" s="180"/>
      <c r="G372" s="180"/>
    </row>
    <row r="373" spans="1:7" x14ac:dyDescent="0.25">
      <c r="A373" s="225" t="s">
        <v>126</v>
      </c>
      <c r="B373" s="653" t="s">
        <v>127</v>
      </c>
      <c r="C373" s="662" t="s">
        <v>128</v>
      </c>
      <c r="D373" s="662" t="s">
        <v>129</v>
      </c>
      <c r="E373" s="662" t="s">
        <v>130</v>
      </c>
      <c r="F373" s="227" t="s">
        <v>118</v>
      </c>
      <c r="G373" s="192"/>
    </row>
    <row r="374" spans="1:7" x14ac:dyDescent="0.25">
      <c r="A374" s="210" t="s">
        <v>161</v>
      </c>
      <c r="B374" s="228">
        <v>4</v>
      </c>
      <c r="C374" s="229">
        <v>5</v>
      </c>
      <c r="D374" s="230">
        <v>1200</v>
      </c>
      <c r="E374" s="228">
        <f>+D374*C374*B374</f>
        <v>24000</v>
      </c>
      <c r="F374" s="202">
        <f>+E374</f>
        <v>24000</v>
      </c>
      <c r="G374" s="196"/>
    </row>
    <row r="375" spans="1:7" x14ac:dyDescent="0.25">
      <c r="A375" s="210" t="s">
        <v>179</v>
      </c>
      <c r="B375" s="231"/>
      <c r="C375" s="193"/>
      <c r="D375" s="199"/>
      <c r="E375" s="202"/>
      <c r="F375" s="202"/>
      <c r="G375" s="196"/>
    </row>
    <row r="376" spans="1:7" ht="15.75" thickBot="1" x14ac:dyDescent="0.3">
      <c r="A376" s="232"/>
      <c r="B376" s="218"/>
      <c r="C376" s="219"/>
      <c r="D376" s="220"/>
      <c r="E376" s="221"/>
      <c r="F376" s="218"/>
      <c r="G376" s="196"/>
    </row>
    <row r="377" spans="1:7" ht="15.75" thickBot="1" x14ac:dyDescent="0.3">
      <c r="A377" s="180"/>
      <c r="B377" s="180"/>
      <c r="C377" s="180"/>
      <c r="D377" s="180"/>
      <c r="E377" s="180"/>
      <c r="F377" s="203" t="s">
        <v>122</v>
      </c>
      <c r="G377" s="204">
        <f>SUM(F374:F376)</f>
        <v>24000</v>
      </c>
    </row>
    <row r="378" spans="1:7" ht="15.75" thickBot="1" x14ac:dyDescent="0.3">
      <c r="A378" s="223" t="s">
        <v>131</v>
      </c>
      <c r="B378" s="180"/>
      <c r="C378" s="180"/>
      <c r="D378" s="180"/>
      <c r="E378" s="180"/>
      <c r="F378" s="180"/>
      <c r="G378" s="180"/>
    </row>
    <row r="379" spans="1:7" x14ac:dyDescent="0.25">
      <c r="A379" s="225" t="s">
        <v>132</v>
      </c>
      <c r="B379" s="233" t="s">
        <v>116</v>
      </c>
      <c r="C379" s="662" t="s">
        <v>117</v>
      </c>
      <c r="D379" s="234" t="s">
        <v>133</v>
      </c>
      <c r="E379" s="233" t="s">
        <v>134</v>
      </c>
      <c r="F379" s="190" t="s">
        <v>118</v>
      </c>
      <c r="G379" s="192"/>
    </row>
    <row r="380" spans="1:7" x14ac:dyDescent="0.25">
      <c r="A380" s="235" t="s">
        <v>180</v>
      </c>
      <c r="B380" s="193" t="s">
        <v>136</v>
      </c>
      <c r="C380" s="660">
        <v>0.75</v>
      </c>
      <c r="D380" s="669">
        <v>120000</v>
      </c>
      <c r="E380" s="228">
        <f>1/C380*8</f>
        <v>10.666666666666666</v>
      </c>
      <c r="F380" s="237">
        <f>+C380*D380</f>
        <v>90000</v>
      </c>
      <c r="G380" s="196"/>
    </row>
    <row r="381" spans="1:7" x14ac:dyDescent="0.25">
      <c r="A381" s="225"/>
      <c r="B381" s="499"/>
      <c r="C381" s="655"/>
      <c r="D381" s="202"/>
      <c r="E381" s="202"/>
      <c r="F381" s="237"/>
      <c r="G381" s="196"/>
    </row>
    <row r="382" spans="1:7" x14ac:dyDescent="0.25">
      <c r="A382" s="210"/>
      <c r="B382" s="473"/>
      <c r="C382" s="655"/>
      <c r="D382" s="202"/>
      <c r="E382" s="202"/>
      <c r="F382" s="237"/>
      <c r="G382" s="196"/>
    </row>
    <row r="383" spans="1:7" ht="15.75" thickBot="1" x14ac:dyDescent="0.3">
      <c r="A383" s="241"/>
      <c r="B383" s="242"/>
      <c r="C383" s="242"/>
      <c r="D383" s="242"/>
      <c r="E383" s="656"/>
      <c r="F383" s="661"/>
      <c r="G383" s="657"/>
    </row>
    <row r="384" spans="1:7" ht="15.75" thickBot="1" x14ac:dyDescent="0.3">
      <c r="A384" s="180"/>
      <c r="B384" s="180"/>
      <c r="C384" s="180"/>
      <c r="D384" s="180"/>
      <c r="E384" s="180"/>
      <c r="F384" s="203" t="s">
        <v>122</v>
      </c>
      <c r="G384" s="204">
        <f>SUM(F380:F383)</f>
        <v>90000</v>
      </c>
    </row>
    <row r="385" spans="1:7" ht="15.75" thickBot="1" x14ac:dyDescent="0.3">
      <c r="A385" s="180"/>
      <c r="B385" s="180"/>
      <c r="C385" s="180"/>
      <c r="D385" s="188"/>
      <c r="E385" s="180"/>
      <c r="F385" s="188"/>
      <c r="G385" s="651"/>
    </row>
    <row r="386" spans="1:7" ht="15.75" thickBot="1" x14ac:dyDescent="0.3">
      <c r="A386" s="180"/>
      <c r="B386" s="180"/>
      <c r="C386" s="180"/>
      <c r="D386" s="244" t="s">
        <v>137</v>
      </c>
      <c r="E386" s="245"/>
      <c r="F386" s="245"/>
      <c r="G386" s="204">
        <f>G359+G371+G377+G384</f>
        <v>918500</v>
      </c>
    </row>
    <row r="388" spans="1:7" ht="15.75" thickBot="1" x14ac:dyDescent="0.3"/>
    <row r="389" spans="1:7" x14ac:dyDescent="0.25">
      <c r="A389" s="174" t="s">
        <v>107</v>
      </c>
      <c r="B389" s="175"/>
      <c r="C389" s="176"/>
      <c r="D389" s="177"/>
      <c r="E389" s="176"/>
      <c r="F389" s="176"/>
      <c r="G389" s="102"/>
    </row>
    <row r="390" spans="1:7" x14ac:dyDescent="0.25">
      <c r="A390" s="178" t="s">
        <v>298</v>
      </c>
      <c r="B390" s="179"/>
      <c r="C390" s="651"/>
      <c r="D390" s="652" t="s">
        <v>109</v>
      </c>
      <c r="E390" s="651"/>
      <c r="F390" s="651"/>
      <c r="G390" s="182"/>
    </row>
    <row r="391" spans="1:7" ht="15.75" thickBot="1" x14ac:dyDescent="0.3">
      <c r="A391" s="183"/>
      <c r="B391" s="184"/>
      <c r="C391" s="735"/>
      <c r="D391" s="736"/>
      <c r="E391" s="736"/>
      <c r="F391" s="736"/>
      <c r="G391" s="737"/>
    </row>
    <row r="392" spans="1:7" x14ac:dyDescent="0.25">
      <c r="A392" s="185"/>
      <c r="B392" s="180"/>
      <c r="C392" s="180"/>
      <c r="D392" s="180"/>
      <c r="E392" s="180"/>
      <c r="F392" s="180"/>
      <c r="G392" s="180"/>
    </row>
    <row r="393" spans="1:7" x14ac:dyDescent="0.25">
      <c r="A393" s="186" t="s">
        <v>110</v>
      </c>
      <c r="B393" s="180"/>
      <c r="D393" s="187"/>
      <c r="F393" s="187" t="s">
        <v>111</v>
      </c>
      <c r="G393" s="180"/>
    </row>
    <row r="394" spans="1:7" x14ac:dyDescent="0.25">
      <c r="A394" s="185" t="s">
        <v>148</v>
      </c>
      <c r="B394" s="180"/>
      <c r="C394" s="187"/>
      <c r="D394" s="187"/>
      <c r="E394" s="187"/>
      <c r="F394" s="187" t="s">
        <v>149</v>
      </c>
      <c r="G394" s="188" t="s">
        <v>172</v>
      </c>
    </row>
    <row r="395" spans="1:7" x14ac:dyDescent="0.25">
      <c r="A395" s="772" t="s">
        <v>286</v>
      </c>
      <c r="B395" s="773"/>
      <c r="C395" s="773"/>
      <c r="D395" s="773"/>
      <c r="E395" s="773"/>
      <c r="F395" s="773"/>
      <c r="G395" s="180"/>
    </row>
    <row r="396" spans="1:7" ht="15.75" thickBot="1" x14ac:dyDescent="0.3">
      <c r="A396" s="181" t="s">
        <v>114</v>
      </c>
      <c r="B396" s="180"/>
      <c r="C396" s="180"/>
      <c r="D396" s="180"/>
      <c r="E396" s="180"/>
      <c r="F396" s="180"/>
      <c r="G396" s="180"/>
    </row>
    <row r="397" spans="1:7" x14ac:dyDescent="0.25">
      <c r="A397" s="740" t="s">
        <v>115</v>
      </c>
      <c r="B397" s="741"/>
      <c r="C397" s="662" t="s">
        <v>116</v>
      </c>
      <c r="D397" s="190" t="s">
        <v>150</v>
      </c>
      <c r="E397" s="191" t="s">
        <v>151</v>
      </c>
      <c r="F397" s="191" t="s">
        <v>119</v>
      </c>
      <c r="G397" s="192"/>
    </row>
    <row r="398" spans="1:7" x14ac:dyDescent="0.25">
      <c r="A398" s="742" t="s">
        <v>120</v>
      </c>
      <c r="B398" s="743"/>
      <c r="C398" s="193" t="s">
        <v>121</v>
      </c>
      <c r="D398" s="194">
        <f>+G428</f>
        <v>90000</v>
      </c>
      <c r="E398" s="194">
        <v>0.05</v>
      </c>
      <c r="F398" s="195">
        <f>+E398*D398</f>
        <v>4500</v>
      </c>
      <c r="G398" s="196"/>
    </row>
    <row r="399" spans="1:7" x14ac:dyDescent="0.25">
      <c r="A399" s="663"/>
      <c r="B399" s="664"/>
      <c r="C399" s="193"/>
      <c r="D399" s="194"/>
      <c r="E399" s="194"/>
      <c r="F399" s="195"/>
      <c r="G399" s="196"/>
    </row>
    <row r="400" spans="1:7" x14ac:dyDescent="0.25">
      <c r="A400" s="663"/>
      <c r="B400" s="664"/>
      <c r="C400" s="193"/>
      <c r="D400" s="194"/>
      <c r="E400" s="194"/>
      <c r="F400" s="195"/>
      <c r="G400" s="196"/>
    </row>
    <row r="401" spans="1:7" x14ac:dyDescent="0.25">
      <c r="A401" s="742"/>
      <c r="B401" s="743"/>
      <c r="C401" s="193"/>
      <c r="D401" s="194"/>
      <c r="E401" s="194"/>
      <c r="F401" s="195"/>
      <c r="G401" s="196"/>
    </row>
    <row r="402" spans="1:7" ht="15.75" thickBot="1" x14ac:dyDescent="0.3">
      <c r="A402" s="744"/>
      <c r="B402" s="745"/>
      <c r="C402" s="193"/>
      <c r="D402" s="201"/>
      <c r="E402" s="202"/>
      <c r="F402" s="195"/>
      <c r="G402" s="196"/>
    </row>
    <row r="403" spans="1:7" ht="15.75" thickBot="1" x14ac:dyDescent="0.3">
      <c r="A403" s="180"/>
      <c r="B403" s="180"/>
      <c r="C403" s="180"/>
      <c r="D403" s="180"/>
      <c r="E403" s="180"/>
      <c r="F403" s="203" t="s">
        <v>122</v>
      </c>
      <c r="G403" s="204">
        <f>SUM(F398:F402)</f>
        <v>4500</v>
      </c>
    </row>
    <row r="404" spans="1:7" ht="15.75" thickBot="1" x14ac:dyDescent="0.3">
      <c r="A404" s="181" t="s">
        <v>123</v>
      </c>
      <c r="B404" s="180"/>
      <c r="C404" s="180"/>
      <c r="D404" s="180"/>
      <c r="E404" s="180"/>
      <c r="F404" s="180"/>
      <c r="G404" s="180"/>
    </row>
    <row r="405" spans="1:7" x14ac:dyDescent="0.25">
      <c r="A405" s="740" t="s">
        <v>115</v>
      </c>
      <c r="B405" s="741"/>
      <c r="C405" s="662" t="s">
        <v>116</v>
      </c>
      <c r="D405" s="662" t="s">
        <v>124</v>
      </c>
      <c r="E405" s="662" t="s">
        <v>117</v>
      </c>
      <c r="F405" s="190" t="s">
        <v>118</v>
      </c>
      <c r="G405" s="192"/>
    </row>
    <row r="406" spans="1:7" x14ac:dyDescent="0.25">
      <c r="A406" s="744" t="s">
        <v>287</v>
      </c>
      <c r="B406" s="745"/>
      <c r="C406" s="207" t="s">
        <v>13</v>
      </c>
      <c r="D406" s="669">
        <v>830000</v>
      </c>
      <c r="E406" s="195">
        <v>4.8499999999999996</v>
      </c>
      <c r="F406" s="195">
        <f t="shared" ref="F406" si="7">+E406*D406</f>
        <v>4025499.9999999995</v>
      </c>
      <c r="G406" s="196"/>
    </row>
    <row r="407" spans="1:7" x14ac:dyDescent="0.25">
      <c r="A407" s="750"/>
      <c r="B407" s="751"/>
      <c r="C407" s="207"/>
      <c r="D407" s="195"/>
      <c r="E407" s="209"/>
      <c r="F407" s="195"/>
      <c r="G407" s="196"/>
    </row>
    <row r="408" spans="1:7" x14ac:dyDescent="0.25">
      <c r="A408" s="750"/>
      <c r="B408" s="751"/>
      <c r="C408" s="207"/>
      <c r="D408" s="195"/>
      <c r="E408" s="209"/>
      <c r="F408" s="195"/>
      <c r="G408" s="196"/>
    </row>
    <row r="409" spans="1:7" x14ac:dyDescent="0.25">
      <c r="A409" s="750"/>
      <c r="B409" s="751"/>
      <c r="C409" s="207"/>
      <c r="D409" s="195"/>
      <c r="E409" s="209"/>
      <c r="F409" s="195"/>
      <c r="G409" s="196"/>
    </row>
    <row r="410" spans="1:7" x14ac:dyDescent="0.25">
      <c r="A410" s="750"/>
      <c r="B410" s="751"/>
      <c r="C410" s="207"/>
      <c r="D410" s="195"/>
      <c r="E410" s="209"/>
      <c r="F410" s="195"/>
      <c r="G410" s="196"/>
    </row>
    <row r="411" spans="1:7" x14ac:dyDescent="0.25">
      <c r="A411" s="663"/>
      <c r="B411" s="206"/>
      <c r="C411" s="207"/>
      <c r="D411" s="195"/>
      <c r="E411" s="195"/>
      <c r="F411" s="195"/>
      <c r="G411" s="196"/>
    </row>
    <row r="412" spans="1:7" x14ac:dyDescent="0.25">
      <c r="A412" s="205"/>
      <c r="B412" s="206"/>
      <c r="C412" s="207"/>
      <c r="D412" s="208"/>
      <c r="E412" s="195"/>
      <c r="F412" s="195"/>
      <c r="G412" s="196"/>
    </row>
    <row r="413" spans="1:7" x14ac:dyDescent="0.25">
      <c r="A413" s="210"/>
      <c r="B413" s="211"/>
      <c r="C413" s="212"/>
      <c r="D413" s="213"/>
      <c r="E413" s="214"/>
      <c r="F413" s="215"/>
      <c r="G413" s="196"/>
    </row>
    <row r="414" spans="1:7" ht="15.75" thickBot="1" x14ac:dyDescent="0.3">
      <c r="A414" s="216"/>
      <c r="B414" s="217"/>
      <c r="C414" s="218"/>
      <c r="D414" s="219"/>
      <c r="E414" s="220"/>
      <c r="F414" s="221"/>
      <c r="G414" s="222"/>
    </row>
    <row r="415" spans="1:7" ht="15.75" thickBot="1" x14ac:dyDescent="0.3">
      <c r="A415" s="180"/>
      <c r="B415" s="180"/>
      <c r="C415" s="180"/>
      <c r="D415" s="180"/>
      <c r="E415" s="180"/>
      <c r="F415" s="203" t="s">
        <v>122</v>
      </c>
      <c r="G415" s="204">
        <f>SUM(F406:F414)</f>
        <v>4025499.9999999995</v>
      </c>
    </row>
    <row r="416" spans="1:7" ht="15.75" thickBot="1" x14ac:dyDescent="0.3">
      <c r="A416" s="223" t="s">
        <v>125</v>
      </c>
      <c r="B416" s="224"/>
      <c r="C416" s="180"/>
      <c r="D416" s="180"/>
      <c r="E416" s="180"/>
      <c r="F416" s="180"/>
      <c r="G416" s="180"/>
    </row>
    <row r="417" spans="1:7" x14ac:dyDescent="0.25">
      <c r="A417" s="225" t="s">
        <v>126</v>
      </c>
      <c r="B417" s="653" t="s">
        <v>127</v>
      </c>
      <c r="C417" s="662" t="s">
        <v>128</v>
      </c>
      <c r="D417" s="662" t="s">
        <v>129</v>
      </c>
      <c r="E417" s="662" t="s">
        <v>130</v>
      </c>
      <c r="F417" s="227" t="s">
        <v>118</v>
      </c>
      <c r="G417" s="192"/>
    </row>
    <row r="418" spans="1:7" x14ac:dyDescent="0.25">
      <c r="A418" s="210" t="s">
        <v>161</v>
      </c>
      <c r="B418" s="228">
        <v>3</v>
      </c>
      <c r="C418" s="229">
        <v>5</v>
      </c>
      <c r="D418" s="230">
        <v>1200</v>
      </c>
      <c r="E418" s="228">
        <f>+D418*C418*B418</f>
        <v>18000</v>
      </c>
      <c r="F418" s="202">
        <f>+E418</f>
        <v>18000</v>
      </c>
      <c r="G418" s="196"/>
    </row>
    <row r="419" spans="1:7" x14ac:dyDescent="0.25">
      <c r="A419" s="210" t="s">
        <v>179</v>
      </c>
      <c r="B419" s="231"/>
      <c r="C419" s="193"/>
      <c r="D419" s="199"/>
      <c r="E419" s="202"/>
      <c r="F419" s="202"/>
      <c r="G419" s="196"/>
    </row>
    <row r="420" spans="1:7" ht="15.75" thickBot="1" x14ac:dyDescent="0.3">
      <c r="A420" s="232"/>
      <c r="B420" s="218"/>
      <c r="C420" s="219"/>
      <c r="D420" s="220"/>
      <c r="E420" s="221"/>
      <c r="F420" s="218"/>
      <c r="G420" s="196"/>
    </row>
    <row r="421" spans="1:7" ht="15.75" thickBot="1" x14ac:dyDescent="0.3">
      <c r="A421" s="180"/>
      <c r="B421" s="180"/>
      <c r="C421" s="180"/>
      <c r="D421" s="180"/>
      <c r="E421" s="180"/>
      <c r="F421" s="203" t="s">
        <v>122</v>
      </c>
      <c r="G421" s="204">
        <f>SUM(F418:F420)</f>
        <v>18000</v>
      </c>
    </row>
    <row r="422" spans="1:7" ht="15.75" thickBot="1" x14ac:dyDescent="0.3">
      <c r="A422" s="223" t="s">
        <v>131</v>
      </c>
      <c r="B422" s="180"/>
      <c r="C422" s="180"/>
      <c r="D422" s="180"/>
      <c r="E422" s="180"/>
      <c r="F422" s="180"/>
      <c r="G422" s="180"/>
    </row>
    <row r="423" spans="1:7" x14ac:dyDescent="0.25">
      <c r="A423" s="225" t="s">
        <v>132</v>
      </c>
      <c r="B423" s="233" t="s">
        <v>116</v>
      </c>
      <c r="C423" s="662" t="s">
        <v>117</v>
      </c>
      <c r="D423" s="234" t="s">
        <v>133</v>
      </c>
      <c r="E423" s="233" t="s">
        <v>134</v>
      </c>
      <c r="F423" s="190" t="s">
        <v>118</v>
      </c>
      <c r="G423" s="192"/>
    </row>
    <row r="424" spans="1:7" x14ac:dyDescent="0.25">
      <c r="A424" s="235" t="s">
        <v>180</v>
      </c>
      <c r="B424" s="193" t="s">
        <v>136</v>
      </c>
      <c r="C424" s="660">
        <v>0.75</v>
      </c>
      <c r="D424" s="669">
        <v>120000</v>
      </c>
      <c r="E424" s="228">
        <f>1/C424*8</f>
        <v>10.666666666666666</v>
      </c>
      <c r="F424" s="237">
        <f>+C424*D424</f>
        <v>90000</v>
      </c>
      <c r="G424" s="196"/>
    </row>
    <row r="425" spans="1:7" x14ac:dyDescent="0.25">
      <c r="A425" s="225"/>
      <c r="B425" s="499"/>
      <c r="C425" s="655"/>
      <c r="D425" s="202"/>
      <c r="E425" s="202"/>
      <c r="F425" s="237"/>
      <c r="G425" s="196"/>
    </row>
    <row r="426" spans="1:7" x14ac:dyDescent="0.25">
      <c r="A426" s="210"/>
      <c r="B426" s="473"/>
      <c r="C426" s="655"/>
      <c r="D426" s="202"/>
      <c r="E426" s="202"/>
      <c r="F426" s="237"/>
      <c r="G426" s="196"/>
    </row>
    <row r="427" spans="1:7" ht="15.75" thickBot="1" x14ac:dyDescent="0.3">
      <c r="A427" s="241"/>
      <c r="B427" s="242"/>
      <c r="C427" s="242"/>
      <c r="D427" s="242"/>
      <c r="E427" s="656"/>
      <c r="F427" s="661"/>
      <c r="G427" s="657"/>
    </row>
    <row r="428" spans="1:7" ht="15.75" thickBot="1" x14ac:dyDescent="0.3">
      <c r="A428" s="180"/>
      <c r="B428" s="180"/>
      <c r="C428" s="180"/>
      <c r="D428" s="180"/>
      <c r="E428" s="180"/>
      <c r="F428" s="203" t="s">
        <v>122</v>
      </c>
      <c r="G428" s="204">
        <f>SUM(F424:F427)</f>
        <v>90000</v>
      </c>
    </row>
    <row r="429" spans="1:7" ht="15.75" thickBot="1" x14ac:dyDescent="0.3">
      <c r="A429" s="180"/>
      <c r="B429" s="180"/>
      <c r="C429" s="180"/>
      <c r="D429" s="188"/>
      <c r="E429" s="180"/>
      <c r="F429" s="188"/>
      <c r="G429" s="651"/>
    </row>
    <row r="430" spans="1:7" ht="15.75" thickBot="1" x14ac:dyDescent="0.3">
      <c r="A430" s="180"/>
      <c r="B430" s="180"/>
      <c r="C430" s="180"/>
      <c r="D430" s="244" t="s">
        <v>137</v>
      </c>
      <c r="E430" s="245"/>
      <c r="F430" s="245"/>
      <c r="G430" s="204">
        <f>G403+G415+G421+G428</f>
        <v>4137999.9999999995</v>
      </c>
    </row>
    <row r="432" spans="1:7" ht="15.75" thickBot="1" x14ac:dyDescent="0.3"/>
    <row r="433" spans="1:7" x14ac:dyDescent="0.25">
      <c r="A433" s="174" t="s">
        <v>107</v>
      </c>
      <c r="B433" s="175"/>
      <c r="C433" s="176"/>
      <c r="D433" s="177"/>
      <c r="E433" s="176"/>
      <c r="F433" s="176"/>
      <c r="G433" s="102"/>
    </row>
    <row r="434" spans="1:7" x14ac:dyDescent="0.25">
      <c r="A434" s="178" t="s">
        <v>298</v>
      </c>
      <c r="B434" s="179"/>
      <c r="C434" s="651"/>
      <c r="D434" s="652" t="s">
        <v>109</v>
      </c>
      <c r="E434" s="651"/>
      <c r="F434" s="651"/>
      <c r="G434" s="182"/>
    </row>
    <row r="435" spans="1:7" ht="15.75" thickBot="1" x14ac:dyDescent="0.3">
      <c r="A435" s="183"/>
      <c r="B435" s="184"/>
      <c r="C435" s="735"/>
      <c r="D435" s="736"/>
      <c r="E435" s="736"/>
      <c r="F435" s="736"/>
      <c r="G435" s="737"/>
    </row>
    <row r="436" spans="1:7" x14ac:dyDescent="0.25">
      <c r="A436" s="185"/>
      <c r="B436" s="180"/>
      <c r="C436" s="180"/>
      <c r="D436" s="180"/>
      <c r="E436" s="180"/>
      <c r="F436" s="180"/>
      <c r="G436" s="180"/>
    </row>
    <row r="437" spans="1:7" x14ac:dyDescent="0.25">
      <c r="A437" s="186" t="s">
        <v>110</v>
      </c>
      <c r="B437" s="180"/>
      <c r="D437" s="187"/>
      <c r="F437" s="187" t="s">
        <v>111</v>
      </c>
      <c r="G437" s="180"/>
    </row>
    <row r="438" spans="1:7" x14ac:dyDescent="0.25">
      <c r="A438" s="185" t="s">
        <v>148</v>
      </c>
      <c r="B438" s="180"/>
      <c r="C438" s="187"/>
      <c r="D438" s="187"/>
      <c r="E438" s="187"/>
      <c r="F438" s="187" t="s">
        <v>149</v>
      </c>
      <c r="G438" s="188" t="s">
        <v>172</v>
      </c>
    </row>
    <row r="439" spans="1:7" x14ac:dyDescent="0.25">
      <c r="A439" s="772" t="s">
        <v>289</v>
      </c>
      <c r="B439" s="773"/>
      <c r="C439" s="773"/>
      <c r="D439" s="773"/>
      <c r="E439" s="773"/>
      <c r="F439" s="773"/>
      <c r="G439" s="180"/>
    </row>
    <row r="440" spans="1:7" ht="15.75" thickBot="1" x14ac:dyDescent="0.3">
      <c r="A440" s="181" t="s">
        <v>114</v>
      </c>
      <c r="B440" s="180"/>
      <c r="C440" s="180"/>
      <c r="D440" s="180"/>
      <c r="E440" s="180"/>
      <c r="F440" s="180"/>
      <c r="G440" s="180"/>
    </row>
    <row r="441" spans="1:7" x14ac:dyDescent="0.25">
      <c r="A441" s="740" t="s">
        <v>115</v>
      </c>
      <c r="B441" s="741"/>
      <c r="C441" s="662" t="s">
        <v>116</v>
      </c>
      <c r="D441" s="190" t="s">
        <v>150</v>
      </c>
      <c r="E441" s="191" t="s">
        <v>151</v>
      </c>
      <c r="F441" s="191" t="s">
        <v>119</v>
      </c>
      <c r="G441" s="192"/>
    </row>
    <row r="442" spans="1:7" x14ac:dyDescent="0.25">
      <c r="A442" s="742" t="s">
        <v>120</v>
      </c>
      <c r="B442" s="743"/>
      <c r="C442" s="193" t="s">
        <v>121</v>
      </c>
      <c r="D442" s="194">
        <f>+G472</f>
        <v>90000</v>
      </c>
      <c r="E442" s="194">
        <v>0.05</v>
      </c>
      <c r="F442" s="195">
        <f>+E442*D442</f>
        <v>4500</v>
      </c>
      <c r="G442" s="196"/>
    </row>
    <row r="443" spans="1:7" x14ac:dyDescent="0.25">
      <c r="A443" s="663"/>
      <c r="B443" s="664"/>
      <c r="C443" s="193"/>
      <c r="D443" s="194"/>
      <c r="E443" s="194"/>
      <c r="F443" s="195"/>
      <c r="G443" s="196"/>
    </row>
    <row r="444" spans="1:7" x14ac:dyDescent="0.25">
      <c r="A444" s="663"/>
      <c r="B444" s="664"/>
      <c r="C444" s="193"/>
      <c r="D444" s="194"/>
      <c r="E444" s="194"/>
      <c r="F444" s="195"/>
      <c r="G444" s="196"/>
    </row>
    <row r="445" spans="1:7" x14ac:dyDescent="0.25">
      <c r="A445" s="742"/>
      <c r="B445" s="743"/>
      <c r="C445" s="193"/>
      <c r="D445" s="194"/>
      <c r="E445" s="194"/>
      <c r="F445" s="195"/>
      <c r="G445" s="196"/>
    </row>
    <row r="446" spans="1:7" ht="15.75" thickBot="1" x14ac:dyDescent="0.3">
      <c r="A446" s="744"/>
      <c r="B446" s="745"/>
      <c r="C446" s="193"/>
      <c r="D446" s="201"/>
      <c r="E446" s="202"/>
      <c r="F446" s="195"/>
      <c r="G446" s="196"/>
    </row>
    <row r="447" spans="1:7" ht="15.75" thickBot="1" x14ac:dyDescent="0.3">
      <c r="A447" s="180"/>
      <c r="B447" s="180"/>
      <c r="C447" s="180"/>
      <c r="D447" s="180"/>
      <c r="E447" s="180"/>
      <c r="F447" s="203" t="s">
        <v>122</v>
      </c>
      <c r="G447" s="204">
        <f>SUM(F442:F446)</f>
        <v>4500</v>
      </c>
    </row>
    <row r="448" spans="1:7" ht="15.75" thickBot="1" x14ac:dyDescent="0.3">
      <c r="A448" s="181" t="s">
        <v>123</v>
      </c>
      <c r="B448" s="180"/>
      <c r="C448" s="180"/>
      <c r="D448" s="180"/>
      <c r="E448" s="180"/>
      <c r="F448" s="180"/>
      <c r="G448" s="180"/>
    </row>
    <row r="449" spans="1:7" x14ac:dyDescent="0.25">
      <c r="A449" s="740" t="s">
        <v>115</v>
      </c>
      <c r="B449" s="741"/>
      <c r="C449" s="662" t="s">
        <v>116</v>
      </c>
      <c r="D449" s="662" t="s">
        <v>124</v>
      </c>
      <c r="E449" s="662" t="s">
        <v>117</v>
      </c>
      <c r="F449" s="190" t="s">
        <v>118</v>
      </c>
      <c r="G449" s="192"/>
    </row>
    <row r="450" spans="1:7" x14ac:dyDescent="0.25">
      <c r="A450" s="744" t="s">
        <v>290</v>
      </c>
      <c r="B450" s="745"/>
      <c r="C450" s="207" t="s">
        <v>13</v>
      </c>
      <c r="D450" s="669">
        <v>400000</v>
      </c>
      <c r="E450" s="195">
        <v>2.2000000000000002</v>
      </c>
      <c r="F450" s="195">
        <f t="shared" ref="F450" si="8">+E450*D450</f>
        <v>880000.00000000012</v>
      </c>
      <c r="G450" s="196"/>
    </row>
    <row r="451" spans="1:7" x14ac:dyDescent="0.25">
      <c r="A451" s="750"/>
      <c r="B451" s="751"/>
      <c r="C451" s="207"/>
      <c r="D451" s="195"/>
      <c r="E451" s="209"/>
      <c r="F451" s="195"/>
      <c r="G451" s="196"/>
    </row>
    <row r="452" spans="1:7" x14ac:dyDescent="0.25">
      <c r="A452" s="750"/>
      <c r="B452" s="751"/>
      <c r="C452" s="207"/>
      <c r="D452" s="195"/>
      <c r="E452" s="209"/>
      <c r="F452" s="195"/>
      <c r="G452" s="196"/>
    </row>
    <row r="453" spans="1:7" x14ac:dyDescent="0.25">
      <c r="A453" s="750"/>
      <c r="B453" s="751"/>
      <c r="C453" s="207"/>
      <c r="D453" s="195"/>
      <c r="E453" s="209"/>
      <c r="F453" s="195"/>
      <c r="G453" s="196"/>
    </row>
    <row r="454" spans="1:7" x14ac:dyDescent="0.25">
      <c r="A454" s="750"/>
      <c r="B454" s="751"/>
      <c r="C454" s="207"/>
      <c r="D454" s="195"/>
      <c r="E454" s="209"/>
      <c r="F454" s="195"/>
      <c r="G454" s="196"/>
    </row>
    <row r="455" spans="1:7" x14ac:dyDescent="0.25">
      <c r="A455" s="663"/>
      <c r="B455" s="206"/>
      <c r="C455" s="207"/>
      <c r="D455" s="195"/>
      <c r="E455" s="195"/>
      <c r="F455" s="195"/>
      <c r="G455" s="196"/>
    </row>
    <row r="456" spans="1:7" x14ac:dyDescent="0.25">
      <c r="A456" s="205"/>
      <c r="B456" s="206"/>
      <c r="C456" s="207"/>
      <c r="D456" s="208"/>
      <c r="E456" s="195"/>
      <c r="F456" s="195"/>
      <c r="G456" s="196"/>
    </row>
    <row r="457" spans="1:7" x14ac:dyDescent="0.25">
      <c r="A457" s="210"/>
      <c r="B457" s="211"/>
      <c r="C457" s="212"/>
      <c r="D457" s="213"/>
      <c r="E457" s="214"/>
      <c r="F457" s="215"/>
      <c r="G457" s="196"/>
    </row>
    <row r="458" spans="1:7" ht="15.75" thickBot="1" x14ac:dyDescent="0.3">
      <c r="A458" s="216"/>
      <c r="B458" s="217"/>
      <c r="C458" s="218"/>
      <c r="D458" s="219"/>
      <c r="E458" s="220"/>
      <c r="F458" s="221"/>
      <c r="G458" s="222"/>
    </row>
    <row r="459" spans="1:7" ht="15.75" thickBot="1" x14ac:dyDescent="0.3">
      <c r="A459" s="180"/>
      <c r="B459" s="180"/>
      <c r="C459" s="180"/>
      <c r="D459" s="180"/>
      <c r="E459" s="180"/>
      <c r="F459" s="203" t="s">
        <v>122</v>
      </c>
      <c r="G459" s="204">
        <f>SUM(F450:F458)</f>
        <v>880000.00000000012</v>
      </c>
    </row>
    <row r="460" spans="1:7" ht="15.75" thickBot="1" x14ac:dyDescent="0.3">
      <c r="A460" s="223" t="s">
        <v>125</v>
      </c>
      <c r="B460" s="224"/>
      <c r="C460" s="180"/>
      <c r="D460" s="180"/>
      <c r="E460" s="180"/>
      <c r="F460" s="180"/>
      <c r="G460" s="180"/>
    </row>
    <row r="461" spans="1:7" x14ac:dyDescent="0.25">
      <c r="A461" s="225" t="s">
        <v>126</v>
      </c>
      <c r="B461" s="653" t="s">
        <v>127</v>
      </c>
      <c r="C461" s="662" t="s">
        <v>128</v>
      </c>
      <c r="D461" s="662" t="s">
        <v>129</v>
      </c>
      <c r="E461" s="662" t="s">
        <v>130</v>
      </c>
      <c r="F461" s="227" t="s">
        <v>118</v>
      </c>
      <c r="G461" s="192"/>
    </row>
    <row r="462" spans="1:7" x14ac:dyDescent="0.25">
      <c r="A462" s="210" t="s">
        <v>161</v>
      </c>
      <c r="B462" s="228">
        <v>3</v>
      </c>
      <c r="C462" s="229">
        <v>5</v>
      </c>
      <c r="D462" s="230">
        <v>1200</v>
      </c>
      <c r="E462" s="228">
        <f>+D462*C462*B462</f>
        <v>18000</v>
      </c>
      <c r="F462" s="202">
        <f>+E462</f>
        <v>18000</v>
      </c>
      <c r="G462" s="196"/>
    </row>
    <row r="463" spans="1:7" x14ac:dyDescent="0.25">
      <c r="A463" s="210" t="s">
        <v>179</v>
      </c>
      <c r="B463" s="231"/>
      <c r="C463" s="193"/>
      <c r="D463" s="199"/>
      <c r="E463" s="202"/>
      <c r="F463" s="202"/>
      <c r="G463" s="196"/>
    </row>
    <row r="464" spans="1:7" ht="15.75" thickBot="1" x14ac:dyDescent="0.3">
      <c r="A464" s="232"/>
      <c r="B464" s="218"/>
      <c r="C464" s="219"/>
      <c r="D464" s="220"/>
      <c r="E464" s="221"/>
      <c r="F464" s="218"/>
      <c r="G464" s="196"/>
    </row>
    <row r="465" spans="1:7" ht="15.75" thickBot="1" x14ac:dyDescent="0.3">
      <c r="A465" s="180"/>
      <c r="B465" s="180"/>
      <c r="C465" s="180"/>
      <c r="D465" s="180"/>
      <c r="E465" s="180"/>
      <c r="F465" s="203" t="s">
        <v>122</v>
      </c>
      <c r="G465" s="204">
        <f>SUM(F462:F464)</f>
        <v>18000</v>
      </c>
    </row>
    <row r="466" spans="1:7" ht="15.75" thickBot="1" x14ac:dyDescent="0.3">
      <c r="A466" s="223" t="s">
        <v>131</v>
      </c>
      <c r="B466" s="180"/>
      <c r="C466" s="180"/>
      <c r="D466" s="180"/>
      <c r="E466" s="180"/>
      <c r="F466" s="180"/>
      <c r="G466" s="180"/>
    </row>
    <row r="467" spans="1:7" x14ac:dyDescent="0.25">
      <c r="A467" s="225" t="s">
        <v>132</v>
      </c>
      <c r="B467" s="233" t="s">
        <v>116</v>
      </c>
      <c r="C467" s="662" t="s">
        <v>117</v>
      </c>
      <c r="D467" s="234" t="s">
        <v>133</v>
      </c>
      <c r="E467" s="233" t="s">
        <v>134</v>
      </c>
      <c r="F467" s="190" t="s">
        <v>118</v>
      </c>
      <c r="G467" s="192"/>
    </row>
    <row r="468" spans="1:7" x14ac:dyDescent="0.25">
      <c r="A468" s="235" t="s">
        <v>180</v>
      </c>
      <c r="B468" s="193" t="s">
        <v>136</v>
      </c>
      <c r="C468" s="660">
        <v>0.75</v>
      </c>
      <c r="D468" s="669">
        <v>120000</v>
      </c>
      <c r="E468" s="228">
        <f>1/C468*8</f>
        <v>10.666666666666666</v>
      </c>
      <c r="F468" s="237">
        <f>+C468*D468</f>
        <v>90000</v>
      </c>
      <c r="G468" s="196"/>
    </row>
    <row r="469" spans="1:7" x14ac:dyDescent="0.25">
      <c r="A469" s="225"/>
      <c r="B469" s="499"/>
      <c r="C469" s="655"/>
      <c r="D469" s="202"/>
      <c r="E469" s="202"/>
      <c r="F469" s="237"/>
      <c r="G469" s="196"/>
    </row>
    <row r="470" spans="1:7" x14ac:dyDescent="0.25">
      <c r="A470" s="210"/>
      <c r="B470" s="473"/>
      <c r="C470" s="655"/>
      <c r="D470" s="202"/>
      <c r="E470" s="202"/>
      <c r="F470" s="237"/>
      <c r="G470" s="196"/>
    </row>
    <row r="471" spans="1:7" ht="15.75" thickBot="1" x14ac:dyDescent="0.3">
      <c r="A471" s="241"/>
      <c r="B471" s="242"/>
      <c r="C471" s="242"/>
      <c r="D471" s="242"/>
      <c r="E471" s="656"/>
      <c r="F471" s="661"/>
      <c r="G471" s="657"/>
    </row>
    <row r="472" spans="1:7" ht="15.75" thickBot="1" x14ac:dyDescent="0.3">
      <c r="A472" s="180"/>
      <c r="B472" s="180"/>
      <c r="C472" s="180"/>
      <c r="D472" s="180"/>
      <c r="E472" s="180"/>
      <c r="F472" s="203" t="s">
        <v>122</v>
      </c>
      <c r="G472" s="204">
        <f>SUM(F468:F471)</f>
        <v>90000</v>
      </c>
    </row>
    <row r="473" spans="1:7" ht="15.75" thickBot="1" x14ac:dyDescent="0.3">
      <c r="A473" s="180"/>
      <c r="B473" s="180"/>
      <c r="C473" s="180"/>
      <c r="D473" s="188"/>
      <c r="E473" s="180"/>
      <c r="F473" s="188"/>
      <c r="G473" s="651"/>
    </row>
    <row r="474" spans="1:7" ht="15.75" thickBot="1" x14ac:dyDescent="0.3">
      <c r="A474" s="180"/>
      <c r="B474" s="180"/>
      <c r="C474" s="180"/>
      <c r="D474" s="244" t="s">
        <v>137</v>
      </c>
      <c r="E474" s="245"/>
      <c r="F474" s="245"/>
      <c r="G474" s="204">
        <f>G447+G459+G465+G472</f>
        <v>992500.00000000012</v>
      </c>
    </row>
    <row r="477" spans="1:7" ht="15.75" thickBot="1" x14ac:dyDescent="0.3"/>
    <row r="478" spans="1:7" x14ac:dyDescent="0.25">
      <c r="A478" s="174" t="s">
        <v>107</v>
      </c>
      <c r="B478" s="175"/>
      <c r="C478" s="176"/>
      <c r="D478" s="177"/>
      <c r="E478" s="176"/>
      <c r="F478" s="176"/>
      <c r="G478" s="102"/>
    </row>
    <row r="479" spans="1:7" x14ac:dyDescent="0.25">
      <c r="A479" s="178" t="s">
        <v>298</v>
      </c>
      <c r="B479" s="179"/>
      <c r="C479" s="651"/>
      <c r="D479" s="652" t="s">
        <v>109</v>
      </c>
      <c r="E479" s="651"/>
      <c r="F479" s="651"/>
      <c r="G479" s="182"/>
    </row>
    <row r="480" spans="1:7" ht="15.75" thickBot="1" x14ac:dyDescent="0.3">
      <c r="A480" s="183"/>
      <c r="B480" s="184"/>
      <c r="C480" s="735"/>
      <c r="D480" s="736"/>
      <c r="E480" s="736"/>
      <c r="F480" s="736"/>
      <c r="G480" s="737"/>
    </row>
    <row r="481" spans="1:7" x14ac:dyDescent="0.25">
      <c r="A481" s="185"/>
      <c r="B481" s="180"/>
      <c r="C481" s="180"/>
      <c r="D481" s="180"/>
      <c r="E481" s="180"/>
      <c r="F481" s="180"/>
      <c r="G481" s="180"/>
    </row>
    <row r="482" spans="1:7" x14ac:dyDescent="0.25">
      <c r="A482" s="186" t="s">
        <v>110</v>
      </c>
      <c r="B482" s="180"/>
      <c r="D482" s="187"/>
      <c r="F482" s="187" t="s">
        <v>111</v>
      </c>
      <c r="G482" s="180"/>
    </row>
    <row r="483" spans="1:7" x14ac:dyDescent="0.25">
      <c r="A483" s="185" t="s">
        <v>148</v>
      </c>
      <c r="B483" s="180"/>
      <c r="C483" s="187"/>
      <c r="D483" s="187"/>
      <c r="E483" s="187"/>
      <c r="F483" s="187" t="s">
        <v>149</v>
      </c>
      <c r="G483" s="188" t="s">
        <v>172</v>
      </c>
    </row>
    <row r="484" spans="1:7" x14ac:dyDescent="0.25">
      <c r="A484" s="772" t="s">
        <v>292</v>
      </c>
      <c r="B484" s="773"/>
      <c r="C484" s="773"/>
      <c r="D484" s="773"/>
      <c r="E484" s="773"/>
      <c r="F484" s="773"/>
      <c r="G484" s="180"/>
    </row>
    <row r="485" spans="1:7" ht="15.75" thickBot="1" x14ac:dyDescent="0.3">
      <c r="A485" s="181" t="s">
        <v>114</v>
      </c>
      <c r="B485" s="180"/>
      <c r="C485" s="180"/>
      <c r="D485" s="180"/>
      <c r="E485" s="180"/>
      <c r="F485" s="180"/>
      <c r="G485" s="180"/>
    </row>
    <row r="486" spans="1:7" x14ac:dyDescent="0.25">
      <c r="A486" s="740" t="s">
        <v>115</v>
      </c>
      <c r="B486" s="741"/>
      <c r="C486" s="662" t="s">
        <v>116</v>
      </c>
      <c r="D486" s="190" t="s">
        <v>150</v>
      </c>
      <c r="E486" s="191" t="s">
        <v>151</v>
      </c>
      <c r="F486" s="191" t="s">
        <v>119</v>
      </c>
      <c r="G486" s="192"/>
    </row>
    <row r="487" spans="1:7" x14ac:dyDescent="0.25">
      <c r="A487" s="742" t="s">
        <v>120</v>
      </c>
      <c r="B487" s="743"/>
      <c r="C487" s="193" t="s">
        <v>121</v>
      </c>
      <c r="D487" s="194">
        <f>+G517</f>
        <v>90000</v>
      </c>
      <c r="E487" s="194">
        <v>0.05</v>
      </c>
      <c r="F487" s="195">
        <f>+E487*D487</f>
        <v>4500</v>
      </c>
      <c r="G487" s="196"/>
    </row>
    <row r="488" spans="1:7" x14ac:dyDescent="0.25">
      <c r="A488" s="663"/>
      <c r="B488" s="664"/>
      <c r="C488" s="193"/>
      <c r="D488" s="194"/>
      <c r="E488" s="194"/>
      <c r="F488" s="195"/>
      <c r="G488" s="196"/>
    </row>
    <row r="489" spans="1:7" x14ac:dyDescent="0.25">
      <c r="A489" s="663"/>
      <c r="B489" s="664"/>
      <c r="C489" s="193"/>
      <c r="D489" s="194"/>
      <c r="E489" s="194"/>
      <c r="F489" s="195"/>
      <c r="G489" s="196"/>
    </row>
    <row r="490" spans="1:7" x14ac:dyDescent="0.25">
      <c r="A490" s="742"/>
      <c r="B490" s="743"/>
      <c r="C490" s="193"/>
      <c r="D490" s="194"/>
      <c r="E490" s="194"/>
      <c r="F490" s="195"/>
      <c r="G490" s="196"/>
    </row>
    <row r="491" spans="1:7" ht="15.75" thickBot="1" x14ac:dyDescent="0.3">
      <c r="A491" s="744"/>
      <c r="B491" s="745"/>
      <c r="C491" s="193"/>
      <c r="D491" s="201"/>
      <c r="E491" s="202"/>
      <c r="F491" s="195"/>
      <c r="G491" s="196"/>
    </row>
    <row r="492" spans="1:7" ht="15.75" thickBot="1" x14ac:dyDescent="0.3">
      <c r="A492" s="180"/>
      <c r="B492" s="180"/>
      <c r="C492" s="180"/>
      <c r="D492" s="180"/>
      <c r="E492" s="180"/>
      <c r="F492" s="203" t="s">
        <v>122</v>
      </c>
      <c r="G492" s="204">
        <f>SUM(F487:F491)</f>
        <v>4500</v>
      </c>
    </row>
    <row r="493" spans="1:7" ht="15.75" thickBot="1" x14ac:dyDescent="0.3">
      <c r="A493" s="181" t="s">
        <v>123</v>
      </c>
      <c r="B493" s="180"/>
      <c r="C493" s="180"/>
      <c r="D493" s="180"/>
      <c r="E493" s="180"/>
      <c r="F493" s="180"/>
      <c r="G493" s="180"/>
    </row>
    <row r="494" spans="1:7" x14ac:dyDescent="0.25">
      <c r="A494" s="740" t="s">
        <v>115</v>
      </c>
      <c r="B494" s="741"/>
      <c r="C494" s="662" t="s">
        <v>116</v>
      </c>
      <c r="D494" s="662" t="s">
        <v>124</v>
      </c>
      <c r="E494" s="662" t="s">
        <v>117</v>
      </c>
      <c r="F494" s="190" t="s">
        <v>118</v>
      </c>
      <c r="G494" s="192"/>
    </row>
    <row r="495" spans="1:7" x14ac:dyDescent="0.25">
      <c r="A495" s="744" t="s">
        <v>293</v>
      </c>
      <c r="B495" s="745"/>
      <c r="C495" s="207" t="s">
        <v>13</v>
      </c>
      <c r="D495" s="669">
        <v>380000</v>
      </c>
      <c r="E495" s="195">
        <v>2.15</v>
      </c>
      <c r="F495" s="195">
        <f t="shared" ref="F495" si="9">+E495*D495</f>
        <v>817000</v>
      </c>
      <c r="G495" s="196"/>
    </row>
    <row r="496" spans="1:7" x14ac:dyDescent="0.25">
      <c r="A496" s="750"/>
      <c r="B496" s="751"/>
      <c r="C496" s="207"/>
      <c r="D496" s="195"/>
      <c r="E496" s="209"/>
      <c r="F496" s="195"/>
      <c r="G496" s="196"/>
    </row>
    <row r="497" spans="1:7" x14ac:dyDescent="0.25">
      <c r="A497" s="750"/>
      <c r="B497" s="751"/>
      <c r="C497" s="207"/>
      <c r="D497" s="195"/>
      <c r="E497" s="209"/>
      <c r="F497" s="195"/>
      <c r="G497" s="196"/>
    </row>
    <row r="498" spans="1:7" x14ac:dyDescent="0.25">
      <c r="A498" s="750"/>
      <c r="B498" s="751"/>
      <c r="C498" s="207"/>
      <c r="D498" s="195"/>
      <c r="E498" s="209"/>
      <c r="F498" s="195"/>
      <c r="G498" s="196"/>
    </row>
    <row r="499" spans="1:7" x14ac:dyDescent="0.25">
      <c r="A499" s="750"/>
      <c r="B499" s="751"/>
      <c r="C499" s="207"/>
      <c r="D499" s="195"/>
      <c r="E499" s="209"/>
      <c r="F499" s="195"/>
      <c r="G499" s="196"/>
    </row>
    <row r="500" spans="1:7" x14ac:dyDescent="0.25">
      <c r="A500" s="663"/>
      <c r="B500" s="206"/>
      <c r="C500" s="207"/>
      <c r="D500" s="195"/>
      <c r="E500" s="195"/>
      <c r="F500" s="195"/>
      <c r="G500" s="196"/>
    </row>
    <row r="501" spans="1:7" x14ac:dyDescent="0.25">
      <c r="A501" s="205"/>
      <c r="B501" s="206"/>
      <c r="C501" s="207"/>
      <c r="D501" s="208"/>
      <c r="E501" s="195"/>
      <c r="F501" s="195"/>
      <c r="G501" s="196"/>
    </row>
    <row r="502" spans="1:7" x14ac:dyDescent="0.25">
      <c r="A502" s="210"/>
      <c r="B502" s="211"/>
      <c r="C502" s="212"/>
      <c r="D502" s="213"/>
      <c r="E502" s="214"/>
      <c r="F502" s="215"/>
      <c r="G502" s="196"/>
    </row>
    <row r="503" spans="1:7" ht="15.75" thickBot="1" x14ac:dyDescent="0.3">
      <c r="A503" s="216"/>
      <c r="B503" s="217"/>
      <c r="C503" s="218"/>
      <c r="D503" s="219"/>
      <c r="E503" s="220"/>
      <c r="F503" s="221"/>
      <c r="G503" s="222"/>
    </row>
    <row r="504" spans="1:7" ht="15.75" thickBot="1" x14ac:dyDescent="0.3">
      <c r="A504" s="180"/>
      <c r="B504" s="180"/>
      <c r="C504" s="180"/>
      <c r="D504" s="180"/>
      <c r="E504" s="180"/>
      <c r="F504" s="203" t="s">
        <v>122</v>
      </c>
      <c r="G504" s="204">
        <f>SUM(F495:F503)</f>
        <v>817000</v>
      </c>
    </row>
    <row r="505" spans="1:7" ht="15.75" thickBot="1" x14ac:dyDescent="0.3">
      <c r="A505" s="223" t="s">
        <v>125</v>
      </c>
      <c r="B505" s="224"/>
      <c r="C505" s="180"/>
      <c r="D505" s="180"/>
      <c r="E505" s="180"/>
      <c r="F505" s="180"/>
      <c r="G505" s="180"/>
    </row>
    <row r="506" spans="1:7" x14ac:dyDescent="0.25">
      <c r="A506" s="225" t="s">
        <v>126</v>
      </c>
      <c r="B506" s="653" t="s">
        <v>127</v>
      </c>
      <c r="C506" s="662" t="s">
        <v>128</v>
      </c>
      <c r="D506" s="662" t="s">
        <v>129</v>
      </c>
      <c r="E506" s="662" t="s">
        <v>130</v>
      </c>
      <c r="F506" s="227" t="s">
        <v>118</v>
      </c>
      <c r="G506" s="192"/>
    </row>
    <row r="507" spans="1:7" x14ac:dyDescent="0.25">
      <c r="A507" s="210" t="s">
        <v>161</v>
      </c>
      <c r="B507" s="228">
        <v>3</v>
      </c>
      <c r="C507" s="229">
        <v>5</v>
      </c>
      <c r="D507" s="230">
        <v>1200</v>
      </c>
      <c r="E507" s="228">
        <f>+D507*C507*B507</f>
        <v>18000</v>
      </c>
      <c r="F507" s="202">
        <f>+E507</f>
        <v>18000</v>
      </c>
      <c r="G507" s="196"/>
    </row>
    <row r="508" spans="1:7" x14ac:dyDescent="0.25">
      <c r="A508" s="210" t="s">
        <v>179</v>
      </c>
      <c r="B508" s="231"/>
      <c r="C508" s="193"/>
      <c r="D508" s="199"/>
      <c r="E508" s="202"/>
      <c r="F508" s="202"/>
      <c r="G508" s="196"/>
    </row>
    <row r="509" spans="1:7" ht="15.75" thickBot="1" x14ac:dyDescent="0.3">
      <c r="A509" s="232"/>
      <c r="B509" s="218"/>
      <c r="C509" s="219"/>
      <c r="D509" s="220"/>
      <c r="E509" s="221"/>
      <c r="F509" s="218"/>
      <c r="G509" s="196"/>
    </row>
    <row r="510" spans="1:7" ht="15.75" thickBot="1" x14ac:dyDescent="0.3">
      <c r="A510" s="180"/>
      <c r="B510" s="180"/>
      <c r="C510" s="180"/>
      <c r="D510" s="180"/>
      <c r="E510" s="180"/>
      <c r="F510" s="203" t="s">
        <v>122</v>
      </c>
      <c r="G510" s="204">
        <f>SUM(F507:F509)</f>
        <v>18000</v>
      </c>
    </row>
    <row r="511" spans="1:7" ht="15.75" thickBot="1" x14ac:dyDescent="0.3">
      <c r="A511" s="223" t="s">
        <v>131</v>
      </c>
      <c r="B511" s="180"/>
      <c r="C511" s="180"/>
      <c r="D511" s="180"/>
      <c r="E511" s="180"/>
      <c r="F511" s="180"/>
      <c r="G511" s="180"/>
    </row>
    <row r="512" spans="1:7" x14ac:dyDescent="0.25">
      <c r="A512" s="225" t="s">
        <v>132</v>
      </c>
      <c r="B512" s="233" t="s">
        <v>116</v>
      </c>
      <c r="C512" s="662" t="s">
        <v>117</v>
      </c>
      <c r="D512" s="234" t="s">
        <v>133</v>
      </c>
      <c r="E512" s="233" t="s">
        <v>134</v>
      </c>
      <c r="F512" s="190" t="s">
        <v>118</v>
      </c>
      <c r="G512" s="192"/>
    </row>
    <row r="513" spans="1:7" x14ac:dyDescent="0.25">
      <c r="A513" s="235" t="s">
        <v>180</v>
      </c>
      <c r="B513" s="193" t="s">
        <v>136</v>
      </c>
      <c r="C513" s="660">
        <v>0.75</v>
      </c>
      <c r="D513" s="669">
        <v>120000</v>
      </c>
      <c r="E513" s="228">
        <f>1/C513*8</f>
        <v>10.666666666666666</v>
      </c>
      <c r="F513" s="237">
        <f>+C513*D513</f>
        <v>90000</v>
      </c>
      <c r="G513" s="196"/>
    </row>
    <row r="514" spans="1:7" x14ac:dyDescent="0.25">
      <c r="A514" s="225"/>
      <c r="B514" s="499"/>
      <c r="C514" s="655"/>
      <c r="D514" s="202"/>
      <c r="E514" s="202"/>
      <c r="F514" s="237"/>
      <c r="G514" s="196"/>
    </row>
    <row r="515" spans="1:7" x14ac:dyDescent="0.25">
      <c r="A515" s="210"/>
      <c r="B515" s="473"/>
      <c r="C515" s="655"/>
      <c r="D515" s="202"/>
      <c r="E515" s="202"/>
      <c r="F515" s="237"/>
      <c r="G515" s="196"/>
    </row>
    <row r="516" spans="1:7" ht="15.75" thickBot="1" x14ac:dyDescent="0.3">
      <c r="A516" s="241"/>
      <c r="B516" s="242"/>
      <c r="C516" s="242"/>
      <c r="D516" s="242"/>
      <c r="E516" s="656"/>
      <c r="F516" s="661"/>
      <c r="G516" s="657"/>
    </row>
    <row r="517" spans="1:7" ht="15.75" thickBot="1" x14ac:dyDescent="0.3">
      <c r="A517" s="180"/>
      <c r="B517" s="180"/>
      <c r="C517" s="180"/>
      <c r="D517" s="180"/>
      <c r="E517" s="180"/>
      <c r="F517" s="203" t="s">
        <v>122</v>
      </c>
      <c r="G517" s="204">
        <f>SUM(F513:F516)</f>
        <v>90000</v>
      </c>
    </row>
    <row r="518" spans="1:7" ht="15.75" thickBot="1" x14ac:dyDescent="0.3">
      <c r="A518" s="180"/>
      <c r="B518" s="180"/>
      <c r="C518" s="180"/>
      <c r="D518" s="188"/>
      <c r="E518" s="180"/>
      <c r="F518" s="188"/>
      <c r="G518" s="651"/>
    </row>
    <row r="519" spans="1:7" ht="15.75" thickBot="1" x14ac:dyDescent="0.3">
      <c r="A519" s="180"/>
      <c r="B519" s="180"/>
      <c r="C519" s="180"/>
      <c r="D519" s="244" t="s">
        <v>137</v>
      </c>
      <c r="E519" s="245"/>
      <c r="F519" s="245"/>
      <c r="G519" s="204">
        <f>G492+G504+G510+G517</f>
        <v>929500</v>
      </c>
    </row>
    <row r="521" spans="1:7" ht="15.75" thickBot="1" x14ac:dyDescent="0.3"/>
    <row r="522" spans="1:7" x14ac:dyDescent="0.25">
      <c r="A522" s="174" t="s">
        <v>107</v>
      </c>
      <c r="B522" s="175"/>
      <c r="C522" s="176"/>
      <c r="D522" s="177"/>
      <c r="E522" s="176"/>
      <c r="F522" s="176"/>
      <c r="G522" s="102"/>
    </row>
    <row r="523" spans="1:7" x14ac:dyDescent="0.25">
      <c r="A523" s="178" t="s">
        <v>298</v>
      </c>
      <c r="B523" s="179"/>
      <c r="C523" s="651"/>
      <c r="D523" s="652" t="s">
        <v>109</v>
      </c>
      <c r="E523" s="651"/>
      <c r="F523" s="651"/>
      <c r="G523" s="182"/>
    </row>
    <row r="524" spans="1:7" ht="15.75" thickBot="1" x14ac:dyDescent="0.3">
      <c r="A524" s="183"/>
      <c r="B524" s="184"/>
      <c r="C524" s="735"/>
      <c r="D524" s="736"/>
      <c r="E524" s="736"/>
      <c r="F524" s="736"/>
      <c r="G524" s="737"/>
    </row>
    <row r="525" spans="1:7" x14ac:dyDescent="0.25">
      <c r="A525" s="185"/>
      <c r="B525" s="180"/>
      <c r="C525" s="180"/>
      <c r="D525" s="180"/>
      <c r="E525" s="180"/>
      <c r="F525" s="180"/>
      <c r="G525" s="180"/>
    </row>
    <row r="526" spans="1:7" x14ac:dyDescent="0.25">
      <c r="A526" s="186" t="s">
        <v>110</v>
      </c>
      <c r="B526" s="180"/>
      <c r="D526" s="187"/>
      <c r="F526" s="187" t="s">
        <v>111</v>
      </c>
      <c r="G526" s="180"/>
    </row>
    <row r="527" spans="1:7" x14ac:dyDescent="0.25">
      <c r="A527" s="185" t="s">
        <v>148</v>
      </c>
      <c r="B527" s="180"/>
      <c r="C527" s="187"/>
      <c r="D527" s="187"/>
      <c r="E527" s="187"/>
      <c r="F527" s="187" t="s">
        <v>149</v>
      </c>
      <c r="G527" s="188" t="s">
        <v>172</v>
      </c>
    </row>
    <row r="528" spans="1:7" x14ac:dyDescent="0.25">
      <c r="A528" s="772" t="s">
        <v>294</v>
      </c>
      <c r="B528" s="773"/>
      <c r="C528" s="773"/>
      <c r="D528" s="773"/>
      <c r="E528" s="773"/>
      <c r="F528" s="773"/>
      <c r="G528" s="180"/>
    </row>
    <row r="529" spans="1:7" ht="15.75" thickBot="1" x14ac:dyDescent="0.3">
      <c r="A529" s="181" t="s">
        <v>114</v>
      </c>
      <c r="B529" s="180"/>
      <c r="C529" s="180"/>
      <c r="D529" s="180"/>
      <c r="E529" s="180"/>
      <c r="F529" s="180"/>
      <c r="G529" s="180"/>
    </row>
    <row r="530" spans="1:7" x14ac:dyDescent="0.25">
      <c r="A530" s="740" t="s">
        <v>115</v>
      </c>
      <c r="B530" s="741"/>
      <c r="C530" s="662" t="s">
        <v>116</v>
      </c>
      <c r="D530" s="190" t="s">
        <v>150</v>
      </c>
      <c r="E530" s="191" t="s">
        <v>151</v>
      </c>
      <c r="F530" s="191" t="s">
        <v>119</v>
      </c>
      <c r="G530" s="192"/>
    </row>
    <row r="531" spans="1:7" x14ac:dyDescent="0.25">
      <c r="A531" s="742" t="s">
        <v>120</v>
      </c>
      <c r="B531" s="743"/>
      <c r="C531" s="193" t="s">
        <v>121</v>
      </c>
      <c r="D531" s="194">
        <f>+G561</f>
        <v>90000</v>
      </c>
      <c r="E531" s="194">
        <v>0.05</v>
      </c>
      <c r="F531" s="195">
        <f>+E531*D531</f>
        <v>4500</v>
      </c>
      <c r="G531" s="196"/>
    </row>
    <row r="532" spans="1:7" x14ac:dyDescent="0.25">
      <c r="A532" s="663"/>
      <c r="B532" s="664"/>
      <c r="C532" s="193"/>
      <c r="D532" s="194"/>
      <c r="E532" s="194"/>
      <c r="F532" s="195"/>
      <c r="G532" s="196"/>
    </row>
    <row r="533" spans="1:7" x14ac:dyDescent="0.25">
      <c r="A533" s="663"/>
      <c r="B533" s="664"/>
      <c r="C533" s="193"/>
      <c r="D533" s="194"/>
      <c r="E533" s="194"/>
      <c r="F533" s="195"/>
      <c r="G533" s="196"/>
    </row>
    <row r="534" spans="1:7" x14ac:dyDescent="0.25">
      <c r="A534" s="742"/>
      <c r="B534" s="743"/>
      <c r="C534" s="193"/>
      <c r="D534" s="194"/>
      <c r="E534" s="194"/>
      <c r="F534" s="195"/>
      <c r="G534" s="196"/>
    </row>
    <row r="535" spans="1:7" ht="15.75" thickBot="1" x14ac:dyDescent="0.3">
      <c r="A535" s="744"/>
      <c r="B535" s="745"/>
      <c r="C535" s="193"/>
      <c r="D535" s="201"/>
      <c r="E535" s="202"/>
      <c r="F535" s="195"/>
      <c r="G535" s="196"/>
    </row>
    <row r="536" spans="1:7" ht="15.75" thickBot="1" x14ac:dyDescent="0.3">
      <c r="A536" s="180"/>
      <c r="B536" s="180"/>
      <c r="C536" s="180"/>
      <c r="D536" s="180"/>
      <c r="E536" s="180"/>
      <c r="F536" s="203" t="s">
        <v>122</v>
      </c>
      <c r="G536" s="204">
        <f>SUM(F531:F535)</f>
        <v>4500</v>
      </c>
    </row>
    <row r="537" spans="1:7" ht="15.75" thickBot="1" x14ac:dyDescent="0.3">
      <c r="A537" s="181" t="s">
        <v>123</v>
      </c>
      <c r="B537" s="180"/>
      <c r="C537" s="180"/>
      <c r="D537" s="180"/>
      <c r="E537" s="180"/>
      <c r="F537" s="180"/>
      <c r="G537" s="180"/>
    </row>
    <row r="538" spans="1:7" x14ac:dyDescent="0.25">
      <c r="A538" s="740" t="s">
        <v>115</v>
      </c>
      <c r="B538" s="741"/>
      <c r="C538" s="662" t="s">
        <v>116</v>
      </c>
      <c r="D538" s="662" t="s">
        <v>124</v>
      </c>
      <c r="E538" s="662" t="s">
        <v>117</v>
      </c>
      <c r="F538" s="190" t="s">
        <v>118</v>
      </c>
      <c r="G538" s="192"/>
    </row>
    <row r="539" spans="1:7" x14ac:dyDescent="0.25">
      <c r="A539" s="744" t="s">
        <v>295</v>
      </c>
      <c r="B539" s="745"/>
      <c r="C539" s="207" t="s">
        <v>13</v>
      </c>
      <c r="D539" s="669">
        <v>980000</v>
      </c>
      <c r="E539" s="195">
        <v>1</v>
      </c>
      <c r="F539" s="195">
        <f t="shared" ref="F539" si="10">+E539*D539</f>
        <v>980000</v>
      </c>
      <c r="G539" s="196"/>
    </row>
    <row r="540" spans="1:7" x14ac:dyDescent="0.25">
      <c r="A540" s="750"/>
      <c r="B540" s="751"/>
      <c r="C540" s="207"/>
      <c r="D540" s="195"/>
      <c r="E540" s="209"/>
      <c r="F540" s="195"/>
      <c r="G540" s="196"/>
    </row>
    <row r="541" spans="1:7" x14ac:dyDescent="0.25">
      <c r="A541" s="750"/>
      <c r="B541" s="751"/>
      <c r="C541" s="207"/>
      <c r="D541" s="195"/>
      <c r="E541" s="209"/>
      <c r="F541" s="195"/>
      <c r="G541" s="196"/>
    </row>
    <row r="542" spans="1:7" x14ac:dyDescent="0.25">
      <c r="A542" s="750"/>
      <c r="B542" s="751"/>
      <c r="C542" s="207"/>
      <c r="D542" s="195"/>
      <c r="E542" s="209"/>
      <c r="F542" s="195"/>
      <c r="G542" s="196"/>
    </row>
    <row r="543" spans="1:7" x14ac:dyDescent="0.25">
      <c r="A543" s="750"/>
      <c r="B543" s="751"/>
      <c r="C543" s="207"/>
      <c r="D543" s="195"/>
      <c r="E543" s="209"/>
      <c r="F543" s="195"/>
      <c r="G543" s="196"/>
    </row>
    <row r="544" spans="1:7" x14ac:dyDescent="0.25">
      <c r="A544" s="663"/>
      <c r="B544" s="206"/>
      <c r="C544" s="207"/>
      <c r="D544" s="195"/>
      <c r="E544" s="195"/>
      <c r="F544" s="195"/>
      <c r="G544" s="196"/>
    </row>
    <row r="545" spans="1:7" x14ac:dyDescent="0.25">
      <c r="A545" s="205"/>
      <c r="B545" s="206"/>
      <c r="C545" s="207"/>
      <c r="D545" s="208"/>
      <c r="E545" s="195"/>
      <c r="F545" s="195"/>
      <c r="G545" s="196"/>
    </row>
    <row r="546" spans="1:7" x14ac:dyDescent="0.25">
      <c r="A546" s="210"/>
      <c r="B546" s="211"/>
      <c r="C546" s="212"/>
      <c r="D546" s="213"/>
      <c r="E546" s="214"/>
      <c r="F546" s="215"/>
      <c r="G546" s="196"/>
    </row>
    <row r="547" spans="1:7" ht="15.75" thickBot="1" x14ac:dyDescent="0.3">
      <c r="A547" s="216"/>
      <c r="B547" s="217"/>
      <c r="C547" s="218"/>
      <c r="D547" s="219"/>
      <c r="E547" s="220"/>
      <c r="F547" s="221"/>
      <c r="G547" s="222"/>
    </row>
    <row r="548" spans="1:7" ht="15.75" thickBot="1" x14ac:dyDescent="0.3">
      <c r="A548" s="180"/>
      <c r="B548" s="180"/>
      <c r="C548" s="180"/>
      <c r="D548" s="180"/>
      <c r="E548" s="180"/>
      <c r="F548" s="203" t="s">
        <v>122</v>
      </c>
      <c r="G548" s="204">
        <f>SUM(F539:F547)</f>
        <v>980000</v>
      </c>
    </row>
    <row r="549" spans="1:7" ht="15.75" thickBot="1" x14ac:dyDescent="0.3">
      <c r="A549" s="223" t="s">
        <v>125</v>
      </c>
      <c r="B549" s="224"/>
      <c r="C549" s="180"/>
      <c r="D549" s="180"/>
      <c r="E549" s="180"/>
      <c r="F549" s="180"/>
      <c r="G549" s="180"/>
    </row>
    <row r="550" spans="1:7" x14ac:dyDescent="0.25">
      <c r="A550" s="225" t="s">
        <v>126</v>
      </c>
      <c r="B550" s="653" t="s">
        <v>127</v>
      </c>
      <c r="C550" s="662" t="s">
        <v>128</v>
      </c>
      <c r="D550" s="662" t="s">
        <v>129</v>
      </c>
      <c r="E550" s="662" t="s">
        <v>130</v>
      </c>
      <c r="F550" s="227" t="s">
        <v>118</v>
      </c>
      <c r="G550" s="192"/>
    </row>
    <row r="551" spans="1:7" x14ac:dyDescent="0.25">
      <c r="A551" s="210" t="s">
        <v>161</v>
      </c>
      <c r="B551" s="228">
        <v>3</v>
      </c>
      <c r="C551" s="229">
        <v>5</v>
      </c>
      <c r="D551" s="230">
        <v>1200</v>
      </c>
      <c r="E551" s="228">
        <f>+D551*C551*B551</f>
        <v>18000</v>
      </c>
      <c r="F551" s="202">
        <f>+E551</f>
        <v>18000</v>
      </c>
      <c r="G551" s="196"/>
    </row>
    <row r="552" spans="1:7" x14ac:dyDescent="0.25">
      <c r="A552" s="210" t="s">
        <v>179</v>
      </c>
      <c r="B552" s="231"/>
      <c r="C552" s="193"/>
      <c r="D552" s="199"/>
      <c r="E552" s="202"/>
      <c r="F552" s="202"/>
      <c r="G552" s="196"/>
    </row>
    <row r="553" spans="1:7" ht="15.75" thickBot="1" x14ac:dyDescent="0.3">
      <c r="A553" s="232"/>
      <c r="B553" s="218"/>
      <c r="C553" s="219"/>
      <c r="D553" s="220"/>
      <c r="E553" s="221"/>
      <c r="F553" s="218"/>
      <c r="G553" s="196"/>
    </row>
    <row r="554" spans="1:7" ht="15.75" thickBot="1" x14ac:dyDescent="0.3">
      <c r="A554" s="180"/>
      <c r="B554" s="180"/>
      <c r="C554" s="180"/>
      <c r="D554" s="180"/>
      <c r="E554" s="180"/>
      <c r="F554" s="203" t="s">
        <v>122</v>
      </c>
      <c r="G554" s="204">
        <f>SUM(F551:F553)</f>
        <v>18000</v>
      </c>
    </row>
    <row r="555" spans="1:7" ht="15.75" thickBot="1" x14ac:dyDescent="0.3">
      <c r="A555" s="223" t="s">
        <v>131</v>
      </c>
      <c r="B555" s="180"/>
      <c r="C555" s="180"/>
      <c r="D555" s="180"/>
      <c r="E555" s="180"/>
      <c r="F555" s="180"/>
      <c r="G555" s="180"/>
    </row>
    <row r="556" spans="1:7" x14ac:dyDescent="0.25">
      <c r="A556" s="225" t="s">
        <v>132</v>
      </c>
      <c r="B556" s="233" t="s">
        <v>116</v>
      </c>
      <c r="C556" s="662" t="s">
        <v>117</v>
      </c>
      <c r="D556" s="234" t="s">
        <v>133</v>
      </c>
      <c r="E556" s="233" t="s">
        <v>134</v>
      </c>
      <c r="F556" s="190" t="s">
        <v>118</v>
      </c>
      <c r="G556" s="192"/>
    </row>
    <row r="557" spans="1:7" x14ac:dyDescent="0.25">
      <c r="A557" s="235" t="s">
        <v>180</v>
      </c>
      <c r="B557" s="193" t="s">
        <v>136</v>
      </c>
      <c r="C557" s="660">
        <v>0.75</v>
      </c>
      <c r="D557" s="669">
        <v>120000</v>
      </c>
      <c r="E557" s="228">
        <f>1/C557*8</f>
        <v>10.666666666666666</v>
      </c>
      <c r="F557" s="237">
        <f>+C557*D557</f>
        <v>90000</v>
      </c>
      <c r="G557" s="196"/>
    </row>
    <row r="558" spans="1:7" x14ac:dyDescent="0.25">
      <c r="A558" s="225"/>
      <c r="B558" s="499"/>
      <c r="C558" s="655"/>
      <c r="D558" s="202"/>
      <c r="E558" s="202"/>
      <c r="F558" s="237"/>
      <c r="G558" s="196"/>
    </row>
    <row r="559" spans="1:7" x14ac:dyDescent="0.25">
      <c r="A559" s="210"/>
      <c r="B559" s="473"/>
      <c r="C559" s="655"/>
      <c r="D559" s="202"/>
      <c r="E559" s="202"/>
      <c r="F559" s="237"/>
      <c r="G559" s="196"/>
    </row>
    <row r="560" spans="1:7" ht="15.75" thickBot="1" x14ac:dyDescent="0.3">
      <c r="A560" s="241"/>
      <c r="B560" s="242"/>
      <c r="C560" s="242"/>
      <c r="D560" s="242"/>
      <c r="E560" s="656"/>
      <c r="F560" s="661"/>
      <c r="G560" s="657"/>
    </row>
    <row r="561" spans="1:7" ht="15.75" thickBot="1" x14ac:dyDescent="0.3">
      <c r="A561" s="180"/>
      <c r="B561" s="180"/>
      <c r="C561" s="180"/>
      <c r="D561" s="180"/>
      <c r="E561" s="180"/>
      <c r="F561" s="203" t="s">
        <v>122</v>
      </c>
      <c r="G561" s="204">
        <f>SUM(F557:F560)</f>
        <v>90000</v>
      </c>
    </row>
    <row r="562" spans="1:7" ht="15.75" thickBot="1" x14ac:dyDescent="0.3">
      <c r="A562" s="180"/>
      <c r="B562" s="180"/>
      <c r="C562" s="180"/>
      <c r="D562" s="188"/>
      <c r="E562" s="180"/>
      <c r="F562" s="188"/>
      <c r="G562" s="651"/>
    </row>
    <row r="563" spans="1:7" ht="15.75" thickBot="1" x14ac:dyDescent="0.3">
      <c r="A563" s="180"/>
      <c r="B563" s="180"/>
      <c r="C563" s="180"/>
      <c r="D563" s="244" t="s">
        <v>137</v>
      </c>
      <c r="E563" s="245"/>
      <c r="F563" s="245"/>
      <c r="G563" s="204">
        <f>G536+G548+G554+G561</f>
        <v>1092500</v>
      </c>
    </row>
    <row r="564" spans="1:7" ht="15.75" thickBot="1" x14ac:dyDescent="0.3"/>
    <row r="565" spans="1:7" x14ac:dyDescent="0.25">
      <c r="A565" s="174" t="s">
        <v>107</v>
      </c>
      <c r="B565" s="175"/>
      <c r="C565" s="176"/>
      <c r="D565" s="177"/>
      <c r="E565" s="176"/>
      <c r="F565" s="176"/>
      <c r="G565" s="102"/>
    </row>
    <row r="566" spans="1:7" x14ac:dyDescent="0.25">
      <c r="A566" s="178" t="s">
        <v>298</v>
      </c>
      <c r="B566" s="179"/>
      <c r="C566" s="651"/>
      <c r="D566" s="652" t="s">
        <v>109</v>
      </c>
      <c r="E566" s="651"/>
      <c r="F566" s="651"/>
      <c r="G566" s="182"/>
    </row>
    <row r="567" spans="1:7" ht="15.75" thickBot="1" x14ac:dyDescent="0.3">
      <c r="A567" s="183"/>
      <c r="B567" s="184"/>
      <c r="C567" s="735"/>
      <c r="D567" s="736"/>
      <c r="E567" s="736"/>
      <c r="F567" s="736"/>
      <c r="G567" s="737"/>
    </row>
    <row r="568" spans="1:7" x14ac:dyDescent="0.25">
      <c r="A568" s="185"/>
      <c r="B568" s="180"/>
      <c r="C568" s="180"/>
      <c r="D568" s="180"/>
      <c r="E568" s="180"/>
      <c r="F568" s="180"/>
      <c r="G568" s="180"/>
    </row>
    <row r="569" spans="1:7" x14ac:dyDescent="0.25">
      <c r="A569" s="186" t="s">
        <v>110</v>
      </c>
      <c r="B569" s="180"/>
      <c r="D569" s="187"/>
      <c r="F569" s="187" t="s">
        <v>111</v>
      </c>
      <c r="G569" s="180"/>
    </row>
    <row r="570" spans="1:7" x14ac:dyDescent="0.25">
      <c r="A570" s="185" t="s">
        <v>148</v>
      </c>
      <c r="B570" s="180"/>
      <c r="C570" s="187"/>
      <c r="D570" s="187"/>
      <c r="E570" s="187"/>
      <c r="F570" s="187" t="s">
        <v>149</v>
      </c>
      <c r="G570" s="188" t="s">
        <v>172</v>
      </c>
    </row>
    <row r="571" spans="1:7" x14ac:dyDescent="0.25">
      <c r="A571" s="772" t="s">
        <v>296</v>
      </c>
      <c r="B571" s="773"/>
      <c r="C571" s="773"/>
      <c r="D571" s="773"/>
      <c r="E571" s="773"/>
      <c r="F571" s="773"/>
      <c r="G571" s="180"/>
    </row>
    <row r="572" spans="1:7" ht="15.75" thickBot="1" x14ac:dyDescent="0.3">
      <c r="A572" s="181" t="s">
        <v>114</v>
      </c>
      <c r="B572" s="180"/>
      <c r="C572" s="180"/>
      <c r="D572" s="180"/>
      <c r="E572" s="180"/>
      <c r="F572" s="180"/>
      <c r="G572" s="180"/>
    </row>
    <row r="573" spans="1:7" x14ac:dyDescent="0.25">
      <c r="A573" s="740" t="s">
        <v>115</v>
      </c>
      <c r="B573" s="741"/>
      <c r="C573" s="662" t="s">
        <v>116</v>
      </c>
      <c r="D573" s="190" t="s">
        <v>150</v>
      </c>
      <c r="E573" s="191" t="s">
        <v>151</v>
      </c>
      <c r="F573" s="191" t="s">
        <v>119</v>
      </c>
      <c r="G573" s="192"/>
    </row>
    <row r="574" spans="1:7" x14ac:dyDescent="0.25">
      <c r="A574" s="742" t="s">
        <v>120</v>
      </c>
      <c r="B574" s="743"/>
      <c r="C574" s="193" t="s">
        <v>121</v>
      </c>
      <c r="D574" s="194">
        <f>+G604</f>
        <v>60000</v>
      </c>
      <c r="E574" s="194">
        <v>0.05</v>
      </c>
      <c r="F574" s="195">
        <f>+E574*D574</f>
        <v>3000</v>
      </c>
      <c r="G574" s="196"/>
    </row>
    <row r="575" spans="1:7" x14ac:dyDescent="0.25">
      <c r="A575" s="663"/>
      <c r="B575" s="664"/>
      <c r="C575" s="193"/>
      <c r="D575" s="194"/>
      <c r="E575" s="194"/>
      <c r="F575" s="195"/>
      <c r="G575" s="196"/>
    </row>
    <row r="576" spans="1:7" x14ac:dyDescent="0.25">
      <c r="A576" s="663"/>
      <c r="B576" s="664"/>
      <c r="C576" s="193"/>
      <c r="D576" s="194"/>
      <c r="E576" s="194"/>
      <c r="F576" s="195"/>
      <c r="G576" s="196"/>
    </row>
    <row r="577" spans="1:7" x14ac:dyDescent="0.25">
      <c r="A577" s="742"/>
      <c r="B577" s="743"/>
      <c r="C577" s="193"/>
      <c r="D577" s="194"/>
      <c r="E577" s="194"/>
      <c r="F577" s="195"/>
      <c r="G577" s="196"/>
    </row>
    <row r="578" spans="1:7" ht="15.75" thickBot="1" x14ac:dyDescent="0.3">
      <c r="A578" s="744"/>
      <c r="B578" s="745"/>
      <c r="C578" s="193"/>
      <c r="D578" s="201"/>
      <c r="E578" s="202"/>
      <c r="F578" s="195"/>
      <c r="G578" s="196"/>
    </row>
    <row r="579" spans="1:7" ht="15.75" thickBot="1" x14ac:dyDescent="0.3">
      <c r="A579" s="180"/>
      <c r="B579" s="180"/>
      <c r="C579" s="180"/>
      <c r="D579" s="180"/>
      <c r="E579" s="180"/>
      <c r="F579" s="203" t="s">
        <v>122</v>
      </c>
      <c r="G579" s="204">
        <f>SUM(F574:F578)</f>
        <v>3000</v>
      </c>
    </row>
    <row r="580" spans="1:7" ht="15.75" thickBot="1" x14ac:dyDescent="0.3">
      <c r="A580" s="181" t="s">
        <v>123</v>
      </c>
      <c r="B580" s="180"/>
      <c r="C580" s="180"/>
      <c r="D580" s="180"/>
      <c r="E580" s="180"/>
      <c r="F580" s="180"/>
      <c r="G580" s="180"/>
    </row>
    <row r="581" spans="1:7" x14ac:dyDescent="0.25">
      <c r="A581" s="740" t="s">
        <v>115</v>
      </c>
      <c r="B581" s="741"/>
      <c r="C581" s="662" t="s">
        <v>116</v>
      </c>
      <c r="D581" s="662" t="s">
        <v>124</v>
      </c>
      <c r="E581" s="662" t="s">
        <v>117</v>
      </c>
      <c r="F581" s="190" t="s">
        <v>118</v>
      </c>
      <c r="G581" s="192"/>
    </row>
    <row r="582" spans="1:7" x14ac:dyDescent="0.25">
      <c r="A582" s="744" t="s">
        <v>297</v>
      </c>
      <c r="B582" s="745"/>
      <c r="C582" s="207" t="s">
        <v>13</v>
      </c>
      <c r="D582" s="669">
        <v>873000</v>
      </c>
      <c r="E582" s="195">
        <v>1</v>
      </c>
      <c r="F582" s="195">
        <f t="shared" ref="F582" si="11">+E582*D582</f>
        <v>873000</v>
      </c>
      <c r="G582" s="196"/>
    </row>
    <row r="583" spans="1:7" x14ac:dyDescent="0.25">
      <c r="A583" s="750"/>
      <c r="B583" s="751"/>
      <c r="C583" s="207"/>
      <c r="D583" s="195"/>
      <c r="E583" s="209"/>
      <c r="F583" s="195"/>
      <c r="G583" s="196"/>
    </row>
    <row r="584" spans="1:7" x14ac:dyDescent="0.25">
      <c r="A584" s="750"/>
      <c r="B584" s="751"/>
      <c r="C584" s="207"/>
      <c r="D584" s="195"/>
      <c r="E584" s="209"/>
      <c r="F584" s="195"/>
      <c r="G584" s="196"/>
    </row>
    <row r="585" spans="1:7" x14ac:dyDescent="0.25">
      <c r="A585" s="750"/>
      <c r="B585" s="751"/>
      <c r="C585" s="207"/>
      <c r="D585" s="195"/>
      <c r="E585" s="209"/>
      <c r="F585" s="195"/>
      <c r="G585" s="196"/>
    </row>
    <row r="586" spans="1:7" x14ac:dyDescent="0.25">
      <c r="A586" s="750"/>
      <c r="B586" s="751"/>
      <c r="C586" s="207"/>
      <c r="D586" s="195"/>
      <c r="E586" s="209"/>
      <c r="F586" s="195"/>
      <c r="G586" s="196"/>
    </row>
    <row r="587" spans="1:7" x14ac:dyDescent="0.25">
      <c r="A587" s="663"/>
      <c r="B587" s="206"/>
      <c r="C587" s="207"/>
      <c r="D587" s="195"/>
      <c r="E587" s="195"/>
      <c r="F587" s="195"/>
      <c r="G587" s="196"/>
    </row>
    <row r="588" spans="1:7" x14ac:dyDescent="0.25">
      <c r="A588" s="205"/>
      <c r="B588" s="206"/>
      <c r="C588" s="207"/>
      <c r="D588" s="208"/>
      <c r="E588" s="195"/>
      <c r="F588" s="195"/>
      <c r="G588" s="196"/>
    </row>
    <row r="589" spans="1:7" x14ac:dyDescent="0.25">
      <c r="A589" s="210"/>
      <c r="B589" s="211"/>
      <c r="C589" s="212"/>
      <c r="D589" s="213"/>
      <c r="E589" s="214"/>
      <c r="F589" s="215"/>
      <c r="G589" s="196"/>
    </row>
    <row r="590" spans="1:7" ht="15.75" thickBot="1" x14ac:dyDescent="0.3">
      <c r="A590" s="216"/>
      <c r="B590" s="217"/>
      <c r="C590" s="218"/>
      <c r="D590" s="219"/>
      <c r="E590" s="220"/>
      <c r="F590" s="221"/>
      <c r="G590" s="222"/>
    </row>
    <row r="591" spans="1:7" ht="15.75" thickBot="1" x14ac:dyDescent="0.3">
      <c r="A591" s="180"/>
      <c r="B591" s="180"/>
      <c r="C591" s="180"/>
      <c r="D591" s="180"/>
      <c r="E591" s="180"/>
      <c r="F591" s="203" t="s">
        <v>122</v>
      </c>
      <c r="G591" s="204">
        <f>SUM(F582:F590)</f>
        <v>873000</v>
      </c>
    </row>
    <row r="592" spans="1:7" ht="15.75" thickBot="1" x14ac:dyDescent="0.3">
      <c r="A592" s="223" t="s">
        <v>125</v>
      </c>
      <c r="B592" s="224"/>
      <c r="C592" s="180"/>
      <c r="D592" s="180"/>
      <c r="E592" s="180"/>
      <c r="F592" s="180"/>
      <c r="G592" s="180"/>
    </row>
    <row r="593" spans="1:7" x14ac:dyDescent="0.25">
      <c r="A593" s="225" t="s">
        <v>126</v>
      </c>
      <c r="B593" s="653" t="s">
        <v>127</v>
      </c>
      <c r="C593" s="662" t="s">
        <v>128</v>
      </c>
      <c r="D593" s="662" t="s">
        <v>129</v>
      </c>
      <c r="E593" s="662" t="s">
        <v>130</v>
      </c>
      <c r="F593" s="227" t="s">
        <v>118</v>
      </c>
      <c r="G593" s="192"/>
    </row>
    <row r="594" spans="1:7" x14ac:dyDescent="0.25">
      <c r="A594" s="210" t="s">
        <v>161</v>
      </c>
      <c r="B594" s="228">
        <v>3</v>
      </c>
      <c r="C594" s="229">
        <v>5</v>
      </c>
      <c r="D594" s="230">
        <v>1200</v>
      </c>
      <c r="E594" s="228">
        <f>+D594*C594*B594</f>
        <v>18000</v>
      </c>
      <c r="F594" s="202">
        <f>+E594</f>
        <v>18000</v>
      </c>
      <c r="G594" s="196"/>
    </row>
    <row r="595" spans="1:7" x14ac:dyDescent="0.25">
      <c r="A595" s="210" t="s">
        <v>179</v>
      </c>
      <c r="B595" s="231"/>
      <c r="C595" s="193"/>
      <c r="D595" s="199"/>
      <c r="E595" s="202"/>
      <c r="F595" s="202"/>
      <c r="G595" s="196"/>
    </row>
    <row r="596" spans="1:7" ht="15.75" thickBot="1" x14ac:dyDescent="0.3">
      <c r="A596" s="232"/>
      <c r="B596" s="218"/>
      <c r="C596" s="219"/>
      <c r="D596" s="220"/>
      <c r="E596" s="221"/>
      <c r="F596" s="218"/>
      <c r="G596" s="196"/>
    </row>
    <row r="597" spans="1:7" ht="15.75" thickBot="1" x14ac:dyDescent="0.3">
      <c r="A597" s="180"/>
      <c r="B597" s="180"/>
      <c r="C597" s="180"/>
      <c r="D597" s="180"/>
      <c r="E597" s="180"/>
      <c r="F597" s="203" t="s">
        <v>122</v>
      </c>
      <c r="G597" s="204">
        <f>SUM(F594:F596)</f>
        <v>18000</v>
      </c>
    </row>
    <row r="598" spans="1:7" ht="15.75" thickBot="1" x14ac:dyDescent="0.3">
      <c r="A598" s="223" t="s">
        <v>131</v>
      </c>
      <c r="B598" s="180"/>
      <c r="C598" s="180"/>
      <c r="D598" s="180"/>
      <c r="E598" s="180"/>
      <c r="F598" s="180"/>
      <c r="G598" s="180"/>
    </row>
    <row r="599" spans="1:7" x14ac:dyDescent="0.25">
      <c r="A599" s="225" t="s">
        <v>132</v>
      </c>
      <c r="B599" s="233" t="s">
        <v>116</v>
      </c>
      <c r="C599" s="662" t="s">
        <v>117</v>
      </c>
      <c r="D599" s="234" t="s">
        <v>133</v>
      </c>
      <c r="E599" s="233" t="s">
        <v>134</v>
      </c>
      <c r="F599" s="190" t="s">
        <v>118</v>
      </c>
      <c r="G599" s="192"/>
    </row>
    <row r="600" spans="1:7" x14ac:dyDescent="0.25">
      <c r="A600" s="235" t="s">
        <v>180</v>
      </c>
      <c r="B600" s="193" t="s">
        <v>136</v>
      </c>
      <c r="C600" s="660">
        <v>0.5</v>
      </c>
      <c r="D600" s="669">
        <v>120000</v>
      </c>
      <c r="E600" s="228">
        <f>1/C600*8</f>
        <v>16</v>
      </c>
      <c r="F600" s="237">
        <f>+C600*D600</f>
        <v>60000</v>
      </c>
      <c r="G600" s="196"/>
    </row>
    <row r="601" spans="1:7" x14ac:dyDescent="0.25">
      <c r="A601" s="225"/>
      <c r="B601" s="499"/>
      <c r="C601" s="655"/>
      <c r="D601" s="202"/>
      <c r="E601" s="202"/>
      <c r="F601" s="237"/>
      <c r="G601" s="196"/>
    </row>
    <row r="602" spans="1:7" x14ac:dyDescent="0.25">
      <c r="A602" s="210"/>
      <c r="B602" s="473"/>
      <c r="C602" s="655"/>
      <c r="D602" s="202"/>
      <c r="E602" s="202"/>
      <c r="F602" s="237"/>
      <c r="G602" s="196"/>
    </row>
    <row r="603" spans="1:7" ht="15.75" thickBot="1" x14ac:dyDescent="0.3">
      <c r="A603" s="241"/>
      <c r="B603" s="242"/>
      <c r="C603" s="242"/>
      <c r="D603" s="242"/>
      <c r="E603" s="656"/>
      <c r="F603" s="661"/>
      <c r="G603" s="657"/>
    </row>
    <row r="604" spans="1:7" ht="15.75" thickBot="1" x14ac:dyDescent="0.3">
      <c r="A604" s="180"/>
      <c r="B604" s="180"/>
      <c r="C604" s="180"/>
      <c r="D604" s="180"/>
      <c r="E604" s="180"/>
      <c r="F604" s="203" t="s">
        <v>122</v>
      </c>
      <c r="G604" s="204">
        <f>SUM(F600:F603)</f>
        <v>60000</v>
      </c>
    </row>
    <row r="605" spans="1:7" ht="15.75" thickBot="1" x14ac:dyDescent="0.3">
      <c r="A605" s="180"/>
      <c r="B605" s="180"/>
      <c r="C605" s="180"/>
      <c r="D605" s="188"/>
      <c r="E605" s="180"/>
      <c r="F605" s="188"/>
      <c r="G605" s="651"/>
    </row>
    <row r="606" spans="1:7" ht="15.75" thickBot="1" x14ac:dyDescent="0.3">
      <c r="A606" s="180"/>
      <c r="B606" s="180"/>
      <c r="C606" s="180"/>
      <c r="D606" s="244" t="s">
        <v>137</v>
      </c>
      <c r="E606" s="245"/>
      <c r="F606" s="245"/>
      <c r="G606" s="204">
        <f>G579+G591+G597+G604</f>
        <v>954000</v>
      </c>
    </row>
    <row r="608" spans="1:7" ht="15.75" thickBot="1" x14ac:dyDescent="0.3"/>
    <row r="609" spans="1:7" x14ac:dyDescent="0.25">
      <c r="A609" s="174" t="s">
        <v>107</v>
      </c>
      <c r="B609" s="175"/>
      <c r="C609" s="176"/>
      <c r="D609" s="177"/>
      <c r="E609" s="176"/>
      <c r="F609" s="176"/>
      <c r="G609" s="102"/>
    </row>
    <row r="610" spans="1:7" x14ac:dyDescent="0.25">
      <c r="A610" s="178" t="s">
        <v>298</v>
      </c>
      <c r="B610" s="179"/>
      <c r="C610" s="651"/>
      <c r="D610" s="652" t="s">
        <v>109</v>
      </c>
      <c r="E610" s="651"/>
      <c r="F610" s="651"/>
      <c r="G610" s="182"/>
    </row>
    <row r="611" spans="1:7" ht="15.75" thickBot="1" x14ac:dyDescent="0.3">
      <c r="A611" s="183"/>
      <c r="B611" s="184"/>
      <c r="C611" s="735"/>
      <c r="D611" s="736"/>
      <c r="E611" s="736"/>
      <c r="F611" s="736"/>
      <c r="G611" s="737"/>
    </row>
    <row r="612" spans="1:7" x14ac:dyDescent="0.25">
      <c r="A612" s="185"/>
      <c r="B612" s="180"/>
      <c r="C612" s="180"/>
      <c r="D612" s="180"/>
      <c r="E612" s="180"/>
      <c r="F612" s="180"/>
      <c r="G612" s="180"/>
    </row>
    <row r="613" spans="1:7" x14ac:dyDescent="0.25">
      <c r="A613" s="186" t="s">
        <v>110</v>
      </c>
      <c r="B613" s="180"/>
      <c r="D613" s="187"/>
      <c r="F613" s="187" t="s">
        <v>111</v>
      </c>
      <c r="G613" s="180"/>
    </row>
    <row r="614" spans="1:7" x14ac:dyDescent="0.25">
      <c r="A614" s="185" t="s">
        <v>148</v>
      </c>
      <c r="B614" s="180"/>
      <c r="C614" s="187"/>
      <c r="D614" s="187"/>
      <c r="E614" s="187"/>
      <c r="F614" s="187" t="s">
        <v>149</v>
      </c>
      <c r="G614" s="188" t="s">
        <v>172</v>
      </c>
    </row>
    <row r="615" spans="1:7" x14ac:dyDescent="0.25">
      <c r="A615" s="772" t="s">
        <v>296</v>
      </c>
      <c r="B615" s="773"/>
      <c r="C615" s="773"/>
      <c r="D615" s="773"/>
      <c r="E615" s="773"/>
      <c r="F615" s="773"/>
      <c r="G615" s="180"/>
    </row>
    <row r="616" spans="1:7" ht="15.75" thickBot="1" x14ac:dyDescent="0.3">
      <c r="A616" s="181" t="s">
        <v>114</v>
      </c>
      <c r="B616" s="180"/>
      <c r="C616" s="180"/>
      <c r="D616" s="180"/>
      <c r="E616" s="180"/>
      <c r="F616" s="180"/>
      <c r="G616" s="180"/>
    </row>
    <row r="617" spans="1:7" x14ac:dyDescent="0.25">
      <c r="A617" s="740" t="s">
        <v>115</v>
      </c>
      <c r="B617" s="741"/>
      <c r="C617" s="662" t="s">
        <v>116</v>
      </c>
      <c r="D617" s="190" t="s">
        <v>150</v>
      </c>
      <c r="E617" s="191" t="s">
        <v>151</v>
      </c>
      <c r="F617" s="191" t="s">
        <v>119</v>
      </c>
      <c r="G617" s="192"/>
    </row>
    <row r="618" spans="1:7" x14ac:dyDescent="0.25">
      <c r="A618" s="742" t="s">
        <v>120</v>
      </c>
      <c r="B618" s="743"/>
      <c r="C618" s="193" t="s">
        <v>121</v>
      </c>
      <c r="D618" s="194">
        <f>+G648</f>
        <v>60000</v>
      </c>
      <c r="E618" s="194">
        <v>0.05</v>
      </c>
      <c r="F618" s="195">
        <f>+E618*D618</f>
        <v>3000</v>
      </c>
      <c r="G618" s="196"/>
    </row>
    <row r="619" spans="1:7" x14ac:dyDescent="0.25">
      <c r="A619" s="663"/>
      <c r="B619" s="664"/>
      <c r="C619" s="193"/>
      <c r="D619" s="194"/>
      <c r="E619" s="194"/>
      <c r="F619" s="195"/>
      <c r="G619" s="196"/>
    </row>
    <row r="620" spans="1:7" x14ac:dyDescent="0.25">
      <c r="A620" s="663"/>
      <c r="B620" s="664"/>
      <c r="C620" s="193"/>
      <c r="D620" s="194"/>
      <c r="E620" s="194"/>
      <c r="F620" s="195"/>
      <c r="G620" s="196"/>
    </row>
    <row r="621" spans="1:7" x14ac:dyDescent="0.25">
      <c r="A621" s="742"/>
      <c r="B621" s="743"/>
      <c r="C621" s="193"/>
      <c r="D621" s="194"/>
      <c r="E621" s="194"/>
      <c r="F621" s="195"/>
      <c r="G621" s="196"/>
    </row>
    <row r="622" spans="1:7" ht="15.75" thickBot="1" x14ac:dyDescent="0.3">
      <c r="A622" s="744"/>
      <c r="B622" s="745"/>
      <c r="C622" s="193"/>
      <c r="D622" s="201"/>
      <c r="E622" s="202"/>
      <c r="F622" s="195"/>
      <c r="G622" s="196"/>
    </row>
    <row r="623" spans="1:7" ht="15.75" thickBot="1" x14ac:dyDescent="0.3">
      <c r="A623" s="180"/>
      <c r="B623" s="180"/>
      <c r="C623" s="180"/>
      <c r="D623" s="180"/>
      <c r="E623" s="180"/>
      <c r="F623" s="203" t="s">
        <v>122</v>
      </c>
      <c r="G623" s="204">
        <f>SUM(F618:F622)</f>
        <v>3000</v>
      </c>
    </row>
    <row r="624" spans="1:7" ht="15.75" thickBot="1" x14ac:dyDescent="0.3">
      <c r="A624" s="181" t="s">
        <v>123</v>
      </c>
      <c r="B624" s="180"/>
      <c r="C624" s="180"/>
      <c r="D624" s="180"/>
      <c r="E624" s="180"/>
      <c r="F624" s="180"/>
      <c r="G624" s="180"/>
    </row>
    <row r="625" spans="1:7" x14ac:dyDescent="0.25">
      <c r="A625" s="740" t="s">
        <v>115</v>
      </c>
      <c r="B625" s="741"/>
      <c r="C625" s="662" t="s">
        <v>116</v>
      </c>
      <c r="D625" s="662" t="s">
        <v>124</v>
      </c>
      <c r="E625" s="662" t="s">
        <v>117</v>
      </c>
      <c r="F625" s="190" t="s">
        <v>118</v>
      </c>
      <c r="G625" s="192"/>
    </row>
    <row r="626" spans="1:7" x14ac:dyDescent="0.25">
      <c r="A626" s="744" t="s">
        <v>297</v>
      </c>
      <c r="B626" s="745"/>
      <c r="C626" s="207" t="s">
        <v>13</v>
      </c>
      <c r="D626" s="669">
        <v>873000</v>
      </c>
      <c r="E626" s="195">
        <v>1</v>
      </c>
      <c r="F626" s="195">
        <f t="shared" ref="F626" si="12">+E626*D626</f>
        <v>873000</v>
      </c>
      <c r="G626" s="196"/>
    </row>
    <row r="627" spans="1:7" x14ac:dyDescent="0.25">
      <c r="A627" s="750"/>
      <c r="B627" s="751"/>
      <c r="C627" s="207"/>
      <c r="D627" s="195"/>
      <c r="E627" s="209"/>
      <c r="F627" s="195"/>
      <c r="G627" s="196"/>
    </row>
    <row r="628" spans="1:7" x14ac:dyDescent="0.25">
      <c r="A628" s="750"/>
      <c r="B628" s="751"/>
      <c r="C628" s="207"/>
      <c r="D628" s="195"/>
      <c r="E628" s="209"/>
      <c r="F628" s="195"/>
      <c r="G628" s="196"/>
    </row>
    <row r="629" spans="1:7" x14ac:dyDescent="0.25">
      <c r="A629" s="750"/>
      <c r="B629" s="751"/>
      <c r="C629" s="207"/>
      <c r="D629" s="195"/>
      <c r="E629" s="209"/>
      <c r="F629" s="195"/>
      <c r="G629" s="196"/>
    </row>
    <row r="630" spans="1:7" x14ac:dyDescent="0.25">
      <c r="A630" s="750"/>
      <c r="B630" s="751"/>
      <c r="C630" s="207"/>
      <c r="D630" s="195"/>
      <c r="E630" s="209"/>
      <c r="F630" s="195"/>
      <c r="G630" s="196"/>
    </row>
    <row r="631" spans="1:7" x14ac:dyDescent="0.25">
      <c r="A631" s="663"/>
      <c r="B631" s="206"/>
      <c r="C631" s="207"/>
      <c r="D631" s="195"/>
      <c r="E631" s="195"/>
      <c r="F631" s="195"/>
      <c r="G631" s="196"/>
    </row>
    <row r="632" spans="1:7" x14ac:dyDescent="0.25">
      <c r="A632" s="205"/>
      <c r="B632" s="206"/>
      <c r="C632" s="207"/>
      <c r="D632" s="208"/>
      <c r="E632" s="195"/>
      <c r="F632" s="195"/>
      <c r="G632" s="196"/>
    </row>
    <row r="633" spans="1:7" x14ac:dyDescent="0.25">
      <c r="A633" s="210"/>
      <c r="B633" s="211"/>
      <c r="C633" s="212"/>
      <c r="D633" s="213"/>
      <c r="E633" s="214"/>
      <c r="F633" s="215"/>
      <c r="G633" s="196"/>
    </row>
    <row r="634" spans="1:7" ht="15.75" thickBot="1" x14ac:dyDescent="0.3">
      <c r="A634" s="216"/>
      <c r="B634" s="217"/>
      <c r="C634" s="218"/>
      <c r="D634" s="219"/>
      <c r="E634" s="220"/>
      <c r="F634" s="221"/>
      <c r="G634" s="222"/>
    </row>
    <row r="635" spans="1:7" ht="15.75" thickBot="1" x14ac:dyDescent="0.3">
      <c r="A635" s="180"/>
      <c r="B635" s="180"/>
      <c r="C635" s="180"/>
      <c r="D635" s="180"/>
      <c r="E635" s="180"/>
      <c r="F635" s="203" t="s">
        <v>122</v>
      </c>
      <c r="G635" s="204">
        <f>SUM(F626:F634)</f>
        <v>873000</v>
      </c>
    </row>
    <row r="636" spans="1:7" ht="15.75" thickBot="1" x14ac:dyDescent="0.3">
      <c r="A636" s="223" t="s">
        <v>125</v>
      </c>
      <c r="B636" s="224"/>
      <c r="C636" s="180"/>
      <c r="D636" s="180"/>
      <c r="E636" s="180"/>
      <c r="F636" s="180"/>
      <c r="G636" s="180"/>
    </row>
    <row r="637" spans="1:7" x14ac:dyDescent="0.25">
      <c r="A637" s="225" t="s">
        <v>126</v>
      </c>
      <c r="B637" s="653" t="s">
        <v>127</v>
      </c>
      <c r="C637" s="662" t="s">
        <v>128</v>
      </c>
      <c r="D637" s="662" t="s">
        <v>129</v>
      </c>
      <c r="E637" s="662" t="s">
        <v>130</v>
      </c>
      <c r="F637" s="227" t="s">
        <v>118</v>
      </c>
      <c r="G637" s="192"/>
    </row>
    <row r="638" spans="1:7" x14ac:dyDescent="0.25">
      <c r="A638" s="210" t="s">
        <v>161</v>
      </c>
      <c r="B638" s="228">
        <v>3</v>
      </c>
      <c r="C638" s="229">
        <v>5</v>
      </c>
      <c r="D638" s="230">
        <v>1200</v>
      </c>
      <c r="E638" s="228">
        <f>+D638*C638*B638</f>
        <v>18000</v>
      </c>
      <c r="F638" s="202">
        <f>+E638</f>
        <v>18000</v>
      </c>
      <c r="G638" s="196"/>
    </row>
    <row r="639" spans="1:7" x14ac:dyDescent="0.25">
      <c r="A639" s="210" t="s">
        <v>179</v>
      </c>
      <c r="B639" s="231"/>
      <c r="C639" s="193"/>
      <c r="D639" s="199"/>
      <c r="E639" s="202"/>
      <c r="F639" s="202"/>
      <c r="G639" s="196"/>
    </row>
    <row r="640" spans="1:7" ht="15.75" thickBot="1" x14ac:dyDescent="0.3">
      <c r="A640" s="232"/>
      <c r="B640" s="218"/>
      <c r="C640" s="219"/>
      <c r="D640" s="220"/>
      <c r="E640" s="221"/>
      <c r="F640" s="218"/>
      <c r="G640" s="196"/>
    </row>
    <row r="641" spans="1:7" ht="15.75" thickBot="1" x14ac:dyDescent="0.3">
      <c r="A641" s="180"/>
      <c r="B641" s="180"/>
      <c r="C641" s="180"/>
      <c r="D641" s="180"/>
      <c r="E641" s="180"/>
      <c r="F641" s="203" t="s">
        <v>122</v>
      </c>
      <c r="G641" s="204">
        <f>SUM(F638:F640)</f>
        <v>18000</v>
      </c>
    </row>
    <row r="642" spans="1:7" ht="15.75" thickBot="1" x14ac:dyDescent="0.3">
      <c r="A642" s="223" t="s">
        <v>131</v>
      </c>
      <c r="B642" s="180"/>
      <c r="C642" s="180"/>
      <c r="D642" s="180"/>
      <c r="E642" s="180"/>
      <c r="F642" s="180"/>
      <c r="G642" s="180"/>
    </row>
    <row r="643" spans="1:7" x14ac:dyDescent="0.25">
      <c r="A643" s="225" t="s">
        <v>132</v>
      </c>
      <c r="B643" s="233" t="s">
        <v>116</v>
      </c>
      <c r="C643" s="662" t="s">
        <v>117</v>
      </c>
      <c r="D643" s="234" t="s">
        <v>133</v>
      </c>
      <c r="E643" s="233" t="s">
        <v>134</v>
      </c>
      <c r="F643" s="190" t="s">
        <v>118</v>
      </c>
      <c r="G643" s="192"/>
    </row>
    <row r="644" spans="1:7" x14ac:dyDescent="0.25">
      <c r="A644" s="235" t="s">
        <v>180</v>
      </c>
      <c r="B644" s="193" t="s">
        <v>136</v>
      </c>
      <c r="C644" s="660">
        <v>0.5</v>
      </c>
      <c r="D644" s="669">
        <v>120000</v>
      </c>
      <c r="E644" s="228">
        <f>1/C644*8</f>
        <v>16</v>
      </c>
      <c r="F644" s="237">
        <f>+C644*D644</f>
        <v>60000</v>
      </c>
      <c r="G644" s="196"/>
    </row>
    <row r="645" spans="1:7" x14ac:dyDescent="0.25">
      <c r="A645" s="225"/>
      <c r="B645" s="499"/>
      <c r="C645" s="655"/>
      <c r="D645" s="202"/>
      <c r="E645" s="202"/>
      <c r="F645" s="237"/>
      <c r="G645" s="196"/>
    </row>
    <row r="646" spans="1:7" x14ac:dyDescent="0.25">
      <c r="A646" s="210"/>
      <c r="B646" s="473"/>
      <c r="C646" s="655"/>
      <c r="D646" s="202"/>
      <c r="E646" s="202"/>
      <c r="F646" s="237"/>
      <c r="G646" s="196"/>
    </row>
    <row r="647" spans="1:7" ht="15.75" thickBot="1" x14ac:dyDescent="0.3">
      <c r="A647" s="241"/>
      <c r="B647" s="242"/>
      <c r="C647" s="242"/>
      <c r="D647" s="242"/>
      <c r="E647" s="656"/>
      <c r="F647" s="661"/>
      <c r="G647" s="657"/>
    </row>
    <row r="648" spans="1:7" ht="15.75" thickBot="1" x14ac:dyDescent="0.3">
      <c r="A648" s="180"/>
      <c r="B648" s="180"/>
      <c r="C648" s="180"/>
      <c r="D648" s="180"/>
      <c r="E648" s="180"/>
      <c r="F648" s="203" t="s">
        <v>122</v>
      </c>
      <c r="G648" s="204">
        <f>SUM(F644:F647)</f>
        <v>60000</v>
      </c>
    </row>
    <row r="649" spans="1:7" ht="15.75" thickBot="1" x14ac:dyDescent="0.3">
      <c r="A649" s="180"/>
      <c r="B649" s="180"/>
      <c r="C649" s="180"/>
      <c r="D649" s="188"/>
      <c r="E649" s="180"/>
      <c r="F649" s="188"/>
      <c r="G649" s="651"/>
    </row>
    <row r="650" spans="1:7" ht="15.75" thickBot="1" x14ac:dyDescent="0.3">
      <c r="A650" s="180"/>
      <c r="B650" s="180"/>
      <c r="C650" s="180"/>
      <c r="D650" s="244" t="s">
        <v>137</v>
      </c>
      <c r="E650" s="245"/>
      <c r="F650" s="245"/>
      <c r="G650" s="204">
        <f>G623+G635+G641+G648</f>
        <v>954000</v>
      </c>
    </row>
    <row r="652" spans="1:7" ht="15.75" thickBot="1" x14ac:dyDescent="0.3"/>
    <row r="653" spans="1:7" x14ac:dyDescent="0.25">
      <c r="A653" s="174" t="s">
        <v>107</v>
      </c>
      <c r="B653" s="175"/>
      <c r="C653" s="176"/>
      <c r="D653" s="177"/>
      <c r="E653" s="176"/>
      <c r="F653" s="176"/>
      <c r="G653" s="102"/>
    </row>
    <row r="654" spans="1:7" x14ac:dyDescent="0.25">
      <c r="A654" s="670" t="s">
        <v>298</v>
      </c>
      <c r="B654" s="179"/>
      <c r="C654" s="651"/>
      <c r="D654" s="652" t="s">
        <v>109</v>
      </c>
      <c r="E654" s="651"/>
      <c r="F654" s="651"/>
      <c r="G654" s="182"/>
    </row>
    <row r="655" spans="1:7" ht="15.75" thickBot="1" x14ac:dyDescent="0.3">
      <c r="A655" s="183"/>
      <c r="B655" s="184"/>
      <c r="C655" s="735"/>
      <c r="D655" s="736"/>
      <c r="E655" s="736"/>
      <c r="F655" s="736"/>
      <c r="G655" s="737"/>
    </row>
    <row r="656" spans="1:7" x14ac:dyDescent="0.25">
      <c r="A656" s="185"/>
      <c r="B656" s="180"/>
      <c r="C656" s="180"/>
      <c r="D656" s="180"/>
      <c r="E656" s="180"/>
      <c r="F656" s="180"/>
      <c r="G656" s="180"/>
    </row>
    <row r="657" spans="1:7" x14ac:dyDescent="0.25">
      <c r="A657" s="186" t="s">
        <v>110</v>
      </c>
      <c r="B657" s="180"/>
      <c r="D657" s="187"/>
      <c r="F657" s="187" t="s">
        <v>111</v>
      </c>
      <c r="G657" s="180"/>
    </row>
    <row r="658" spans="1:7" x14ac:dyDescent="0.25">
      <c r="A658" s="185" t="s">
        <v>148</v>
      </c>
      <c r="B658" s="180"/>
      <c r="C658" s="187"/>
      <c r="D658" s="187"/>
      <c r="E658" s="187"/>
      <c r="F658" s="187" t="s">
        <v>149</v>
      </c>
      <c r="G658" s="188" t="s">
        <v>172</v>
      </c>
    </row>
    <row r="659" spans="1:7" x14ac:dyDescent="0.25">
      <c r="A659" s="772" t="s">
        <v>47</v>
      </c>
      <c r="B659" s="773"/>
      <c r="C659" s="773"/>
      <c r="D659" s="773"/>
      <c r="E659" s="773"/>
      <c r="F659" s="773"/>
      <c r="G659" s="180"/>
    </row>
    <row r="660" spans="1:7" ht="15.75" thickBot="1" x14ac:dyDescent="0.3">
      <c r="A660" s="181" t="s">
        <v>114</v>
      </c>
      <c r="B660" s="180"/>
      <c r="C660" s="180"/>
      <c r="D660" s="180"/>
      <c r="E660" s="180"/>
      <c r="F660" s="180"/>
      <c r="G660" s="180"/>
    </row>
    <row r="661" spans="1:7" x14ac:dyDescent="0.25">
      <c r="A661" s="740" t="s">
        <v>115</v>
      </c>
      <c r="B661" s="741"/>
      <c r="C661" s="662" t="s">
        <v>116</v>
      </c>
      <c r="D661" s="190" t="s">
        <v>150</v>
      </c>
      <c r="E661" s="191" t="s">
        <v>151</v>
      </c>
      <c r="F661" s="191" t="s">
        <v>119</v>
      </c>
      <c r="G661" s="192"/>
    </row>
    <row r="662" spans="1:7" x14ac:dyDescent="0.25">
      <c r="A662" s="742" t="s">
        <v>120</v>
      </c>
      <c r="B662" s="743"/>
      <c r="C662" s="193" t="s">
        <v>121</v>
      </c>
      <c r="D662" s="194">
        <f>+G692</f>
        <v>142800</v>
      </c>
      <c r="E662" s="194">
        <v>0.05</v>
      </c>
      <c r="F662" s="195">
        <f>+E662*D662</f>
        <v>7140</v>
      </c>
      <c r="G662" s="196"/>
    </row>
    <row r="663" spans="1:7" x14ac:dyDescent="0.25">
      <c r="A663" s="663"/>
      <c r="B663" s="664"/>
      <c r="C663" s="193"/>
      <c r="D663" s="194"/>
      <c r="E663" s="194"/>
      <c r="F663" s="195"/>
      <c r="G663" s="196"/>
    </row>
    <row r="664" spans="1:7" x14ac:dyDescent="0.25">
      <c r="A664" s="663"/>
      <c r="B664" s="664"/>
      <c r="C664" s="193"/>
      <c r="D664" s="194"/>
      <c r="E664" s="194"/>
      <c r="F664" s="195"/>
      <c r="G664" s="196"/>
    </row>
    <row r="665" spans="1:7" x14ac:dyDescent="0.25">
      <c r="A665" s="742"/>
      <c r="B665" s="743"/>
      <c r="C665" s="193"/>
      <c r="D665" s="194"/>
      <c r="E665" s="194"/>
      <c r="F665" s="195"/>
      <c r="G665" s="196"/>
    </row>
    <row r="666" spans="1:7" ht="15.75" thickBot="1" x14ac:dyDescent="0.3">
      <c r="A666" s="744"/>
      <c r="B666" s="745"/>
      <c r="C666" s="193"/>
      <c r="D666" s="201"/>
      <c r="E666" s="202"/>
      <c r="F666" s="195"/>
      <c r="G666" s="196"/>
    </row>
    <row r="667" spans="1:7" ht="15.75" thickBot="1" x14ac:dyDescent="0.3">
      <c r="A667" s="180"/>
      <c r="B667" s="180"/>
      <c r="C667" s="180"/>
      <c r="D667" s="180"/>
      <c r="E667" s="180"/>
      <c r="F667" s="203" t="s">
        <v>122</v>
      </c>
      <c r="G667" s="204">
        <f>SUM(F662:F666)</f>
        <v>7140</v>
      </c>
    </row>
    <row r="668" spans="1:7" ht="15.75" thickBot="1" x14ac:dyDescent="0.3">
      <c r="A668" s="181" t="s">
        <v>123</v>
      </c>
      <c r="B668" s="180"/>
      <c r="C668" s="180"/>
      <c r="D668" s="180"/>
      <c r="E668" s="180"/>
      <c r="F668" s="180"/>
      <c r="G668" s="180"/>
    </row>
    <row r="669" spans="1:7" x14ac:dyDescent="0.25">
      <c r="A669" s="740" t="s">
        <v>115</v>
      </c>
      <c r="B669" s="741"/>
      <c r="C669" s="662" t="s">
        <v>116</v>
      </c>
      <c r="D669" s="662" t="s">
        <v>124</v>
      </c>
      <c r="E669" s="662" t="s">
        <v>117</v>
      </c>
      <c r="F669" s="190" t="s">
        <v>118</v>
      </c>
      <c r="G669" s="192"/>
    </row>
    <row r="670" spans="1:7" ht="64.5" customHeight="1" x14ac:dyDescent="0.25">
      <c r="A670" s="789" t="s">
        <v>299</v>
      </c>
      <c r="B670" s="790"/>
      <c r="C670" s="207" t="s">
        <v>116</v>
      </c>
      <c r="D670" s="669">
        <v>550000</v>
      </c>
      <c r="E670" s="195">
        <v>1</v>
      </c>
      <c r="F670" s="195">
        <f t="shared" ref="F670" si="13">+E670*D670</f>
        <v>550000</v>
      </c>
      <c r="G670" s="196"/>
    </row>
    <row r="671" spans="1:7" x14ac:dyDescent="0.25">
      <c r="A671" s="750"/>
      <c r="B671" s="751"/>
      <c r="C671" s="207"/>
      <c r="D671" s="195"/>
      <c r="E671" s="209"/>
      <c r="F671" s="195"/>
      <c r="G671" s="196"/>
    </row>
    <row r="672" spans="1:7" x14ac:dyDescent="0.25">
      <c r="A672" s="750"/>
      <c r="B672" s="751"/>
      <c r="C672" s="207"/>
      <c r="D672" s="195"/>
      <c r="E672" s="209"/>
      <c r="F672" s="195"/>
      <c r="G672" s="196"/>
    </row>
    <row r="673" spans="1:7" x14ac:dyDescent="0.25">
      <c r="A673" s="750"/>
      <c r="B673" s="751"/>
      <c r="C673" s="207"/>
      <c r="D673" s="195"/>
      <c r="E673" s="209"/>
      <c r="F673" s="195"/>
      <c r="G673" s="196"/>
    </row>
    <row r="674" spans="1:7" x14ac:dyDescent="0.25">
      <c r="A674" s="750"/>
      <c r="B674" s="751"/>
      <c r="C674" s="207"/>
      <c r="D674" s="195"/>
      <c r="E674" s="209"/>
      <c r="F674" s="195"/>
      <c r="G674" s="196"/>
    </row>
    <row r="675" spans="1:7" x14ac:dyDescent="0.25">
      <c r="A675" s="663"/>
      <c r="B675" s="206"/>
      <c r="C675" s="207"/>
      <c r="D675" s="195"/>
      <c r="E675" s="195"/>
      <c r="F675" s="195"/>
      <c r="G675" s="196"/>
    </row>
    <row r="676" spans="1:7" x14ac:dyDescent="0.25">
      <c r="A676" s="205"/>
      <c r="B676" s="206"/>
      <c r="C676" s="207"/>
      <c r="D676" s="208"/>
      <c r="E676" s="195"/>
      <c r="F676" s="195"/>
      <c r="G676" s="196"/>
    </row>
    <row r="677" spans="1:7" x14ac:dyDescent="0.25">
      <c r="A677" s="210"/>
      <c r="B677" s="211"/>
      <c r="C677" s="212"/>
      <c r="D677" s="213"/>
      <c r="E677" s="214"/>
      <c r="F677" s="215"/>
      <c r="G677" s="196"/>
    </row>
    <row r="678" spans="1:7" ht="15.75" thickBot="1" x14ac:dyDescent="0.3">
      <c r="A678" s="216"/>
      <c r="B678" s="217"/>
      <c r="C678" s="218"/>
      <c r="D678" s="219"/>
      <c r="E678" s="220"/>
      <c r="F678" s="221"/>
      <c r="G678" s="222"/>
    </row>
    <row r="679" spans="1:7" ht="15.75" thickBot="1" x14ac:dyDescent="0.3">
      <c r="A679" s="180"/>
      <c r="B679" s="180"/>
      <c r="C679" s="180"/>
      <c r="D679" s="180"/>
      <c r="E679" s="180"/>
      <c r="F679" s="203" t="s">
        <v>122</v>
      </c>
      <c r="G679" s="204">
        <f>SUM(F670:F678)</f>
        <v>550000</v>
      </c>
    </row>
    <row r="680" spans="1:7" ht="15.75" thickBot="1" x14ac:dyDescent="0.3">
      <c r="A680" s="223" t="s">
        <v>125</v>
      </c>
      <c r="B680" s="224"/>
      <c r="C680" s="180"/>
      <c r="D680" s="180"/>
      <c r="E680" s="180"/>
      <c r="F680" s="180"/>
      <c r="G680" s="180"/>
    </row>
    <row r="681" spans="1:7" x14ac:dyDescent="0.25">
      <c r="A681" s="225" t="s">
        <v>126</v>
      </c>
      <c r="B681" s="653" t="s">
        <v>127</v>
      </c>
      <c r="C681" s="662" t="s">
        <v>128</v>
      </c>
      <c r="D681" s="662" t="s">
        <v>129</v>
      </c>
      <c r="E681" s="662" t="s">
        <v>130</v>
      </c>
      <c r="F681" s="227" t="s">
        <v>118</v>
      </c>
      <c r="G681" s="192"/>
    </row>
    <row r="682" spans="1:7" x14ac:dyDescent="0.25">
      <c r="A682" s="210" t="s">
        <v>161</v>
      </c>
      <c r="B682" s="228">
        <v>3</v>
      </c>
      <c r="C682" s="229">
        <v>5</v>
      </c>
      <c r="D682" s="230">
        <v>1200</v>
      </c>
      <c r="E682" s="228">
        <f>+D682*C682*B682</f>
        <v>18000</v>
      </c>
      <c r="F682" s="202">
        <f>+E682</f>
        <v>18000</v>
      </c>
      <c r="G682" s="196"/>
    </row>
    <row r="683" spans="1:7" x14ac:dyDescent="0.25">
      <c r="A683" s="210" t="s">
        <v>179</v>
      </c>
      <c r="B683" s="231"/>
      <c r="C683" s="193"/>
      <c r="D683" s="199"/>
      <c r="E683" s="202"/>
      <c r="F683" s="202"/>
      <c r="G683" s="196"/>
    </row>
    <row r="684" spans="1:7" ht="15.75" thickBot="1" x14ac:dyDescent="0.3">
      <c r="A684" s="232"/>
      <c r="B684" s="218"/>
      <c r="C684" s="219"/>
      <c r="D684" s="220"/>
      <c r="E684" s="221"/>
      <c r="F684" s="218"/>
      <c r="G684" s="196"/>
    </row>
    <row r="685" spans="1:7" ht="15.75" thickBot="1" x14ac:dyDescent="0.3">
      <c r="A685" s="180"/>
      <c r="B685" s="180"/>
      <c r="C685" s="180"/>
      <c r="D685" s="180"/>
      <c r="E685" s="180"/>
      <c r="F685" s="203" t="s">
        <v>122</v>
      </c>
      <c r="G685" s="204">
        <f>SUM(F682:F684)</f>
        <v>18000</v>
      </c>
    </row>
    <row r="686" spans="1:7" ht="15.75" thickBot="1" x14ac:dyDescent="0.3">
      <c r="A686" s="223" t="s">
        <v>131</v>
      </c>
      <c r="B686" s="180"/>
      <c r="C686" s="180"/>
      <c r="D686" s="180"/>
      <c r="E686" s="180"/>
      <c r="F686" s="180"/>
      <c r="G686" s="180"/>
    </row>
    <row r="687" spans="1:7" x14ac:dyDescent="0.25">
      <c r="A687" s="225" t="s">
        <v>132</v>
      </c>
      <c r="B687" s="233" t="s">
        <v>116</v>
      </c>
      <c r="C687" s="662" t="s">
        <v>117</v>
      </c>
      <c r="D687" s="234" t="s">
        <v>133</v>
      </c>
      <c r="E687" s="233" t="s">
        <v>134</v>
      </c>
      <c r="F687" s="190" t="s">
        <v>118</v>
      </c>
      <c r="G687" s="192"/>
    </row>
    <row r="688" spans="1:7" x14ac:dyDescent="0.25">
      <c r="A688" s="235" t="s">
        <v>180</v>
      </c>
      <c r="B688" s="193" t="s">
        <v>136</v>
      </c>
      <c r="C688" s="660">
        <v>1.02</v>
      </c>
      <c r="D688" s="669">
        <v>140000</v>
      </c>
      <c r="E688" s="228">
        <f>1/C688*8</f>
        <v>7.8431372549019605</v>
      </c>
      <c r="F688" s="237">
        <f>+C688*D688</f>
        <v>142800</v>
      </c>
      <c r="G688" s="196"/>
    </row>
    <row r="689" spans="1:7" x14ac:dyDescent="0.25">
      <c r="A689" s="225"/>
      <c r="B689" s="499"/>
      <c r="C689" s="655"/>
      <c r="D689" s="202"/>
      <c r="E689" s="202"/>
      <c r="F689" s="237"/>
      <c r="G689" s="196"/>
    </row>
    <row r="690" spans="1:7" x14ac:dyDescent="0.25">
      <c r="A690" s="210"/>
      <c r="B690" s="473"/>
      <c r="C690" s="655"/>
      <c r="D690" s="202"/>
      <c r="E690" s="202"/>
      <c r="F690" s="237"/>
      <c r="G690" s="196"/>
    </row>
    <row r="691" spans="1:7" ht="15.75" thickBot="1" x14ac:dyDescent="0.3">
      <c r="A691" s="241"/>
      <c r="B691" s="242"/>
      <c r="C691" s="242"/>
      <c r="D691" s="242"/>
      <c r="E691" s="656"/>
      <c r="F691" s="661"/>
      <c r="G691" s="657"/>
    </row>
    <row r="692" spans="1:7" ht="15.75" thickBot="1" x14ac:dyDescent="0.3">
      <c r="A692" s="180"/>
      <c r="B692" s="180"/>
      <c r="C692" s="180"/>
      <c r="D692" s="180"/>
      <c r="E692" s="180"/>
      <c r="F692" s="203" t="s">
        <v>122</v>
      </c>
      <c r="G692" s="204">
        <f>SUM(F688:F691)</f>
        <v>142800</v>
      </c>
    </row>
    <row r="693" spans="1:7" ht="15.75" thickBot="1" x14ac:dyDescent="0.3">
      <c r="A693" s="180"/>
      <c r="B693" s="180"/>
      <c r="C693" s="180"/>
      <c r="D693" s="188"/>
      <c r="E693" s="180"/>
      <c r="F693" s="188"/>
      <c r="G693" s="651"/>
    </row>
    <row r="694" spans="1:7" ht="15.75" thickBot="1" x14ac:dyDescent="0.3">
      <c r="A694" s="180"/>
      <c r="B694" s="180"/>
      <c r="C694" s="180"/>
      <c r="D694" s="244" t="s">
        <v>137</v>
      </c>
      <c r="E694" s="245"/>
      <c r="F694" s="245"/>
      <c r="G694" s="204">
        <f>G667+G679+G685+G692</f>
        <v>717940</v>
      </c>
    </row>
    <row r="697" spans="1:7" ht="15.75" thickBot="1" x14ac:dyDescent="0.3"/>
    <row r="698" spans="1:7" x14ac:dyDescent="0.25">
      <c r="A698" s="174" t="s">
        <v>107</v>
      </c>
      <c r="B698" s="175"/>
      <c r="C698" s="176"/>
      <c r="D698" s="177"/>
      <c r="E698" s="176"/>
      <c r="F698" s="176"/>
      <c r="G698" s="102"/>
    </row>
    <row r="699" spans="1:7" x14ac:dyDescent="0.25">
      <c r="A699" s="670" t="s">
        <v>298</v>
      </c>
      <c r="B699" s="179"/>
      <c r="C699" s="651"/>
      <c r="D699" s="652" t="s">
        <v>109</v>
      </c>
      <c r="E699" s="651"/>
      <c r="F699" s="651"/>
      <c r="G699" s="182"/>
    </row>
    <row r="700" spans="1:7" ht="15.75" thickBot="1" x14ac:dyDescent="0.3">
      <c r="A700" s="183"/>
      <c r="B700" s="184"/>
      <c r="C700" s="735"/>
      <c r="D700" s="736"/>
      <c r="E700" s="736"/>
      <c r="F700" s="736"/>
      <c r="G700" s="737"/>
    </row>
    <row r="701" spans="1:7" x14ac:dyDescent="0.25">
      <c r="A701" s="185"/>
      <c r="B701" s="180"/>
      <c r="C701" s="180"/>
      <c r="D701" s="180"/>
      <c r="E701" s="180"/>
      <c r="F701" s="180"/>
      <c r="G701" s="180"/>
    </row>
    <row r="702" spans="1:7" x14ac:dyDescent="0.25">
      <c r="A702" s="186" t="s">
        <v>110</v>
      </c>
      <c r="B702" s="180"/>
      <c r="D702" s="187"/>
      <c r="F702" s="187" t="s">
        <v>111</v>
      </c>
      <c r="G702" s="180"/>
    </row>
    <row r="703" spans="1:7" x14ac:dyDescent="0.25">
      <c r="A703" s="185" t="s">
        <v>148</v>
      </c>
      <c r="B703" s="180"/>
      <c r="C703" s="187"/>
      <c r="D703" s="187"/>
      <c r="E703" s="187"/>
      <c r="F703" s="187" t="s">
        <v>149</v>
      </c>
      <c r="G703" s="188" t="s">
        <v>172</v>
      </c>
    </row>
    <row r="704" spans="1:7" x14ac:dyDescent="0.25">
      <c r="A704" s="772" t="s">
        <v>47</v>
      </c>
      <c r="B704" s="773"/>
      <c r="C704" s="773"/>
      <c r="D704" s="773"/>
      <c r="E704" s="773"/>
      <c r="F704" s="773"/>
      <c r="G704" s="180"/>
    </row>
    <row r="705" spans="1:7" ht="15.75" thickBot="1" x14ac:dyDescent="0.3">
      <c r="A705" s="181" t="s">
        <v>114</v>
      </c>
      <c r="B705" s="180"/>
      <c r="C705" s="180"/>
      <c r="D705" s="180"/>
      <c r="E705" s="180"/>
      <c r="F705" s="180"/>
      <c r="G705" s="180"/>
    </row>
    <row r="706" spans="1:7" x14ac:dyDescent="0.25">
      <c r="A706" s="740" t="s">
        <v>115</v>
      </c>
      <c r="B706" s="741"/>
      <c r="C706" s="662" t="s">
        <v>116</v>
      </c>
      <c r="D706" s="190" t="s">
        <v>150</v>
      </c>
      <c r="E706" s="191" t="s">
        <v>151</v>
      </c>
      <c r="F706" s="191" t="s">
        <v>119</v>
      </c>
      <c r="G706" s="192"/>
    </row>
    <row r="707" spans="1:7" x14ac:dyDescent="0.25">
      <c r="A707" s="742" t="s">
        <v>120</v>
      </c>
      <c r="B707" s="743"/>
      <c r="C707" s="193" t="s">
        <v>121</v>
      </c>
      <c r="D707" s="194">
        <f>+G737</f>
        <v>28000</v>
      </c>
      <c r="E707" s="194">
        <v>0.05</v>
      </c>
      <c r="F707" s="195">
        <f>+E707*D707</f>
        <v>1400</v>
      </c>
      <c r="G707" s="196"/>
    </row>
    <row r="708" spans="1:7" x14ac:dyDescent="0.25">
      <c r="A708" s="663"/>
      <c r="B708" s="664"/>
      <c r="C708" s="193"/>
      <c r="D708" s="194"/>
      <c r="E708" s="194"/>
      <c r="F708" s="195"/>
      <c r="G708" s="196"/>
    </row>
    <row r="709" spans="1:7" x14ac:dyDescent="0.25">
      <c r="A709" s="663"/>
      <c r="B709" s="664"/>
      <c r="C709" s="193"/>
      <c r="D709" s="194"/>
      <c r="E709" s="194"/>
      <c r="F709" s="195"/>
      <c r="G709" s="196"/>
    </row>
    <row r="710" spans="1:7" x14ac:dyDescent="0.25">
      <c r="A710" s="742"/>
      <c r="B710" s="743"/>
      <c r="C710" s="193"/>
      <c r="D710" s="194"/>
      <c r="E710" s="194"/>
      <c r="F710" s="195"/>
      <c r="G710" s="196"/>
    </row>
    <row r="711" spans="1:7" ht="15.75" thickBot="1" x14ac:dyDescent="0.3">
      <c r="A711" s="744"/>
      <c r="B711" s="745"/>
      <c r="C711" s="193"/>
      <c r="D711" s="201"/>
      <c r="E711" s="202"/>
      <c r="F711" s="195"/>
      <c r="G711" s="196"/>
    </row>
    <row r="712" spans="1:7" ht="15.75" thickBot="1" x14ac:dyDescent="0.3">
      <c r="A712" s="180"/>
      <c r="B712" s="180"/>
      <c r="C712" s="180"/>
      <c r="D712" s="180"/>
      <c r="E712" s="180"/>
      <c r="F712" s="203" t="s">
        <v>122</v>
      </c>
      <c r="G712" s="204">
        <f>SUM(F707:F711)</f>
        <v>1400</v>
      </c>
    </row>
    <row r="713" spans="1:7" ht="15.75" thickBot="1" x14ac:dyDescent="0.3">
      <c r="A713" s="181" t="s">
        <v>123</v>
      </c>
      <c r="B713" s="180"/>
      <c r="C713" s="180"/>
      <c r="D713" s="180"/>
      <c r="E713" s="180"/>
      <c r="F713" s="180"/>
      <c r="G713" s="180"/>
    </row>
    <row r="714" spans="1:7" x14ac:dyDescent="0.25">
      <c r="A714" s="740" t="s">
        <v>115</v>
      </c>
      <c r="B714" s="741"/>
      <c r="C714" s="662" t="s">
        <v>116</v>
      </c>
      <c r="D714" s="662" t="s">
        <v>124</v>
      </c>
      <c r="E714" s="662" t="s">
        <v>117</v>
      </c>
      <c r="F714" s="190" t="s">
        <v>118</v>
      </c>
      <c r="G714" s="192"/>
    </row>
    <row r="715" spans="1:7" x14ac:dyDescent="0.25">
      <c r="A715" s="789" t="s">
        <v>299</v>
      </c>
      <c r="B715" s="790"/>
      <c r="C715" s="207" t="s">
        <v>13</v>
      </c>
      <c r="D715" s="669">
        <v>61000</v>
      </c>
      <c r="E715" s="195">
        <v>1</v>
      </c>
      <c r="F715" s="195">
        <f t="shared" ref="F715" si="14">+E715*D715</f>
        <v>61000</v>
      </c>
      <c r="G715" s="196"/>
    </row>
    <row r="716" spans="1:7" x14ac:dyDescent="0.25">
      <c r="A716" s="750"/>
      <c r="B716" s="751"/>
      <c r="C716" s="207"/>
      <c r="D716" s="195"/>
      <c r="E716" s="209"/>
      <c r="F716" s="195"/>
      <c r="G716" s="196"/>
    </row>
    <row r="717" spans="1:7" x14ac:dyDescent="0.25">
      <c r="A717" s="750"/>
      <c r="B717" s="751"/>
      <c r="C717" s="207"/>
      <c r="D717" s="195"/>
      <c r="E717" s="209"/>
      <c r="F717" s="195"/>
      <c r="G717" s="196"/>
    </row>
    <row r="718" spans="1:7" x14ac:dyDescent="0.25">
      <c r="A718" s="750"/>
      <c r="B718" s="751"/>
      <c r="C718" s="207"/>
      <c r="D718" s="195"/>
      <c r="E718" s="209"/>
      <c r="F718" s="195"/>
      <c r="G718" s="196"/>
    </row>
    <row r="719" spans="1:7" x14ac:dyDescent="0.25">
      <c r="A719" s="750"/>
      <c r="B719" s="751"/>
      <c r="C719" s="207"/>
      <c r="D719" s="195"/>
      <c r="E719" s="209"/>
      <c r="F719" s="195"/>
      <c r="G719" s="196"/>
    </row>
    <row r="720" spans="1:7" x14ac:dyDescent="0.25">
      <c r="A720" s="663"/>
      <c r="B720" s="206"/>
      <c r="C720" s="207"/>
      <c r="D720" s="195"/>
      <c r="E720" s="195"/>
      <c r="F720" s="195"/>
      <c r="G720" s="196"/>
    </row>
    <row r="721" spans="1:7" x14ac:dyDescent="0.25">
      <c r="A721" s="205"/>
      <c r="B721" s="206"/>
      <c r="C721" s="207"/>
      <c r="D721" s="208"/>
      <c r="E721" s="195"/>
      <c r="F721" s="195"/>
      <c r="G721" s="196"/>
    </row>
    <row r="722" spans="1:7" x14ac:dyDescent="0.25">
      <c r="A722" s="210"/>
      <c r="B722" s="211"/>
      <c r="C722" s="212"/>
      <c r="D722" s="213"/>
      <c r="E722" s="214"/>
      <c r="F722" s="215"/>
      <c r="G722" s="196"/>
    </row>
    <row r="723" spans="1:7" ht="15.75" thickBot="1" x14ac:dyDescent="0.3">
      <c r="A723" s="216"/>
      <c r="B723" s="217"/>
      <c r="C723" s="218"/>
      <c r="D723" s="219"/>
      <c r="E723" s="220"/>
      <c r="F723" s="221"/>
      <c r="G723" s="222"/>
    </row>
    <row r="724" spans="1:7" ht="15.75" thickBot="1" x14ac:dyDescent="0.3">
      <c r="A724" s="180"/>
      <c r="B724" s="180"/>
      <c r="C724" s="180"/>
      <c r="D724" s="180"/>
      <c r="E724" s="180"/>
      <c r="F724" s="203" t="s">
        <v>122</v>
      </c>
      <c r="G724" s="204">
        <f>SUM(F715:F723)</f>
        <v>61000</v>
      </c>
    </row>
    <row r="725" spans="1:7" ht="15.75" thickBot="1" x14ac:dyDescent="0.3">
      <c r="A725" s="223" t="s">
        <v>125</v>
      </c>
      <c r="B725" s="224"/>
      <c r="C725" s="180"/>
      <c r="D725" s="180"/>
      <c r="E725" s="180"/>
      <c r="F725" s="180"/>
      <c r="G725" s="180"/>
    </row>
    <row r="726" spans="1:7" x14ac:dyDescent="0.25">
      <c r="A726" s="225" t="s">
        <v>126</v>
      </c>
      <c r="B726" s="653" t="s">
        <v>127</v>
      </c>
      <c r="C726" s="662" t="s">
        <v>128</v>
      </c>
      <c r="D726" s="662" t="s">
        <v>129</v>
      </c>
      <c r="E726" s="662" t="s">
        <v>130</v>
      </c>
      <c r="F726" s="227" t="s">
        <v>118</v>
      </c>
      <c r="G726" s="192"/>
    </row>
    <row r="727" spans="1:7" x14ac:dyDescent="0.25">
      <c r="A727" s="210" t="s">
        <v>161</v>
      </c>
      <c r="B727" s="228">
        <v>3</v>
      </c>
      <c r="C727" s="229">
        <v>1</v>
      </c>
      <c r="D727" s="230">
        <v>1200</v>
      </c>
      <c r="E727" s="228">
        <f>+D727*C727*B727</f>
        <v>3600</v>
      </c>
      <c r="F727" s="202">
        <f>+E727</f>
        <v>3600</v>
      </c>
      <c r="G727" s="196"/>
    </row>
    <row r="728" spans="1:7" x14ac:dyDescent="0.25">
      <c r="A728" s="210" t="s">
        <v>179</v>
      </c>
      <c r="B728" s="231"/>
      <c r="C728" s="193"/>
      <c r="D728" s="199"/>
      <c r="E728" s="202"/>
      <c r="F728" s="202"/>
      <c r="G728" s="196"/>
    </row>
    <row r="729" spans="1:7" ht="15.75" thickBot="1" x14ac:dyDescent="0.3">
      <c r="A729" s="232"/>
      <c r="B729" s="218"/>
      <c r="C729" s="219"/>
      <c r="D729" s="220"/>
      <c r="E729" s="221"/>
      <c r="F729" s="218"/>
      <c r="G729" s="196"/>
    </row>
    <row r="730" spans="1:7" ht="15.75" thickBot="1" x14ac:dyDescent="0.3">
      <c r="A730" s="180"/>
      <c r="B730" s="180"/>
      <c r="C730" s="180"/>
      <c r="D730" s="180"/>
      <c r="E730" s="180"/>
      <c r="F730" s="203" t="s">
        <v>122</v>
      </c>
      <c r="G730" s="204">
        <f>SUM(F727:F729)</f>
        <v>3600</v>
      </c>
    </row>
    <row r="731" spans="1:7" ht="15.75" thickBot="1" x14ac:dyDescent="0.3">
      <c r="A731" s="223" t="s">
        <v>131</v>
      </c>
      <c r="B731" s="180"/>
      <c r="C731" s="180"/>
      <c r="D731" s="180"/>
      <c r="E731" s="180"/>
      <c r="F731" s="180"/>
      <c r="G731" s="180"/>
    </row>
    <row r="732" spans="1:7" x14ac:dyDescent="0.25">
      <c r="A732" s="225" t="s">
        <v>132</v>
      </c>
      <c r="B732" s="233" t="s">
        <v>116</v>
      </c>
      <c r="C732" s="662" t="s">
        <v>117</v>
      </c>
      <c r="D732" s="234" t="s">
        <v>133</v>
      </c>
      <c r="E732" s="233" t="s">
        <v>134</v>
      </c>
      <c r="F732" s="190" t="s">
        <v>118</v>
      </c>
      <c r="G732" s="192"/>
    </row>
    <row r="733" spans="1:7" x14ac:dyDescent="0.25">
      <c r="A733" s="235" t="s">
        <v>180</v>
      </c>
      <c r="B733" s="193" t="s">
        <v>136</v>
      </c>
      <c r="C733" s="660">
        <v>0.2</v>
      </c>
      <c r="D733" s="669">
        <v>140000</v>
      </c>
      <c r="E733" s="228">
        <f>1/C733*8</f>
        <v>40</v>
      </c>
      <c r="F733" s="237">
        <f>+C733*D733</f>
        <v>28000</v>
      </c>
      <c r="G733" s="196"/>
    </row>
    <row r="734" spans="1:7" x14ac:dyDescent="0.25">
      <c r="A734" s="225"/>
      <c r="B734" s="499"/>
      <c r="C734" s="655"/>
      <c r="D734" s="202"/>
      <c r="E734" s="202"/>
      <c r="F734" s="237"/>
      <c r="G734" s="196"/>
    </row>
    <row r="735" spans="1:7" x14ac:dyDescent="0.25">
      <c r="A735" s="210"/>
      <c r="B735" s="473"/>
      <c r="C735" s="655"/>
      <c r="D735" s="202"/>
      <c r="E735" s="202"/>
      <c r="F735" s="237"/>
      <c r="G735" s="196"/>
    </row>
    <row r="736" spans="1:7" ht="15.75" thickBot="1" x14ac:dyDescent="0.3">
      <c r="A736" s="241"/>
      <c r="B736" s="242"/>
      <c r="C736" s="242"/>
      <c r="D736" s="242"/>
      <c r="E736" s="656"/>
      <c r="F736" s="661"/>
      <c r="G736" s="657"/>
    </row>
    <row r="737" spans="1:7" ht="15.75" thickBot="1" x14ac:dyDescent="0.3">
      <c r="A737" s="180"/>
      <c r="B737" s="180"/>
      <c r="C737" s="180"/>
      <c r="D737" s="180"/>
      <c r="E737" s="180"/>
      <c r="F737" s="203" t="s">
        <v>122</v>
      </c>
      <c r="G737" s="204">
        <f>SUM(F733:F736)</f>
        <v>28000</v>
      </c>
    </row>
    <row r="738" spans="1:7" ht="15.75" thickBot="1" x14ac:dyDescent="0.3">
      <c r="A738" s="180"/>
      <c r="B738" s="180"/>
      <c r="C738" s="180"/>
      <c r="D738" s="188"/>
      <c r="E738" s="180"/>
      <c r="F738" s="188"/>
      <c r="G738" s="651"/>
    </row>
    <row r="739" spans="1:7" ht="15.75" thickBot="1" x14ac:dyDescent="0.3">
      <c r="A739" s="180"/>
      <c r="B739" s="180"/>
      <c r="C739" s="180"/>
      <c r="D739" s="244" t="s">
        <v>137</v>
      </c>
      <c r="E739" s="245"/>
      <c r="F739" s="245"/>
      <c r="G739" s="204">
        <f>G712+G724+G730+G737</f>
        <v>94000</v>
      </c>
    </row>
    <row r="741" spans="1:7" ht="15.75" thickBot="1" x14ac:dyDescent="0.3"/>
    <row r="742" spans="1:7" x14ac:dyDescent="0.25">
      <c r="A742" s="174" t="s">
        <v>107</v>
      </c>
      <c r="B742" s="175"/>
      <c r="C742" s="176"/>
      <c r="D742" s="177"/>
      <c r="E742" s="176"/>
      <c r="F742" s="176"/>
      <c r="G742" s="102"/>
    </row>
    <row r="743" spans="1:7" x14ac:dyDescent="0.25">
      <c r="A743" s="670" t="s">
        <v>298</v>
      </c>
      <c r="B743" s="179"/>
      <c r="C743" s="651"/>
      <c r="D743" s="652" t="s">
        <v>109</v>
      </c>
      <c r="E743" s="651"/>
      <c r="F743" s="651"/>
      <c r="G743" s="182"/>
    </row>
    <row r="744" spans="1:7" ht="15.75" thickBot="1" x14ac:dyDescent="0.3">
      <c r="A744" s="183"/>
      <c r="B744" s="184"/>
      <c r="C744" s="735"/>
      <c r="D744" s="736"/>
      <c r="E744" s="736"/>
      <c r="F744" s="736"/>
      <c r="G744" s="737"/>
    </row>
    <row r="745" spans="1:7" x14ac:dyDescent="0.25">
      <c r="A745" s="185"/>
      <c r="B745" s="180"/>
      <c r="C745" s="180"/>
      <c r="D745" s="180"/>
      <c r="E745" s="180"/>
      <c r="F745" s="180"/>
      <c r="G745" s="180"/>
    </row>
    <row r="746" spans="1:7" x14ac:dyDescent="0.25">
      <c r="A746" s="186" t="s">
        <v>110</v>
      </c>
      <c r="B746" s="180"/>
      <c r="D746" s="187"/>
      <c r="F746" s="187" t="s">
        <v>111</v>
      </c>
      <c r="G746" s="180"/>
    </row>
    <row r="747" spans="1:7" x14ac:dyDescent="0.25">
      <c r="A747" s="185" t="s">
        <v>148</v>
      </c>
      <c r="B747" s="180"/>
      <c r="C747" s="187"/>
      <c r="D747" s="187"/>
      <c r="E747" s="187"/>
      <c r="F747" s="187" t="s">
        <v>149</v>
      </c>
      <c r="G747" s="188" t="s">
        <v>172</v>
      </c>
    </row>
    <row r="748" spans="1:7" x14ac:dyDescent="0.25">
      <c r="A748" s="772" t="s">
        <v>300</v>
      </c>
      <c r="B748" s="773"/>
      <c r="C748" s="773"/>
      <c r="D748" s="773"/>
      <c r="E748" s="773"/>
      <c r="F748" s="773"/>
      <c r="G748" s="180"/>
    </row>
    <row r="749" spans="1:7" ht="15.75" thickBot="1" x14ac:dyDescent="0.3">
      <c r="A749" s="181" t="s">
        <v>114</v>
      </c>
      <c r="B749" s="180"/>
      <c r="C749" s="180"/>
      <c r="D749" s="180"/>
      <c r="E749" s="180"/>
      <c r="F749" s="180"/>
      <c r="G749" s="180"/>
    </row>
    <row r="750" spans="1:7" x14ac:dyDescent="0.25">
      <c r="A750" s="740" t="s">
        <v>115</v>
      </c>
      <c r="B750" s="741"/>
      <c r="C750" s="662" t="s">
        <v>116</v>
      </c>
      <c r="D750" s="190" t="s">
        <v>150</v>
      </c>
      <c r="E750" s="191" t="s">
        <v>151</v>
      </c>
      <c r="F750" s="191" t="s">
        <v>119</v>
      </c>
      <c r="G750" s="192"/>
    </row>
    <row r="751" spans="1:7" x14ac:dyDescent="0.25">
      <c r="A751" s="742" t="s">
        <v>120</v>
      </c>
      <c r="B751" s="743"/>
      <c r="C751" s="193" t="s">
        <v>121</v>
      </c>
      <c r="D751" s="194">
        <f>+G781</f>
        <v>14000</v>
      </c>
      <c r="E751" s="194">
        <v>0.05</v>
      </c>
      <c r="F751" s="195">
        <f>+E751*D751</f>
        <v>700</v>
      </c>
      <c r="G751" s="196"/>
    </row>
    <row r="752" spans="1:7" x14ac:dyDescent="0.25">
      <c r="A752" s="663"/>
      <c r="B752" s="664"/>
      <c r="C752" s="193"/>
      <c r="D752" s="194"/>
      <c r="E752" s="194"/>
      <c r="F752" s="195"/>
      <c r="G752" s="196"/>
    </row>
    <row r="753" spans="1:7" x14ac:dyDescent="0.25">
      <c r="A753" s="663"/>
      <c r="B753" s="664"/>
      <c r="C753" s="193"/>
      <c r="D753" s="194"/>
      <c r="E753" s="194"/>
      <c r="F753" s="195"/>
      <c r="G753" s="196"/>
    </row>
    <row r="754" spans="1:7" x14ac:dyDescent="0.25">
      <c r="A754" s="742"/>
      <c r="B754" s="743"/>
      <c r="C754" s="193"/>
      <c r="D754" s="194"/>
      <c r="E754" s="194"/>
      <c r="F754" s="195"/>
      <c r="G754" s="196"/>
    </row>
    <row r="755" spans="1:7" ht="15.75" thickBot="1" x14ac:dyDescent="0.3">
      <c r="A755" s="744"/>
      <c r="B755" s="745"/>
      <c r="C755" s="193"/>
      <c r="D755" s="201"/>
      <c r="E755" s="202"/>
      <c r="F755" s="195"/>
      <c r="G755" s="196"/>
    </row>
    <row r="756" spans="1:7" ht="15.75" thickBot="1" x14ac:dyDescent="0.3">
      <c r="A756" s="180"/>
      <c r="B756" s="180"/>
      <c r="C756" s="180"/>
      <c r="D756" s="180"/>
      <c r="E756" s="180"/>
      <c r="F756" s="203" t="s">
        <v>122</v>
      </c>
      <c r="G756" s="204">
        <f>SUM(F751:F755)</f>
        <v>700</v>
      </c>
    </row>
    <row r="757" spans="1:7" ht="15.75" thickBot="1" x14ac:dyDescent="0.3">
      <c r="A757" s="181" t="s">
        <v>123</v>
      </c>
      <c r="B757" s="180"/>
      <c r="C757" s="180"/>
      <c r="D757" s="180"/>
      <c r="E757" s="180"/>
      <c r="F757" s="180"/>
      <c r="G757" s="180"/>
    </row>
    <row r="758" spans="1:7" x14ac:dyDescent="0.25">
      <c r="A758" s="740" t="s">
        <v>115</v>
      </c>
      <c r="B758" s="741"/>
      <c r="C758" s="662" t="s">
        <v>116</v>
      </c>
      <c r="D758" s="662" t="s">
        <v>124</v>
      </c>
      <c r="E758" s="662" t="s">
        <v>117</v>
      </c>
      <c r="F758" s="190" t="s">
        <v>118</v>
      </c>
      <c r="G758" s="192"/>
    </row>
    <row r="759" spans="1:7" x14ac:dyDescent="0.25">
      <c r="A759" s="789" t="s">
        <v>301</v>
      </c>
      <c r="B759" s="790"/>
      <c r="C759" s="207" t="s">
        <v>13</v>
      </c>
      <c r="D759" s="669">
        <v>22000</v>
      </c>
      <c r="E759" s="195">
        <v>1</v>
      </c>
      <c r="F759" s="195">
        <f t="shared" ref="F759" si="15">+E759*D759</f>
        <v>22000</v>
      </c>
      <c r="G759" s="196"/>
    </row>
    <row r="760" spans="1:7" x14ac:dyDescent="0.25">
      <c r="A760" s="750"/>
      <c r="B760" s="751"/>
      <c r="C760" s="207"/>
      <c r="D760" s="195"/>
      <c r="E760" s="209"/>
      <c r="F760" s="195"/>
      <c r="G760" s="196"/>
    </row>
    <row r="761" spans="1:7" x14ac:dyDescent="0.25">
      <c r="A761" s="750"/>
      <c r="B761" s="751"/>
      <c r="C761" s="207"/>
      <c r="D761" s="195"/>
      <c r="E761" s="209"/>
      <c r="F761" s="195"/>
      <c r="G761" s="196"/>
    </row>
    <row r="762" spans="1:7" x14ac:dyDescent="0.25">
      <c r="A762" s="750"/>
      <c r="B762" s="751"/>
      <c r="C762" s="207"/>
      <c r="D762" s="195"/>
      <c r="E762" s="209"/>
      <c r="F762" s="195"/>
      <c r="G762" s="196"/>
    </row>
    <row r="763" spans="1:7" x14ac:dyDescent="0.25">
      <c r="A763" s="750"/>
      <c r="B763" s="751"/>
      <c r="C763" s="207"/>
      <c r="D763" s="195"/>
      <c r="E763" s="209"/>
      <c r="F763" s="195"/>
      <c r="G763" s="196"/>
    </row>
    <row r="764" spans="1:7" x14ac:dyDescent="0.25">
      <c r="A764" s="663"/>
      <c r="B764" s="206"/>
      <c r="C764" s="207"/>
      <c r="D764" s="195"/>
      <c r="E764" s="195"/>
      <c r="F764" s="195"/>
      <c r="G764" s="196"/>
    </row>
    <row r="765" spans="1:7" x14ac:dyDescent="0.25">
      <c r="A765" s="205"/>
      <c r="B765" s="206"/>
      <c r="C765" s="207"/>
      <c r="D765" s="208"/>
      <c r="E765" s="195"/>
      <c r="F765" s="195"/>
      <c r="G765" s="196"/>
    </row>
    <row r="766" spans="1:7" x14ac:dyDescent="0.25">
      <c r="A766" s="210"/>
      <c r="B766" s="211"/>
      <c r="C766" s="212"/>
      <c r="D766" s="213"/>
      <c r="E766" s="214"/>
      <c r="F766" s="215"/>
      <c r="G766" s="196"/>
    </row>
    <row r="767" spans="1:7" ht="15.75" thickBot="1" x14ac:dyDescent="0.3">
      <c r="A767" s="216"/>
      <c r="B767" s="217"/>
      <c r="C767" s="218"/>
      <c r="D767" s="219"/>
      <c r="E767" s="220"/>
      <c r="F767" s="221"/>
      <c r="G767" s="222"/>
    </row>
    <row r="768" spans="1:7" ht="15.75" thickBot="1" x14ac:dyDescent="0.3">
      <c r="A768" s="180"/>
      <c r="B768" s="180"/>
      <c r="C768" s="180"/>
      <c r="D768" s="180"/>
      <c r="E768" s="180"/>
      <c r="F768" s="203" t="s">
        <v>122</v>
      </c>
      <c r="G768" s="204">
        <f>SUM(F759:F767)</f>
        <v>22000</v>
      </c>
    </row>
    <row r="769" spans="1:7" ht="15.75" thickBot="1" x14ac:dyDescent="0.3">
      <c r="A769" s="223" t="s">
        <v>125</v>
      </c>
      <c r="B769" s="224"/>
      <c r="C769" s="180"/>
      <c r="D769" s="180"/>
      <c r="E769" s="180"/>
      <c r="F769" s="180"/>
      <c r="G769" s="180"/>
    </row>
    <row r="770" spans="1:7" x14ac:dyDescent="0.25">
      <c r="A770" s="225" t="s">
        <v>126</v>
      </c>
      <c r="B770" s="653" t="s">
        <v>127</v>
      </c>
      <c r="C770" s="662" t="s">
        <v>128</v>
      </c>
      <c r="D770" s="662" t="s">
        <v>129</v>
      </c>
      <c r="E770" s="662" t="s">
        <v>130</v>
      </c>
      <c r="F770" s="227" t="s">
        <v>118</v>
      </c>
      <c r="G770" s="192"/>
    </row>
    <row r="771" spans="1:7" x14ac:dyDescent="0.25">
      <c r="A771" s="210" t="s">
        <v>161</v>
      </c>
      <c r="B771" s="228">
        <v>3</v>
      </c>
      <c r="C771" s="229">
        <v>0.5</v>
      </c>
      <c r="D771" s="230">
        <v>1200</v>
      </c>
      <c r="E771" s="228">
        <f>+D771*C771*B771</f>
        <v>1800</v>
      </c>
      <c r="F771" s="202">
        <f>+E771</f>
        <v>1800</v>
      </c>
      <c r="G771" s="196"/>
    </row>
    <row r="772" spans="1:7" x14ac:dyDescent="0.25">
      <c r="A772" s="210" t="s">
        <v>179</v>
      </c>
      <c r="B772" s="231"/>
      <c r="C772" s="193"/>
      <c r="D772" s="199"/>
      <c r="E772" s="202"/>
      <c r="F772" s="202"/>
      <c r="G772" s="196"/>
    </row>
    <row r="773" spans="1:7" ht="15.75" thickBot="1" x14ac:dyDescent="0.3">
      <c r="A773" s="232"/>
      <c r="B773" s="218"/>
      <c r="C773" s="219"/>
      <c r="D773" s="220"/>
      <c r="E773" s="221"/>
      <c r="F773" s="218"/>
      <c r="G773" s="196"/>
    </row>
    <row r="774" spans="1:7" ht="15.75" thickBot="1" x14ac:dyDescent="0.3">
      <c r="A774" s="180"/>
      <c r="B774" s="180"/>
      <c r="C774" s="180"/>
      <c r="D774" s="180"/>
      <c r="E774" s="180"/>
      <c r="F774" s="203" t="s">
        <v>122</v>
      </c>
      <c r="G774" s="204">
        <f>SUM(F771:F773)</f>
        <v>1800</v>
      </c>
    </row>
    <row r="775" spans="1:7" ht="15.75" thickBot="1" x14ac:dyDescent="0.3">
      <c r="A775" s="223" t="s">
        <v>131</v>
      </c>
      <c r="B775" s="180"/>
      <c r="C775" s="180"/>
      <c r="D775" s="180"/>
      <c r="E775" s="180"/>
      <c r="F775" s="180"/>
      <c r="G775" s="180"/>
    </row>
    <row r="776" spans="1:7" x14ac:dyDescent="0.25">
      <c r="A776" s="225" t="s">
        <v>132</v>
      </c>
      <c r="B776" s="233" t="s">
        <v>116</v>
      </c>
      <c r="C776" s="662" t="s">
        <v>117</v>
      </c>
      <c r="D776" s="234" t="s">
        <v>133</v>
      </c>
      <c r="E776" s="233" t="s">
        <v>134</v>
      </c>
      <c r="F776" s="190" t="s">
        <v>118</v>
      </c>
      <c r="G776" s="192"/>
    </row>
    <row r="777" spans="1:7" x14ac:dyDescent="0.25">
      <c r="A777" s="235" t="s">
        <v>180</v>
      </c>
      <c r="B777" s="193" t="s">
        <v>136</v>
      </c>
      <c r="C777" s="660">
        <v>0.1</v>
      </c>
      <c r="D777" s="669">
        <v>140000</v>
      </c>
      <c r="E777" s="228">
        <f>1/C777*8</f>
        <v>80</v>
      </c>
      <c r="F777" s="237">
        <f>+C777*D777</f>
        <v>14000</v>
      </c>
      <c r="G777" s="196"/>
    </row>
    <row r="778" spans="1:7" x14ac:dyDescent="0.25">
      <c r="A778" s="225"/>
      <c r="B778" s="499"/>
      <c r="C778" s="655"/>
      <c r="D778" s="202"/>
      <c r="E778" s="202"/>
      <c r="F778" s="237"/>
      <c r="G778" s="196"/>
    </row>
    <row r="779" spans="1:7" x14ac:dyDescent="0.25">
      <c r="A779" s="210"/>
      <c r="B779" s="473"/>
      <c r="C779" s="655"/>
      <c r="D779" s="202"/>
      <c r="E779" s="202"/>
      <c r="F779" s="237"/>
      <c r="G779" s="196"/>
    </row>
    <row r="780" spans="1:7" ht="15.75" thickBot="1" x14ac:dyDescent="0.3">
      <c r="A780" s="241"/>
      <c r="B780" s="242"/>
      <c r="C780" s="242"/>
      <c r="D780" s="242"/>
      <c r="E780" s="656"/>
      <c r="F780" s="661"/>
      <c r="G780" s="657"/>
    </row>
    <row r="781" spans="1:7" ht="15.75" thickBot="1" x14ac:dyDescent="0.3">
      <c r="A781" s="180"/>
      <c r="B781" s="180"/>
      <c r="C781" s="180"/>
      <c r="D781" s="180"/>
      <c r="E781" s="180"/>
      <c r="F781" s="203" t="s">
        <v>122</v>
      </c>
      <c r="G781" s="204">
        <f>SUM(F777:F780)</f>
        <v>14000</v>
      </c>
    </row>
    <row r="782" spans="1:7" ht="15.75" thickBot="1" x14ac:dyDescent="0.3">
      <c r="A782" s="180"/>
      <c r="B782" s="180"/>
      <c r="C782" s="180"/>
      <c r="D782" s="188"/>
      <c r="E782" s="180"/>
      <c r="F782" s="188"/>
      <c r="G782" s="651"/>
    </row>
    <row r="783" spans="1:7" ht="15.75" thickBot="1" x14ac:dyDescent="0.3">
      <c r="A783" s="180"/>
      <c r="B783" s="180"/>
      <c r="C783" s="180"/>
      <c r="D783" s="244" t="s">
        <v>137</v>
      </c>
      <c r="E783" s="245"/>
      <c r="F783" s="245"/>
      <c r="G783" s="204">
        <f>G756+G768+G774+G781</f>
        <v>38500</v>
      </c>
    </row>
  </sheetData>
  <mergeCells count="197">
    <mergeCell ref="A262:B262"/>
    <mergeCell ref="A272:B272"/>
    <mergeCell ref="A273:B273"/>
    <mergeCell ref="A274:B274"/>
    <mergeCell ref="A275:B275"/>
    <mergeCell ref="A263:B263"/>
    <mergeCell ref="A266:B266"/>
    <mergeCell ref="A267:B267"/>
    <mergeCell ref="A270:B270"/>
    <mergeCell ref="A271:B271"/>
    <mergeCell ref="A227:B227"/>
    <mergeCell ref="A228:B228"/>
    <mergeCell ref="A229:B229"/>
    <mergeCell ref="A230:B230"/>
    <mergeCell ref="A231:B231"/>
    <mergeCell ref="A232:B232"/>
    <mergeCell ref="A234:B234"/>
    <mergeCell ref="C256:G256"/>
    <mergeCell ref="A260:F260"/>
    <mergeCell ref="A124:B124"/>
    <mergeCell ref="A209:B209"/>
    <mergeCell ref="C210:G210"/>
    <mergeCell ref="A214:F214"/>
    <mergeCell ref="A216:B216"/>
    <mergeCell ref="A217:B217"/>
    <mergeCell ref="A225:B225"/>
    <mergeCell ref="A226:B226"/>
    <mergeCell ref="A218:B218"/>
    <mergeCell ref="A219:B219"/>
    <mergeCell ref="A220:B220"/>
    <mergeCell ref="A223:B223"/>
    <mergeCell ref="A224:B224"/>
    <mergeCell ref="C3:G3"/>
    <mergeCell ref="A7:F7"/>
    <mergeCell ref="A9:B9"/>
    <mergeCell ref="A10:B10"/>
    <mergeCell ref="A11:B11"/>
    <mergeCell ref="A67:B67"/>
    <mergeCell ref="A68:B68"/>
    <mergeCell ref="A69:B69"/>
    <mergeCell ref="A70:B70"/>
    <mergeCell ref="A180:B180"/>
    <mergeCell ref="A181:B181"/>
    <mergeCell ref="A184:B184"/>
    <mergeCell ref="A12:B12"/>
    <mergeCell ref="C170:G170"/>
    <mergeCell ref="A174:E174"/>
    <mergeCell ref="A176:B176"/>
    <mergeCell ref="A177:B177"/>
    <mergeCell ref="A73:B73"/>
    <mergeCell ref="A13:B13"/>
    <mergeCell ref="A14:B14"/>
    <mergeCell ref="A17:B17"/>
    <mergeCell ref="C59:G59"/>
    <mergeCell ref="A63:F63"/>
    <mergeCell ref="A65:B65"/>
    <mergeCell ref="A66:B66"/>
    <mergeCell ref="A125:B125"/>
    <mergeCell ref="A126:B126"/>
    <mergeCell ref="A129:B129"/>
    <mergeCell ref="C115:G115"/>
    <mergeCell ref="A119:F119"/>
    <mergeCell ref="A121:B121"/>
    <mergeCell ref="A122:B122"/>
    <mergeCell ref="A123:B123"/>
    <mergeCell ref="A313:B313"/>
    <mergeCell ref="A316:B316"/>
    <mergeCell ref="A317:B317"/>
    <mergeCell ref="A318:B318"/>
    <mergeCell ref="A319:B319"/>
    <mergeCell ref="C302:G302"/>
    <mergeCell ref="A306:F306"/>
    <mergeCell ref="A308:B308"/>
    <mergeCell ref="A309:B309"/>
    <mergeCell ref="A312:B312"/>
    <mergeCell ref="A354:B354"/>
    <mergeCell ref="A357:B357"/>
    <mergeCell ref="A358:B358"/>
    <mergeCell ref="A361:B361"/>
    <mergeCell ref="A362:B362"/>
    <mergeCell ref="A320:B320"/>
    <mergeCell ref="A321:B321"/>
    <mergeCell ref="C347:G347"/>
    <mergeCell ref="A351:F351"/>
    <mergeCell ref="A353:B353"/>
    <mergeCell ref="A395:F395"/>
    <mergeCell ref="A397:B397"/>
    <mergeCell ref="A398:B398"/>
    <mergeCell ref="A401:B401"/>
    <mergeCell ref="A402:B402"/>
    <mergeCell ref="A363:B363"/>
    <mergeCell ref="A364:B364"/>
    <mergeCell ref="A365:B365"/>
    <mergeCell ref="A366:B366"/>
    <mergeCell ref="C391:G391"/>
    <mergeCell ref="A410:B410"/>
    <mergeCell ref="C435:G435"/>
    <mergeCell ref="A439:F439"/>
    <mergeCell ref="A441:B441"/>
    <mergeCell ref="A442:B442"/>
    <mergeCell ref="A405:B405"/>
    <mergeCell ref="A406:B406"/>
    <mergeCell ref="A407:B407"/>
    <mergeCell ref="A408:B408"/>
    <mergeCell ref="A409:B409"/>
    <mergeCell ref="A452:B452"/>
    <mergeCell ref="A453:B453"/>
    <mergeCell ref="A454:B454"/>
    <mergeCell ref="C480:G480"/>
    <mergeCell ref="A484:F484"/>
    <mergeCell ref="A445:B445"/>
    <mergeCell ref="A446:B446"/>
    <mergeCell ref="A449:B449"/>
    <mergeCell ref="A450:B450"/>
    <mergeCell ref="A451:B451"/>
    <mergeCell ref="A495:B495"/>
    <mergeCell ref="A496:B496"/>
    <mergeCell ref="A497:B497"/>
    <mergeCell ref="A498:B498"/>
    <mergeCell ref="A499:B499"/>
    <mergeCell ref="A486:B486"/>
    <mergeCell ref="A487:B487"/>
    <mergeCell ref="A490:B490"/>
    <mergeCell ref="A491:B491"/>
    <mergeCell ref="A494:B494"/>
    <mergeCell ref="A535:B535"/>
    <mergeCell ref="A538:B538"/>
    <mergeCell ref="A539:B539"/>
    <mergeCell ref="A540:B540"/>
    <mergeCell ref="A541:B541"/>
    <mergeCell ref="C524:G524"/>
    <mergeCell ref="A528:F528"/>
    <mergeCell ref="A530:B530"/>
    <mergeCell ref="A531:B531"/>
    <mergeCell ref="A534:B534"/>
    <mergeCell ref="A574:B574"/>
    <mergeCell ref="A577:B577"/>
    <mergeCell ref="A578:B578"/>
    <mergeCell ref="A581:B581"/>
    <mergeCell ref="A582:B582"/>
    <mergeCell ref="A542:B542"/>
    <mergeCell ref="A543:B543"/>
    <mergeCell ref="C567:G567"/>
    <mergeCell ref="A571:F571"/>
    <mergeCell ref="A573:B573"/>
    <mergeCell ref="A615:F615"/>
    <mergeCell ref="A617:B617"/>
    <mergeCell ref="A618:B618"/>
    <mergeCell ref="A621:B621"/>
    <mergeCell ref="A622:B622"/>
    <mergeCell ref="A583:B583"/>
    <mergeCell ref="A584:B584"/>
    <mergeCell ref="A585:B585"/>
    <mergeCell ref="A586:B586"/>
    <mergeCell ref="C611:G611"/>
    <mergeCell ref="A630:B630"/>
    <mergeCell ref="C655:G655"/>
    <mergeCell ref="A659:F659"/>
    <mergeCell ref="A661:B661"/>
    <mergeCell ref="A662:B662"/>
    <mergeCell ref="A625:B625"/>
    <mergeCell ref="A626:B626"/>
    <mergeCell ref="A627:B627"/>
    <mergeCell ref="A628:B628"/>
    <mergeCell ref="A629:B629"/>
    <mergeCell ref="A672:B672"/>
    <mergeCell ref="A673:B673"/>
    <mergeCell ref="A674:B674"/>
    <mergeCell ref="C700:G700"/>
    <mergeCell ref="A704:F704"/>
    <mergeCell ref="A665:B665"/>
    <mergeCell ref="A666:B666"/>
    <mergeCell ref="A669:B669"/>
    <mergeCell ref="A670:B670"/>
    <mergeCell ref="A671:B671"/>
    <mergeCell ref="A715:B715"/>
    <mergeCell ref="A716:B716"/>
    <mergeCell ref="A717:B717"/>
    <mergeCell ref="A718:B718"/>
    <mergeCell ref="A719:B719"/>
    <mergeCell ref="A706:B706"/>
    <mergeCell ref="A707:B707"/>
    <mergeCell ref="A710:B710"/>
    <mergeCell ref="A711:B711"/>
    <mergeCell ref="A714:B714"/>
    <mergeCell ref="A762:B762"/>
    <mergeCell ref="A763:B763"/>
    <mergeCell ref="A755:B755"/>
    <mergeCell ref="A758:B758"/>
    <mergeCell ref="A759:B759"/>
    <mergeCell ref="A760:B760"/>
    <mergeCell ref="A761:B761"/>
    <mergeCell ref="C744:G744"/>
    <mergeCell ref="A748:F748"/>
    <mergeCell ref="A750:B750"/>
    <mergeCell ref="A751:B751"/>
    <mergeCell ref="A754:B75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4"/>
  <sheetViews>
    <sheetView topLeftCell="A168" workbookViewId="0">
      <selection activeCell="A150" sqref="A150:F150"/>
    </sheetView>
  </sheetViews>
  <sheetFormatPr baseColWidth="10" defaultRowHeight="15" x14ac:dyDescent="0.25"/>
  <sheetData>
    <row r="1" spans="1:7" x14ac:dyDescent="0.25">
      <c r="A1" s="536" t="s">
        <v>107</v>
      </c>
      <c r="B1" s="537"/>
      <c r="C1" s="538"/>
      <c r="D1" s="538"/>
      <c r="E1" s="538"/>
      <c r="F1" s="538"/>
      <c r="G1" s="539"/>
    </row>
    <row r="2" spans="1:7" x14ac:dyDescent="0.25">
      <c r="A2" s="746" t="s">
        <v>108</v>
      </c>
      <c r="B2" s="747"/>
      <c r="C2" s="540"/>
      <c r="D2" s="541" t="s">
        <v>109</v>
      </c>
      <c r="E2" s="540"/>
      <c r="F2" s="540"/>
      <c r="G2" s="542"/>
    </row>
    <row r="3" spans="1:7" ht="15.75" thickBot="1" x14ac:dyDescent="0.3">
      <c r="A3" s="543"/>
      <c r="B3" s="544"/>
      <c r="C3" s="776"/>
      <c r="D3" s="777"/>
      <c r="E3" s="777"/>
      <c r="F3" s="777"/>
      <c r="G3" s="778"/>
    </row>
    <row r="4" spans="1:7" x14ac:dyDescent="0.25">
      <c r="A4" s="545"/>
      <c r="B4" s="540"/>
      <c r="C4" s="540"/>
      <c r="D4" s="540"/>
      <c r="E4" s="540"/>
      <c r="F4" s="540"/>
      <c r="G4" s="540"/>
    </row>
    <row r="5" spans="1:7" x14ac:dyDescent="0.25">
      <c r="A5" s="546" t="s">
        <v>110</v>
      </c>
      <c r="B5" s="540"/>
      <c r="C5" s="547"/>
      <c r="D5" s="548"/>
      <c r="E5" s="547"/>
      <c r="F5" s="548" t="s">
        <v>147</v>
      </c>
      <c r="G5" s="540"/>
    </row>
    <row r="6" spans="1:7" x14ac:dyDescent="0.25">
      <c r="A6" s="545" t="s">
        <v>148</v>
      </c>
      <c r="B6" s="540"/>
      <c r="C6" s="548"/>
      <c r="D6" s="548"/>
      <c r="E6" s="548"/>
      <c r="F6" s="548" t="s">
        <v>149</v>
      </c>
      <c r="G6" s="549" t="s">
        <v>12</v>
      </c>
    </row>
    <row r="7" spans="1:7" x14ac:dyDescent="0.25">
      <c r="A7" s="738" t="s">
        <v>28</v>
      </c>
      <c r="B7" s="739"/>
      <c r="C7" s="739"/>
      <c r="D7" s="739"/>
      <c r="E7" s="739"/>
      <c r="F7" s="739"/>
      <c r="G7" s="540"/>
    </row>
    <row r="8" spans="1:7" ht="15.75" thickBot="1" x14ac:dyDescent="0.3">
      <c r="A8" s="541" t="s">
        <v>114</v>
      </c>
      <c r="B8" s="540"/>
      <c r="C8" s="540"/>
      <c r="D8" s="540"/>
      <c r="E8" s="540"/>
      <c r="F8" s="540"/>
      <c r="G8" s="540"/>
    </row>
    <row r="9" spans="1:7" x14ac:dyDescent="0.25">
      <c r="A9" s="779" t="s">
        <v>115</v>
      </c>
      <c r="B9" s="780"/>
      <c r="C9" s="551" t="s">
        <v>116</v>
      </c>
      <c r="D9" s="552" t="s">
        <v>150</v>
      </c>
      <c r="E9" s="553" t="s">
        <v>151</v>
      </c>
      <c r="F9" s="553" t="s">
        <v>119</v>
      </c>
      <c r="G9" s="554"/>
    </row>
    <row r="10" spans="1:7" x14ac:dyDescent="0.25">
      <c r="A10" s="783" t="s">
        <v>120</v>
      </c>
      <c r="B10" s="784"/>
      <c r="C10" s="555" t="s">
        <v>121</v>
      </c>
      <c r="D10" s="556">
        <f>+G38</f>
        <v>24465.333333333339</v>
      </c>
      <c r="E10" s="556">
        <v>0.05</v>
      </c>
      <c r="F10" s="558">
        <f>+E10*D10</f>
        <v>1223.2666666666671</v>
      </c>
      <c r="G10" s="559"/>
    </row>
    <row r="11" spans="1:7" x14ac:dyDescent="0.25">
      <c r="A11" s="783"/>
      <c r="B11" s="784"/>
      <c r="C11" s="555"/>
      <c r="D11" s="556"/>
      <c r="E11" s="556"/>
      <c r="F11" s="558"/>
      <c r="G11" s="559"/>
    </row>
    <row r="12" spans="1:7" ht="15.75" thickBot="1" x14ac:dyDescent="0.3">
      <c r="A12" s="785"/>
      <c r="B12" s="786"/>
      <c r="C12" s="555"/>
      <c r="D12" s="562"/>
      <c r="E12" s="563"/>
      <c r="F12" s="558"/>
      <c r="G12" s="559"/>
    </row>
    <row r="13" spans="1:7" ht="15.75" thickBot="1" x14ac:dyDescent="0.3">
      <c r="A13" s="540"/>
      <c r="B13" s="540"/>
      <c r="C13" s="540"/>
      <c r="D13" s="540"/>
      <c r="E13" s="540"/>
      <c r="F13" s="564" t="s">
        <v>122</v>
      </c>
      <c r="G13" s="601">
        <f>SUM(F10:F12)</f>
        <v>1223.2666666666671</v>
      </c>
    </row>
    <row r="14" spans="1:7" ht="15.75" thickBot="1" x14ac:dyDescent="0.3">
      <c r="A14" s="541" t="s">
        <v>123</v>
      </c>
      <c r="B14" s="540"/>
      <c r="C14" s="540"/>
      <c r="D14" s="540"/>
      <c r="E14" s="540"/>
      <c r="F14" s="540"/>
      <c r="G14" s="602"/>
    </row>
    <row r="15" spans="1:7" x14ac:dyDescent="0.25">
      <c r="A15" s="779" t="s">
        <v>115</v>
      </c>
      <c r="B15" s="780"/>
      <c r="C15" s="551" t="s">
        <v>116</v>
      </c>
      <c r="D15" s="551" t="s">
        <v>124</v>
      </c>
      <c r="E15" s="551" t="s">
        <v>117</v>
      </c>
      <c r="F15" s="552" t="s">
        <v>118</v>
      </c>
      <c r="G15" s="603"/>
    </row>
    <row r="16" spans="1:7" x14ac:dyDescent="0.25">
      <c r="A16" s="205" t="s">
        <v>214</v>
      </c>
      <c r="B16" s="206"/>
      <c r="C16" s="207" t="s">
        <v>13</v>
      </c>
      <c r="D16" s="208">
        <v>2200</v>
      </c>
      <c r="E16" s="604">
        <v>10</v>
      </c>
      <c r="F16" s="558">
        <f>+E16*D16</f>
        <v>22000</v>
      </c>
      <c r="G16" s="605"/>
    </row>
    <row r="17" spans="1:7" x14ac:dyDescent="0.25">
      <c r="A17" s="205" t="s">
        <v>215</v>
      </c>
      <c r="B17" s="206"/>
      <c r="C17" s="207" t="s">
        <v>13</v>
      </c>
      <c r="D17" s="208">
        <v>1500</v>
      </c>
      <c r="E17" s="558">
        <v>1.8</v>
      </c>
      <c r="F17" s="558">
        <f t="shared" ref="F17:F23" si="0">+E17*D17</f>
        <v>2700</v>
      </c>
      <c r="G17" s="605"/>
    </row>
    <row r="18" spans="1:7" x14ac:dyDescent="0.25">
      <c r="A18" s="205" t="s">
        <v>216</v>
      </c>
      <c r="B18" s="206"/>
      <c r="C18" s="207" t="s">
        <v>116</v>
      </c>
      <c r="D18" s="208">
        <v>1100</v>
      </c>
      <c r="E18" s="558">
        <v>1</v>
      </c>
      <c r="F18" s="558">
        <f t="shared" si="0"/>
        <v>1100</v>
      </c>
      <c r="G18" s="605"/>
    </row>
    <row r="19" spans="1:7" x14ac:dyDescent="0.25">
      <c r="A19" s="205" t="s">
        <v>217</v>
      </c>
      <c r="B19" s="206"/>
      <c r="C19" s="207" t="s">
        <v>116</v>
      </c>
      <c r="D19" s="208">
        <v>600</v>
      </c>
      <c r="E19" s="558">
        <v>2</v>
      </c>
      <c r="F19" s="558">
        <f t="shared" si="0"/>
        <v>1200</v>
      </c>
      <c r="G19" s="605"/>
    </row>
    <row r="20" spans="1:7" x14ac:dyDescent="0.25">
      <c r="A20" s="568" t="s">
        <v>218</v>
      </c>
      <c r="B20" s="569"/>
      <c r="C20" s="570" t="s">
        <v>116</v>
      </c>
      <c r="D20" s="571">
        <v>400</v>
      </c>
      <c r="E20" s="572">
        <v>2</v>
      </c>
      <c r="F20" s="558">
        <f t="shared" si="0"/>
        <v>800</v>
      </c>
      <c r="G20" s="605"/>
    </row>
    <row r="21" spans="1:7" x14ac:dyDescent="0.25">
      <c r="A21" s="606" t="s">
        <v>219</v>
      </c>
      <c r="B21" s="569"/>
      <c r="C21" s="570" t="s">
        <v>116</v>
      </c>
      <c r="D21" s="571">
        <v>72500</v>
      </c>
      <c r="E21" s="607">
        <v>1</v>
      </c>
      <c r="F21" s="558">
        <f t="shared" si="0"/>
        <v>72500</v>
      </c>
      <c r="G21" s="605"/>
    </row>
    <row r="22" spans="1:7" x14ac:dyDescent="0.25">
      <c r="A22" s="606" t="s">
        <v>220</v>
      </c>
      <c r="B22" s="569"/>
      <c r="C22" s="570" t="s">
        <v>116</v>
      </c>
      <c r="D22" s="571">
        <v>54000</v>
      </c>
      <c r="E22" s="607">
        <v>0.02</v>
      </c>
      <c r="F22" s="558">
        <f t="shared" si="0"/>
        <v>1080</v>
      </c>
      <c r="G22" s="605"/>
    </row>
    <row r="23" spans="1:7" x14ac:dyDescent="0.25">
      <c r="A23" s="606" t="s">
        <v>221</v>
      </c>
      <c r="B23" s="569"/>
      <c r="C23" s="570" t="s">
        <v>116</v>
      </c>
      <c r="D23" s="571">
        <v>13000</v>
      </c>
      <c r="E23" s="607">
        <v>1</v>
      </c>
      <c r="F23" s="558">
        <f t="shared" si="0"/>
        <v>13000</v>
      </c>
      <c r="G23" s="605"/>
    </row>
    <row r="24" spans="1:7" ht="15.75" thickBot="1" x14ac:dyDescent="0.3">
      <c r="A24" s="205" t="s">
        <v>159</v>
      </c>
      <c r="B24" s="206"/>
      <c r="C24" s="207" t="s">
        <v>160</v>
      </c>
      <c r="D24" s="208">
        <f>SUM(F16:F23)</f>
        <v>114380</v>
      </c>
      <c r="E24" s="558">
        <v>0.03</v>
      </c>
      <c r="F24" s="558">
        <f>+E24*D24</f>
        <v>3431.4</v>
      </c>
      <c r="G24" s="608"/>
    </row>
    <row r="25" spans="1:7" ht="15.75" thickBot="1" x14ac:dyDescent="0.3">
      <c r="A25" s="540"/>
      <c r="B25" s="540"/>
      <c r="C25" s="540"/>
      <c r="D25" s="540"/>
      <c r="E25" s="540"/>
      <c r="F25" s="564" t="s">
        <v>122</v>
      </c>
      <c r="G25" s="601">
        <f>SUM(F16:F24)</f>
        <v>117811.4</v>
      </c>
    </row>
    <row r="26" spans="1:7" ht="15.75" thickBot="1" x14ac:dyDescent="0.3">
      <c r="A26" s="581" t="s">
        <v>125</v>
      </c>
      <c r="B26" s="582"/>
      <c r="C26" s="540"/>
      <c r="D26" s="540"/>
      <c r="E26" s="540"/>
      <c r="F26" s="540"/>
      <c r="G26" s="602"/>
    </row>
    <row r="27" spans="1:7" x14ac:dyDescent="0.25">
      <c r="A27" s="583" t="s">
        <v>126</v>
      </c>
      <c r="B27" s="584" t="s">
        <v>127</v>
      </c>
      <c r="C27" s="551" t="s">
        <v>128</v>
      </c>
      <c r="D27" s="551" t="s">
        <v>129</v>
      </c>
      <c r="E27" s="551" t="s">
        <v>130</v>
      </c>
      <c r="F27" s="585" t="s">
        <v>118</v>
      </c>
      <c r="G27" s="603"/>
    </row>
    <row r="28" spans="1:7" x14ac:dyDescent="0.25">
      <c r="A28" s="568" t="s">
        <v>161</v>
      </c>
      <c r="B28" s="557">
        <v>0.5</v>
      </c>
      <c r="C28" s="586">
        <v>5</v>
      </c>
      <c r="D28" s="556">
        <v>1500</v>
      </c>
      <c r="E28" s="557">
        <f>+D28*C28*B28</f>
        <v>3750</v>
      </c>
      <c r="F28" s="563">
        <f>+E28</f>
        <v>3750</v>
      </c>
      <c r="G28" s="605"/>
    </row>
    <row r="29" spans="1:7" x14ac:dyDescent="0.25">
      <c r="A29" s="568"/>
      <c r="B29" s="588"/>
      <c r="C29" s="555"/>
      <c r="D29" s="589"/>
      <c r="E29" s="563"/>
      <c r="F29" s="563"/>
      <c r="G29" s="605"/>
    </row>
    <row r="30" spans="1:7" ht="15.75" thickBot="1" x14ac:dyDescent="0.3">
      <c r="A30" s="590"/>
      <c r="B30" s="576"/>
      <c r="C30" s="577"/>
      <c r="D30" s="578"/>
      <c r="E30" s="579"/>
      <c r="F30" s="576"/>
      <c r="G30" s="605"/>
    </row>
    <row r="31" spans="1:7" ht="15.75" thickBot="1" x14ac:dyDescent="0.3">
      <c r="A31" s="540"/>
      <c r="B31" s="540"/>
      <c r="C31" s="540"/>
      <c r="D31" s="540"/>
      <c r="E31" s="540"/>
      <c r="F31" s="564" t="s">
        <v>122</v>
      </c>
      <c r="G31" s="601">
        <f>SUM(F28:F30)</f>
        <v>3750</v>
      </c>
    </row>
    <row r="32" spans="1:7" ht="15.75" thickBot="1" x14ac:dyDescent="0.3">
      <c r="A32" s="581" t="s">
        <v>131</v>
      </c>
      <c r="B32" s="540"/>
      <c r="C32" s="540"/>
      <c r="D32" s="540"/>
      <c r="E32" s="540"/>
      <c r="F32" s="540"/>
      <c r="G32" s="602"/>
    </row>
    <row r="33" spans="1:7" x14ac:dyDescent="0.25">
      <c r="A33" s="583" t="s">
        <v>132</v>
      </c>
      <c r="B33" s="591" t="s">
        <v>116</v>
      </c>
      <c r="C33" s="551" t="s">
        <v>117</v>
      </c>
      <c r="D33" s="592" t="s">
        <v>133</v>
      </c>
      <c r="E33" s="591" t="s">
        <v>134</v>
      </c>
      <c r="F33" s="552" t="s">
        <v>118</v>
      </c>
      <c r="G33" s="603"/>
    </row>
    <row r="34" spans="1:7" x14ac:dyDescent="0.25">
      <c r="A34" s="593" t="s">
        <v>180</v>
      </c>
      <c r="B34" s="555" t="s">
        <v>136</v>
      </c>
      <c r="C34" s="594">
        <v>0.80232511325547973</v>
      </c>
      <c r="D34" s="563">
        <v>30493.041946629168</v>
      </c>
      <c r="E34" s="557">
        <f>1/C34*8</f>
        <v>9.9710203106313671</v>
      </c>
      <c r="F34" s="595">
        <f>+C34*D34</f>
        <v>24465.333333333339</v>
      </c>
      <c r="G34" s="605"/>
    </row>
    <row r="35" spans="1:7" x14ac:dyDescent="0.25">
      <c r="A35" s="583"/>
      <c r="B35" s="238"/>
      <c r="C35" s="157"/>
      <c r="D35" s="563"/>
      <c r="E35" s="563"/>
      <c r="F35" s="595"/>
      <c r="G35" s="605"/>
    </row>
    <row r="36" spans="1:7" x14ac:dyDescent="0.25">
      <c r="A36" s="568"/>
      <c r="B36" s="240"/>
      <c r="C36" s="157"/>
      <c r="D36" s="563"/>
      <c r="E36" s="563"/>
      <c r="F36" s="595"/>
      <c r="G36" s="605"/>
    </row>
    <row r="37" spans="1:7" ht="15.75" thickBot="1" x14ac:dyDescent="0.3">
      <c r="A37" s="596"/>
      <c r="B37" s="597"/>
      <c r="C37" s="597"/>
      <c r="D37" s="597"/>
      <c r="E37" s="575"/>
      <c r="F37" s="598"/>
      <c r="G37" s="608"/>
    </row>
    <row r="38" spans="1:7" ht="15.75" thickBot="1" x14ac:dyDescent="0.3">
      <c r="A38" s="540"/>
      <c r="B38" s="540"/>
      <c r="C38" s="540"/>
      <c r="D38" s="540"/>
      <c r="E38" s="540"/>
      <c r="F38" s="564" t="s">
        <v>122</v>
      </c>
      <c r="G38" s="601">
        <f>SUM(F34:F37)</f>
        <v>24465.333333333339</v>
      </c>
    </row>
    <row r="39" spans="1:7" ht="15.75" thickBot="1" x14ac:dyDescent="0.3">
      <c r="A39" s="540"/>
      <c r="B39" s="540"/>
      <c r="C39" s="540"/>
      <c r="D39" s="549"/>
      <c r="E39" s="540"/>
      <c r="F39" s="549"/>
      <c r="G39" s="602"/>
    </row>
    <row r="40" spans="1:7" ht="15.75" thickBot="1" x14ac:dyDescent="0.3">
      <c r="A40" s="540"/>
      <c r="B40" s="540"/>
      <c r="C40" s="540"/>
      <c r="D40" s="599" t="s">
        <v>137</v>
      </c>
      <c r="E40" s="600"/>
      <c r="F40" s="600"/>
      <c r="G40" s="601">
        <f>G13+G25+G31+G38</f>
        <v>147250</v>
      </c>
    </row>
    <row r="41" spans="1:7" x14ac:dyDescent="0.25">
      <c r="A41" s="479" t="s">
        <v>115</v>
      </c>
      <c r="B41" s="480"/>
      <c r="C41" s="480"/>
      <c r="D41" s="481"/>
      <c r="E41" s="482" t="s">
        <v>139</v>
      </c>
      <c r="F41" s="483" t="s">
        <v>140</v>
      </c>
      <c r="G41" s="440"/>
    </row>
    <row r="42" spans="1:7" x14ac:dyDescent="0.25">
      <c r="A42" s="455" t="s">
        <v>141</v>
      </c>
      <c r="B42" s="456"/>
      <c r="C42" s="456"/>
      <c r="D42" s="457"/>
      <c r="E42" s="484">
        <v>0.24</v>
      </c>
      <c r="F42" s="485">
        <f>++E42*G40</f>
        <v>35340</v>
      </c>
      <c r="G42" s="486"/>
    </row>
    <row r="43" spans="1:7" x14ac:dyDescent="0.25">
      <c r="A43" s="455" t="s">
        <v>142</v>
      </c>
      <c r="B43" s="456"/>
      <c r="C43" s="456"/>
      <c r="D43" s="457"/>
      <c r="E43" s="484">
        <v>0.03</v>
      </c>
      <c r="F43" s="485">
        <f>+E43*G40</f>
        <v>4417.5</v>
      </c>
      <c r="G43" s="486"/>
    </row>
    <row r="44" spans="1:7" ht="15.75" thickBot="1" x14ac:dyDescent="0.3">
      <c r="A44" s="460" t="s">
        <v>143</v>
      </c>
      <c r="B44" s="461"/>
      <c r="C44" s="461"/>
      <c r="D44" s="462"/>
      <c r="E44" s="487">
        <v>0.05</v>
      </c>
      <c r="F44" s="488">
        <f>+E44*G40</f>
        <v>7362.5</v>
      </c>
      <c r="G44" s="452"/>
    </row>
    <row r="45" spans="1:7" ht="15.75" thickBot="1" x14ac:dyDescent="0.3">
      <c r="A45" s="435"/>
      <c r="B45" s="435"/>
      <c r="C45" s="435"/>
      <c r="D45" s="435"/>
      <c r="E45" s="435"/>
      <c r="F45" s="453" t="s">
        <v>122</v>
      </c>
      <c r="G45" s="489">
        <f>SUM(F42:F44)</f>
        <v>47120</v>
      </c>
    </row>
    <row r="46" spans="1:7" ht="15.75" thickBot="1" x14ac:dyDescent="0.3">
      <c r="A46" s="435"/>
      <c r="B46" s="435"/>
      <c r="C46" s="435"/>
      <c r="D46" s="435"/>
      <c r="E46" s="435"/>
      <c r="F46" s="435"/>
      <c r="G46" s="435"/>
    </row>
    <row r="47" spans="1:7" ht="15.75" thickBot="1" x14ac:dyDescent="0.3">
      <c r="A47" s="420"/>
      <c r="B47" s="435"/>
      <c r="C47" s="477" t="s">
        <v>144</v>
      </c>
      <c r="D47" s="478"/>
      <c r="E47" s="478"/>
      <c r="F47" s="478"/>
      <c r="G47" s="454">
        <f>G40+G45</f>
        <v>194370</v>
      </c>
    </row>
    <row r="48" spans="1:7" ht="15.75" thickBot="1" x14ac:dyDescent="0.3">
      <c r="A48" s="420"/>
      <c r="B48" s="435"/>
      <c r="C48" s="477"/>
      <c r="D48" s="478"/>
      <c r="E48" s="478"/>
      <c r="F48" s="478"/>
      <c r="G48" s="650"/>
    </row>
    <row r="49" spans="1:7" x14ac:dyDescent="0.25">
      <c r="A49" s="174" t="s">
        <v>107</v>
      </c>
      <c r="B49" s="175"/>
      <c r="C49" s="176"/>
      <c r="D49" s="177"/>
      <c r="E49" s="176"/>
      <c r="F49" s="176"/>
      <c r="G49" s="102"/>
    </row>
    <row r="50" spans="1:7" x14ac:dyDescent="0.25">
      <c r="A50" s="178" t="s">
        <v>108</v>
      </c>
      <c r="B50" s="179"/>
      <c r="C50" s="651"/>
      <c r="D50" s="652" t="s">
        <v>109</v>
      </c>
      <c r="E50" s="651"/>
      <c r="F50" s="651"/>
      <c r="G50" s="182"/>
    </row>
    <row r="51" spans="1:7" ht="15.75" thickBot="1" x14ac:dyDescent="0.3">
      <c r="A51" s="183"/>
      <c r="B51" s="184"/>
      <c r="C51" s="735"/>
      <c r="D51" s="736"/>
      <c r="E51" s="736"/>
      <c r="F51" s="736"/>
      <c r="G51" s="737"/>
    </row>
    <row r="52" spans="1:7" x14ac:dyDescent="0.25">
      <c r="A52" s="185"/>
      <c r="B52" s="180"/>
      <c r="C52" s="180"/>
      <c r="D52" s="180"/>
      <c r="E52" s="180"/>
      <c r="F52" s="180"/>
      <c r="G52" s="180"/>
    </row>
    <row r="53" spans="1:7" x14ac:dyDescent="0.25">
      <c r="A53" s="186" t="s">
        <v>110</v>
      </c>
      <c r="B53" s="180"/>
      <c r="D53" s="187"/>
      <c r="F53" s="187" t="s">
        <v>147</v>
      </c>
      <c r="G53" s="180"/>
    </row>
    <row r="54" spans="1:7" x14ac:dyDescent="0.25">
      <c r="A54" s="185" t="s">
        <v>148</v>
      </c>
      <c r="B54" s="180"/>
      <c r="C54" s="187"/>
      <c r="D54" s="187"/>
      <c r="E54" s="187"/>
      <c r="F54" s="187" t="s">
        <v>149</v>
      </c>
      <c r="G54" s="188" t="s">
        <v>12</v>
      </c>
    </row>
    <row r="55" spans="1:7" ht="15" customHeight="1" x14ac:dyDescent="0.25">
      <c r="A55" s="772" t="s">
        <v>263</v>
      </c>
      <c r="B55" s="773"/>
      <c r="C55" s="773"/>
      <c r="D55" s="773"/>
      <c r="E55" s="773"/>
      <c r="F55" s="773"/>
      <c r="G55" s="180"/>
    </row>
    <row r="56" spans="1:7" ht="15.75" thickBot="1" x14ac:dyDescent="0.3">
      <c r="A56" s="181" t="s">
        <v>114</v>
      </c>
      <c r="B56" s="180"/>
      <c r="C56" s="180"/>
      <c r="D56" s="180"/>
      <c r="E56" s="180"/>
      <c r="F56" s="180"/>
      <c r="G56" s="180"/>
    </row>
    <row r="57" spans="1:7" x14ac:dyDescent="0.25">
      <c r="A57" s="740" t="s">
        <v>115</v>
      </c>
      <c r="B57" s="741"/>
      <c r="C57" s="189" t="s">
        <v>116</v>
      </c>
      <c r="D57" s="190" t="s">
        <v>150</v>
      </c>
      <c r="E57" s="191" t="s">
        <v>151</v>
      </c>
      <c r="F57" s="191" t="s">
        <v>119</v>
      </c>
      <c r="G57" s="192"/>
    </row>
    <row r="58" spans="1:7" ht="15" customHeight="1" x14ac:dyDescent="0.25">
      <c r="A58" s="742" t="s">
        <v>120</v>
      </c>
      <c r="B58" s="743"/>
      <c r="C58" s="193" t="s">
        <v>121</v>
      </c>
      <c r="D58" s="194">
        <f>+G86</f>
        <v>25600</v>
      </c>
      <c r="E58" s="194">
        <v>0.05</v>
      </c>
      <c r="F58" s="195">
        <f>+E58*D58</f>
        <v>1280</v>
      </c>
      <c r="G58" s="196"/>
    </row>
    <row r="59" spans="1:7" x14ac:dyDescent="0.25">
      <c r="A59" s="742"/>
      <c r="B59" s="743"/>
      <c r="C59" s="193"/>
      <c r="D59" s="194"/>
      <c r="E59" s="194"/>
      <c r="F59" s="195"/>
      <c r="G59" s="196"/>
    </row>
    <row r="60" spans="1:7" ht="15.75" thickBot="1" x14ac:dyDescent="0.3">
      <c r="A60" s="744"/>
      <c r="B60" s="745"/>
      <c r="C60" s="193"/>
      <c r="D60" s="201"/>
      <c r="E60" s="202"/>
      <c r="F60" s="195"/>
      <c r="G60" s="196"/>
    </row>
    <row r="61" spans="1:7" ht="15.75" thickBot="1" x14ac:dyDescent="0.3">
      <c r="A61" s="180"/>
      <c r="B61" s="180"/>
      <c r="C61" s="180"/>
      <c r="D61" s="180"/>
      <c r="E61" s="180"/>
      <c r="F61" s="203" t="s">
        <v>122</v>
      </c>
      <c r="G61" s="204">
        <f>SUM(F58:F60)</f>
        <v>1280</v>
      </c>
    </row>
    <row r="62" spans="1:7" ht="15.75" thickBot="1" x14ac:dyDescent="0.3">
      <c r="A62" s="181" t="s">
        <v>123</v>
      </c>
      <c r="B62" s="180"/>
      <c r="C62" s="180"/>
      <c r="D62" s="180"/>
      <c r="E62" s="180"/>
      <c r="F62" s="180"/>
      <c r="G62" s="180"/>
    </row>
    <row r="63" spans="1:7" x14ac:dyDescent="0.25">
      <c r="A63" s="740" t="s">
        <v>115</v>
      </c>
      <c r="B63" s="741"/>
      <c r="C63" s="189" t="s">
        <v>116</v>
      </c>
      <c r="D63" s="189" t="s">
        <v>124</v>
      </c>
      <c r="E63" s="189" t="s">
        <v>117</v>
      </c>
      <c r="F63" s="190" t="s">
        <v>118</v>
      </c>
      <c r="G63" s="192"/>
    </row>
    <row r="64" spans="1:7" x14ac:dyDescent="0.25">
      <c r="A64" s="205" t="s">
        <v>214</v>
      </c>
      <c r="B64" s="206"/>
      <c r="C64" s="207" t="s">
        <v>13</v>
      </c>
      <c r="D64" s="208">
        <v>2200</v>
      </c>
      <c r="E64" s="209">
        <v>10</v>
      </c>
      <c r="F64" s="195">
        <f>+E64*D64</f>
        <v>22000</v>
      </c>
      <c r="G64" s="196"/>
    </row>
    <row r="65" spans="1:7" x14ac:dyDescent="0.25">
      <c r="A65" s="205" t="s">
        <v>215</v>
      </c>
      <c r="B65" s="206"/>
      <c r="C65" s="207" t="s">
        <v>13</v>
      </c>
      <c r="D65" s="208">
        <v>1500</v>
      </c>
      <c r="E65" s="195">
        <v>1.8</v>
      </c>
      <c r="F65" s="195">
        <f t="shared" ref="F65:F72" si="1">+E65*D65</f>
        <v>2700</v>
      </c>
      <c r="G65" s="196"/>
    </row>
    <row r="66" spans="1:7" x14ac:dyDescent="0.25">
      <c r="A66" s="205" t="s">
        <v>216</v>
      </c>
      <c r="B66" s="206"/>
      <c r="C66" s="207" t="s">
        <v>116</v>
      </c>
      <c r="D66" s="208">
        <v>1100</v>
      </c>
      <c r="E66" s="195">
        <v>1</v>
      </c>
      <c r="F66" s="195">
        <f t="shared" si="1"/>
        <v>1100</v>
      </c>
      <c r="G66" s="196"/>
    </row>
    <row r="67" spans="1:7" x14ac:dyDescent="0.25">
      <c r="A67" s="205" t="s">
        <v>217</v>
      </c>
      <c r="B67" s="206"/>
      <c r="C67" s="207" t="s">
        <v>116</v>
      </c>
      <c r="D67" s="208">
        <v>900</v>
      </c>
      <c r="E67" s="195">
        <v>2</v>
      </c>
      <c r="F67" s="195">
        <f t="shared" si="1"/>
        <v>1800</v>
      </c>
      <c r="G67" s="196"/>
    </row>
    <row r="68" spans="1:7" x14ac:dyDescent="0.25">
      <c r="A68" s="210" t="s">
        <v>218</v>
      </c>
      <c r="B68" s="211"/>
      <c r="C68" s="212" t="s">
        <v>116</v>
      </c>
      <c r="D68" s="213">
        <v>200</v>
      </c>
      <c r="E68" s="214">
        <v>2</v>
      </c>
      <c r="F68" s="195">
        <f t="shared" si="1"/>
        <v>400</v>
      </c>
      <c r="G68" s="196"/>
    </row>
    <row r="69" spans="1:7" x14ac:dyDescent="0.25">
      <c r="A69" s="251" t="s">
        <v>261</v>
      </c>
      <c r="B69" s="211"/>
      <c r="C69" s="212" t="s">
        <v>116</v>
      </c>
      <c r="D69" s="213">
        <v>2093</v>
      </c>
      <c r="E69" s="621">
        <v>1</v>
      </c>
      <c r="F69" s="195">
        <f t="shared" si="1"/>
        <v>2093</v>
      </c>
      <c r="G69" s="196"/>
    </row>
    <row r="70" spans="1:7" x14ac:dyDescent="0.25">
      <c r="A70" s="251" t="s">
        <v>220</v>
      </c>
      <c r="B70" s="211"/>
      <c r="C70" s="212" t="s">
        <v>116</v>
      </c>
      <c r="D70" s="213">
        <v>43600</v>
      </c>
      <c r="E70" s="621">
        <v>0.02</v>
      </c>
      <c r="F70" s="195">
        <f t="shared" si="1"/>
        <v>872</v>
      </c>
      <c r="G70" s="196"/>
    </row>
    <row r="71" spans="1:7" x14ac:dyDescent="0.25">
      <c r="A71" s="251" t="s">
        <v>262</v>
      </c>
      <c r="B71" s="211"/>
      <c r="C71" s="212" t="s">
        <v>116</v>
      </c>
      <c r="D71" s="213">
        <v>15000</v>
      </c>
      <c r="E71" s="621">
        <v>1</v>
      </c>
      <c r="F71" s="195">
        <f t="shared" si="1"/>
        <v>15000</v>
      </c>
      <c r="G71" s="196"/>
    </row>
    <row r="72" spans="1:7" ht="15.75" thickBot="1" x14ac:dyDescent="0.3">
      <c r="A72" s="205" t="s">
        <v>159</v>
      </c>
      <c r="B72" s="206"/>
      <c r="C72" s="207" t="s">
        <v>160</v>
      </c>
      <c r="D72" s="208">
        <v>34674</v>
      </c>
      <c r="E72" s="195">
        <v>0.03</v>
      </c>
      <c r="F72" s="195">
        <f t="shared" si="1"/>
        <v>1040.22</v>
      </c>
      <c r="G72" s="222"/>
    </row>
    <row r="73" spans="1:7" ht="15.75" thickBot="1" x14ac:dyDescent="0.3">
      <c r="A73" s="180"/>
      <c r="B73" s="180"/>
      <c r="C73" s="180"/>
      <c r="D73" s="180"/>
      <c r="E73" s="180"/>
      <c r="F73" s="203" t="s">
        <v>122</v>
      </c>
      <c r="G73" s="204">
        <f>SUM(F64:F72)</f>
        <v>47005.22</v>
      </c>
    </row>
    <row r="74" spans="1:7" ht="15.75" thickBot="1" x14ac:dyDescent="0.3">
      <c r="A74" s="223" t="s">
        <v>125</v>
      </c>
      <c r="B74" s="224"/>
      <c r="C74" s="180"/>
      <c r="D74" s="180"/>
      <c r="E74" s="180"/>
      <c r="F74" s="180"/>
      <c r="G74" s="180"/>
    </row>
    <row r="75" spans="1:7" x14ac:dyDescent="0.25">
      <c r="A75" s="225" t="s">
        <v>126</v>
      </c>
      <c r="B75" s="653" t="s">
        <v>127</v>
      </c>
      <c r="C75" s="189" t="s">
        <v>128</v>
      </c>
      <c r="D75" s="189" t="s">
        <v>129</v>
      </c>
      <c r="E75" s="189" t="s">
        <v>130</v>
      </c>
      <c r="F75" s="227" t="s">
        <v>118</v>
      </c>
      <c r="G75" s="192"/>
    </row>
    <row r="76" spans="1:7" x14ac:dyDescent="0.25">
      <c r="A76" s="210" t="s">
        <v>161</v>
      </c>
      <c r="B76" s="228">
        <v>1</v>
      </c>
      <c r="C76" s="229">
        <f>+[1]Otros!C62</f>
        <v>0</v>
      </c>
      <c r="D76" s="194">
        <f>+[1]Equipo!C156</f>
        <v>0</v>
      </c>
      <c r="E76" s="228">
        <f>+D76*C76*B76</f>
        <v>0</v>
      </c>
      <c r="F76" s="202">
        <v>1500</v>
      </c>
      <c r="G76" s="196"/>
    </row>
    <row r="77" spans="1:7" x14ac:dyDescent="0.25">
      <c r="A77" s="210"/>
      <c r="B77" s="231"/>
      <c r="C77" s="193"/>
      <c r="D77" s="199"/>
      <c r="E77" s="202"/>
      <c r="F77" s="202"/>
      <c r="G77" s="196"/>
    </row>
    <row r="78" spans="1:7" ht="15.75" thickBot="1" x14ac:dyDescent="0.3">
      <c r="A78" s="232"/>
      <c r="B78" s="218"/>
      <c r="C78" s="219"/>
      <c r="D78" s="220"/>
      <c r="E78" s="221"/>
      <c r="F78" s="218"/>
      <c r="G78" s="196"/>
    </row>
    <row r="79" spans="1:7" ht="15.75" thickBot="1" x14ac:dyDescent="0.3">
      <c r="A79" s="180"/>
      <c r="B79" s="180"/>
      <c r="C79" s="180"/>
      <c r="D79" s="180"/>
      <c r="E79" s="180"/>
      <c r="F79" s="203" t="s">
        <v>122</v>
      </c>
      <c r="G79" s="204">
        <f>SUM(F76:F78)</f>
        <v>1500</v>
      </c>
    </row>
    <row r="80" spans="1:7" ht="15.75" thickBot="1" x14ac:dyDescent="0.3">
      <c r="A80" s="223" t="s">
        <v>131</v>
      </c>
      <c r="B80" s="180"/>
      <c r="C80" s="180"/>
      <c r="D80" s="180"/>
      <c r="E80" s="180"/>
      <c r="F80" s="180"/>
      <c r="G80" s="180"/>
    </row>
    <row r="81" spans="1:7" x14ac:dyDescent="0.25">
      <c r="A81" s="225" t="s">
        <v>132</v>
      </c>
      <c r="B81" s="233" t="s">
        <v>116</v>
      </c>
      <c r="C81" s="189" t="s">
        <v>117</v>
      </c>
      <c r="D81" s="234" t="s">
        <v>133</v>
      </c>
      <c r="E81" s="233" t="s">
        <v>134</v>
      </c>
      <c r="F81" s="190" t="s">
        <v>118</v>
      </c>
      <c r="G81" s="192"/>
    </row>
    <row r="82" spans="1:7" x14ac:dyDescent="0.25">
      <c r="A82" s="235" t="s">
        <v>180</v>
      </c>
      <c r="B82" s="193" t="s">
        <v>136</v>
      </c>
      <c r="C82" s="654">
        <v>0.8</v>
      </c>
      <c r="D82" s="202">
        <v>32000</v>
      </c>
      <c r="E82" s="228">
        <v>10</v>
      </c>
      <c r="F82" s="237">
        <f>+C82*D82</f>
        <v>25600</v>
      </c>
      <c r="G82" s="196"/>
    </row>
    <row r="83" spans="1:7" x14ac:dyDescent="0.25">
      <c r="A83" s="225"/>
      <c r="B83" s="499"/>
      <c r="C83" s="655"/>
      <c r="D83" s="202"/>
      <c r="E83" s="202"/>
      <c r="F83" s="237"/>
      <c r="G83" s="196"/>
    </row>
    <row r="84" spans="1:7" x14ac:dyDescent="0.25">
      <c r="A84" s="210"/>
      <c r="B84" s="473"/>
      <c r="C84" s="655"/>
      <c r="D84" s="202"/>
      <c r="E84" s="202"/>
      <c r="F84" s="237"/>
      <c r="G84" s="196"/>
    </row>
    <row r="85" spans="1:7" ht="15.75" thickBot="1" x14ac:dyDescent="0.3">
      <c r="A85" s="241"/>
      <c r="B85" s="242"/>
      <c r="C85" s="242"/>
      <c r="D85" s="242"/>
      <c r="E85" s="656"/>
      <c r="F85" s="243"/>
      <c r="G85" s="657"/>
    </row>
    <row r="86" spans="1:7" ht="15.75" thickBot="1" x14ac:dyDescent="0.3">
      <c r="A86" s="180"/>
      <c r="B86" s="180"/>
      <c r="C86" s="180"/>
      <c r="D86" s="180"/>
      <c r="E86" s="180"/>
      <c r="F86" s="203" t="s">
        <v>122</v>
      </c>
      <c r="G86" s="204">
        <f>SUM(F82:F85)</f>
        <v>25600</v>
      </c>
    </row>
    <row r="87" spans="1:7" ht="15.75" thickBot="1" x14ac:dyDescent="0.3">
      <c r="A87" s="180"/>
      <c r="B87" s="180"/>
      <c r="C87" s="180"/>
      <c r="D87" s="188"/>
      <c r="E87" s="180"/>
      <c r="F87" s="188"/>
      <c r="G87" s="651"/>
    </row>
    <row r="88" spans="1:7" ht="15.75" thickBot="1" x14ac:dyDescent="0.3">
      <c r="A88" s="180"/>
      <c r="B88" s="180"/>
      <c r="C88" s="180"/>
      <c r="D88" s="244" t="s">
        <v>137</v>
      </c>
      <c r="E88" s="245"/>
      <c r="F88" s="245"/>
      <c r="G88" s="204">
        <f>G61+G73+G79+G86</f>
        <v>75385.22</v>
      </c>
    </row>
    <row r="89" spans="1:7" x14ac:dyDescent="0.25">
      <c r="A89" s="420"/>
      <c r="B89" s="435"/>
      <c r="C89" s="477"/>
      <c r="D89" s="478"/>
      <c r="E89" s="478"/>
      <c r="F89" s="478"/>
      <c r="G89" s="650"/>
    </row>
    <row r="90" spans="1:7" x14ac:dyDescent="0.25">
      <c r="A90" s="420"/>
      <c r="B90" s="435"/>
      <c r="C90" s="477"/>
      <c r="D90" s="478"/>
      <c r="E90" s="478"/>
      <c r="F90" s="478"/>
      <c r="G90" s="650"/>
    </row>
    <row r="91" spans="1:7" x14ac:dyDescent="0.25">
      <c r="A91" s="420"/>
      <c r="B91" s="435"/>
      <c r="C91" s="477"/>
      <c r="D91" s="478"/>
      <c r="E91" s="478"/>
      <c r="F91" s="478"/>
      <c r="G91" s="650"/>
    </row>
    <row r="92" spans="1:7" x14ac:dyDescent="0.25">
      <c r="A92" s="420"/>
      <c r="B92" s="435"/>
      <c r="C92" s="477"/>
      <c r="D92" s="478"/>
      <c r="E92" s="478"/>
      <c r="F92" s="478"/>
      <c r="G92" s="650"/>
    </row>
    <row r="93" spans="1:7" x14ac:dyDescent="0.25">
      <c r="A93" s="420"/>
      <c r="B93" s="435"/>
      <c r="C93" s="477"/>
      <c r="D93" s="478"/>
      <c r="E93" s="478"/>
      <c r="F93" s="478"/>
      <c r="G93" s="650"/>
    </row>
    <row r="94" spans="1:7" x14ac:dyDescent="0.25">
      <c r="A94" s="420"/>
      <c r="B94" s="435"/>
      <c r="C94" s="477"/>
      <c r="D94" s="478"/>
      <c r="E94" s="478"/>
      <c r="F94" s="478"/>
      <c r="G94" s="650"/>
    </row>
    <row r="95" spans="1:7" ht="15.75" thickBot="1" x14ac:dyDescent="0.3"/>
    <row r="96" spans="1:7" x14ac:dyDescent="0.25">
      <c r="A96" s="174" t="s">
        <v>107</v>
      </c>
      <c r="B96" s="175"/>
      <c r="C96" s="176"/>
      <c r="D96" s="177"/>
      <c r="E96" s="176"/>
      <c r="F96" s="609"/>
      <c r="G96" s="610"/>
    </row>
    <row r="97" spans="1:7" x14ac:dyDescent="0.25">
      <c r="A97" s="178" t="s">
        <v>108</v>
      </c>
      <c r="B97" s="179"/>
      <c r="C97" s="180"/>
      <c r="D97" s="181" t="s">
        <v>109</v>
      </c>
      <c r="E97" s="180"/>
      <c r="F97" s="262"/>
      <c r="G97" s="611"/>
    </row>
    <row r="98" spans="1:7" ht="15.75" thickBot="1" x14ac:dyDescent="0.3">
      <c r="A98" s="183"/>
      <c r="B98" s="184"/>
      <c r="C98" s="735"/>
      <c r="D98" s="736"/>
      <c r="E98" s="736"/>
      <c r="F98" s="736"/>
      <c r="G98" s="737"/>
    </row>
    <row r="99" spans="1:7" x14ac:dyDescent="0.25">
      <c r="A99" s="185"/>
      <c r="B99" s="180"/>
      <c r="C99" s="180"/>
      <c r="D99" s="180"/>
      <c r="E99" s="180"/>
      <c r="F99" s="262"/>
      <c r="G99" s="262"/>
    </row>
    <row r="100" spans="1:7" x14ac:dyDescent="0.25">
      <c r="A100" s="186" t="s">
        <v>110</v>
      </c>
      <c r="B100" s="180"/>
      <c r="D100" s="187"/>
      <c r="F100" s="612" t="s">
        <v>147</v>
      </c>
      <c r="G100" s="262"/>
    </row>
    <row r="101" spans="1:7" x14ac:dyDescent="0.25">
      <c r="A101" s="185" t="s">
        <v>148</v>
      </c>
      <c r="B101" s="180"/>
      <c r="C101" s="187"/>
      <c r="D101" s="187"/>
      <c r="E101" s="187"/>
      <c r="F101" s="612" t="s">
        <v>149</v>
      </c>
      <c r="G101" s="613" t="s">
        <v>12</v>
      </c>
    </row>
    <row r="102" spans="1:7" x14ac:dyDescent="0.25">
      <c r="A102" s="796" t="s">
        <v>29</v>
      </c>
      <c r="B102" s="797"/>
      <c r="C102" s="797"/>
      <c r="D102" s="797"/>
      <c r="E102" s="797"/>
      <c r="F102" s="797"/>
      <c r="G102" s="262"/>
    </row>
    <row r="103" spans="1:7" ht="15.75" thickBot="1" x14ac:dyDescent="0.3">
      <c r="A103" s="181" t="s">
        <v>114</v>
      </c>
      <c r="B103" s="180"/>
      <c r="C103" s="180"/>
      <c r="D103" s="180"/>
      <c r="E103" s="180"/>
      <c r="F103" s="262"/>
      <c r="G103" s="262"/>
    </row>
    <row r="104" spans="1:7" x14ac:dyDescent="0.25">
      <c r="A104" s="740" t="s">
        <v>115</v>
      </c>
      <c r="B104" s="741"/>
      <c r="C104" s="189" t="s">
        <v>116</v>
      </c>
      <c r="D104" s="190" t="s">
        <v>150</v>
      </c>
      <c r="E104" s="191" t="s">
        <v>151</v>
      </c>
      <c r="F104" s="614" t="s">
        <v>119</v>
      </c>
      <c r="G104" s="258"/>
    </row>
    <row r="105" spans="1:7" x14ac:dyDescent="0.25">
      <c r="A105" s="742" t="s">
        <v>120</v>
      </c>
      <c r="B105" s="743"/>
      <c r="C105" s="193" t="s">
        <v>121</v>
      </c>
      <c r="D105" s="194">
        <f>+G132</f>
        <v>30553.135249794133</v>
      </c>
      <c r="E105" s="194">
        <v>0.05</v>
      </c>
      <c r="F105" s="615">
        <f>+E105*D105</f>
        <v>1527.6567624897068</v>
      </c>
      <c r="G105" s="259"/>
    </row>
    <row r="106" spans="1:7" x14ac:dyDescent="0.25">
      <c r="A106" s="742"/>
      <c r="B106" s="743"/>
      <c r="C106" s="193"/>
      <c r="D106" s="194"/>
      <c r="E106" s="194"/>
      <c r="F106" s="615"/>
      <c r="G106" s="259"/>
    </row>
    <row r="107" spans="1:7" ht="15.75" thickBot="1" x14ac:dyDescent="0.3">
      <c r="A107" s="744"/>
      <c r="B107" s="745"/>
      <c r="C107" s="193"/>
      <c r="D107" s="201"/>
      <c r="E107" s="202"/>
      <c r="F107" s="615"/>
      <c r="G107" s="259"/>
    </row>
    <row r="108" spans="1:7" ht="15.75" thickBot="1" x14ac:dyDescent="0.3">
      <c r="A108" s="180"/>
      <c r="B108" s="180"/>
      <c r="C108" s="180"/>
      <c r="D108" s="180"/>
      <c r="E108" s="180"/>
      <c r="F108" s="616" t="s">
        <v>122</v>
      </c>
      <c r="G108" s="261">
        <f>SUM(F105:F107)</f>
        <v>1527.6567624897068</v>
      </c>
    </row>
    <row r="109" spans="1:7" ht="15.75" thickBot="1" x14ac:dyDescent="0.3">
      <c r="A109" s="181" t="s">
        <v>123</v>
      </c>
      <c r="B109" s="180"/>
      <c r="C109" s="180"/>
      <c r="D109" s="180"/>
      <c r="E109" s="180"/>
      <c r="F109" s="262"/>
      <c r="G109" s="262"/>
    </row>
    <row r="110" spans="1:7" x14ac:dyDescent="0.25">
      <c r="A110" s="617" t="s">
        <v>115</v>
      </c>
      <c r="B110" s="618"/>
      <c r="C110" s="189" t="s">
        <v>116</v>
      </c>
      <c r="D110" s="189" t="s">
        <v>124</v>
      </c>
      <c r="E110" s="189" t="s">
        <v>117</v>
      </c>
      <c r="F110" s="619" t="s">
        <v>118</v>
      </c>
      <c r="G110" s="258"/>
    </row>
    <row r="111" spans="1:7" x14ac:dyDescent="0.25">
      <c r="A111" s="750" t="s">
        <v>214</v>
      </c>
      <c r="B111" s="798"/>
      <c r="C111" s="349" t="s">
        <v>13</v>
      </c>
      <c r="D111" s="620">
        <v>2200</v>
      </c>
      <c r="E111" s="209">
        <v>10</v>
      </c>
      <c r="F111" s="615">
        <f>+E111*D111</f>
        <v>22000</v>
      </c>
      <c r="G111" s="259"/>
    </row>
    <row r="112" spans="1:7" x14ac:dyDescent="0.25">
      <c r="A112" s="750" t="s">
        <v>215</v>
      </c>
      <c r="B112" s="798"/>
      <c r="C112" s="349" t="s">
        <v>13</v>
      </c>
      <c r="D112" s="620">
        <v>1500</v>
      </c>
      <c r="E112" s="195">
        <v>1.8</v>
      </c>
      <c r="F112" s="615">
        <f t="shared" ref="F112:F117" si="2">+E112*D112</f>
        <v>2700</v>
      </c>
      <c r="G112" s="259"/>
    </row>
    <row r="113" spans="1:7" x14ac:dyDescent="0.25">
      <c r="A113" s="750" t="s">
        <v>216</v>
      </c>
      <c r="B113" s="798"/>
      <c r="C113" s="349" t="s">
        <v>116</v>
      </c>
      <c r="D113" s="620">
        <v>1100</v>
      </c>
      <c r="E113" s="195">
        <v>1</v>
      </c>
      <c r="F113" s="615">
        <f t="shared" si="2"/>
        <v>1100</v>
      </c>
      <c r="G113" s="259"/>
    </row>
    <row r="114" spans="1:7" x14ac:dyDescent="0.25">
      <c r="A114" s="750" t="s">
        <v>217</v>
      </c>
      <c r="B114" s="798"/>
      <c r="C114" s="349" t="s">
        <v>116</v>
      </c>
      <c r="D114" s="620">
        <v>900</v>
      </c>
      <c r="E114" s="195">
        <v>2</v>
      </c>
      <c r="F114" s="615">
        <f t="shared" si="2"/>
        <v>1800</v>
      </c>
      <c r="G114" s="259"/>
    </row>
    <row r="115" spans="1:7" x14ac:dyDescent="0.25">
      <c r="A115" s="750" t="s">
        <v>218</v>
      </c>
      <c r="B115" s="798"/>
      <c r="C115" s="349" t="s">
        <v>116</v>
      </c>
      <c r="D115" s="620">
        <v>200</v>
      </c>
      <c r="E115" s="214">
        <v>2</v>
      </c>
      <c r="F115" s="615">
        <f t="shared" si="2"/>
        <v>400</v>
      </c>
      <c r="G115" s="259"/>
    </row>
    <row r="116" spans="1:7" x14ac:dyDescent="0.25">
      <c r="A116" s="750" t="s">
        <v>220</v>
      </c>
      <c r="B116" s="798"/>
      <c r="C116" s="349" t="s">
        <v>116</v>
      </c>
      <c r="D116" s="620">
        <v>43600</v>
      </c>
      <c r="E116" s="621">
        <v>0.02</v>
      </c>
      <c r="F116" s="615">
        <f t="shared" si="2"/>
        <v>872</v>
      </c>
      <c r="G116" s="259"/>
    </row>
    <row r="117" spans="1:7" x14ac:dyDescent="0.25">
      <c r="A117" s="750" t="s">
        <v>222</v>
      </c>
      <c r="B117" s="798"/>
      <c r="C117" s="349" t="s">
        <v>116</v>
      </c>
      <c r="D117" s="620">
        <v>12000</v>
      </c>
      <c r="E117" s="621">
        <v>1</v>
      </c>
      <c r="F117" s="615">
        <f t="shared" si="2"/>
        <v>12000</v>
      </c>
      <c r="G117" s="259"/>
    </row>
    <row r="118" spans="1:7" ht="15.75" thickBot="1" x14ac:dyDescent="0.3">
      <c r="A118" s="349" t="s">
        <v>159</v>
      </c>
      <c r="B118" s="206"/>
      <c r="C118" s="349" t="s">
        <v>160</v>
      </c>
      <c r="D118" s="620">
        <f>SUM(F111:F117)</f>
        <v>40872</v>
      </c>
      <c r="E118" s="195">
        <v>0.03</v>
      </c>
      <c r="F118" s="615">
        <f>+E118*D118</f>
        <v>1226.1599999999999</v>
      </c>
      <c r="G118" s="260"/>
    </row>
    <row r="119" spans="1:7" ht="15.75" thickBot="1" x14ac:dyDescent="0.3">
      <c r="A119" s="180"/>
      <c r="B119" s="180"/>
      <c r="C119" s="180"/>
      <c r="D119" s="180"/>
      <c r="E119" s="180"/>
      <c r="F119" s="616" t="s">
        <v>122</v>
      </c>
      <c r="G119" s="261">
        <f>SUM(F111:F118)</f>
        <v>42098.16</v>
      </c>
    </row>
    <row r="120" spans="1:7" ht="15.75" thickBot="1" x14ac:dyDescent="0.3">
      <c r="A120" s="223" t="s">
        <v>125</v>
      </c>
      <c r="B120" s="224"/>
      <c r="C120" s="180"/>
      <c r="D120" s="180"/>
      <c r="E120" s="180"/>
      <c r="F120" s="262"/>
      <c r="G120" s="262"/>
    </row>
    <row r="121" spans="1:7" x14ac:dyDescent="0.25">
      <c r="A121" s="225" t="s">
        <v>126</v>
      </c>
      <c r="B121" s="226" t="s">
        <v>127</v>
      </c>
      <c r="C121" s="189" t="s">
        <v>128</v>
      </c>
      <c r="D121" s="189" t="s">
        <v>129</v>
      </c>
      <c r="E121" s="189" t="s">
        <v>130</v>
      </c>
      <c r="F121" s="622" t="s">
        <v>118</v>
      </c>
      <c r="G121" s="258"/>
    </row>
    <row r="122" spans="1:7" x14ac:dyDescent="0.25">
      <c r="A122" s="210" t="s">
        <v>161</v>
      </c>
      <c r="B122" s="228">
        <v>1</v>
      </c>
      <c r="C122" s="229">
        <v>5</v>
      </c>
      <c r="D122" s="194">
        <v>1500</v>
      </c>
      <c r="E122" s="228">
        <f>+D122*C122*B122</f>
        <v>7500</v>
      </c>
      <c r="F122" s="201">
        <f>+E122</f>
        <v>7500</v>
      </c>
      <c r="G122" s="259"/>
    </row>
    <row r="123" spans="1:7" x14ac:dyDescent="0.25">
      <c r="A123" s="210"/>
      <c r="B123" s="231"/>
      <c r="C123" s="193"/>
      <c r="D123" s="199"/>
      <c r="E123" s="202"/>
      <c r="F123" s="201"/>
      <c r="G123" s="259"/>
    </row>
    <row r="124" spans="1:7" ht="15.75" thickBot="1" x14ac:dyDescent="0.3">
      <c r="A124" s="232"/>
      <c r="B124" s="218"/>
      <c r="C124" s="219"/>
      <c r="D124" s="220"/>
      <c r="E124" s="221"/>
      <c r="F124" s="218"/>
      <c r="G124" s="259"/>
    </row>
    <row r="125" spans="1:7" ht="15.75" thickBot="1" x14ac:dyDescent="0.3">
      <c r="A125" s="180"/>
      <c r="B125" s="180"/>
      <c r="C125" s="180"/>
      <c r="D125" s="180"/>
      <c r="E125" s="180"/>
      <c r="F125" s="616" t="s">
        <v>122</v>
      </c>
      <c r="G125" s="261">
        <f>SUM(F122:F124)</f>
        <v>7500</v>
      </c>
    </row>
    <row r="126" spans="1:7" ht="15.75" thickBot="1" x14ac:dyDescent="0.3">
      <c r="A126" s="223" t="s">
        <v>131</v>
      </c>
      <c r="B126" s="180"/>
      <c r="C126" s="180"/>
      <c r="D126" s="180"/>
      <c r="E126" s="180"/>
      <c r="F126" s="262"/>
      <c r="G126" s="262"/>
    </row>
    <row r="127" spans="1:7" x14ac:dyDescent="0.25">
      <c r="A127" s="225" t="s">
        <v>132</v>
      </c>
      <c r="B127" s="233" t="s">
        <v>116</v>
      </c>
      <c r="C127" s="189" t="s">
        <v>117</v>
      </c>
      <c r="D127" s="234" t="s">
        <v>133</v>
      </c>
      <c r="E127" s="233" t="s">
        <v>134</v>
      </c>
      <c r="F127" s="619" t="s">
        <v>118</v>
      </c>
      <c r="G127" s="258"/>
    </row>
    <row r="128" spans="1:7" x14ac:dyDescent="0.25">
      <c r="A128" s="235" t="s">
        <v>180</v>
      </c>
      <c r="B128" s="193" t="s">
        <v>136</v>
      </c>
      <c r="C128" s="623">
        <v>1.001970721821396</v>
      </c>
      <c r="D128" s="202">
        <v>30493.041946629168</v>
      </c>
      <c r="E128" s="228">
        <f>1/C128*8</f>
        <v>7.9842652342750009</v>
      </c>
      <c r="F128" s="624">
        <f>+C128*D128</f>
        <v>30553.135249794133</v>
      </c>
      <c r="G128" s="259"/>
    </row>
    <row r="129" spans="1:7" x14ac:dyDescent="0.25">
      <c r="A129" s="225"/>
      <c r="B129" s="238"/>
      <c r="C129" s="239"/>
      <c r="D129" s="202"/>
      <c r="E129" s="202"/>
      <c r="F129" s="624"/>
      <c r="G129" s="259"/>
    </row>
    <row r="130" spans="1:7" x14ac:dyDescent="0.25">
      <c r="A130" s="210"/>
      <c r="B130" s="240"/>
      <c r="C130" s="239"/>
      <c r="D130" s="202"/>
      <c r="E130" s="202"/>
      <c r="F130" s="624"/>
      <c r="G130" s="259"/>
    </row>
    <row r="131" spans="1:7" ht="15.75" thickBot="1" x14ac:dyDescent="0.3">
      <c r="A131" s="241"/>
      <c r="B131" s="242"/>
      <c r="C131" s="242"/>
      <c r="D131" s="242"/>
      <c r="E131" s="217"/>
      <c r="F131" s="625"/>
      <c r="G131" s="260"/>
    </row>
    <row r="132" spans="1:7" ht="15.75" thickBot="1" x14ac:dyDescent="0.3">
      <c r="A132" s="180"/>
      <c r="B132" s="180"/>
      <c r="C132" s="180"/>
      <c r="D132" s="180"/>
      <c r="E132" s="180"/>
      <c r="F132" s="616" t="s">
        <v>122</v>
      </c>
      <c r="G132" s="261">
        <f>SUM(F128:F131)</f>
        <v>30553.135249794133</v>
      </c>
    </row>
    <row r="133" spans="1:7" ht="15.75" thickBot="1" x14ac:dyDescent="0.3">
      <c r="A133" s="180"/>
      <c r="B133" s="180"/>
      <c r="C133" s="180"/>
      <c r="D133" s="188"/>
      <c r="E133" s="180"/>
      <c r="F133" s="613"/>
      <c r="G133" s="262"/>
    </row>
    <row r="134" spans="1:7" ht="15.75" thickBot="1" x14ac:dyDescent="0.3">
      <c r="A134" s="180"/>
      <c r="B134" s="180"/>
      <c r="C134" s="180"/>
      <c r="D134" s="244" t="s">
        <v>137</v>
      </c>
      <c r="E134" s="245"/>
      <c r="F134" s="626"/>
      <c r="G134" s="261">
        <f>G108+G119+G125+G132</f>
        <v>81678.952012283844</v>
      </c>
    </row>
    <row r="135" spans="1:7" ht="15.75" thickBot="1" x14ac:dyDescent="0.3">
      <c r="A135" s="181" t="s">
        <v>138</v>
      </c>
      <c r="B135" s="180"/>
      <c r="C135" s="180"/>
      <c r="D135" s="180"/>
      <c r="E135" s="180"/>
      <c r="F135" s="262"/>
      <c r="G135" s="262"/>
    </row>
    <row r="136" spans="1:7" x14ac:dyDescent="0.25">
      <c r="A136" s="246" t="s">
        <v>115</v>
      </c>
      <c r="B136" s="247"/>
      <c r="C136" s="247"/>
      <c r="D136" s="248"/>
      <c r="E136" s="249" t="s">
        <v>139</v>
      </c>
      <c r="F136" s="627" t="s">
        <v>140</v>
      </c>
      <c r="G136" s="258"/>
    </row>
    <row r="137" spans="1:7" x14ac:dyDescent="0.25">
      <c r="A137" s="210" t="s">
        <v>141</v>
      </c>
      <c r="B137" s="251"/>
      <c r="C137" s="251"/>
      <c r="D137" s="211"/>
      <c r="E137" s="252">
        <v>0.24</v>
      </c>
      <c r="F137" s="628">
        <f>++E137*G134</f>
        <v>19602.948482948123</v>
      </c>
      <c r="G137" s="629"/>
    </row>
    <row r="138" spans="1:7" x14ac:dyDescent="0.25">
      <c r="A138" s="210" t="s">
        <v>142</v>
      </c>
      <c r="B138" s="251"/>
      <c r="C138" s="251"/>
      <c r="D138" s="211"/>
      <c r="E138" s="252">
        <v>0.03</v>
      </c>
      <c r="F138" s="628">
        <f>+E138*G134</f>
        <v>2450.3685603685153</v>
      </c>
      <c r="G138" s="629"/>
    </row>
    <row r="139" spans="1:7" ht="15.75" thickBot="1" x14ac:dyDescent="0.3">
      <c r="A139" s="216" t="s">
        <v>143</v>
      </c>
      <c r="B139" s="224"/>
      <c r="C139" s="224"/>
      <c r="D139" s="217"/>
      <c r="E139" s="255">
        <v>0.05</v>
      </c>
      <c r="F139" s="630">
        <f>+E139*G134</f>
        <v>4083.9476006141922</v>
      </c>
      <c r="G139" s="260"/>
    </row>
    <row r="140" spans="1:7" ht="15.75" thickBot="1" x14ac:dyDescent="0.3">
      <c r="A140" s="180"/>
      <c r="B140" s="180"/>
      <c r="C140" s="180"/>
      <c r="D140" s="180"/>
      <c r="E140" s="180"/>
      <c r="F140" s="616" t="s">
        <v>122</v>
      </c>
      <c r="G140" s="260">
        <f>SUM(F137:F139)</f>
        <v>26137.26464393083</v>
      </c>
    </row>
    <row r="141" spans="1:7" ht="15.75" thickBot="1" x14ac:dyDescent="0.3">
      <c r="A141" s="180"/>
      <c r="B141" s="180"/>
      <c r="C141" s="180"/>
      <c r="D141" s="180"/>
      <c r="E141" s="180"/>
      <c r="F141" s="262"/>
      <c r="G141" s="262"/>
    </row>
    <row r="142" spans="1:7" ht="15.75" thickBot="1" x14ac:dyDescent="0.3">
      <c r="B142" s="180"/>
      <c r="C142" s="244" t="s">
        <v>144</v>
      </c>
      <c r="D142" s="245"/>
      <c r="E142" s="245"/>
      <c r="F142" s="626"/>
      <c r="G142" s="261">
        <f>ROUND((G134+G140),0)</f>
        <v>107816</v>
      </c>
    </row>
    <row r="143" spans="1:7" ht="15.75" thickBot="1" x14ac:dyDescent="0.3"/>
    <row r="144" spans="1:7" x14ac:dyDescent="0.25">
      <c r="A144" s="536" t="s">
        <v>107</v>
      </c>
      <c r="B144" s="537"/>
      <c r="C144" s="538"/>
      <c r="D144" s="538"/>
      <c r="E144" s="538"/>
      <c r="F144" s="538"/>
      <c r="G144" s="539"/>
    </row>
    <row r="145" spans="1:7" x14ac:dyDescent="0.25">
      <c r="A145" s="746" t="s">
        <v>108</v>
      </c>
      <c r="B145" s="747"/>
      <c r="C145" s="540"/>
      <c r="D145" s="541" t="s">
        <v>109</v>
      </c>
      <c r="E145" s="540"/>
      <c r="F145" s="540"/>
      <c r="G145" s="542"/>
    </row>
    <row r="146" spans="1:7" ht="15.75" thickBot="1" x14ac:dyDescent="0.3">
      <c r="A146" s="543"/>
      <c r="B146" s="544"/>
      <c r="C146" s="776"/>
      <c r="D146" s="777"/>
      <c r="E146" s="777"/>
      <c r="F146" s="777"/>
      <c r="G146" s="778"/>
    </row>
    <row r="147" spans="1:7" x14ac:dyDescent="0.25">
      <c r="A147" s="545"/>
      <c r="B147" s="540"/>
      <c r="C147" s="540"/>
      <c r="D147" s="540"/>
      <c r="E147" s="540"/>
      <c r="F147" s="540"/>
      <c r="G147" s="540"/>
    </row>
    <row r="148" spans="1:7" x14ac:dyDescent="0.25">
      <c r="A148" s="546" t="s">
        <v>110</v>
      </c>
      <c r="B148" s="540"/>
      <c r="C148" s="547"/>
      <c r="D148" s="548"/>
      <c r="E148" s="547"/>
      <c r="F148" s="548" t="s">
        <v>147</v>
      </c>
      <c r="G148" s="540"/>
    </row>
    <row r="149" spans="1:7" x14ac:dyDescent="0.25">
      <c r="A149" s="545" t="s">
        <v>148</v>
      </c>
      <c r="B149" s="540"/>
      <c r="C149" s="548"/>
      <c r="D149" s="548"/>
      <c r="E149" s="548"/>
      <c r="F149" s="548" t="s">
        <v>149</v>
      </c>
      <c r="G149" s="549" t="s">
        <v>13</v>
      </c>
    </row>
    <row r="150" spans="1:7" x14ac:dyDescent="0.25">
      <c r="A150" s="738" t="s">
        <v>224</v>
      </c>
      <c r="B150" s="739"/>
      <c r="C150" s="739"/>
      <c r="D150" s="739"/>
      <c r="E150" s="739"/>
      <c r="F150" s="739"/>
      <c r="G150" s="540"/>
    </row>
    <row r="151" spans="1:7" ht="15.75" thickBot="1" x14ac:dyDescent="0.3">
      <c r="A151" s="541" t="s">
        <v>114</v>
      </c>
      <c r="B151" s="540"/>
      <c r="C151" s="540"/>
      <c r="D151" s="540"/>
      <c r="E151" s="540"/>
      <c r="F151" s="540"/>
      <c r="G151" s="540"/>
    </row>
    <row r="152" spans="1:7" x14ac:dyDescent="0.25">
      <c r="A152" s="779" t="s">
        <v>115</v>
      </c>
      <c r="B152" s="780"/>
      <c r="C152" s="551" t="s">
        <v>116</v>
      </c>
      <c r="D152" s="552" t="s">
        <v>150</v>
      </c>
      <c r="E152" s="553" t="s">
        <v>151</v>
      </c>
      <c r="F152" s="553" t="s">
        <v>119</v>
      </c>
      <c r="G152" s="554"/>
    </row>
    <row r="153" spans="1:7" x14ac:dyDescent="0.25">
      <c r="A153" s="783" t="s">
        <v>120</v>
      </c>
      <c r="B153" s="784"/>
      <c r="C153" s="555" t="s">
        <v>121</v>
      </c>
      <c r="D153" s="556">
        <v>6098.6083893258337</v>
      </c>
      <c r="E153" s="556">
        <v>0.05</v>
      </c>
      <c r="F153" s="558">
        <v>304.93041946629171</v>
      </c>
      <c r="G153" s="559"/>
    </row>
    <row r="154" spans="1:7" x14ac:dyDescent="0.25">
      <c r="A154" s="783"/>
      <c r="B154" s="784"/>
      <c r="C154" s="555"/>
      <c r="D154" s="556"/>
      <c r="E154" s="556"/>
      <c r="F154" s="558"/>
      <c r="G154" s="559"/>
    </row>
    <row r="155" spans="1:7" ht="15.75" thickBot="1" x14ac:dyDescent="0.3">
      <c r="A155" s="785"/>
      <c r="B155" s="786"/>
      <c r="C155" s="555"/>
      <c r="D155" s="562"/>
      <c r="E155" s="563"/>
      <c r="F155" s="558"/>
      <c r="G155" s="559"/>
    </row>
    <row r="156" spans="1:7" ht="15.75" thickBot="1" x14ac:dyDescent="0.3">
      <c r="A156" s="540"/>
      <c r="B156" s="540"/>
      <c r="C156" s="540"/>
      <c r="D156" s="540"/>
      <c r="E156" s="540"/>
      <c r="F156" s="564" t="s">
        <v>122</v>
      </c>
      <c r="G156" s="565">
        <f>SUM(F153:F155)</f>
        <v>304.93041946629171</v>
      </c>
    </row>
    <row r="157" spans="1:7" ht="15.75" thickBot="1" x14ac:dyDescent="0.3">
      <c r="A157" s="541" t="s">
        <v>123</v>
      </c>
      <c r="B157" s="540"/>
      <c r="C157" s="540"/>
      <c r="D157" s="540"/>
      <c r="E157" s="540"/>
      <c r="F157" s="540"/>
      <c r="G157" s="540"/>
    </row>
    <row r="158" spans="1:7" x14ac:dyDescent="0.25">
      <c r="A158" s="779" t="s">
        <v>115</v>
      </c>
      <c r="B158" s="780"/>
      <c r="C158" s="551" t="s">
        <v>116</v>
      </c>
      <c r="D158" s="551" t="s">
        <v>124</v>
      </c>
      <c r="E158" s="551" t="s">
        <v>117</v>
      </c>
      <c r="F158" s="552" t="s">
        <v>118</v>
      </c>
      <c r="G158" s="554"/>
    </row>
    <row r="159" spans="1:7" x14ac:dyDescent="0.25">
      <c r="A159" s="205" t="s">
        <v>225</v>
      </c>
      <c r="B159" s="206"/>
      <c r="C159" s="207" t="s">
        <v>13</v>
      </c>
      <c r="D159" s="208">
        <v>4200</v>
      </c>
      <c r="E159" s="604">
        <v>3</v>
      </c>
      <c r="F159" s="558">
        <f>+E159*D159</f>
        <v>12600</v>
      </c>
      <c r="G159" s="559"/>
    </row>
    <row r="160" spans="1:7" x14ac:dyDescent="0.25">
      <c r="A160" s="205" t="s">
        <v>226</v>
      </c>
      <c r="B160" s="205"/>
      <c r="C160" s="207" t="s">
        <v>13</v>
      </c>
      <c r="D160" s="208">
        <v>3200</v>
      </c>
      <c r="E160" s="558">
        <v>1</v>
      </c>
      <c r="F160" s="558">
        <f>+E160*D160</f>
        <v>3200</v>
      </c>
      <c r="G160" s="559"/>
    </row>
    <row r="161" spans="1:7" ht="15.75" thickBot="1" x14ac:dyDescent="0.3">
      <c r="A161" s="205" t="s">
        <v>159</v>
      </c>
      <c r="B161" s="206"/>
      <c r="C161" s="207" t="s">
        <v>160</v>
      </c>
      <c r="D161" s="208">
        <f>SUM(F159:F160)</f>
        <v>15800</v>
      </c>
      <c r="E161" s="558">
        <v>0.03</v>
      </c>
      <c r="F161" s="558">
        <f>+E161*D161</f>
        <v>474</v>
      </c>
      <c r="G161" s="580"/>
    </row>
    <row r="162" spans="1:7" ht="15.75" thickBot="1" x14ac:dyDescent="0.3">
      <c r="A162" s="540"/>
      <c r="B162" s="540"/>
      <c r="C162" s="540"/>
      <c r="D162" s="540"/>
      <c r="E162" s="540"/>
      <c r="F162" s="564" t="s">
        <v>122</v>
      </c>
      <c r="G162" s="565">
        <f>SUM(F159:F161)</f>
        <v>16274</v>
      </c>
    </row>
    <row r="163" spans="1:7" ht="15.75" thickBot="1" x14ac:dyDescent="0.3">
      <c r="A163" s="581" t="s">
        <v>125</v>
      </c>
      <c r="B163" s="582"/>
      <c r="C163" s="540"/>
      <c r="D163" s="540"/>
      <c r="E163" s="540"/>
      <c r="F163" s="540"/>
      <c r="G163" s="540"/>
    </row>
    <row r="164" spans="1:7" x14ac:dyDescent="0.25">
      <c r="A164" s="583" t="s">
        <v>126</v>
      </c>
      <c r="B164" s="584" t="s">
        <v>127</v>
      </c>
      <c r="C164" s="551" t="s">
        <v>128</v>
      </c>
      <c r="D164" s="551" t="s">
        <v>129</v>
      </c>
      <c r="E164" s="551" t="s">
        <v>130</v>
      </c>
      <c r="F164" s="585" t="s">
        <v>118</v>
      </c>
      <c r="G164" s="554"/>
    </row>
    <row r="165" spans="1:7" x14ac:dyDescent="0.25">
      <c r="A165" s="568" t="s">
        <v>161</v>
      </c>
      <c r="B165" s="557">
        <v>0.1</v>
      </c>
      <c r="C165" s="586">
        <v>5</v>
      </c>
      <c r="D165" s="556">
        <v>1500</v>
      </c>
      <c r="E165" s="557">
        <f>+D165*C165*B165</f>
        <v>750</v>
      </c>
      <c r="F165" s="563">
        <f>+E165</f>
        <v>750</v>
      </c>
      <c r="G165" s="559"/>
    </row>
    <row r="166" spans="1:7" x14ac:dyDescent="0.25">
      <c r="A166" s="568"/>
      <c r="B166" s="588"/>
      <c r="C166" s="555"/>
      <c r="D166" s="589"/>
      <c r="E166" s="563"/>
      <c r="F166" s="563"/>
      <c r="G166" s="559"/>
    </row>
    <row r="167" spans="1:7" ht="15.75" thickBot="1" x14ac:dyDescent="0.3">
      <c r="A167" s="590"/>
      <c r="B167" s="576"/>
      <c r="C167" s="577"/>
      <c r="D167" s="578"/>
      <c r="E167" s="579"/>
      <c r="F167" s="576"/>
      <c r="G167" s="559"/>
    </row>
    <row r="168" spans="1:7" ht="15.75" thickBot="1" x14ac:dyDescent="0.3">
      <c r="A168" s="540"/>
      <c r="B168" s="540"/>
      <c r="C168" s="540"/>
      <c r="D168" s="540"/>
      <c r="E168" s="540"/>
      <c r="F168" s="564" t="s">
        <v>122</v>
      </c>
      <c r="G168" s="565">
        <f>SUM(F165:F167)</f>
        <v>750</v>
      </c>
    </row>
    <row r="169" spans="1:7" ht="15.75" thickBot="1" x14ac:dyDescent="0.3">
      <c r="A169" s="581" t="s">
        <v>131</v>
      </c>
      <c r="B169" s="540"/>
      <c r="C169" s="540"/>
      <c r="D169" s="540"/>
      <c r="E169" s="540"/>
      <c r="F169" s="540"/>
      <c r="G169" s="540"/>
    </row>
    <row r="170" spans="1:7" x14ac:dyDescent="0.25">
      <c r="A170" s="583" t="s">
        <v>132</v>
      </c>
      <c r="B170" s="591" t="s">
        <v>116</v>
      </c>
      <c r="C170" s="551" t="s">
        <v>117</v>
      </c>
      <c r="D170" s="592" t="s">
        <v>133</v>
      </c>
      <c r="E170" s="591" t="s">
        <v>134</v>
      </c>
      <c r="F170" s="552" t="s">
        <v>118</v>
      </c>
      <c r="G170" s="554"/>
    </row>
    <row r="171" spans="1:7" x14ac:dyDescent="0.25">
      <c r="A171" s="593" t="s">
        <v>180</v>
      </c>
      <c r="B171" s="555" t="s">
        <v>136</v>
      </c>
      <c r="C171" s="594">
        <v>0.20941093872377556</v>
      </c>
      <c r="D171" s="563">
        <v>30493.041946629168</v>
      </c>
      <c r="E171" s="557">
        <f>1/C171*8</f>
        <v>38.202397872598411</v>
      </c>
      <c r="F171" s="595">
        <f>+C171*D171</f>
        <v>6385.5765385870782</v>
      </c>
      <c r="G171" s="559"/>
    </row>
    <row r="172" spans="1:7" x14ac:dyDescent="0.25">
      <c r="A172" s="568"/>
      <c r="B172" s="240"/>
      <c r="C172" s="157"/>
      <c r="D172" s="563"/>
      <c r="E172" s="563"/>
      <c r="F172" s="595"/>
      <c r="G172" s="559"/>
    </row>
    <row r="173" spans="1:7" ht="15.75" thickBot="1" x14ac:dyDescent="0.3">
      <c r="A173" s="596"/>
      <c r="B173" s="597"/>
      <c r="C173" s="597"/>
      <c r="D173" s="597"/>
      <c r="E173" s="575"/>
      <c r="F173" s="598"/>
      <c r="G173" s="580"/>
    </row>
    <row r="174" spans="1:7" ht="15.75" thickBot="1" x14ac:dyDescent="0.3">
      <c r="A174" s="540"/>
      <c r="B174" s="540"/>
      <c r="C174" s="540"/>
      <c r="D174" s="540"/>
      <c r="E174" s="540"/>
      <c r="F174" s="564" t="s">
        <v>122</v>
      </c>
      <c r="G174" s="565">
        <f>SUM(F171:F173)</f>
        <v>6385.5765385870782</v>
      </c>
    </row>
    <row r="175" spans="1:7" ht="15.75" thickBot="1" x14ac:dyDescent="0.3">
      <c r="A175" s="540"/>
      <c r="B175" s="540"/>
      <c r="C175" s="540"/>
      <c r="D175" s="549"/>
      <c r="E175" s="540"/>
      <c r="F175" s="549"/>
      <c r="G175" s="540"/>
    </row>
    <row r="176" spans="1:7" ht="15.75" thickBot="1" x14ac:dyDescent="0.3">
      <c r="A176" s="540"/>
      <c r="B176" s="540"/>
      <c r="C176" s="540"/>
      <c r="D176" s="599" t="s">
        <v>137</v>
      </c>
      <c r="E176" s="600"/>
      <c r="F176" s="600"/>
      <c r="G176" s="565">
        <f>G156+G162+G168+G174</f>
        <v>23714.506958053367</v>
      </c>
    </row>
    <row r="177" spans="1:7" ht="15.75" thickBot="1" x14ac:dyDescent="0.3">
      <c r="A177" s="181" t="s">
        <v>138</v>
      </c>
      <c r="B177" s="180"/>
      <c r="C177" s="180"/>
      <c r="D177" s="180"/>
      <c r="E177" s="180"/>
      <c r="F177" s="262"/>
      <c r="G177" s="262"/>
    </row>
    <row r="178" spans="1:7" x14ac:dyDescent="0.25">
      <c r="A178" s="246" t="s">
        <v>115</v>
      </c>
      <c r="B178" s="247"/>
      <c r="C178" s="247"/>
      <c r="D178" s="248"/>
      <c r="E178" s="249" t="s">
        <v>139</v>
      </c>
      <c r="F178" s="627" t="s">
        <v>140</v>
      </c>
      <c r="G178" s="258"/>
    </row>
    <row r="179" spans="1:7" x14ac:dyDescent="0.25">
      <c r="A179" s="210" t="s">
        <v>141</v>
      </c>
      <c r="B179" s="251"/>
      <c r="C179" s="251"/>
      <c r="D179" s="211"/>
      <c r="E179" s="252">
        <v>0.24</v>
      </c>
      <c r="F179" s="628">
        <f>++E179*G176</f>
        <v>5691.4816699328076</v>
      </c>
      <c r="G179" s="629"/>
    </row>
    <row r="180" spans="1:7" x14ac:dyDescent="0.25">
      <c r="A180" s="210" t="s">
        <v>142</v>
      </c>
      <c r="B180" s="251"/>
      <c r="C180" s="251"/>
      <c r="D180" s="211"/>
      <c r="E180" s="252">
        <v>0.03</v>
      </c>
      <c r="F180" s="628">
        <f>+E180*G176</f>
        <v>711.43520874160095</v>
      </c>
      <c r="G180" s="629"/>
    </row>
    <row r="181" spans="1:7" ht="15.75" thickBot="1" x14ac:dyDescent="0.3">
      <c r="A181" s="216" t="s">
        <v>143</v>
      </c>
      <c r="B181" s="224"/>
      <c r="C181" s="224"/>
      <c r="D181" s="217"/>
      <c r="E181" s="255">
        <v>0.05</v>
      </c>
      <c r="F181" s="630">
        <f>+E181*G176</f>
        <v>1185.7253479026683</v>
      </c>
      <c r="G181" s="260"/>
    </row>
    <row r="182" spans="1:7" ht="15.75" thickBot="1" x14ac:dyDescent="0.3">
      <c r="A182" s="180"/>
      <c r="B182" s="180"/>
      <c r="C182" s="180"/>
      <c r="D182" s="180"/>
      <c r="E182" s="180"/>
      <c r="F182" s="616" t="s">
        <v>122</v>
      </c>
      <c r="G182" s="260">
        <f>SUM(F179:F181)</f>
        <v>7588.6422265770771</v>
      </c>
    </row>
    <row r="183" spans="1:7" ht="15.75" thickBot="1" x14ac:dyDescent="0.3">
      <c r="A183" s="180"/>
      <c r="B183" s="180"/>
      <c r="C183" s="180"/>
      <c r="D183" s="180"/>
      <c r="E183" s="180"/>
      <c r="F183" s="262"/>
      <c r="G183" s="262"/>
    </row>
    <row r="184" spans="1:7" ht="15.75" thickBot="1" x14ac:dyDescent="0.3">
      <c r="B184" s="180"/>
      <c r="C184" s="244" t="s">
        <v>144</v>
      </c>
      <c r="D184" s="245"/>
      <c r="E184" s="245"/>
      <c r="F184" s="626"/>
      <c r="G184" s="261">
        <f>ROUND((G176+G182),0)</f>
        <v>31303</v>
      </c>
    </row>
    <row r="185" spans="1:7" ht="15.75" thickBot="1" x14ac:dyDescent="0.3"/>
    <row r="186" spans="1:7" x14ac:dyDescent="0.25">
      <c r="A186" s="536" t="s">
        <v>107</v>
      </c>
      <c r="B186" s="537"/>
      <c r="C186" s="538"/>
      <c r="D186" s="538"/>
      <c r="E186" s="538"/>
      <c r="F186" s="538"/>
      <c r="G186" s="539"/>
    </row>
    <row r="187" spans="1:7" x14ac:dyDescent="0.25">
      <c r="A187" s="746" t="s">
        <v>108</v>
      </c>
      <c r="B187" s="747"/>
      <c r="C187" s="540"/>
      <c r="D187" s="541" t="s">
        <v>109</v>
      </c>
      <c r="E187" s="540"/>
      <c r="F187" s="540"/>
      <c r="G187" s="542"/>
    </row>
    <row r="188" spans="1:7" ht="15.75" thickBot="1" x14ac:dyDescent="0.3">
      <c r="A188" s="543"/>
      <c r="B188" s="544"/>
      <c r="C188" s="776"/>
      <c r="D188" s="777"/>
      <c r="E188" s="777"/>
      <c r="F188" s="777"/>
      <c r="G188" s="778"/>
    </row>
    <row r="189" spans="1:7" x14ac:dyDescent="0.25">
      <c r="A189" s="545"/>
      <c r="B189" s="540"/>
      <c r="C189" s="540"/>
      <c r="D189" s="540"/>
      <c r="E189" s="540"/>
      <c r="F189" s="540"/>
      <c r="G189" s="540"/>
    </row>
    <row r="190" spans="1:7" x14ac:dyDescent="0.25">
      <c r="A190" s="546" t="s">
        <v>110</v>
      </c>
      <c r="B190" s="540"/>
      <c r="C190" s="547"/>
      <c r="D190" s="548"/>
      <c r="E190" s="547"/>
      <c r="F190" s="548" t="s">
        <v>147</v>
      </c>
      <c r="G190" s="540"/>
    </row>
    <row r="191" spans="1:7" x14ac:dyDescent="0.25">
      <c r="A191" s="545" t="s">
        <v>148</v>
      </c>
      <c r="B191" s="540"/>
      <c r="C191" s="548"/>
      <c r="D191" s="548"/>
      <c r="E191" s="548"/>
      <c r="F191" s="548" t="s">
        <v>149</v>
      </c>
      <c r="G191" s="549" t="s">
        <v>12</v>
      </c>
    </row>
    <row r="192" spans="1:7" x14ac:dyDescent="0.25">
      <c r="A192" s="738" t="s">
        <v>259</v>
      </c>
      <c r="B192" s="739"/>
      <c r="C192" s="739"/>
      <c r="D192" s="739"/>
      <c r="E192" s="739"/>
      <c r="F192" s="739"/>
      <c r="G192" s="540"/>
    </row>
    <row r="193" spans="1:7" ht="15.75" thickBot="1" x14ac:dyDescent="0.3">
      <c r="A193" s="541" t="s">
        <v>114</v>
      </c>
      <c r="B193" s="540"/>
      <c r="C193" s="540"/>
      <c r="D193" s="540"/>
      <c r="E193" s="540"/>
      <c r="F193" s="540"/>
      <c r="G193" s="540"/>
    </row>
    <row r="194" spans="1:7" x14ac:dyDescent="0.25">
      <c r="A194" s="779" t="s">
        <v>115</v>
      </c>
      <c r="B194" s="780"/>
      <c r="C194" s="551" t="s">
        <v>116</v>
      </c>
      <c r="D194" s="552" t="s">
        <v>150</v>
      </c>
      <c r="E194" s="553" t="s">
        <v>151</v>
      </c>
      <c r="F194" s="553" t="s">
        <v>119</v>
      </c>
      <c r="G194" s="554"/>
    </row>
    <row r="195" spans="1:7" x14ac:dyDescent="0.25">
      <c r="A195" s="783" t="s">
        <v>120</v>
      </c>
      <c r="B195" s="784"/>
      <c r="C195" s="555" t="s">
        <v>121</v>
      </c>
      <c r="D195" s="556">
        <v>91479.125839887507</v>
      </c>
      <c r="E195" s="556">
        <v>0.05</v>
      </c>
      <c r="F195" s="558">
        <v>4573.9562919943755</v>
      </c>
      <c r="G195" s="559"/>
    </row>
    <row r="196" spans="1:7" x14ac:dyDescent="0.25">
      <c r="A196" s="783"/>
      <c r="B196" s="784"/>
      <c r="C196" s="555"/>
      <c r="D196" s="556"/>
      <c r="E196" s="556"/>
      <c r="F196" s="558"/>
      <c r="G196" s="559"/>
    </row>
    <row r="197" spans="1:7" ht="15.75" thickBot="1" x14ac:dyDescent="0.3">
      <c r="A197" s="785"/>
      <c r="B197" s="786"/>
      <c r="C197" s="555"/>
      <c r="D197" s="562"/>
      <c r="E197" s="563"/>
      <c r="F197" s="558"/>
      <c r="G197" s="559"/>
    </row>
    <row r="198" spans="1:7" ht="15.75" thickBot="1" x14ac:dyDescent="0.3">
      <c r="A198" s="540"/>
      <c r="B198" s="540"/>
      <c r="C198" s="540"/>
      <c r="D198" s="540"/>
      <c r="E198" s="540"/>
      <c r="F198" s="564" t="s">
        <v>122</v>
      </c>
      <c r="G198" s="601">
        <f>SUM(F195:F197)</f>
        <v>4573.9562919943755</v>
      </c>
    </row>
    <row r="199" spans="1:7" ht="15.75" thickBot="1" x14ac:dyDescent="0.3">
      <c r="A199" s="541" t="s">
        <v>123</v>
      </c>
      <c r="B199" s="540"/>
      <c r="C199" s="540"/>
      <c r="D199" s="540"/>
      <c r="E199" s="540"/>
      <c r="F199" s="540"/>
      <c r="G199" s="540"/>
    </row>
    <row r="200" spans="1:7" x14ac:dyDescent="0.25">
      <c r="A200" s="779" t="s">
        <v>115</v>
      </c>
      <c r="B200" s="780"/>
      <c r="C200" s="551" t="s">
        <v>116</v>
      </c>
      <c r="D200" s="551" t="s">
        <v>124</v>
      </c>
      <c r="E200" s="551" t="s">
        <v>117</v>
      </c>
      <c r="F200" s="552" t="s">
        <v>118</v>
      </c>
      <c r="G200" s="554"/>
    </row>
    <row r="201" spans="1:7" x14ac:dyDescent="0.25">
      <c r="A201" s="606" t="s">
        <v>227</v>
      </c>
      <c r="B201" s="606"/>
      <c r="C201" s="606" t="s">
        <v>13</v>
      </c>
      <c r="D201" s="631">
        <v>3800</v>
      </c>
      <c r="E201" s="606">
        <v>10</v>
      </c>
      <c r="F201" s="631">
        <f>+E201*D201</f>
        <v>38000</v>
      </c>
      <c r="G201" s="559"/>
    </row>
    <row r="202" spans="1:7" x14ac:dyDescent="0.25">
      <c r="A202" s="606" t="s">
        <v>228</v>
      </c>
      <c r="B202" s="606"/>
      <c r="C202" s="606" t="s">
        <v>116</v>
      </c>
      <c r="D202" s="631">
        <v>90000</v>
      </c>
      <c r="E202" s="606">
        <v>1</v>
      </c>
      <c r="F202" s="631">
        <f>+E202*D202</f>
        <v>90000</v>
      </c>
      <c r="G202" s="559"/>
    </row>
    <row r="203" spans="1:7" x14ac:dyDescent="0.25">
      <c r="A203" s="606" t="s">
        <v>229</v>
      </c>
      <c r="B203" s="606"/>
      <c r="C203" s="606" t="s">
        <v>13</v>
      </c>
      <c r="D203" s="631">
        <v>3200</v>
      </c>
      <c r="E203" s="606">
        <v>3.6</v>
      </c>
      <c r="F203" s="631">
        <f t="shared" ref="F203:F209" si="3">+E203*D203</f>
        <v>11520</v>
      </c>
      <c r="G203" s="559"/>
    </row>
    <row r="204" spans="1:7" x14ac:dyDescent="0.25">
      <c r="A204" s="606" t="s">
        <v>230</v>
      </c>
      <c r="B204" s="606"/>
      <c r="C204" s="606" t="s">
        <v>116</v>
      </c>
      <c r="D204" s="631">
        <v>900</v>
      </c>
      <c r="E204" s="606">
        <v>4</v>
      </c>
      <c r="F204" s="631">
        <f t="shared" si="3"/>
        <v>3600</v>
      </c>
      <c r="G204" s="559"/>
    </row>
    <row r="205" spans="1:7" x14ac:dyDescent="0.25">
      <c r="A205" s="606" t="s">
        <v>231</v>
      </c>
      <c r="B205" s="606"/>
      <c r="C205" s="606" t="s">
        <v>116</v>
      </c>
      <c r="D205" s="631">
        <v>600</v>
      </c>
      <c r="E205" s="606">
        <v>4</v>
      </c>
      <c r="F205" s="631">
        <f t="shared" si="3"/>
        <v>2400</v>
      </c>
      <c r="G205" s="559"/>
    </row>
    <row r="206" spans="1:7" x14ac:dyDescent="0.25">
      <c r="A206" s="606" t="s">
        <v>232</v>
      </c>
      <c r="B206" s="606"/>
      <c r="C206" s="606" t="s">
        <v>116</v>
      </c>
      <c r="D206" s="631">
        <v>12000</v>
      </c>
      <c r="E206" s="606">
        <v>4</v>
      </c>
      <c r="F206" s="631">
        <f t="shared" si="3"/>
        <v>48000</v>
      </c>
      <c r="G206" s="559"/>
    </row>
    <row r="207" spans="1:7" x14ac:dyDescent="0.25">
      <c r="A207" s="606" t="s">
        <v>223</v>
      </c>
      <c r="B207" s="606"/>
      <c r="C207" s="606" t="s">
        <v>116</v>
      </c>
      <c r="D207" s="631">
        <v>120000</v>
      </c>
      <c r="E207" s="606">
        <v>1</v>
      </c>
      <c r="F207" s="631">
        <f t="shared" si="3"/>
        <v>120000</v>
      </c>
      <c r="G207" s="559"/>
    </row>
    <row r="208" spans="1:7" x14ac:dyDescent="0.25">
      <c r="A208" s="606" t="s">
        <v>233</v>
      </c>
      <c r="B208" s="606"/>
      <c r="C208" s="606" t="s">
        <v>13</v>
      </c>
      <c r="D208" s="631">
        <v>3800</v>
      </c>
      <c r="E208" s="606">
        <v>2</v>
      </c>
      <c r="F208" s="631">
        <f t="shared" si="3"/>
        <v>7600</v>
      </c>
      <c r="G208" s="559"/>
    </row>
    <row r="209" spans="1:7" x14ac:dyDescent="0.25">
      <c r="A209" s="606" t="s">
        <v>220</v>
      </c>
      <c r="B209" s="606"/>
      <c r="C209" s="606" t="s">
        <v>116</v>
      </c>
      <c r="D209" s="631">
        <v>54000</v>
      </c>
      <c r="E209" s="606">
        <v>0.02</v>
      </c>
      <c r="F209" s="631">
        <f t="shared" si="3"/>
        <v>1080</v>
      </c>
      <c r="G209" s="559"/>
    </row>
    <row r="210" spans="1:7" ht="15.75" thickBot="1" x14ac:dyDescent="0.3">
      <c r="A210" s="606" t="s">
        <v>159</v>
      </c>
      <c r="B210" s="606"/>
      <c r="C210" s="606" t="s">
        <v>160</v>
      </c>
      <c r="D210" s="631">
        <f>SUM(F201:F209)</f>
        <v>322200</v>
      </c>
      <c r="E210" s="606">
        <v>0.03</v>
      </c>
      <c r="F210" s="631">
        <f>+E210*D210</f>
        <v>9666</v>
      </c>
      <c r="G210" s="608"/>
    </row>
    <row r="211" spans="1:7" ht="15.75" thickBot="1" x14ac:dyDescent="0.3">
      <c r="A211" s="540"/>
      <c r="B211" s="540"/>
      <c r="C211" s="540"/>
      <c r="D211" s="540"/>
      <c r="E211" s="540"/>
      <c r="F211" s="564" t="s">
        <v>122</v>
      </c>
      <c r="G211" s="601">
        <f>SUM(F201:F210)</f>
        <v>331866</v>
      </c>
    </row>
    <row r="212" spans="1:7" ht="15.75" thickBot="1" x14ac:dyDescent="0.3">
      <c r="A212" s="581" t="s">
        <v>125</v>
      </c>
      <c r="B212" s="582"/>
      <c r="C212" s="540"/>
      <c r="D212" s="540"/>
      <c r="E212" s="540"/>
      <c r="F212" s="540"/>
      <c r="G212" s="602"/>
    </row>
    <row r="213" spans="1:7" x14ac:dyDescent="0.25">
      <c r="A213" s="583" t="s">
        <v>126</v>
      </c>
      <c r="B213" s="584" t="s">
        <v>127</v>
      </c>
      <c r="C213" s="551" t="s">
        <v>128</v>
      </c>
      <c r="D213" s="551" t="s">
        <v>129</v>
      </c>
      <c r="E213" s="551" t="s">
        <v>130</v>
      </c>
      <c r="F213" s="585" t="s">
        <v>118</v>
      </c>
      <c r="G213" s="603"/>
    </row>
    <row r="214" spans="1:7" x14ac:dyDescent="0.25">
      <c r="A214" s="568" t="s">
        <v>161</v>
      </c>
      <c r="B214" s="557">
        <v>0.5</v>
      </c>
      <c r="C214" s="586">
        <v>0.5</v>
      </c>
      <c r="D214" s="556">
        <v>5</v>
      </c>
      <c r="E214" s="557">
        <v>1500</v>
      </c>
      <c r="F214" s="563">
        <v>3000</v>
      </c>
      <c r="G214" s="605">
        <v>3000</v>
      </c>
    </row>
    <row r="215" spans="1:7" ht="15.75" thickBot="1" x14ac:dyDescent="0.3">
      <c r="A215" s="590"/>
      <c r="B215" s="576"/>
      <c r="C215" s="577"/>
      <c r="D215" s="578"/>
      <c r="E215" s="579"/>
      <c r="F215" s="576"/>
      <c r="G215" s="605"/>
    </row>
    <row r="216" spans="1:7" ht="15.75" thickBot="1" x14ac:dyDescent="0.3">
      <c r="A216" s="540"/>
      <c r="B216" s="540"/>
      <c r="C216" s="540"/>
      <c r="D216" s="540"/>
      <c r="E216" s="540"/>
      <c r="F216" s="564" t="s">
        <v>122</v>
      </c>
      <c r="G216" s="601">
        <f>SUM(F214:F215)</f>
        <v>3000</v>
      </c>
    </row>
    <row r="217" spans="1:7" ht="15.75" thickBot="1" x14ac:dyDescent="0.3">
      <c r="A217" s="581" t="s">
        <v>131</v>
      </c>
      <c r="B217" s="540"/>
      <c r="C217" s="540"/>
      <c r="D217" s="540"/>
      <c r="E217" s="540"/>
      <c r="F217" s="540"/>
      <c r="G217" s="602"/>
    </row>
    <row r="218" spans="1:7" x14ac:dyDescent="0.25">
      <c r="A218" s="583" t="s">
        <v>132</v>
      </c>
      <c r="B218" s="591" t="s">
        <v>116</v>
      </c>
      <c r="C218" s="551" t="s">
        <v>117</v>
      </c>
      <c r="D218" s="592" t="s">
        <v>133</v>
      </c>
      <c r="E218" s="591" t="s">
        <v>134</v>
      </c>
      <c r="F218" s="552" t="s">
        <v>118</v>
      </c>
      <c r="G218" s="603"/>
    </row>
    <row r="219" spans="1:7" x14ac:dyDescent="0.25">
      <c r="A219" s="593" t="s">
        <v>180</v>
      </c>
      <c r="B219" s="555" t="s">
        <v>136</v>
      </c>
      <c r="C219" s="594">
        <v>3</v>
      </c>
      <c r="D219" s="563">
        <v>30493.041946629168</v>
      </c>
      <c r="E219" s="557">
        <f>1/C219*8</f>
        <v>2.6666666666666665</v>
      </c>
      <c r="F219" s="595">
        <f>+C219*D219</f>
        <v>91479.125839887507</v>
      </c>
      <c r="G219" s="605"/>
    </row>
    <row r="220" spans="1:7" x14ac:dyDescent="0.25">
      <c r="A220" s="568"/>
      <c r="B220" s="240"/>
      <c r="C220" s="157"/>
      <c r="D220" s="563"/>
      <c r="E220" s="563"/>
      <c r="F220" s="595"/>
      <c r="G220" s="605"/>
    </row>
    <row r="221" spans="1:7" ht="15.75" thickBot="1" x14ac:dyDescent="0.3">
      <c r="A221" s="596"/>
      <c r="B221" s="597"/>
      <c r="C221" s="597"/>
      <c r="D221" s="597"/>
      <c r="E221" s="575"/>
      <c r="F221" s="598"/>
      <c r="G221" s="608"/>
    </row>
    <row r="222" spans="1:7" ht="15.75" thickBot="1" x14ac:dyDescent="0.3">
      <c r="A222" s="540"/>
      <c r="B222" s="540"/>
      <c r="C222" s="540"/>
      <c r="D222" s="540"/>
      <c r="E222" s="540"/>
      <c r="F222" s="564" t="s">
        <v>122</v>
      </c>
      <c r="G222" s="601">
        <f>SUM(F219:F221)</f>
        <v>91479.125839887507</v>
      </c>
    </row>
    <row r="223" spans="1:7" ht="15.75" thickBot="1" x14ac:dyDescent="0.3">
      <c r="A223" s="540"/>
      <c r="B223" s="540"/>
      <c r="C223" s="540"/>
      <c r="D223" s="549"/>
      <c r="E223" s="540"/>
      <c r="F223" s="549"/>
      <c r="G223" s="602"/>
    </row>
    <row r="224" spans="1:7" ht="15.75" thickBot="1" x14ac:dyDescent="0.3">
      <c r="A224" s="540"/>
      <c r="B224" s="540"/>
      <c r="C224" s="540"/>
      <c r="D224" s="599" t="s">
        <v>137</v>
      </c>
      <c r="E224" s="600"/>
      <c r="F224" s="600"/>
      <c r="G224" s="601">
        <f>G198+G211+G216+G222</f>
        <v>430919.08213188185</v>
      </c>
    </row>
  </sheetData>
  <mergeCells count="44">
    <mergeCell ref="A196:B196"/>
    <mergeCell ref="A197:B197"/>
    <mergeCell ref="A200:B200"/>
    <mergeCell ref="A158:B158"/>
    <mergeCell ref="A187:B187"/>
    <mergeCell ref="C188:G188"/>
    <mergeCell ref="A192:F192"/>
    <mergeCell ref="A194:B194"/>
    <mergeCell ref="A195:B195"/>
    <mergeCell ref="C146:G146"/>
    <mergeCell ref="A150:F150"/>
    <mergeCell ref="A152:B152"/>
    <mergeCell ref="A153:B153"/>
    <mergeCell ref="A154:B154"/>
    <mergeCell ref="A155:B155"/>
    <mergeCell ref="A117:B117"/>
    <mergeCell ref="A145:B145"/>
    <mergeCell ref="A106:B106"/>
    <mergeCell ref="A107:B107"/>
    <mergeCell ref="A111:B111"/>
    <mergeCell ref="A112:B112"/>
    <mergeCell ref="A113:B113"/>
    <mergeCell ref="A114:B114"/>
    <mergeCell ref="C98:G98"/>
    <mergeCell ref="A102:F102"/>
    <mergeCell ref="A104:B104"/>
    <mergeCell ref="A115:B115"/>
    <mergeCell ref="A116:B116"/>
    <mergeCell ref="A105:B105"/>
    <mergeCell ref="A2:B2"/>
    <mergeCell ref="C3:G3"/>
    <mergeCell ref="A7:F7"/>
    <mergeCell ref="A9:B9"/>
    <mergeCell ref="A10:B10"/>
    <mergeCell ref="A11:B11"/>
    <mergeCell ref="C51:G51"/>
    <mergeCell ref="A55:F55"/>
    <mergeCell ref="A57:B57"/>
    <mergeCell ref="A58:B58"/>
    <mergeCell ref="A59:B59"/>
    <mergeCell ref="A60:B60"/>
    <mergeCell ref="A63:B63"/>
    <mergeCell ref="A12:B12"/>
    <mergeCell ref="A15:B1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121"/>
  <sheetViews>
    <sheetView topLeftCell="A61" workbookViewId="0">
      <selection activeCell="B87" sqref="B87"/>
    </sheetView>
  </sheetViews>
  <sheetFormatPr baseColWidth="10" defaultRowHeight="15" x14ac:dyDescent="0.25"/>
  <cols>
    <col min="1" max="1" width="11.42578125" customWidth="1"/>
    <col min="13" max="13" width="15.7109375" customWidth="1"/>
  </cols>
  <sheetData>
    <row r="1" spans="1:41" ht="15.75" thickBot="1" x14ac:dyDescent="0.3">
      <c r="A1" s="810" t="s">
        <v>48</v>
      </c>
      <c r="B1" s="811"/>
      <c r="C1" s="811"/>
      <c r="D1" s="812"/>
      <c r="F1" s="810" t="s">
        <v>90</v>
      </c>
      <c r="G1" s="811"/>
      <c r="H1" s="811"/>
      <c r="I1" s="55"/>
      <c r="J1" s="22"/>
      <c r="K1" s="813" t="s">
        <v>50</v>
      </c>
      <c r="L1" s="814"/>
      <c r="M1" s="815"/>
      <c r="O1" s="813" t="s">
        <v>57</v>
      </c>
      <c r="P1" s="814"/>
      <c r="Q1" s="814"/>
      <c r="R1" s="815"/>
      <c r="T1" s="817" t="s">
        <v>59</v>
      </c>
      <c r="U1" s="817"/>
      <c r="V1" s="817"/>
      <c r="W1" s="817"/>
      <c r="Y1" s="817" t="s">
        <v>60</v>
      </c>
      <c r="Z1" s="817"/>
      <c r="AA1" s="817"/>
      <c r="AC1" s="813" t="s">
        <v>69</v>
      </c>
      <c r="AD1" s="814"/>
      <c r="AE1" s="815"/>
      <c r="AG1" s="818" t="s">
        <v>73</v>
      </c>
      <c r="AH1" s="818"/>
      <c r="AI1" s="818"/>
      <c r="AK1" s="804" t="s">
        <v>98</v>
      </c>
      <c r="AL1" s="805"/>
      <c r="AM1" s="805"/>
      <c r="AN1" s="805"/>
      <c r="AO1" s="102"/>
    </row>
    <row r="2" spans="1:41" x14ac:dyDescent="0.25">
      <c r="A2" s="807" t="s">
        <v>49</v>
      </c>
      <c r="B2" s="808"/>
      <c r="C2" s="808"/>
      <c r="D2" s="809"/>
      <c r="F2" s="807" t="s">
        <v>51</v>
      </c>
      <c r="G2" s="808"/>
      <c r="H2" s="808"/>
      <c r="I2" s="56"/>
      <c r="J2" s="24"/>
      <c r="K2" s="802" t="s">
        <v>58</v>
      </c>
      <c r="L2" s="803"/>
      <c r="M2" s="806"/>
      <c r="O2" s="802" t="s">
        <v>55</v>
      </c>
      <c r="P2" s="803"/>
      <c r="Q2" s="803"/>
      <c r="R2" s="46"/>
      <c r="T2" s="804" t="s">
        <v>55</v>
      </c>
      <c r="U2" s="805"/>
      <c r="V2" s="805"/>
      <c r="W2" s="816"/>
      <c r="Y2" s="804" t="s">
        <v>55</v>
      </c>
      <c r="Z2" s="805"/>
      <c r="AA2" s="816"/>
      <c r="AC2" s="802" t="s">
        <v>70</v>
      </c>
      <c r="AD2" s="803"/>
      <c r="AE2" s="806"/>
      <c r="AG2" s="804" t="s">
        <v>71</v>
      </c>
      <c r="AH2" s="805"/>
      <c r="AI2" s="816"/>
      <c r="AK2" s="802" t="s">
        <v>99</v>
      </c>
      <c r="AL2" s="803"/>
      <c r="AM2" s="803"/>
      <c r="AN2" s="803"/>
      <c r="AO2" s="48"/>
    </row>
    <row r="3" spans="1:41" x14ac:dyDescent="0.25">
      <c r="A3" s="44">
        <v>3.25</v>
      </c>
      <c r="B3" s="31">
        <v>2.4500000000000002</v>
      </c>
      <c r="C3" s="31">
        <v>2</v>
      </c>
      <c r="D3" s="45">
        <f>+A3*B3*C3</f>
        <v>15.925000000000001</v>
      </c>
      <c r="F3" s="44">
        <v>1.52</v>
      </c>
      <c r="G3" s="31">
        <v>2.4500000000000002</v>
      </c>
      <c r="H3" s="38">
        <f>+F3*G3</f>
        <v>3.7240000000000002</v>
      </c>
      <c r="I3" s="48"/>
      <c r="K3" s="44">
        <v>1.22</v>
      </c>
      <c r="L3" s="31">
        <v>2.44</v>
      </c>
      <c r="M3" s="64">
        <f>+K3*L3</f>
        <v>2.9767999999999999</v>
      </c>
      <c r="O3" s="44">
        <v>1.86</v>
      </c>
      <c r="P3" s="31">
        <v>2.37</v>
      </c>
      <c r="Q3" s="38">
        <f>+O3*P3</f>
        <v>4.4082000000000008</v>
      </c>
      <c r="R3" s="46"/>
      <c r="T3" s="44">
        <v>2.68</v>
      </c>
      <c r="U3" s="31">
        <v>1.5</v>
      </c>
      <c r="V3" s="31">
        <v>2</v>
      </c>
      <c r="W3" s="46">
        <f>+T3*U3*V3</f>
        <v>8.0400000000000009</v>
      </c>
      <c r="Y3" s="44">
        <v>2.68</v>
      </c>
      <c r="Z3" s="31">
        <v>2.5</v>
      </c>
      <c r="AA3" s="50">
        <f>+Y3*Z3</f>
        <v>6.7</v>
      </c>
      <c r="AC3" s="87">
        <v>2</v>
      </c>
      <c r="AD3" s="86">
        <v>1</v>
      </c>
      <c r="AE3" s="90">
        <f>+AC3*AD3</f>
        <v>2</v>
      </c>
      <c r="AG3" s="44">
        <v>0.7</v>
      </c>
      <c r="AH3" s="31">
        <v>0.44</v>
      </c>
      <c r="AI3" s="50">
        <f>+AG3+AH3</f>
        <v>1.1399999999999999</v>
      </c>
      <c r="AJ3" t="s">
        <v>13</v>
      </c>
      <c r="AK3" s="44">
        <v>2</v>
      </c>
      <c r="AL3" s="31">
        <v>2</v>
      </c>
      <c r="AM3" s="31">
        <v>1</v>
      </c>
      <c r="AN3" s="31">
        <f>+AK3+AL3+AM3</f>
        <v>5</v>
      </c>
      <c r="AO3" s="48"/>
    </row>
    <row r="4" spans="1:41" x14ac:dyDescent="0.25">
      <c r="A4" s="44">
        <v>3.2</v>
      </c>
      <c r="B4" s="31">
        <v>2.4500000000000002</v>
      </c>
      <c r="C4" s="31"/>
      <c r="D4" s="45">
        <f>+A4*B4</f>
        <v>7.8400000000000007</v>
      </c>
      <c r="F4" s="44">
        <v>2.2200000000000002</v>
      </c>
      <c r="G4" s="31">
        <v>2.4500000000000002</v>
      </c>
      <c r="H4" s="38">
        <f t="shared" ref="H4:H5" si="0">+F4*G4</f>
        <v>5.4390000000000009</v>
      </c>
      <c r="I4" s="48"/>
      <c r="K4" s="44"/>
      <c r="L4" s="31"/>
      <c r="M4" s="46"/>
      <c r="O4" s="44">
        <v>1</v>
      </c>
      <c r="P4" s="31">
        <v>0.46</v>
      </c>
      <c r="Q4" s="38">
        <f t="shared" ref="Q4:Q7" si="1">+O4*P4</f>
        <v>0.46</v>
      </c>
      <c r="R4" s="46"/>
      <c r="T4" s="44">
        <v>2.5</v>
      </c>
      <c r="U4" s="31">
        <v>1.5</v>
      </c>
      <c r="V4" s="31">
        <v>2</v>
      </c>
      <c r="W4" s="46">
        <f>+T4*U4*V4</f>
        <v>7.5</v>
      </c>
      <c r="Y4" s="802" t="s">
        <v>54</v>
      </c>
      <c r="Z4" s="803"/>
      <c r="AA4" s="806"/>
      <c r="AC4" s="44">
        <v>1</v>
      </c>
      <c r="AD4" s="31">
        <v>1.5</v>
      </c>
      <c r="AE4" s="46">
        <v>1.5</v>
      </c>
      <c r="AG4" s="802" t="s">
        <v>72</v>
      </c>
      <c r="AH4" s="803"/>
      <c r="AI4" s="806"/>
      <c r="AK4" s="44">
        <v>2</v>
      </c>
      <c r="AL4" s="31">
        <v>2</v>
      </c>
      <c r="AM4" s="31">
        <v>1</v>
      </c>
      <c r="AN4" s="31">
        <f>+AK4+AL4+AM4</f>
        <v>5</v>
      </c>
      <c r="AO4" s="48"/>
    </row>
    <row r="5" spans="1:41" ht="15.75" thickBot="1" x14ac:dyDescent="0.3">
      <c r="A5" s="44">
        <v>6</v>
      </c>
      <c r="B5" s="31">
        <v>2.4500000000000002</v>
      </c>
      <c r="C5" s="31"/>
      <c r="D5" s="45">
        <f t="shared" ref="D5:D7" si="2">+A5*B5</f>
        <v>14.700000000000001</v>
      </c>
      <c r="F5" s="44">
        <v>2.66</v>
      </c>
      <c r="G5" s="31">
        <v>2.4500000000000002</v>
      </c>
      <c r="H5" s="38">
        <f t="shared" si="0"/>
        <v>6.5170000000000012</v>
      </c>
      <c r="I5" s="48"/>
      <c r="K5" s="802" t="s">
        <v>55</v>
      </c>
      <c r="L5" s="803"/>
      <c r="M5" s="806"/>
      <c r="O5" s="44">
        <v>5.5</v>
      </c>
      <c r="P5" s="31">
        <v>2.37</v>
      </c>
      <c r="Q5" s="38">
        <f t="shared" si="1"/>
        <v>13.035</v>
      </c>
      <c r="R5" s="46"/>
      <c r="T5" s="44"/>
      <c r="U5" s="31"/>
      <c r="V5" s="31"/>
      <c r="W5" s="50">
        <f>SUM(W3:W4)</f>
        <v>15.540000000000001</v>
      </c>
      <c r="Y5" s="87">
        <v>1.22</v>
      </c>
      <c r="Z5" s="86">
        <v>2.44</v>
      </c>
      <c r="AA5" s="88">
        <f>+Y5*Z5</f>
        <v>2.9767999999999999</v>
      </c>
      <c r="AC5" s="60"/>
      <c r="AD5" s="61"/>
      <c r="AE5" s="91">
        <f>SUM(AE3:AE4)</f>
        <v>3.5</v>
      </c>
      <c r="AG5" s="44">
        <v>2.38</v>
      </c>
      <c r="AH5" s="31">
        <v>2</v>
      </c>
      <c r="AI5" s="50">
        <f>+AG5*AH5</f>
        <v>4.76</v>
      </c>
      <c r="AJ5" t="s">
        <v>13</v>
      </c>
      <c r="AK5" s="35"/>
      <c r="AL5" s="25"/>
      <c r="AM5" s="25"/>
      <c r="AN5" s="31">
        <f>SUM(AN3:AN4)</f>
        <v>10</v>
      </c>
      <c r="AO5" s="48"/>
    </row>
    <row r="6" spans="1:41" x14ac:dyDescent="0.25">
      <c r="A6" s="44">
        <v>1</v>
      </c>
      <c r="B6" s="31">
        <v>0.5</v>
      </c>
      <c r="C6" s="31"/>
      <c r="D6" s="45">
        <f t="shared" si="2"/>
        <v>0.5</v>
      </c>
      <c r="F6" s="44"/>
      <c r="G6" s="31"/>
      <c r="H6" s="38">
        <f>SUM(H3:H5)</f>
        <v>15.680000000000001</v>
      </c>
      <c r="I6" s="48"/>
      <c r="K6" s="44">
        <v>2.68</v>
      </c>
      <c r="L6" s="31">
        <v>2.5</v>
      </c>
      <c r="M6" s="50">
        <f>+K6*L6</f>
        <v>6.7</v>
      </c>
      <c r="O6" s="44">
        <v>1.1399999999999999</v>
      </c>
      <c r="P6" s="31">
        <v>1.96</v>
      </c>
      <c r="Q6" s="38">
        <f t="shared" si="1"/>
        <v>2.2343999999999999</v>
      </c>
      <c r="R6" s="46"/>
      <c r="T6" s="802" t="s">
        <v>67</v>
      </c>
      <c r="U6" s="803"/>
      <c r="V6" s="803"/>
      <c r="W6" s="806"/>
      <c r="Y6" s="44"/>
      <c r="Z6" s="31"/>
      <c r="AA6" s="46"/>
      <c r="AG6" s="802" t="s">
        <v>65</v>
      </c>
      <c r="AH6" s="803"/>
      <c r="AI6" s="806"/>
      <c r="AK6" s="35"/>
      <c r="AL6" s="25"/>
      <c r="AM6" s="25"/>
      <c r="AN6" s="25"/>
      <c r="AO6" s="48"/>
    </row>
    <row r="7" spans="1:41" ht="15.75" thickBot="1" x14ac:dyDescent="0.3">
      <c r="A7" s="44">
        <v>1.04</v>
      </c>
      <c r="B7" s="31">
        <v>2.4500000000000002</v>
      </c>
      <c r="C7" s="31"/>
      <c r="D7" s="45">
        <f t="shared" si="2"/>
        <v>2.5480000000000005</v>
      </c>
      <c r="F7" s="44" t="s">
        <v>52</v>
      </c>
      <c r="G7" s="31"/>
      <c r="H7" s="31"/>
      <c r="I7" s="48"/>
      <c r="K7" s="802" t="s">
        <v>68</v>
      </c>
      <c r="L7" s="803"/>
      <c r="M7" s="806"/>
      <c r="N7" s="23"/>
      <c r="O7" s="44">
        <v>1.96</v>
      </c>
      <c r="P7" s="31">
        <v>0.46</v>
      </c>
      <c r="Q7" s="38">
        <f t="shared" si="1"/>
        <v>0.90160000000000007</v>
      </c>
      <c r="R7" s="46"/>
      <c r="T7" s="44">
        <v>5.43</v>
      </c>
      <c r="U7" s="31">
        <v>1.5</v>
      </c>
      <c r="V7" s="31"/>
      <c r="W7" s="46">
        <f>+T7*U7</f>
        <v>8.1449999999999996</v>
      </c>
      <c r="Y7" s="60"/>
      <c r="Z7" s="61"/>
      <c r="AA7" s="89">
        <f>+AA3+AA5</f>
        <v>9.6768000000000001</v>
      </c>
      <c r="AG7" s="44">
        <v>7.5</v>
      </c>
      <c r="AH7" s="31">
        <v>2</v>
      </c>
      <c r="AI7" s="50">
        <f>+AG7*AH7</f>
        <v>15</v>
      </c>
      <c r="AJ7" t="s">
        <v>13</v>
      </c>
      <c r="AK7" s="802" t="s">
        <v>100</v>
      </c>
      <c r="AL7" s="803"/>
      <c r="AM7" s="803"/>
      <c r="AN7" s="803"/>
      <c r="AO7" s="806"/>
    </row>
    <row r="8" spans="1:41" x14ac:dyDescent="0.25">
      <c r="A8" s="44"/>
      <c r="B8" s="31"/>
      <c r="C8" s="31"/>
      <c r="D8" s="45">
        <f>SUM(D3:D7)</f>
        <v>41.513000000000005</v>
      </c>
      <c r="F8" s="44">
        <v>1.97</v>
      </c>
      <c r="G8" s="31">
        <v>0.78</v>
      </c>
      <c r="H8" s="38">
        <f>+F8*G8</f>
        <v>1.5366</v>
      </c>
      <c r="I8" s="48"/>
      <c r="K8" s="44">
        <v>11.92</v>
      </c>
      <c r="L8" s="31">
        <v>1.27</v>
      </c>
      <c r="M8" s="64">
        <f>+K8*L8</f>
        <v>15.138400000000001</v>
      </c>
      <c r="O8" s="44"/>
      <c r="P8" s="31"/>
      <c r="Q8" s="41">
        <f>SUM(Q3:Q7)</f>
        <v>21.039200000000001</v>
      </c>
      <c r="R8" s="46"/>
      <c r="T8" s="44">
        <v>4.4400000000000004</v>
      </c>
      <c r="U8" s="31">
        <v>0.5</v>
      </c>
      <c r="V8" s="31"/>
      <c r="W8" s="46">
        <f>+T8*U8</f>
        <v>2.2200000000000002</v>
      </c>
      <c r="AG8" s="44"/>
      <c r="AH8" s="31"/>
      <c r="AI8" s="46"/>
      <c r="AK8" s="44">
        <v>0.6</v>
      </c>
      <c r="AL8" s="31">
        <v>0.6</v>
      </c>
      <c r="AM8" s="31">
        <v>0.4</v>
      </c>
      <c r="AN8" s="31">
        <v>0.4</v>
      </c>
      <c r="AO8" s="46">
        <f>+AK8+AL8+AM8+AN8</f>
        <v>2</v>
      </c>
    </row>
    <row r="9" spans="1:41" ht="15.75" thickBot="1" x14ac:dyDescent="0.3">
      <c r="A9" s="44" t="s">
        <v>50</v>
      </c>
      <c r="B9" s="31"/>
      <c r="C9" s="31"/>
      <c r="D9" s="45"/>
      <c r="F9" s="44"/>
      <c r="G9" s="31"/>
      <c r="H9" s="39">
        <f>+H6-H8</f>
        <v>14.143400000000002</v>
      </c>
      <c r="I9" s="48"/>
      <c r="K9" s="44"/>
      <c r="L9" s="31"/>
      <c r="M9" s="46"/>
      <c r="O9" s="35"/>
      <c r="P9" s="25"/>
      <c r="Q9" s="25"/>
      <c r="R9" s="48"/>
      <c r="T9" s="44">
        <v>2.38</v>
      </c>
      <c r="U9" s="31">
        <v>1.5</v>
      </c>
      <c r="V9" s="31">
        <v>2</v>
      </c>
      <c r="W9" s="46">
        <f>+T9*U9*V9</f>
        <v>7.14</v>
      </c>
      <c r="AG9" s="60"/>
      <c r="AH9" s="61"/>
      <c r="AI9" s="92">
        <f>+AI3+AI5+AI7</f>
        <v>20.9</v>
      </c>
      <c r="AK9" s="44">
        <v>0.4</v>
      </c>
      <c r="AL9" s="31">
        <v>0.4</v>
      </c>
      <c r="AM9" s="31">
        <v>0.4</v>
      </c>
      <c r="AN9" s="31">
        <v>0.4</v>
      </c>
      <c r="AO9" s="46">
        <f>+AK9+AL9+AM9+AN9</f>
        <v>1.6</v>
      </c>
    </row>
    <row r="10" spans="1:41" x14ac:dyDescent="0.25">
      <c r="A10" s="44">
        <v>3.25</v>
      </c>
      <c r="B10" s="31">
        <v>3.2</v>
      </c>
      <c r="C10" s="31"/>
      <c r="D10" s="46">
        <f>+A10*B10</f>
        <v>10.4</v>
      </c>
      <c r="F10" s="44"/>
      <c r="G10" s="31"/>
      <c r="H10" s="38"/>
      <c r="I10" s="48"/>
      <c r="K10" s="802" t="s">
        <v>71</v>
      </c>
      <c r="L10" s="803"/>
      <c r="M10" s="806"/>
      <c r="O10" s="802" t="s">
        <v>66</v>
      </c>
      <c r="P10" s="803"/>
      <c r="Q10" s="803"/>
      <c r="R10" s="48"/>
      <c r="T10" s="44"/>
      <c r="U10" s="31"/>
      <c r="V10" s="31"/>
      <c r="W10" s="50">
        <f>SUM(W7:W9)</f>
        <v>17.504999999999999</v>
      </c>
      <c r="AK10" s="799"/>
      <c r="AL10" s="800"/>
      <c r="AM10" s="800"/>
      <c r="AN10" s="801"/>
      <c r="AO10" s="46">
        <f>SUM(AO8:AO9)</f>
        <v>3.6</v>
      </c>
    </row>
    <row r="11" spans="1:41" x14ac:dyDescent="0.25">
      <c r="A11" s="44"/>
      <c r="B11" s="31"/>
      <c r="C11" s="31"/>
      <c r="D11" s="47">
        <f>SUM(D8:D10)</f>
        <v>51.913000000000004</v>
      </c>
      <c r="F11" s="44">
        <v>3.2</v>
      </c>
      <c r="G11" s="31">
        <v>1.04</v>
      </c>
      <c r="H11" s="38">
        <f>+F11*G11</f>
        <v>3.3280000000000003</v>
      </c>
      <c r="I11" s="48"/>
      <c r="K11" s="44">
        <v>5.43</v>
      </c>
      <c r="L11" s="31">
        <v>2.39</v>
      </c>
      <c r="M11" s="64">
        <f>+K11*L11</f>
        <v>12.9777</v>
      </c>
      <c r="O11" s="44">
        <v>14.1</v>
      </c>
      <c r="P11" s="31">
        <v>2.44</v>
      </c>
      <c r="Q11" s="31">
        <f>+O11*P11</f>
        <v>34.403999999999996</v>
      </c>
      <c r="R11" s="48"/>
      <c r="T11" s="35"/>
      <c r="U11" s="25"/>
      <c r="V11" s="25"/>
      <c r="W11" s="48"/>
      <c r="AK11" s="35"/>
      <c r="AL11" s="25"/>
      <c r="AM11" s="25"/>
      <c r="AN11" s="25"/>
      <c r="AO11" s="48"/>
    </row>
    <row r="12" spans="1:41" ht="15.75" thickBot="1" x14ac:dyDescent="0.3">
      <c r="A12" s="807" t="s">
        <v>55</v>
      </c>
      <c r="B12" s="808"/>
      <c r="C12" s="808"/>
      <c r="D12" s="809"/>
      <c r="F12" s="44">
        <v>4.3</v>
      </c>
      <c r="G12" s="31">
        <v>0.92</v>
      </c>
      <c r="H12" s="38">
        <f t="shared" ref="H12:H14" si="3">+F12*G12</f>
        <v>3.956</v>
      </c>
      <c r="I12" s="48"/>
      <c r="K12" s="44"/>
      <c r="L12" s="31"/>
      <c r="M12" s="46"/>
      <c r="O12" s="44">
        <v>9.8000000000000007</v>
      </c>
      <c r="P12" s="31">
        <v>2.2999999999999998</v>
      </c>
      <c r="Q12" s="31">
        <v>22.54</v>
      </c>
      <c r="R12" s="48"/>
      <c r="T12" s="802" t="s">
        <v>71</v>
      </c>
      <c r="U12" s="803"/>
      <c r="V12" s="803"/>
      <c r="W12" s="48"/>
      <c r="AK12" s="36"/>
      <c r="AL12" s="37"/>
      <c r="AM12" s="37"/>
      <c r="AN12" s="37"/>
      <c r="AO12" s="92">
        <f>+AN5+AO10</f>
        <v>13.6</v>
      </c>
    </row>
    <row r="13" spans="1:41" x14ac:dyDescent="0.25">
      <c r="A13" s="44">
        <v>1.86</v>
      </c>
      <c r="B13" s="31">
        <v>2.37</v>
      </c>
      <c r="C13" s="38">
        <f>+A13*B13</f>
        <v>4.4082000000000008</v>
      </c>
      <c r="D13" s="46"/>
      <c r="F13" s="44">
        <v>1.52</v>
      </c>
      <c r="G13" s="31">
        <v>2.2200000000000002</v>
      </c>
      <c r="H13" s="38">
        <f t="shared" si="3"/>
        <v>3.3744000000000005</v>
      </c>
      <c r="I13" s="48"/>
      <c r="K13" s="802" t="s">
        <v>72</v>
      </c>
      <c r="L13" s="803"/>
      <c r="M13" s="806"/>
      <c r="O13" s="44"/>
      <c r="P13" s="31"/>
      <c r="Q13" s="31">
        <f>SUM(Q11:Q12)</f>
        <v>56.943999999999996</v>
      </c>
      <c r="R13" s="48"/>
      <c r="T13" s="44">
        <v>5.43</v>
      </c>
      <c r="U13" s="31">
        <v>1.5</v>
      </c>
      <c r="V13" s="31">
        <f>+T13*U13</f>
        <v>8.1449999999999996</v>
      </c>
      <c r="W13" s="48"/>
    </row>
    <row r="14" spans="1:41" x14ac:dyDescent="0.25">
      <c r="A14" s="44">
        <v>1</v>
      </c>
      <c r="B14" s="31">
        <v>0.46</v>
      </c>
      <c r="C14" s="38">
        <f t="shared" ref="C14:C17" si="4">+A14*B14</f>
        <v>0.46</v>
      </c>
      <c r="D14" s="46"/>
      <c r="F14" s="44">
        <v>2.66</v>
      </c>
      <c r="G14" s="31">
        <v>2.2200000000000002</v>
      </c>
      <c r="H14" s="38">
        <f t="shared" si="3"/>
        <v>5.9052000000000007</v>
      </c>
      <c r="I14" s="48"/>
      <c r="K14" s="44">
        <v>5.43</v>
      </c>
      <c r="L14" s="31">
        <v>1.82</v>
      </c>
      <c r="M14" s="50">
        <f>+K14*L14</f>
        <v>9.8826000000000001</v>
      </c>
      <c r="O14" s="44"/>
      <c r="P14" s="31"/>
      <c r="Q14" s="31"/>
      <c r="R14" s="48"/>
      <c r="T14" s="44">
        <v>4.4400000000000004</v>
      </c>
      <c r="U14" s="31">
        <v>1.5</v>
      </c>
      <c r="V14" s="31">
        <f>+T14*U14</f>
        <v>6.66</v>
      </c>
      <c r="W14" s="48"/>
    </row>
    <row r="15" spans="1:41" x14ac:dyDescent="0.25">
      <c r="A15" s="44">
        <v>5.5</v>
      </c>
      <c r="B15" s="31">
        <v>2.37</v>
      </c>
      <c r="C15" s="38">
        <f t="shared" si="4"/>
        <v>13.035</v>
      </c>
      <c r="D15" s="46"/>
      <c r="F15" s="44"/>
      <c r="G15" s="31"/>
      <c r="H15" s="39">
        <f>SUM(H11:H14)</f>
        <v>16.563600000000001</v>
      </c>
      <c r="I15" s="48"/>
      <c r="K15" s="44"/>
      <c r="L15" s="31"/>
      <c r="M15" s="46"/>
      <c r="O15" s="44" t="s">
        <v>52</v>
      </c>
      <c r="P15" s="31"/>
      <c r="Q15" s="31">
        <v>2.8</v>
      </c>
      <c r="R15" s="48"/>
      <c r="T15" s="44">
        <v>2.39</v>
      </c>
      <c r="U15" s="31">
        <v>1.5</v>
      </c>
      <c r="V15" s="31">
        <f t="shared" ref="V15:V16" si="5">+T15*U15</f>
        <v>3.585</v>
      </c>
      <c r="W15" s="48"/>
    </row>
    <row r="16" spans="1:41" ht="15.75" thickBot="1" x14ac:dyDescent="0.3">
      <c r="A16" s="44">
        <v>1.1399999999999999</v>
      </c>
      <c r="B16" s="31">
        <v>1.96</v>
      </c>
      <c r="C16" s="38">
        <f t="shared" si="4"/>
        <v>2.2343999999999999</v>
      </c>
      <c r="D16" s="46"/>
      <c r="F16" s="35"/>
      <c r="G16" s="25"/>
      <c r="H16" s="25"/>
      <c r="I16" s="48"/>
      <c r="K16" s="65"/>
      <c r="L16" s="66"/>
      <c r="M16" s="67">
        <f>+M3+M6+M8+M11+M14</f>
        <v>47.6755</v>
      </c>
      <c r="N16" s="27"/>
      <c r="O16" s="44"/>
      <c r="P16" s="31"/>
      <c r="Q16" s="43">
        <f>+Q13-Q15</f>
        <v>54.143999999999998</v>
      </c>
      <c r="R16" s="48"/>
      <c r="T16" s="44">
        <v>2.39</v>
      </c>
      <c r="U16" s="31">
        <v>1.5</v>
      </c>
      <c r="V16" s="31">
        <f t="shared" si="5"/>
        <v>3.585</v>
      </c>
      <c r="W16" s="48"/>
    </row>
    <row r="17" spans="1:23" x14ac:dyDescent="0.25">
      <c r="A17" s="44">
        <v>1.96</v>
      </c>
      <c r="B17" s="31">
        <v>0.46</v>
      </c>
      <c r="C17" s="38">
        <f t="shared" si="4"/>
        <v>0.90160000000000007</v>
      </c>
      <c r="D17" s="46"/>
      <c r="F17" s="807" t="s">
        <v>53</v>
      </c>
      <c r="G17" s="808"/>
      <c r="H17" s="808"/>
      <c r="I17" s="56"/>
      <c r="J17" s="24"/>
      <c r="K17" s="26"/>
      <c r="L17" s="26"/>
      <c r="M17" s="26"/>
      <c r="N17" s="26"/>
      <c r="O17" s="35"/>
      <c r="P17" s="25"/>
      <c r="Q17" s="29"/>
      <c r="R17" s="48"/>
      <c r="T17" s="44"/>
      <c r="U17" s="31"/>
      <c r="V17" s="43">
        <f>SUM(V13:V16)</f>
        <v>21.975000000000001</v>
      </c>
      <c r="W17" s="48"/>
    </row>
    <row r="18" spans="1:23" ht="15.75" thickBot="1" x14ac:dyDescent="0.3">
      <c r="A18" s="44"/>
      <c r="B18" s="31"/>
      <c r="C18" s="40">
        <f>SUM(C13:C17)</f>
        <v>21.039200000000001</v>
      </c>
      <c r="D18" s="46"/>
      <c r="F18" s="44">
        <v>2.64</v>
      </c>
      <c r="G18" s="31">
        <v>2.36</v>
      </c>
      <c r="H18" s="38">
        <f>+F18*G18</f>
        <v>6.2304000000000004</v>
      </c>
      <c r="I18" s="48"/>
      <c r="O18" s="802" t="s">
        <v>67</v>
      </c>
      <c r="P18" s="803"/>
      <c r="Q18" s="803"/>
      <c r="R18" s="806"/>
      <c r="S18" s="21"/>
      <c r="T18" s="35"/>
      <c r="U18" s="25"/>
      <c r="V18" s="25"/>
      <c r="W18" s="48"/>
    </row>
    <row r="19" spans="1:23" x14ac:dyDescent="0.25">
      <c r="A19" s="44"/>
      <c r="B19" s="31"/>
      <c r="C19" s="31"/>
      <c r="D19" s="46"/>
      <c r="F19" s="44">
        <v>2.87</v>
      </c>
      <c r="G19" s="31">
        <v>2.36</v>
      </c>
      <c r="H19" s="38">
        <f>+F19*G19</f>
        <v>6.7732000000000001</v>
      </c>
      <c r="I19" s="48"/>
      <c r="K19" s="69" t="s">
        <v>91</v>
      </c>
      <c r="L19" s="70"/>
      <c r="M19" s="71"/>
      <c r="N19" s="68"/>
      <c r="O19" s="44">
        <v>2.42</v>
      </c>
      <c r="P19" s="31">
        <v>3</v>
      </c>
      <c r="Q19" s="31">
        <v>2</v>
      </c>
      <c r="R19" s="46">
        <f>+O19*P19*Q19</f>
        <v>14.52</v>
      </c>
      <c r="T19" s="802" t="s">
        <v>72</v>
      </c>
      <c r="U19" s="803"/>
      <c r="V19" s="803"/>
      <c r="W19" s="46"/>
    </row>
    <row r="20" spans="1:23" x14ac:dyDescent="0.25">
      <c r="A20" s="44" t="s">
        <v>56</v>
      </c>
      <c r="B20" s="31"/>
      <c r="C20" s="31"/>
      <c r="D20" s="46"/>
      <c r="F20" s="44"/>
      <c r="G20" s="31"/>
      <c r="H20" s="39">
        <f>SUM(H18:H19)</f>
        <v>13.0036</v>
      </c>
      <c r="I20" s="48"/>
      <c r="K20" s="72" t="s">
        <v>92</v>
      </c>
      <c r="L20" s="73"/>
      <c r="M20" s="74"/>
      <c r="N20" s="68"/>
      <c r="O20" s="44">
        <v>2.2999999999999998</v>
      </c>
      <c r="P20" s="31">
        <v>3</v>
      </c>
      <c r="Q20" s="31">
        <v>2</v>
      </c>
      <c r="R20" s="46">
        <v>13.8</v>
      </c>
      <c r="S20" s="25"/>
      <c r="T20" s="44">
        <v>5.43</v>
      </c>
      <c r="U20" s="31">
        <v>1.5</v>
      </c>
      <c r="V20" s="31">
        <v>2</v>
      </c>
      <c r="W20" s="46">
        <f>+T20*U20*V20</f>
        <v>16.29</v>
      </c>
    </row>
    <row r="21" spans="1:23" x14ac:dyDescent="0.25">
      <c r="A21" s="44">
        <v>2.68</v>
      </c>
      <c r="B21" s="31">
        <v>2.5</v>
      </c>
      <c r="C21" s="31">
        <f>+A21*B21</f>
        <v>6.7</v>
      </c>
      <c r="D21" s="46"/>
      <c r="F21" s="44" t="s">
        <v>50</v>
      </c>
      <c r="G21" s="31"/>
      <c r="H21" s="31"/>
      <c r="I21" s="48"/>
      <c r="K21" s="72" t="s">
        <v>93</v>
      </c>
      <c r="L21" s="73"/>
      <c r="M21" s="74"/>
      <c r="N21" s="68"/>
      <c r="O21" s="44"/>
      <c r="P21" s="31"/>
      <c r="Q21" s="31"/>
      <c r="R21" s="46">
        <f>SUM(R19:R20)</f>
        <v>28.32</v>
      </c>
      <c r="T21" s="44">
        <v>1.82</v>
      </c>
      <c r="U21" s="31">
        <v>1.5</v>
      </c>
      <c r="V21" s="31">
        <v>2</v>
      </c>
      <c r="W21" s="46">
        <v>5.46</v>
      </c>
    </row>
    <row r="22" spans="1:23" ht="15.75" thickBot="1" x14ac:dyDescent="0.3">
      <c r="A22" s="44"/>
      <c r="B22" s="31"/>
      <c r="C22" s="41">
        <f>+C18+C21</f>
        <v>27.7392</v>
      </c>
      <c r="D22" s="46"/>
      <c r="F22" s="44">
        <v>2</v>
      </c>
      <c r="G22" s="31">
        <v>3.24</v>
      </c>
      <c r="H22" s="31">
        <f>+F22*G22</f>
        <v>6.48</v>
      </c>
      <c r="I22" s="48"/>
      <c r="K22" s="75" t="s">
        <v>94</v>
      </c>
      <c r="L22" s="76"/>
      <c r="M22" s="77"/>
      <c r="N22" s="68"/>
      <c r="O22" s="44" t="s">
        <v>52</v>
      </c>
      <c r="P22" s="31"/>
      <c r="Q22" s="42"/>
      <c r="R22" s="46">
        <v>6.79</v>
      </c>
      <c r="T22" s="44"/>
      <c r="U22" s="31"/>
      <c r="V22" s="31"/>
      <c r="W22" s="50">
        <f>SUM(W20:W21)</f>
        <v>21.75</v>
      </c>
    </row>
    <row r="23" spans="1:23" x14ac:dyDescent="0.25">
      <c r="A23" s="35"/>
      <c r="B23" s="25"/>
      <c r="C23" s="25"/>
      <c r="D23" s="48"/>
      <c r="F23" s="44">
        <v>0.94</v>
      </c>
      <c r="G23" s="31">
        <v>1.5</v>
      </c>
      <c r="H23" s="31">
        <f t="shared" ref="H23:H24" si="6">+F23*G23</f>
        <v>1.41</v>
      </c>
      <c r="I23" s="48"/>
      <c r="O23" s="44"/>
      <c r="P23" s="31"/>
      <c r="Q23" s="42"/>
      <c r="R23" s="50">
        <f>+R21-R22</f>
        <v>21.53</v>
      </c>
      <c r="T23" s="35"/>
      <c r="U23" s="25"/>
      <c r="V23" s="25"/>
      <c r="W23" s="48"/>
    </row>
    <row r="24" spans="1:23" x14ac:dyDescent="0.25">
      <c r="A24" s="807" t="s">
        <v>67</v>
      </c>
      <c r="B24" s="808"/>
      <c r="C24" s="808"/>
      <c r="D24" s="809"/>
      <c r="F24" s="44">
        <v>2.4</v>
      </c>
      <c r="G24" s="31">
        <v>2.64</v>
      </c>
      <c r="H24" s="31">
        <f t="shared" si="6"/>
        <v>6.3360000000000003</v>
      </c>
      <c r="I24" s="48"/>
      <c r="O24" s="35"/>
      <c r="P24" s="25"/>
      <c r="Q24" s="29"/>
      <c r="R24" s="48"/>
      <c r="T24" s="35"/>
      <c r="U24" s="25"/>
      <c r="V24" s="25"/>
      <c r="W24" s="48"/>
    </row>
    <row r="25" spans="1:23" ht="15.75" thickBot="1" x14ac:dyDescent="0.3">
      <c r="A25" s="44">
        <v>2.42</v>
      </c>
      <c r="B25" s="31">
        <v>3</v>
      </c>
      <c r="C25" s="31">
        <v>2</v>
      </c>
      <c r="D25" s="46">
        <f>+A25*B25*C25</f>
        <v>14.52</v>
      </c>
      <c r="F25" s="44"/>
      <c r="G25" s="31"/>
      <c r="H25" s="39">
        <f>SUM(H22:H24)</f>
        <v>14.226000000000001</v>
      </c>
      <c r="I25" s="48"/>
      <c r="O25" s="802" t="s">
        <v>68</v>
      </c>
      <c r="P25" s="803"/>
      <c r="Q25" s="803"/>
      <c r="R25" s="48"/>
      <c r="T25" s="36"/>
      <c r="U25" s="37"/>
      <c r="V25" s="37"/>
      <c r="W25" s="85">
        <f>+W5+W10+V17+W22</f>
        <v>76.77000000000001</v>
      </c>
    </row>
    <row r="26" spans="1:23" x14ac:dyDescent="0.25">
      <c r="A26" s="44">
        <v>2.2999999999999998</v>
      </c>
      <c r="B26" s="31">
        <v>3</v>
      </c>
      <c r="C26" s="31">
        <v>2</v>
      </c>
      <c r="D26" s="46">
        <v>13.8</v>
      </c>
      <c r="F26" s="807" t="s">
        <v>54</v>
      </c>
      <c r="G26" s="808"/>
      <c r="H26" s="808"/>
      <c r="I26" s="48"/>
      <c r="O26" s="44">
        <v>11.92</v>
      </c>
      <c r="P26" s="31">
        <v>2.38</v>
      </c>
      <c r="Q26" s="38">
        <f>+O26*P26</f>
        <v>28.369599999999998</v>
      </c>
      <c r="R26" s="48"/>
    </row>
    <row r="27" spans="1:23" x14ac:dyDescent="0.25">
      <c r="A27" s="44"/>
      <c r="B27" s="31"/>
      <c r="C27" s="31"/>
      <c r="D27" s="46">
        <f>SUM(D25:D26)</f>
        <v>28.32</v>
      </c>
      <c r="F27" s="44">
        <v>2.39</v>
      </c>
      <c r="G27" s="31">
        <v>1.2</v>
      </c>
      <c r="H27" s="38">
        <f>+F27*G27</f>
        <v>2.8679999999999999</v>
      </c>
      <c r="I27" s="48"/>
      <c r="O27" s="44">
        <v>11.92</v>
      </c>
      <c r="P27" s="31">
        <v>2.38</v>
      </c>
      <c r="Q27" s="38">
        <f>+O27*P27</f>
        <v>28.369599999999998</v>
      </c>
      <c r="R27" s="48"/>
    </row>
    <row r="28" spans="1:23" x14ac:dyDescent="0.25">
      <c r="A28" s="44" t="s">
        <v>50</v>
      </c>
      <c r="B28" s="31"/>
      <c r="C28" s="31"/>
      <c r="D28" s="46"/>
      <c r="F28" s="44">
        <v>2.12</v>
      </c>
      <c r="G28" s="31">
        <v>0.48</v>
      </c>
      <c r="H28" s="38">
        <f t="shared" ref="H28:H38" si="7">+F28*G28</f>
        <v>1.0176000000000001</v>
      </c>
      <c r="I28" s="48"/>
      <c r="O28" s="44"/>
      <c r="P28" s="31"/>
      <c r="Q28" s="54">
        <f>SUM(Q26:Q27)</f>
        <v>56.739199999999997</v>
      </c>
      <c r="R28" s="48"/>
    </row>
    <row r="29" spans="1:23" x14ac:dyDescent="0.25">
      <c r="A29" s="44">
        <v>3</v>
      </c>
      <c r="B29" s="31">
        <v>3</v>
      </c>
      <c r="C29" s="31"/>
      <c r="D29" s="46">
        <f>+A29*B29</f>
        <v>9</v>
      </c>
      <c r="F29" s="44">
        <v>1.1599999999999999</v>
      </c>
      <c r="G29" s="31">
        <v>2.39</v>
      </c>
      <c r="H29" s="38">
        <f t="shared" si="7"/>
        <v>2.7723999999999998</v>
      </c>
      <c r="I29" s="48"/>
      <c r="O29" s="44" t="s">
        <v>64</v>
      </c>
      <c r="P29" s="31"/>
      <c r="Q29" s="31"/>
      <c r="R29" s="48"/>
    </row>
    <row r="30" spans="1:23" x14ac:dyDescent="0.25">
      <c r="A30" s="44"/>
      <c r="B30" s="31"/>
      <c r="C30" s="31"/>
      <c r="D30" s="49">
        <f>+D27+D29</f>
        <v>37.32</v>
      </c>
      <c r="F30" s="44">
        <v>2.39</v>
      </c>
      <c r="G30" s="31">
        <v>0.81</v>
      </c>
      <c r="H30" s="38">
        <f t="shared" si="7"/>
        <v>1.9359000000000002</v>
      </c>
      <c r="I30" s="48"/>
      <c r="O30" s="59">
        <v>2</v>
      </c>
      <c r="P30" s="38">
        <v>1</v>
      </c>
      <c r="Q30" s="38">
        <f>+O30*P30</f>
        <v>2</v>
      </c>
      <c r="R30" s="48"/>
    </row>
    <row r="31" spans="1:23" x14ac:dyDescent="0.25">
      <c r="A31" s="44"/>
      <c r="B31" s="31"/>
      <c r="C31" s="31"/>
      <c r="D31" s="46"/>
      <c r="F31" s="44">
        <v>0.69</v>
      </c>
      <c r="G31" s="31">
        <v>0.48</v>
      </c>
      <c r="H31" s="38">
        <f t="shared" si="7"/>
        <v>0.33119999999999994</v>
      </c>
      <c r="I31" s="48"/>
      <c r="O31" s="59">
        <v>2</v>
      </c>
      <c r="P31" s="38">
        <v>1</v>
      </c>
      <c r="Q31" s="38">
        <f t="shared" ref="Q31:Q35" si="8">+O31*P31</f>
        <v>2</v>
      </c>
      <c r="R31" s="48"/>
    </row>
    <row r="32" spans="1:23" x14ac:dyDescent="0.25">
      <c r="A32" s="44" t="s">
        <v>52</v>
      </c>
      <c r="B32" s="31"/>
      <c r="C32" s="31"/>
      <c r="D32" s="46"/>
      <c r="F32" s="44">
        <v>0.94</v>
      </c>
      <c r="G32" s="31">
        <v>2.39</v>
      </c>
      <c r="H32" s="38">
        <f t="shared" si="7"/>
        <v>2.2465999999999999</v>
      </c>
      <c r="I32" s="48"/>
      <c r="O32" s="44">
        <v>1.47</v>
      </c>
      <c r="P32" s="38">
        <v>1</v>
      </c>
      <c r="Q32" s="38">
        <f t="shared" si="8"/>
        <v>1.47</v>
      </c>
      <c r="R32" s="48"/>
    </row>
    <row r="33" spans="1:19" x14ac:dyDescent="0.25">
      <c r="A33" s="44">
        <v>0.79</v>
      </c>
      <c r="B33" s="31">
        <v>1</v>
      </c>
      <c r="C33" s="31"/>
      <c r="D33" s="46">
        <f>+A33*B33</f>
        <v>0.79</v>
      </c>
      <c r="F33" s="44">
        <v>3.62</v>
      </c>
      <c r="G33" s="31">
        <v>2.39</v>
      </c>
      <c r="H33" s="38">
        <f t="shared" si="7"/>
        <v>8.6518000000000015</v>
      </c>
      <c r="I33" s="48"/>
      <c r="O33" s="44">
        <v>1</v>
      </c>
      <c r="P33" s="38">
        <v>1</v>
      </c>
      <c r="Q33" s="38">
        <f t="shared" si="8"/>
        <v>1</v>
      </c>
      <c r="R33" s="48"/>
    </row>
    <row r="34" spans="1:19" x14ac:dyDescent="0.25">
      <c r="A34" s="44">
        <v>2</v>
      </c>
      <c r="B34" s="31">
        <v>1</v>
      </c>
      <c r="C34" s="31"/>
      <c r="D34" s="46">
        <f t="shared" ref="D34:D35" si="9">+A34*B34</f>
        <v>2</v>
      </c>
      <c r="F34" s="44">
        <v>1.37</v>
      </c>
      <c r="G34" s="31">
        <v>0.48</v>
      </c>
      <c r="H34" s="38">
        <f t="shared" si="7"/>
        <v>0.65760000000000007</v>
      </c>
      <c r="I34" s="48"/>
      <c r="O34" s="44">
        <v>2</v>
      </c>
      <c r="P34" s="38">
        <v>1</v>
      </c>
      <c r="Q34" s="38">
        <f t="shared" si="8"/>
        <v>2</v>
      </c>
      <c r="R34" s="48"/>
    </row>
    <row r="35" spans="1:19" x14ac:dyDescent="0.25">
      <c r="A35" s="44">
        <v>2</v>
      </c>
      <c r="B35" s="31">
        <v>2</v>
      </c>
      <c r="C35" s="31"/>
      <c r="D35" s="46">
        <f t="shared" si="9"/>
        <v>4</v>
      </c>
      <c r="F35" s="44">
        <v>2.02</v>
      </c>
      <c r="G35" s="31">
        <v>2.39</v>
      </c>
      <c r="H35" s="38">
        <f t="shared" si="7"/>
        <v>4.8277999999999999</v>
      </c>
      <c r="I35" s="48"/>
      <c r="O35" s="44">
        <v>2</v>
      </c>
      <c r="P35" s="38">
        <v>1</v>
      </c>
      <c r="Q35" s="38">
        <f t="shared" si="8"/>
        <v>2</v>
      </c>
      <c r="R35" s="48"/>
    </row>
    <row r="36" spans="1:19" x14ac:dyDescent="0.25">
      <c r="A36" s="44"/>
      <c r="B36" s="31"/>
      <c r="C36" s="31"/>
      <c r="D36" s="46">
        <f>SUM(D33:D35)</f>
        <v>6.79</v>
      </c>
      <c r="F36" s="44">
        <v>0.96</v>
      </c>
      <c r="G36" s="31">
        <v>0.48</v>
      </c>
      <c r="H36" s="38">
        <f t="shared" si="7"/>
        <v>0.46079999999999999</v>
      </c>
      <c r="I36" s="48"/>
      <c r="O36" s="44"/>
      <c r="P36" s="31"/>
      <c r="Q36" s="38">
        <f>SUM(Q30:Q35)</f>
        <v>10.469999999999999</v>
      </c>
      <c r="R36" s="48"/>
    </row>
    <row r="37" spans="1:19" x14ac:dyDescent="0.25">
      <c r="A37" s="44"/>
      <c r="B37" s="31"/>
      <c r="C37" s="31"/>
      <c r="D37" s="46"/>
      <c r="F37" s="44">
        <v>0.98</v>
      </c>
      <c r="G37" s="31">
        <v>2.39</v>
      </c>
      <c r="H37" s="38">
        <f t="shared" si="7"/>
        <v>2.3422000000000001</v>
      </c>
      <c r="I37" s="48"/>
      <c r="O37" s="44"/>
      <c r="P37" s="31"/>
      <c r="Q37" s="31"/>
      <c r="R37" s="48"/>
    </row>
    <row r="38" spans="1:19" x14ac:dyDescent="0.25">
      <c r="A38" s="44"/>
      <c r="B38" s="31"/>
      <c r="C38" s="31"/>
      <c r="D38" s="50">
        <f>+D30-D36</f>
        <v>30.53</v>
      </c>
      <c r="F38" s="44">
        <v>1.37</v>
      </c>
      <c r="G38" s="31">
        <v>0.48</v>
      </c>
      <c r="H38" s="38">
        <f t="shared" si="7"/>
        <v>0.65760000000000007</v>
      </c>
      <c r="I38" s="48"/>
      <c r="O38" s="44"/>
      <c r="P38" s="31"/>
      <c r="Q38" s="41">
        <f>+Q28-Q36</f>
        <v>46.269199999999998</v>
      </c>
      <c r="R38" s="48"/>
    </row>
    <row r="39" spans="1:19" x14ac:dyDescent="0.25">
      <c r="A39" s="35"/>
      <c r="B39" s="25"/>
      <c r="C39" s="25"/>
      <c r="D39" s="48"/>
      <c r="F39" s="44"/>
      <c r="G39" s="31"/>
      <c r="H39" s="39">
        <f>SUM(H27:H38)</f>
        <v>28.769499999999997</v>
      </c>
      <c r="I39" s="48"/>
      <c r="O39" s="35"/>
      <c r="P39" s="25"/>
      <c r="Q39" s="25"/>
      <c r="R39" s="48"/>
    </row>
    <row r="40" spans="1:19" x14ac:dyDescent="0.25">
      <c r="A40" s="35"/>
      <c r="B40" s="25"/>
      <c r="C40" s="25"/>
      <c r="D40" s="48"/>
      <c r="F40" s="44" t="s">
        <v>50</v>
      </c>
      <c r="G40" s="31"/>
      <c r="H40" s="31"/>
      <c r="I40" s="48"/>
      <c r="O40" s="802" t="s">
        <v>71</v>
      </c>
      <c r="P40" s="803"/>
      <c r="Q40" s="803"/>
      <c r="R40" s="48"/>
    </row>
    <row r="41" spans="1:19" ht="15.75" thickBot="1" x14ac:dyDescent="0.3">
      <c r="A41" s="36"/>
      <c r="B41" s="37"/>
      <c r="C41" s="37"/>
      <c r="D41" s="51">
        <f>+D11+C22+D38</f>
        <v>110.18220000000001</v>
      </c>
      <c r="F41" s="44">
        <v>2</v>
      </c>
      <c r="G41" s="31">
        <v>3.24</v>
      </c>
      <c r="H41" s="38">
        <f>+F41*G41</f>
        <v>6.48</v>
      </c>
      <c r="I41" s="48"/>
      <c r="O41" s="44">
        <v>5.43</v>
      </c>
      <c r="P41" s="31">
        <v>2.38</v>
      </c>
      <c r="Q41" s="38">
        <f>+O41*P41</f>
        <v>12.923399999999999</v>
      </c>
      <c r="R41" s="48"/>
      <c r="S41" s="25"/>
    </row>
    <row r="42" spans="1:19" x14ac:dyDescent="0.25">
      <c r="F42" s="44">
        <v>0.94</v>
      </c>
      <c r="G42" s="31">
        <v>1.5</v>
      </c>
      <c r="H42" s="38">
        <f t="shared" ref="H42:H43" si="10">+F42*G42</f>
        <v>1.41</v>
      </c>
      <c r="I42" s="48"/>
      <c r="O42" s="44">
        <v>5.43</v>
      </c>
      <c r="P42" s="31">
        <v>1.56</v>
      </c>
      <c r="Q42" s="38">
        <f t="shared" ref="Q42:Q44" si="11">+O42*P42</f>
        <v>8.4708000000000006</v>
      </c>
      <c r="R42" s="48"/>
      <c r="S42" s="26"/>
    </row>
    <row r="43" spans="1:19" x14ac:dyDescent="0.25">
      <c r="F43" s="44">
        <v>2.4</v>
      </c>
      <c r="G43" s="31">
        <v>2.64</v>
      </c>
      <c r="H43" s="38">
        <f t="shared" si="10"/>
        <v>6.3360000000000003</v>
      </c>
      <c r="I43" s="48"/>
      <c r="O43" s="44">
        <v>2.39</v>
      </c>
      <c r="P43" s="31">
        <v>2.38</v>
      </c>
      <c r="Q43" s="38">
        <f t="shared" si="11"/>
        <v>5.6882000000000001</v>
      </c>
      <c r="R43" s="48"/>
    </row>
    <row r="44" spans="1:19" x14ac:dyDescent="0.25">
      <c r="F44" s="44"/>
      <c r="G44" s="31"/>
      <c r="H44" s="39">
        <f>SUM(H41:H43)</f>
        <v>14.226000000000001</v>
      </c>
      <c r="I44" s="48"/>
      <c r="O44" s="44">
        <v>2.39</v>
      </c>
      <c r="P44" s="31">
        <v>2.38</v>
      </c>
      <c r="Q44" s="38">
        <f t="shared" si="11"/>
        <v>5.6882000000000001</v>
      </c>
      <c r="R44" s="78"/>
      <c r="S44" s="30"/>
    </row>
    <row r="45" spans="1:19" x14ac:dyDescent="0.25">
      <c r="F45" s="35"/>
      <c r="G45" s="25"/>
      <c r="H45" s="25"/>
      <c r="I45" s="48"/>
      <c r="O45" s="44"/>
      <c r="P45" s="31"/>
      <c r="Q45" s="41">
        <f>SUM(Q41:Q44)</f>
        <v>32.770600000000002</v>
      </c>
      <c r="R45" s="79"/>
      <c r="S45" s="29"/>
    </row>
    <row r="46" spans="1:19" x14ac:dyDescent="0.25">
      <c r="F46" s="807" t="s">
        <v>61</v>
      </c>
      <c r="G46" s="808"/>
      <c r="H46" s="808"/>
      <c r="I46" s="46"/>
      <c r="O46" s="35"/>
      <c r="P46" s="25"/>
      <c r="Q46" s="25"/>
      <c r="R46" s="79"/>
      <c r="S46" s="29"/>
    </row>
    <row r="47" spans="1:19" x14ac:dyDescent="0.25">
      <c r="F47" s="57" t="s">
        <v>63</v>
      </c>
      <c r="G47" s="33"/>
      <c r="H47" s="33"/>
      <c r="I47" s="46"/>
      <c r="O47" s="802" t="s">
        <v>72</v>
      </c>
      <c r="P47" s="803"/>
      <c r="Q47" s="803"/>
      <c r="R47" s="49"/>
      <c r="S47" s="29"/>
    </row>
    <row r="48" spans="1:19" x14ac:dyDescent="0.25">
      <c r="F48" s="44">
        <v>3.6</v>
      </c>
      <c r="G48" s="31">
        <v>4.58</v>
      </c>
      <c r="H48" s="31">
        <f>+F48*G48</f>
        <v>16.488</v>
      </c>
      <c r="I48" s="46"/>
      <c r="O48" s="44">
        <v>5.43</v>
      </c>
      <c r="P48" s="31">
        <v>2.38</v>
      </c>
      <c r="Q48" s="38">
        <v>2</v>
      </c>
      <c r="R48" s="46">
        <f>+O48*P48*Q48</f>
        <v>25.846799999999998</v>
      </c>
      <c r="S48" s="29"/>
    </row>
    <row r="49" spans="6:19" x14ac:dyDescent="0.25">
      <c r="F49" s="44">
        <v>0.69</v>
      </c>
      <c r="G49" s="31">
        <v>2.62</v>
      </c>
      <c r="H49" s="31">
        <f t="shared" ref="H49:H66" si="12">+F49*G49</f>
        <v>1.8077999999999999</v>
      </c>
      <c r="I49" s="46"/>
      <c r="O49" s="44">
        <v>1.82</v>
      </c>
      <c r="P49" s="31">
        <v>2.38</v>
      </c>
      <c r="Q49" s="38">
        <v>2</v>
      </c>
      <c r="R49" s="46">
        <f>+O49*P49*Q49</f>
        <v>8.6631999999999998</v>
      </c>
      <c r="S49" s="29"/>
    </row>
    <row r="50" spans="6:19" x14ac:dyDescent="0.25">
      <c r="F50" s="44">
        <v>7.25</v>
      </c>
      <c r="G50" s="31">
        <v>1.2</v>
      </c>
      <c r="H50" s="31">
        <f t="shared" si="12"/>
        <v>8.6999999999999993</v>
      </c>
      <c r="I50" s="46"/>
      <c r="O50" s="44"/>
      <c r="P50" s="31"/>
      <c r="Q50" s="31"/>
      <c r="R50" s="50">
        <f>SUM(R48:R49)</f>
        <v>34.51</v>
      </c>
      <c r="S50" s="29"/>
    </row>
    <row r="51" spans="6:19" x14ac:dyDescent="0.25">
      <c r="F51" s="44">
        <v>0.47</v>
      </c>
      <c r="G51" s="31">
        <v>4.55</v>
      </c>
      <c r="H51" s="31">
        <f t="shared" si="12"/>
        <v>2.1384999999999996</v>
      </c>
      <c r="I51" s="46"/>
      <c r="O51" s="35"/>
      <c r="P51" s="25"/>
      <c r="Q51" s="25"/>
      <c r="R51" s="79"/>
      <c r="S51" s="29"/>
    </row>
    <row r="52" spans="6:19" x14ac:dyDescent="0.25">
      <c r="F52" s="44">
        <v>0.9</v>
      </c>
      <c r="G52" s="31">
        <v>3.83</v>
      </c>
      <c r="H52" s="31">
        <f t="shared" si="12"/>
        <v>3.4470000000000001</v>
      </c>
      <c r="I52" s="46"/>
      <c r="O52" s="80"/>
      <c r="P52" s="30"/>
      <c r="Q52" s="30"/>
      <c r="R52" s="79"/>
      <c r="S52" s="29"/>
    </row>
    <row r="53" spans="6:19" ht="15.75" thickBot="1" x14ac:dyDescent="0.3">
      <c r="F53" s="44">
        <v>3.5</v>
      </c>
      <c r="G53" s="31">
        <v>0.28000000000000003</v>
      </c>
      <c r="H53" s="31">
        <f t="shared" si="12"/>
        <v>0.98000000000000009</v>
      </c>
      <c r="I53" s="46"/>
      <c r="O53" s="81"/>
      <c r="P53" s="82"/>
      <c r="Q53" s="83">
        <f>+Q8+Q16+R23+Q38+Q45+R50</f>
        <v>210.26299999999998</v>
      </c>
      <c r="R53" s="84"/>
      <c r="S53" s="29"/>
    </row>
    <row r="54" spans="6:19" x14ac:dyDescent="0.25">
      <c r="F54" s="44" t="s">
        <v>62</v>
      </c>
      <c r="G54" s="31"/>
      <c r="H54" s="31"/>
      <c r="I54" s="46"/>
      <c r="O54" s="29"/>
      <c r="P54" s="29"/>
      <c r="Q54" s="28"/>
      <c r="R54" s="29"/>
      <c r="S54" s="29"/>
    </row>
    <row r="55" spans="6:19" x14ac:dyDescent="0.25">
      <c r="F55" s="44">
        <v>3.7</v>
      </c>
      <c r="G55" s="31">
        <v>2.46</v>
      </c>
      <c r="H55" s="31">
        <f t="shared" si="12"/>
        <v>9.1020000000000003</v>
      </c>
      <c r="I55" s="46"/>
      <c r="O55" s="29"/>
      <c r="P55" s="29"/>
      <c r="Q55" s="28"/>
      <c r="R55" s="29"/>
      <c r="S55" s="29"/>
    </row>
    <row r="56" spans="6:19" x14ac:dyDescent="0.25">
      <c r="F56" s="44">
        <v>4.5</v>
      </c>
      <c r="G56" s="31">
        <v>2.46</v>
      </c>
      <c r="H56" s="31">
        <f t="shared" si="12"/>
        <v>11.07</v>
      </c>
      <c r="I56" s="46"/>
      <c r="O56" s="29"/>
      <c r="P56" s="29"/>
      <c r="Q56" s="29"/>
      <c r="R56" s="29"/>
      <c r="S56" s="29"/>
    </row>
    <row r="57" spans="6:19" x14ac:dyDescent="0.25">
      <c r="F57" s="44">
        <v>3.92</v>
      </c>
      <c r="G57" s="31">
        <v>2.46</v>
      </c>
      <c r="H57" s="31">
        <f t="shared" si="12"/>
        <v>9.6432000000000002</v>
      </c>
      <c r="I57" s="46"/>
      <c r="O57" s="28"/>
      <c r="P57" s="28"/>
      <c r="Q57" s="28"/>
      <c r="R57" s="29"/>
      <c r="S57" s="29"/>
    </row>
    <row r="58" spans="6:19" x14ac:dyDescent="0.25">
      <c r="F58" s="44">
        <v>4.9000000000000004</v>
      </c>
      <c r="G58" s="31">
        <v>2.46</v>
      </c>
      <c r="H58" s="31">
        <f t="shared" si="12"/>
        <v>12.054</v>
      </c>
      <c r="I58" s="46"/>
      <c r="O58" s="28"/>
      <c r="P58" s="28"/>
      <c r="Q58" s="28"/>
    </row>
    <row r="59" spans="6:19" x14ac:dyDescent="0.25">
      <c r="F59" s="44">
        <v>1.23</v>
      </c>
      <c r="G59" s="31">
        <v>2.46</v>
      </c>
      <c r="H59" s="31">
        <f t="shared" si="12"/>
        <v>3.0257999999999998</v>
      </c>
      <c r="I59" s="46"/>
      <c r="O59" s="29"/>
      <c r="P59" s="28"/>
      <c r="Q59" s="28"/>
    </row>
    <row r="60" spans="6:19" x14ac:dyDescent="0.25">
      <c r="F60" s="44">
        <v>11.52</v>
      </c>
      <c r="G60" s="31">
        <v>2.7</v>
      </c>
      <c r="H60" s="31">
        <f t="shared" si="12"/>
        <v>31.103999999999999</v>
      </c>
      <c r="I60" s="46"/>
      <c r="O60" s="29"/>
      <c r="P60" s="28"/>
      <c r="Q60" s="28"/>
    </row>
    <row r="61" spans="6:19" x14ac:dyDescent="0.25">
      <c r="F61" s="44">
        <v>0.6</v>
      </c>
      <c r="G61" s="31">
        <v>1</v>
      </c>
      <c r="H61" s="31">
        <f t="shared" si="12"/>
        <v>0.6</v>
      </c>
      <c r="I61" s="46"/>
      <c r="O61" s="29"/>
      <c r="P61" s="28"/>
      <c r="Q61" s="28"/>
    </row>
    <row r="62" spans="6:19" x14ac:dyDescent="0.25">
      <c r="F62" s="58">
        <v>3.96</v>
      </c>
      <c r="G62" s="52">
        <v>2.7</v>
      </c>
      <c r="H62" s="52">
        <f t="shared" si="12"/>
        <v>10.692</v>
      </c>
      <c r="I62" s="46"/>
      <c r="O62" s="29"/>
      <c r="P62" s="28"/>
      <c r="Q62" s="28"/>
    </row>
    <row r="63" spans="6:19" x14ac:dyDescent="0.25">
      <c r="F63" s="58">
        <v>0.6</v>
      </c>
      <c r="G63" s="52">
        <v>3.83</v>
      </c>
      <c r="H63" s="52">
        <f t="shared" si="12"/>
        <v>2.298</v>
      </c>
      <c r="I63" s="46"/>
      <c r="O63" s="29"/>
      <c r="P63" s="29"/>
      <c r="Q63" s="28"/>
    </row>
    <row r="64" spans="6:19" x14ac:dyDescent="0.25">
      <c r="F64" s="58">
        <v>0.6</v>
      </c>
      <c r="G64" s="52">
        <v>3.5</v>
      </c>
      <c r="H64" s="52">
        <f t="shared" si="12"/>
        <v>2.1</v>
      </c>
      <c r="I64" s="46"/>
      <c r="O64" s="29"/>
      <c r="P64" s="29"/>
      <c r="Q64" s="29"/>
    </row>
    <row r="65" spans="6:17" x14ac:dyDescent="0.25">
      <c r="F65" s="58">
        <v>7.25</v>
      </c>
      <c r="G65" s="52">
        <v>0.6</v>
      </c>
      <c r="H65" s="52">
        <f t="shared" si="12"/>
        <v>4.3499999999999996</v>
      </c>
      <c r="I65" s="46"/>
      <c r="O65" s="29"/>
      <c r="P65" s="29"/>
      <c r="Q65" s="28"/>
    </row>
    <row r="66" spans="6:17" x14ac:dyDescent="0.25">
      <c r="F66" s="58">
        <v>4.55</v>
      </c>
      <c r="G66" s="52">
        <v>0.6</v>
      </c>
      <c r="H66" s="52">
        <f t="shared" si="12"/>
        <v>2.73</v>
      </c>
      <c r="I66" s="46"/>
    </row>
    <row r="67" spans="6:17" x14ac:dyDescent="0.25">
      <c r="F67" s="44"/>
      <c r="G67" s="31"/>
      <c r="H67" s="53">
        <f>SUM(H48:H66)</f>
        <v>132.33029999999997</v>
      </c>
      <c r="I67" s="46"/>
    </row>
    <row r="68" spans="6:17" x14ac:dyDescent="0.25">
      <c r="F68" s="44" t="s">
        <v>64</v>
      </c>
      <c r="G68" s="31"/>
      <c r="H68" s="31"/>
      <c r="I68" s="46"/>
    </row>
    <row r="69" spans="6:17" x14ac:dyDescent="0.25">
      <c r="F69" s="44">
        <v>2.63</v>
      </c>
      <c r="G69" s="31">
        <v>1.4</v>
      </c>
      <c r="H69" s="31">
        <v>2</v>
      </c>
      <c r="I69" s="46">
        <f>+F69*G69*H69</f>
        <v>7.363999999999999</v>
      </c>
    </row>
    <row r="70" spans="6:17" x14ac:dyDescent="0.25">
      <c r="F70" s="44">
        <v>1.64</v>
      </c>
      <c r="G70" s="31">
        <v>1.4</v>
      </c>
      <c r="H70" s="31">
        <v>2</v>
      </c>
      <c r="I70" s="46">
        <f t="shared" ref="I70:I71" si="13">+F70*G70*H70</f>
        <v>4.5919999999999996</v>
      </c>
    </row>
    <row r="71" spans="6:17" x14ac:dyDescent="0.25">
      <c r="F71" s="44">
        <v>1</v>
      </c>
      <c r="G71" s="31">
        <v>2.15</v>
      </c>
      <c r="H71" s="31">
        <v>2</v>
      </c>
      <c r="I71" s="46">
        <f t="shared" si="13"/>
        <v>4.3</v>
      </c>
    </row>
    <row r="72" spans="6:17" x14ac:dyDescent="0.25">
      <c r="F72" s="44">
        <v>0.77</v>
      </c>
      <c r="G72" s="31">
        <v>2.1800000000000002</v>
      </c>
      <c r="H72" s="31"/>
      <c r="I72" s="46">
        <f>+F72*G72</f>
        <v>1.6786000000000001</v>
      </c>
    </row>
    <row r="73" spans="6:17" x14ac:dyDescent="0.25">
      <c r="F73" s="44">
        <v>0.82</v>
      </c>
      <c r="G73" s="31">
        <v>2.2000000000000002</v>
      </c>
      <c r="H73" s="31"/>
      <c r="I73" s="46">
        <f>+F73*G73</f>
        <v>1.804</v>
      </c>
    </row>
    <row r="74" spans="6:17" x14ac:dyDescent="0.25">
      <c r="F74" s="44">
        <v>0.62</v>
      </c>
      <c r="G74" s="31">
        <v>2.2000000000000002</v>
      </c>
      <c r="H74" s="31"/>
      <c r="I74" s="46">
        <f>+F74*G74</f>
        <v>1.3640000000000001</v>
      </c>
    </row>
    <row r="75" spans="6:17" x14ac:dyDescent="0.25">
      <c r="F75" s="44">
        <v>1.69</v>
      </c>
      <c r="G75" s="31">
        <v>2.17</v>
      </c>
      <c r="H75" s="31"/>
      <c r="I75" s="46">
        <f t="shared" ref="I75" si="14">+F75*G75</f>
        <v>3.6672999999999996</v>
      </c>
    </row>
    <row r="76" spans="6:17" x14ac:dyDescent="0.25">
      <c r="F76" s="44">
        <v>2.4300000000000002</v>
      </c>
      <c r="G76" s="31">
        <v>1.4</v>
      </c>
      <c r="H76" s="31">
        <v>2</v>
      </c>
      <c r="I76" s="46">
        <f>+F76*G76*2</f>
        <v>6.8040000000000003</v>
      </c>
      <c r="J76" s="25"/>
    </row>
    <row r="77" spans="6:17" x14ac:dyDescent="0.25">
      <c r="F77" s="44"/>
      <c r="G77" s="31"/>
      <c r="H77" s="31"/>
      <c r="I77" s="45">
        <f>SUM(I69:I76)</f>
        <v>31.573900000000002</v>
      </c>
      <c r="J77" s="20"/>
    </row>
    <row r="78" spans="6:17" x14ac:dyDescent="0.25">
      <c r="F78" s="44"/>
      <c r="G78" s="31"/>
      <c r="H78" s="41">
        <f>+H67-I77</f>
        <v>100.75639999999996</v>
      </c>
      <c r="I78" s="46"/>
    </row>
    <row r="79" spans="6:17" x14ac:dyDescent="0.25">
      <c r="F79" s="35"/>
      <c r="G79" s="25"/>
      <c r="H79" s="25"/>
      <c r="I79" s="48"/>
    </row>
    <row r="80" spans="6:17" x14ac:dyDescent="0.25">
      <c r="F80" s="802" t="s">
        <v>65</v>
      </c>
      <c r="G80" s="803"/>
      <c r="H80" s="803"/>
      <c r="I80" s="806"/>
    </row>
    <row r="81" spans="6:9" x14ac:dyDescent="0.25">
      <c r="F81" s="44">
        <v>14.1</v>
      </c>
      <c r="G81" s="31">
        <v>2.44</v>
      </c>
      <c r="H81" s="31">
        <f>+F81*G81</f>
        <v>34.403999999999996</v>
      </c>
      <c r="I81" s="46"/>
    </row>
    <row r="82" spans="6:9" x14ac:dyDescent="0.25">
      <c r="F82" s="44">
        <v>9.8000000000000007</v>
      </c>
      <c r="G82" s="31">
        <v>2.2999999999999998</v>
      </c>
      <c r="H82" s="31">
        <f>+F82*G82</f>
        <v>22.54</v>
      </c>
      <c r="I82" s="46"/>
    </row>
    <row r="83" spans="6:9" x14ac:dyDescent="0.25">
      <c r="F83" s="44"/>
      <c r="G83" s="31"/>
      <c r="H83" s="31">
        <f>SUM(H81:H82)</f>
        <v>56.943999999999996</v>
      </c>
      <c r="I83" s="46"/>
    </row>
    <row r="84" spans="6:9" x14ac:dyDescent="0.25">
      <c r="F84" s="44"/>
      <c r="G84" s="31"/>
      <c r="H84" s="31"/>
      <c r="I84" s="46"/>
    </row>
    <row r="85" spans="6:9" x14ac:dyDescent="0.25">
      <c r="F85" s="44" t="s">
        <v>50</v>
      </c>
      <c r="G85" s="31"/>
      <c r="H85" s="31"/>
      <c r="I85" s="46"/>
    </row>
    <row r="86" spans="6:9" x14ac:dyDescent="0.25">
      <c r="F86" s="44">
        <v>13.1</v>
      </c>
      <c r="G86" s="31">
        <v>1.57</v>
      </c>
      <c r="H86" s="31">
        <f>+F86*G86</f>
        <v>20.567</v>
      </c>
      <c r="I86" s="46"/>
    </row>
    <row r="87" spans="6:9" x14ac:dyDescent="0.25">
      <c r="F87" s="44"/>
      <c r="G87" s="31"/>
      <c r="H87" s="31"/>
      <c r="I87" s="46"/>
    </row>
    <row r="88" spans="6:9" x14ac:dyDescent="0.25">
      <c r="F88" s="44" t="s">
        <v>52</v>
      </c>
      <c r="G88" s="31"/>
      <c r="H88" s="31"/>
      <c r="I88" s="46"/>
    </row>
    <row r="89" spans="6:9" x14ac:dyDescent="0.25">
      <c r="F89" s="44">
        <v>1.4</v>
      </c>
      <c r="G89" s="31">
        <v>2</v>
      </c>
      <c r="H89" s="31">
        <v>2.8</v>
      </c>
      <c r="I89" s="46"/>
    </row>
    <row r="90" spans="6:9" x14ac:dyDescent="0.25">
      <c r="F90" s="44"/>
      <c r="G90" s="31"/>
      <c r="H90" s="31"/>
      <c r="I90" s="46"/>
    </row>
    <row r="91" spans="6:9" x14ac:dyDescent="0.25">
      <c r="F91" s="44"/>
      <c r="G91" s="31"/>
      <c r="H91" s="41">
        <f>+H83+H86-H89</f>
        <v>74.710999999999999</v>
      </c>
      <c r="I91" s="46"/>
    </row>
    <row r="92" spans="6:9" x14ac:dyDescent="0.25">
      <c r="F92" s="35"/>
      <c r="G92" s="25"/>
      <c r="H92" s="25"/>
      <c r="I92" s="48"/>
    </row>
    <row r="93" spans="6:9" x14ac:dyDescent="0.25">
      <c r="F93" s="802" t="s">
        <v>68</v>
      </c>
      <c r="G93" s="803"/>
      <c r="H93" s="803"/>
      <c r="I93" s="806"/>
    </row>
    <row r="94" spans="6:9" x14ac:dyDescent="0.25">
      <c r="F94" s="44">
        <v>11.92</v>
      </c>
      <c r="G94" s="31">
        <v>2.38</v>
      </c>
      <c r="H94" s="38">
        <f>+F94*G94</f>
        <v>28.369599999999998</v>
      </c>
      <c r="I94" s="46"/>
    </row>
    <row r="95" spans="6:9" x14ac:dyDescent="0.25">
      <c r="F95" s="44">
        <v>11.92</v>
      </c>
      <c r="G95" s="31">
        <v>2.38</v>
      </c>
      <c r="H95" s="38">
        <f>+F95*G95</f>
        <v>28.369599999999998</v>
      </c>
      <c r="I95" s="46"/>
    </row>
    <row r="96" spans="6:9" x14ac:dyDescent="0.25">
      <c r="F96" s="44"/>
      <c r="G96" s="31"/>
      <c r="H96" s="54">
        <f>SUM(H94:H95)</f>
        <v>56.739199999999997</v>
      </c>
      <c r="I96" s="46"/>
    </row>
    <row r="97" spans="6:9" x14ac:dyDescent="0.25">
      <c r="F97" s="44" t="s">
        <v>64</v>
      </c>
      <c r="G97" s="31"/>
      <c r="H97" s="31"/>
      <c r="I97" s="46"/>
    </row>
    <row r="98" spans="6:9" x14ac:dyDescent="0.25">
      <c r="F98" s="59">
        <v>2</v>
      </c>
      <c r="G98" s="38">
        <v>1</v>
      </c>
      <c r="H98" s="38">
        <f>+F98*G98</f>
        <v>2</v>
      </c>
      <c r="I98" s="46"/>
    </row>
    <row r="99" spans="6:9" x14ac:dyDescent="0.25">
      <c r="F99" s="59">
        <v>2</v>
      </c>
      <c r="G99" s="38">
        <v>1</v>
      </c>
      <c r="H99" s="38">
        <f t="shared" ref="H99:H103" si="15">+F99*G99</f>
        <v>2</v>
      </c>
      <c r="I99" s="46"/>
    </row>
    <row r="100" spans="6:9" x14ac:dyDescent="0.25">
      <c r="F100" s="44">
        <v>1.47</v>
      </c>
      <c r="G100" s="38">
        <v>1</v>
      </c>
      <c r="H100" s="38">
        <f t="shared" si="15"/>
        <v>1.47</v>
      </c>
      <c r="I100" s="46"/>
    </row>
    <row r="101" spans="6:9" x14ac:dyDescent="0.25">
      <c r="F101" s="44">
        <v>1</v>
      </c>
      <c r="G101" s="38">
        <v>1</v>
      </c>
      <c r="H101" s="38">
        <f t="shared" si="15"/>
        <v>1</v>
      </c>
      <c r="I101" s="46"/>
    </row>
    <row r="102" spans="6:9" x14ac:dyDescent="0.25">
      <c r="F102" s="44">
        <v>2</v>
      </c>
      <c r="G102" s="38">
        <v>1</v>
      </c>
      <c r="H102" s="38">
        <f t="shared" si="15"/>
        <v>2</v>
      </c>
      <c r="I102" s="46"/>
    </row>
    <row r="103" spans="6:9" x14ac:dyDescent="0.25">
      <c r="F103" s="44">
        <v>2</v>
      </c>
      <c r="G103" s="38">
        <v>1</v>
      </c>
      <c r="H103" s="38">
        <f t="shared" si="15"/>
        <v>2</v>
      </c>
      <c r="I103" s="46"/>
    </row>
    <row r="104" spans="6:9" x14ac:dyDescent="0.25">
      <c r="F104" s="44"/>
      <c r="G104" s="31"/>
      <c r="H104" s="38">
        <f>SUM(H98:H103)</f>
        <v>10.469999999999999</v>
      </c>
      <c r="I104" s="46"/>
    </row>
    <row r="105" spans="6:9" x14ac:dyDescent="0.25">
      <c r="F105" s="44"/>
      <c r="G105" s="31"/>
      <c r="H105" s="31"/>
      <c r="I105" s="46"/>
    </row>
    <row r="106" spans="6:9" x14ac:dyDescent="0.25">
      <c r="F106" s="44"/>
      <c r="G106" s="31"/>
      <c r="H106" s="41">
        <f>+H96-H104</f>
        <v>46.269199999999998</v>
      </c>
      <c r="I106" s="46"/>
    </row>
    <row r="107" spans="6:9" x14ac:dyDescent="0.25">
      <c r="F107" s="35"/>
      <c r="G107" s="25"/>
      <c r="H107" s="25"/>
      <c r="I107" s="48"/>
    </row>
    <row r="108" spans="6:9" x14ac:dyDescent="0.25">
      <c r="F108" s="802" t="s">
        <v>71</v>
      </c>
      <c r="G108" s="803"/>
      <c r="H108" s="803"/>
      <c r="I108" s="46"/>
    </row>
    <row r="109" spans="6:9" x14ac:dyDescent="0.25">
      <c r="F109" s="44">
        <v>5.43</v>
      </c>
      <c r="G109" s="31">
        <v>2.38</v>
      </c>
      <c r="H109" s="38">
        <f>+F109*G109</f>
        <v>12.923399999999999</v>
      </c>
      <c r="I109" s="46"/>
    </row>
    <row r="110" spans="6:9" x14ac:dyDescent="0.25">
      <c r="F110" s="44">
        <v>5.43</v>
      </c>
      <c r="G110" s="31">
        <v>1.56</v>
      </c>
      <c r="H110" s="38">
        <f t="shared" ref="H110:H112" si="16">+F110*G110</f>
        <v>8.4708000000000006</v>
      </c>
      <c r="I110" s="46"/>
    </row>
    <row r="111" spans="6:9" x14ac:dyDescent="0.25">
      <c r="F111" s="44">
        <v>2.39</v>
      </c>
      <c r="G111" s="31">
        <v>2.38</v>
      </c>
      <c r="H111" s="38">
        <f t="shared" si="16"/>
        <v>5.6882000000000001</v>
      </c>
      <c r="I111" s="46"/>
    </row>
    <row r="112" spans="6:9" x14ac:dyDescent="0.25">
      <c r="F112" s="44">
        <v>2.39</v>
      </c>
      <c r="G112" s="31">
        <v>2.38</v>
      </c>
      <c r="H112" s="38">
        <f t="shared" si="16"/>
        <v>5.6882000000000001</v>
      </c>
      <c r="I112" s="46"/>
    </row>
    <row r="113" spans="6:9" x14ac:dyDescent="0.25">
      <c r="F113" s="44"/>
      <c r="G113" s="31"/>
      <c r="H113" s="41">
        <f>SUM(H109:H112)</f>
        <v>32.770600000000002</v>
      </c>
      <c r="I113" s="46"/>
    </row>
    <row r="114" spans="6:9" x14ac:dyDescent="0.25">
      <c r="F114" s="44"/>
      <c r="G114" s="31"/>
      <c r="H114" s="38"/>
      <c r="I114" s="46"/>
    </row>
    <row r="115" spans="6:9" x14ac:dyDescent="0.25">
      <c r="F115" s="802" t="s">
        <v>72</v>
      </c>
      <c r="G115" s="803"/>
      <c r="H115" s="803"/>
      <c r="I115" s="46"/>
    </row>
    <row r="116" spans="6:9" x14ac:dyDescent="0.25">
      <c r="F116" s="44">
        <v>5.43</v>
      </c>
      <c r="G116" s="31">
        <v>2.38</v>
      </c>
      <c r="H116" s="38">
        <v>2</v>
      </c>
      <c r="I116" s="46">
        <f>+F116*G116*H116</f>
        <v>25.846799999999998</v>
      </c>
    </row>
    <row r="117" spans="6:9" x14ac:dyDescent="0.25">
      <c r="F117" s="44">
        <v>1.82</v>
      </c>
      <c r="G117" s="31">
        <v>2.38</v>
      </c>
      <c r="H117" s="38">
        <v>2</v>
      </c>
      <c r="I117" s="46">
        <f>+F117*G117*H117</f>
        <v>8.6631999999999998</v>
      </c>
    </row>
    <row r="118" spans="6:9" x14ac:dyDescent="0.25">
      <c r="F118" s="44"/>
      <c r="G118" s="31"/>
      <c r="H118" s="31"/>
      <c r="I118" s="50">
        <f>SUM(I116:I117)</f>
        <v>34.51</v>
      </c>
    </row>
    <row r="119" spans="6:9" x14ac:dyDescent="0.25">
      <c r="F119" s="44"/>
      <c r="G119" s="31"/>
      <c r="H119" s="31"/>
      <c r="I119" s="46"/>
    </row>
    <row r="120" spans="6:9" x14ac:dyDescent="0.25">
      <c r="F120" s="44"/>
      <c r="G120" s="31"/>
      <c r="H120" s="31"/>
      <c r="I120" s="46"/>
    </row>
    <row r="121" spans="6:9" ht="15.75" thickBot="1" x14ac:dyDescent="0.3">
      <c r="F121" s="60"/>
      <c r="G121" s="61"/>
      <c r="H121" s="62">
        <f>+H9+H15+H20+H25+H39+H44+H78+H91+H106+H113+I118</f>
        <v>389.94929999999994</v>
      </c>
      <c r="I121" s="63"/>
    </row>
  </sheetData>
  <mergeCells count="44">
    <mergeCell ref="K7:M7"/>
    <mergeCell ref="T6:W6"/>
    <mergeCell ref="AG1:AI1"/>
    <mergeCell ref="AG2:AI2"/>
    <mergeCell ref="AG4:AI4"/>
    <mergeCell ref="AG6:AI6"/>
    <mergeCell ref="O1:R1"/>
    <mergeCell ref="T1:W1"/>
    <mergeCell ref="T2:W2"/>
    <mergeCell ref="F115:H115"/>
    <mergeCell ref="O47:Q47"/>
    <mergeCell ref="T19:V19"/>
    <mergeCell ref="F80:I80"/>
    <mergeCell ref="O10:Q10"/>
    <mergeCell ref="O18:R18"/>
    <mergeCell ref="O25:Q25"/>
    <mergeCell ref="F108:H108"/>
    <mergeCell ref="O40:Q40"/>
    <mergeCell ref="T12:V12"/>
    <mergeCell ref="K10:M10"/>
    <mergeCell ref="K13:M13"/>
    <mergeCell ref="F26:H26"/>
    <mergeCell ref="F2:H2"/>
    <mergeCell ref="F17:H17"/>
    <mergeCell ref="A24:D24"/>
    <mergeCell ref="F93:I93"/>
    <mergeCell ref="F46:H46"/>
    <mergeCell ref="A12:D12"/>
    <mergeCell ref="AK10:AN10"/>
    <mergeCell ref="AK2:AN2"/>
    <mergeCell ref="AK1:AN1"/>
    <mergeCell ref="AK7:AO7"/>
    <mergeCell ref="A2:D2"/>
    <mergeCell ref="A1:D1"/>
    <mergeCell ref="AC1:AE1"/>
    <mergeCell ref="Y2:AA2"/>
    <mergeCell ref="AC2:AE2"/>
    <mergeCell ref="K5:M5"/>
    <mergeCell ref="Y1:AA1"/>
    <mergeCell ref="K1:M1"/>
    <mergeCell ref="K2:M2"/>
    <mergeCell ref="F1:H1"/>
    <mergeCell ref="O2:Q2"/>
    <mergeCell ref="Y4:AA4"/>
  </mergeCells>
  <pageMargins left="0.7" right="0.7" top="0.75" bottom="0.75" header="0.3" footer="0.3"/>
  <pageSetup paperSize="9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9"/>
  <sheetViews>
    <sheetView workbookViewId="0">
      <selection activeCell="G27" sqref="G27"/>
    </sheetView>
  </sheetViews>
  <sheetFormatPr baseColWidth="10" defaultRowHeight="15" x14ac:dyDescent="0.25"/>
  <cols>
    <col min="1" max="1" width="59" customWidth="1"/>
    <col min="2" max="2" width="17" customWidth="1"/>
    <col min="3" max="3" width="15.28515625" customWidth="1"/>
    <col min="4" max="4" width="18.85546875" customWidth="1"/>
    <col min="5" max="5" width="17.7109375" customWidth="1"/>
    <col min="6" max="6" width="20.28515625" customWidth="1"/>
    <col min="7" max="7" width="27.42578125" customWidth="1"/>
    <col min="8" max="8" width="23.85546875" customWidth="1"/>
    <col min="9" max="9" width="21.28515625" customWidth="1"/>
    <col min="10" max="10" width="14.28515625" customWidth="1"/>
  </cols>
  <sheetData>
    <row r="1" spans="1:10" ht="26.25" x14ac:dyDescent="0.25">
      <c r="A1" s="93"/>
      <c r="B1" s="93" t="s">
        <v>77</v>
      </c>
      <c r="C1" s="94" t="s">
        <v>78</v>
      </c>
      <c r="D1" s="94" t="s">
        <v>79</v>
      </c>
      <c r="E1" s="94" t="s">
        <v>55</v>
      </c>
      <c r="F1" s="94" t="s">
        <v>67</v>
      </c>
      <c r="G1" s="95" t="s">
        <v>83</v>
      </c>
      <c r="H1" s="94" t="s">
        <v>85</v>
      </c>
      <c r="I1" s="94" t="s">
        <v>71</v>
      </c>
      <c r="J1" s="94" t="s">
        <v>88</v>
      </c>
    </row>
    <row r="2" spans="1:10" x14ac:dyDescent="0.25">
      <c r="A2" s="98" t="s">
        <v>96</v>
      </c>
      <c r="B2" s="98">
        <f>6+B6</f>
        <v>7</v>
      </c>
      <c r="C2" s="99">
        <v>1</v>
      </c>
      <c r="D2" s="100"/>
      <c r="E2" s="99">
        <f>2+3+3</f>
        <v>8</v>
      </c>
      <c r="F2" s="99">
        <f>4+4+F6</f>
        <v>9</v>
      </c>
      <c r="G2" s="101"/>
      <c r="H2" s="100"/>
      <c r="I2" s="100"/>
      <c r="J2" s="100">
        <f>+B2+C2+E2+F2</f>
        <v>25</v>
      </c>
    </row>
    <row r="3" spans="1:10" x14ac:dyDescent="0.25">
      <c r="A3" s="31" t="s">
        <v>97</v>
      </c>
      <c r="B3" s="31">
        <v>13</v>
      </c>
      <c r="C3" s="31"/>
      <c r="D3" s="31"/>
      <c r="E3" s="33">
        <v>4</v>
      </c>
      <c r="F3" s="31">
        <v>4</v>
      </c>
      <c r="G3" s="31"/>
      <c r="H3" s="31">
        <v>3</v>
      </c>
      <c r="I3" s="31">
        <v>6</v>
      </c>
      <c r="J3" s="100">
        <f>+SUM(B3:I3)</f>
        <v>30</v>
      </c>
    </row>
    <row r="4" spans="1:10" x14ac:dyDescent="0.25">
      <c r="A4" s="31" t="s">
        <v>95</v>
      </c>
      <c r="B4" s="31"/>
      <c r="C4" s="31">
        <v>1</v>
      </c>
      <c r="D4" s="31">
        <v>3</v>
      </c>
      <c r="E4" s="31"/>
      <c r="F4" s="31"/>
      <c r="G4" s="31"/>
      <c r="H4" s="31"/>
      <c r="I4" s="31"/>
      <c r="J4" s="96">
        <f t="shared" ref="J4:J9" si="0">+SUM(B4:I4)</f>
        <v>4</v>
      </c>
    </row>
    <row r="5" spans="1:10" x14ac:dyDescent="0.25">
      <c r="A5" s="31" t="s">
        <v>80</v>
      </c>
      <c r="B5" s="31">
        <v>3</v>
      </c>
      <c r="C5" s="31"/>
      <c r="D5" s="31"/>
      <c r="E5" s="31">
        <v>1</v>
      </c>
      <c r="F5" s="31"/>
      <c r="G5" s="31"/>
      <c r="H5" s="31"/>
      <c r="I5" s="31"/>
      <c r="J5" s="96">
        <f t="shared" si="0"/>
        <v>4</v>
      </c>
    </row>
    <row r="6" spans="1:10" x14ac:dyDescent="0.25">
      <c r="A6" s="31" t="s">
        <v>81</v>
      </c>
      <c r="B6" s="31">
        <v>1</v>
      </c>
      <c r="C6" s="31"/>
      <c r="D6" s="31"/>
      <c r="E6" s="31"/>
      <c r="F6" s="31">
        <v>1</v>
      </c>
      <c r="G6" s="31"/>
      <c r="H6" s="31"/>
      <c r="I6" s="31"/>
      <c r="J6" s="96">
        <f t="shared" si="0"/>
        <v>2</v>
      </c>
    </row>
    <row r="7" spans="1:10" x14ac:dyDescent="0.25">
      <c r="A7" s="31" t="s">
        <v>86</v>
      </c>
      <c r="B7" s="31"/>
      <c r="C7" s="31"/>
      <c r="D7" s="31"/>
      <c r="E7" s="31">
        <f>2+5</f>
        <v>7</v>
      </c>
      <c r="F7" s="31">
        <v>4</v>
      </c>
      <c r="G7" s="31"/>
      <c r="H7" s="31"/>
      <c r="I7" s="31">
        <v>10</v>
      </c>
      <c r="J7" s="96">
        <f t="shared" si="0"/>
        <v>21</v>
      </c>
    </row>
    <row r="8" spans="1:10" ht="29.25" customHeight="1" x14ac:dyDescent="0.25">
      <c r="A8" s="97" t="s">
        <v>82</v>
      </c>
      <c r="B8" s="31"/>
      <c r="C8" s="31"/>
      <c r="D8" s="31"/>
      <c r="E8" s="31"/>
      <c r="F8" s="31"/>
      <c r="G8" s="31">
        <v>1</v>
      </c>
      <c r="H8" s="31"/>
      <c r="I8" s="31">
        <v>1</v>
      </c>
      <c r="J8" s="96">
        <f t="shared" si="0"/>
        <v>2</v>
      </c>
    </row>
    <row r="9" spans="1:10" x14ac:dyDescent="0.25">
      <c r="A9" s="31" t="s">
        <v>84</v>
      </c>
      <c r="B9" s="31"/>
      <c r="C9" s="31"/>
      <c r="D9" s="31"/>
      <c r="E9" s="31"/>
      <c r="F9" s="31"/>
      <c r="G9" s="31">
        <v>16</v>
      </c>
      <c r="H9" s="31"/>
      <c r="I9" s="31">
        <v>24</v>
      </c>
      <c r="J9" s="96">
        <f t="shared" si="0"/>
        <v>40</v>
      </c>
    </row>
  </sheetData>
  <phoneticPr fontId="11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PRESUPUESTO</vt:lpstr>
      <vt:lpstr>PRELIMINARES </vt:lpstr>
      <vt:lpstr>MAMPOSTERIA, PLANTILLAS, PAÑETE</vt:lpstr>
      <vt:lpstr>REDES HIDROSANITARIAS</vt:lpstr>
      <vt:lpstr>PISOS Y ACABADOS</vt:lpstr>
      <vt:lpstr>ADICIONALES</vt:lpstr>
      <vt:lpstr>INSTALACIONES ELECTRICAS</vt:lpstr>
      <vt:lpstr>CANTIDADES</vt:lpstr>
      <vt:lpstr>PARTE ELECTRICA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Yamid Ruiz</dc:creator>
  <cp:lastModifiedBy>Windows User</cp:lastModifiedBy>
  <dcterms:created xsi:type="dcterms:W3CDTF">2020-03-11T21:50:52Z</dcterms:created>
  <dcterms:modified xsi:type="dcterms:W3CDTF">2020-04-27T14:13:52Z</dcterms:modified>
</cp:coreProperties>
</file>