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C:\Users\monica.quevedo\Downloads\"/>
    </mc:Choice>
  </mc:AlternateContent>
  <xr:revisionPtr revIDLastSave="0" documentId="13_ncr:1_{1ACA6C36-6F9E-4C9B-B16B-558781E2CD2E}" xr6:coauthVersionLast="47" xr6:coauthVersionMax="47" xr10:uidLastSave="{00000000-0000-0000-0000-000000000000}"/>
  <bookViews>
    <workbookView xWindow="390" yWindow="0" windowWidth="22230" windowHeight="15600" xr2:uid="{A599F828-DDA3-F54F-9ACD-D12D2B40D73B}"/>
  </bookViews>
  <sheets>
    <sheet name="PT_ITEMS_2024"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PT_ITEMS_2024!#REF!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PT_ITEMS_2024!$A$1:$K$252</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[7]lista!$A$6:$A$7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[8]Tablas!$F$2:$F$34</definedName>
    <definedName name="Estrategia">[9]Tablas!$F$2:$F$34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[8]Tablas!$D$2:$D$10</definedName>
    <definedName name="Fuente">[9]Tablas!$D$2:$D$10</definedName>
    <definedName name="Ｆグラフ" localSheetId="0" hidden="1">#REF!</definedName>
    <definedName name="Ｆグラフ" hidden="1">#REF!</definedName>
    <definedName name="GANA">'[10]20_LP2_G2'!$S$5</definedName>
    <definedName name="GANA1">'[11]DIAG Grupo 1'!$R$13</definedName>
    <definedName name="GANA2">'[11]DIAG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[12]Seletor!$C$13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[10]EM_OCT2020!$HM$11:$HM$19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[10]EM_OCT2020!$HL$11:$HL$15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[13]DATOS!$B$2:$B$2</definedName>
    <definedName name="MmExcelLinker_A12B55A7_9F67_4A31_8ABE_1C1F4218B5AF">BASE DE [13]DATOS!$B$2:$B$2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'[14]Cons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[8]Tablas!$E$2:$E$17</definedName>
    <definedName name="Objetivos">[9]Tablas!$E$2:$E$17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[7]lista!$A$15:$A$17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'[15]SALARIO DE REFERENCIA'!$B$7:$B$121</definedName>
    <definedName name="perfiles">'[16]SALARIO DE REFERENCIA'!$B$7:$B$121</definedName>
    <definedName name="pilares" localSheetId="0">[8]Tablas!$G$2:$G$6</definedName>
    <definedName name="pilares">[9]Tablas!$G$2:$G$6</definedName>
    <definedName name="Procedencia" localSheetId="0">[7]lista!$A$2:$A$3</definedName>
    <definedName name="Procedencia">[7]lista!$A$2:$A$3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'[17]Salarios de Referencia'!$B$7:$B$120</definedName>
    <definedName name="salariosref">'[18]Salarios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[7]lista!$A$11:$A$13</definedName>
    <definedName name="tipodeanalisis" localSheetId="0">'[3]Analisis microbiologico'!$A$110:$A$182</definedName>
    <definedName name="tipodeanalisis">'[4]Analisis microbiologico'!$A$110:$A$182</definedName>
    <definedName name="_xlnm.Print_Titles" localSheetId="0">PT_ITEMS_2024!$B:$D,PT_ITEMS_2024!$2:$10</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[7]lista!$A$11:$A$13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[19]Listas!$B$2:$B$34</definedName>
    <definedName name="zzz">[20]Listas!$B$2:$B$34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 l="1"/>
  <c r="I34" i="1"/>
  <c r="I36" i="1" s="1"/>
  <c r="I224" i="1"/>
  <c r="I223" i="1"/>
  <c r="I222" i="1"/>
  <c r="I225" i="1" s="1"/>
  <c r="I219" i="1"/>
  <c r="I218" i="1"/>
  <c r="I217" i="1"/>
  <c r="I216" i="1"/>
  <c r="I213" i="1"/>
  <c r="I212" i="1"/>
  <c r="I211" i="1"/>
  <c r="I210" i="1"/>
  <c r="I214" i="1" s="1"/>
  <c r="I207" i="1"/>
  <c r="I206" i="1"/>
  <c r="I205" i="1"/>
  <c r="I204" i="1"/>
  <c r="I203" i="1"/>
  <c r="I202" i="1"/>
  <c r="I201" i="1"/>
  <c r="I200" i="1"/>
  <c r="I199" i="1"/>
  <c r="I196" i="1"/>
  <c r="I195" i="1"/>
  <c r="I194" i="1"/>
  <c r="I193" i="1"/>
  <c r="I190" i="1"/>
  <c r="I189" i="1"/>
  <c r="I188" i="1"/>
  <c r="I191" i="1" s="1"/>
  <c r="I183" i="1"/>
  <c r="I182" i="1"/>
  <c r="I181" i="1"/>
  <c r="I180" i="1"/>
  <c r="I179" i="1"/>
  <c r="I178" i="1"/>
  <c r="I177" i="1"/>
  <c r="I176" i="1"/>
  <c r="I175" i="1"/>
  <c r="I172" i="1"/>
  <c r="I171" i="1"/>
  <c r="I170" i="1"/>
  <c r="I169" i="1"/>
  <c r="I168" i="1"/>
  <c r="I167" i="1"/>
  <c r="I166" i="1"/>
  <c r="I165" i="1"/>
  <c r="I164" i="1"/>
  <c r="I161" i="1"/>
  <c r="I160" i="1"/>
  <c r="I159" i="1"/>
  <c r="I156" i="1"/>
  <c r="I155" i="1"/>
  <c r="I154" i="1"/>
  <c r="I153" i="1"/>
  <c r="I157" i="1" s="1"/>
  <c r="I150" i="1"/>
  <c r="I149" i="1"/>
  <c r="I146" i="1"/>
  <c r="I145" i="1"/>
  <c r="I142" i="1"/>
  <c r="I141" i="1"/>
  <c r="I140" i="1"/>
  <c r="I139" i="1"/>
  <c r="I138" i="1"/>
  <c r="I137" i="1"/>
  <c r="I132" i="1"/>
  <c r="I131" i="1"/>
  <c r="I130" i="1"/>
  <c r="I127" i="1"/>
  <c r="I126" i="1"/>
  <c r="I128" i="1" s="1"/>
  <c r="I123" i="1"/>
  <c r="I124" i="1" s="1"/>
  <c r="I120" i="1"/>
  <c r="I121" i="1" s="1"/>
  <c r="I117" i="1"/>
  <c r="I116" i="1"/>
  <c r="I115" i="1"/>
  <c r="I114" i="1"/>
  <c r="I113" i="1"/>
  <c r="I112" i="1"/>
  <c r="I111" i="1"/>
  <c r="I110" i="1"/>
  <c r="I109" i="1"/>
  <c r="I106" i="1"/>
  <c r="I105" i="1"/>
  <c r="I104" i="1"/>
  <c r="I101" i="1"/>
  <c r="I102" i="1" s="1"/>
  <c r="I98" i="1"/>
  <c r="I99" i="1" s="1"/>
  <c r="I95" i="1"/>
  <c r="I94" i="1"/>
  <c r="I93" i="1"/>
  <c r="I92" i="1"/>
  <c r="I91" i="1"/>
  <c r="I90" i="1"/>
  <c r="I87" i="1"/>
  <c r="I86" i="1"/>
  <c r="I85" i="1"/>
  <c r="I84" i="1"/>
  <c r="I83" i="1"/>
  <c r="I80" i="1"/>
  <c r="I81" i="1" s="1"/>
  <c r="I79" i="1"/>
  <c r="I78" i="1"/>
  <c r="I75" i="1"/>
  <c r="I74" i="1"/>
  <c r="I76" i="1" s="1"/>
  <c r="I71" i="1"/>
  <c r="I70" i="1"/>
  <c r="I69" i="1"/>
  <c r="I68" i="1"/>
  <c r="I67" i="1"/>
  <c r="I66" i="1"/>
  <c r="I65" i="1"/>
  <c r="I62" i="1"/>
  <c r="I63" i="1" s="1"/>
  <c r="I57" i="1"/>
  <c r="I58" i="1" s="1"/>
  <c r="I54" i="1"/>
  <c r="I53" i="1"/>
  <c r="I52" i="1"/>
  <c r="I51" i="1"/>
  <c r="I50" i="1"/>
  <c r="I49" i="1"/>
  <c r="I48" i="1"/>
  <c r="I47" i="1"/>
  <c r="I44" i="1"/>
  <c r="I45" i="1" s="1"/>
  <c r="I38" i="1"/>
  <c r="I39" i="1" s="1"/>
  <c r="I15" i="1"/>
  <c r="I16" i="1"/>
  <c r="I17" i="1"/>
  <c r="I18" i="1"/>
  <c r="I19" i="1"/>
  <c r="I20" i="1"/>
  <c r="I21" i="1"/>
  <c r="I22" i="1"/>
  <c r="I23" i="1"/>
  <c r="I24" i="1"/>
  <c r="I25" i="1"/>
  <c r="I26" i="1"/>
  <c r="I27" i="1"/>
  <c r="I28" i="1"/>
  <c r="I29" i="1"/>
  <c r="I30" i="1"/>
  <c r="I14" i="1"/>
  <c r="I151" i="1" l="1"/>
  <c r="I162" i="1"/>
  <c r="I133" i="1"/>
  <c r="I147" i="1"/>
  <c r="I220" i="1"/>
  <c r="I226" i="1" s="1"/>
  <c r="I173" i="1"/>
  <c r="I197" i="1"/>
  <c r="I143" i="1"/>
  <c r="I72" i="1"/>
  <c r="I96" i="1"/>
  <c r="I107" i="1"/>
  <c r="I184" i="1"/>
  <c r="I208" i="1"/>
  <c r="I31" i="1"/>
  <c r="I55" i="1"/>
  <c r="I59" i="1" s="1"/>
  <c r="I88" i="1"/>
  <c r="I118" i="1"/>
  <c r="G109" i="1"/>
  <c r="G223" i="1"/>
  <c r="G224" i="1"/>
  <c r="G222" i="1"/>
  <c r="G217" i="1"/>
  <c r="G218" i="1"/>
  <c r="G219" i="1"/>
  <c r="G216" i="1"/>
  <c r="G211" i="1"/>
  <c r="G212" i="1"/>
  <c r="G213" i="1"/>
  <c r="G210" i="1"/>
  <c r="G200" i="1"/>
  <c r="G201" i="1"/>
  <c r="G202" i="1"/>
  <c r="G203" i="1"/>
  <c r="G204" i="1"/>
  <c r="G205" i="1"/>
  <c r="G206" i="1"/>
  <c r="G207" i="1"/>
  <c r="G199" i="1"/>
  <c r="G194" i="1"/>
  <c r="G195" i="1"/>
  <c r="G196" i="1"/>
  <c r="G193" i="1"/>
  <c r="G189" i="1"/>
  <c r="G190" i="1"/>
  <c r="G188" i="1"/>
  <c r="G176" i="1"/>
  <c r="G177" i="1"/>
  <c r="G178" i="1"/>
  <c r="G179" i="1"/>
  <c r="G180" i="1"/>
  <c r="G181" i="1"/>
  <c r="G182" i="1"/>
  <c r="G183" i="1"/>
  <c r="G175" i="1"/>
  <c r="G165" i="1"/>
  <c r="G166" i="1"/>
  <c r="G167" i="1"/>
  <c r="G168" i="1"/>
  <c r="G169" i="1"/>
  <c r="G170" i="1"/>
  <c r="G171" i="1"/>
  <c r="G172" i="1"/>
  <c r="G164" i="1"/>
  <c r="G160" i="1"/>
  <c r="G161" i="1"/>
  <c r="G159" i="1"/>
  <c r="G162" i="1" s="1"/>
  <c r="G154" i="1"/>
  <c r="G155" i="1"/>
  <c r="G156" i="1"/>
  <c r="G153" i="1"/>
  <c r="G150" i="1"/>
  <c r="G149" i="1"/>
  <c r="G146" i="1"/>
  <c r="G145" i="1"/>
  <c r="G147" i="1" s="1"/>
  <c r="G138" i="1"/>
  <c r="G139" i="1"/>
  <c r="G140" i="1"/>
  <c r="G141" i="1"/>
  <c r="G142" i="1"/>
  <c r="G137" i="1"/>
  <c r="G131" i="1"/>
  <c r="G132" i="1"/>
  <c r="G130" i="1"/>
  <c r="G127" i="1"/>
  <c r="G126" i="1"/>
  <c r="G123" i="1"/>
  <c r="G124" i="1" s="1"/>
  <c r="G120" i="1"/>
  <c r="G121" i="1" s="1"/>
  <c r="G110" i="1"/>
  <c r="G111" i="1"/>
  <c r="G112" i="1"/>
  <c r="G113" i="1"/>
  <c r="G114" i="1"/>
  <c r="G115" i="1"/>
  <c r="G116" i="1"/>
  <c r="G117" i="1"/>
  <c r="G105" i="1"/>
  <c r="G106" i="1"/>
  <c r="G104" i="1"/>
  <c r="G101" i="1"/>
  <c r="G102" i="1" s="1"/>
  <c r="G98" i="1"/>
  <c r="G99" i="1" s="1"/>
  <c r="G91" i="1"/>
  <c r="G92" i="1"/>
  <c r="G93" i="1"/>
  <c r="G94" i="1"/>
  <c r="G95" i="1"/>
  <c r="G90" i="1"/>
  <c r="G87" i="1"/>
  <c r="G86" i="1"/>
  <c r="G85" i="1"/>
  <c r="G84" i="1"/>
  <c r="G83" i="1"/>
  <c r="G79" i="1"/>
  <c r="G80" i="1"/>
  <c r="G78" i="1"/>
  <c r="G75" i="1"/>
  <c r="G74" i="1"/>
  <c r="G76" i="1" s="1"/>
  <c r="G66" i="1"/>
  <c r="G67" i="1"/>
  <c r="G68" i="1"/>
  <c r="G69" i="1"/>
  <c r="G70" i="1"/>
  <c r="G71" i="1"/>
  <c r="G65" i="1"/>
  <c r="G62" i="1"/>
  <c r="G63" i="1" s="1"/>
  <c r="G57" i="1"/>
  <c r="G58" i="1" s="1"/>
  <c r="I185" i="1" l="1"/>
  <c r="I134" i="1"/>
  <c r="G128" i="1"/>
  <c r="G191" i="1"/>
  <c r="G151" i="1"/>
  <c r="G173" i="1"/>
  <c r="G197" i="1"/>
  <c r="G88" i="1"/>
  <c r="G118" i="1"/>
  <c r="G220" i="1"/>
  <c r="G143" i="1"/>
  <c r="G184" i="1"/>
  <c r="G208" i="1"/>
  <c r="G72" i="1"/>
  <c r="G214" i="1"/>
  <c r="G225" i="1"/>
  <c r="G226" i="1" s="1"/>
  <c r="G81" i="1"/>
  <c r="G96" i="1"/>
  <c r="G133" i="1"/>
  <c r="G107" i="1"/>
  <c r="G157" i="1"/>
  <c r="G185" i="1" s="1"/>
  <c r="I40" i="1" l="1"/>
  <c r="G134" i="1"/>
  <c r="G48" i="1"/>
  <c r="G49" i="1"/>
  <c r="G50" i="1"/>
  <c r="G51" i="1"/>
  <c r="G52" i="1"/>
  <c r="G53" i="1"/>
  <c r="G54" i="1"/>
  <c r="G47" i="1"/>
  <c r="G44" i="1"/>
  <c r="G45" i="1" s="1"/>
  <c r="G38" i="1"/>
  <c r="G39" i="1" s="1"/>
  <c r="G35" i="1"/>
  <c r="G34" i="1"/>
  <c r="G36" i="1" s="1"/>
  <c r="G40" i="1" s="1"/>
  <c r="G15" i="1"/>
  <c r="G16" i="1"/>
  <c r="G17" i="1"/>
  <c r="G18" i="1"/>
  <c r="G19" i="1"/>
  <c r="G20" i="1"/>
  <c r="G21" i="1"/>
  <c r="G22" i="1"/>
  <c r="G23" i="1"/>
  <c r="G24" i="1"/>
  <c r="G25" i="1"/>
  <c r="G26" i="1"/>
  <c r="G27" i="1"/>
  <c r="G28" i="1"/>
  <c r="G29" i="1"/>
  <c r="G30" i="1"/>
  <c r="G14" i="1"/>
  <c r="I227" i="1" l="1"/>
  <c r="G55" i="1"/>
  <c r="G59" i="1" s="1"/>
  <c r="G31" i="1"/>
  <c r="G227" i="1"/>
  <c r="I229" i="1" l="1"/>
  <c r="I228" i="1"/>
  <c r="I230" i="1"/>
  <c r="G229" i="1"/>
  <c r="G228" i="1"/>
  <c r="G230" i="1"/>
  <c r="G231" i="1" s="1"/>
  <c r="I231" i="1" l="1"/>
  <c r="G232" i="1"/>
  <c r="G233" i="1" s="1"/>
  <c r="I232" i="1" l="1"/>
  <c r="I233" i="1" l="1"/>
  <c r="I234" i="1" l="1"/>
</calcChain>
</file>

<file path=xl/sharedStrings.xml><?xml version="1.0" encoding="utf-8"?>
<sst xmlns="http://schemas.openxmlformats.org/spreadsheetml/2006/main" count="551" uniqueCount="419">
  <si>
    <t>República de Colombia
Instituto Colombiano de Bienestar Familiar
Cecilia de la Fuente de Lleras 
Dirección de Abastecimiento</t>
  </si>
  <si>
    <t>NOMBRE DEL PROPONENTE:</t>
  </si>
  <si>
    <t>NIT DEL PROPONENTE:</t>
  </si>
  <si>
    <t>INSTRUCCIONES DE DILIGENCIAMIENTO</t>
  </si>
  <si>
    <t>1.1</t>
  </si>
  <si>
    <t>DESCAPOTE Y LIMPIEZA</t>
  </si>
  <si>
    <t>M2</t>
  </si>
  <si>
    <t>ML</t>
  </si>
  <si>
    <t>CERRAMIENTO PROVISIONAL EN LONA VERDE H.=2,00 M</t>
  </si>
  <si>
    <t>DESMONTE APARATOS SANITARIOS</t>
  </si>
  <si>
    <t>DESMONTE TUBERÍA PVCS y PVCP</t>
  </si>
  <si>
    <t>DESMONTE DE MARCOS Y PUERTAS EN CUALQUIER MATERIAL</t>
  </si>
  <si>
    <t xml:space="preserve">DEMOLICIÓN DE ENCHAPE DE PISO EN CUALQUIER MATERIAL </t>
  </si>
  <si>
    <t>DEMOLICIÓN DE ENCHAPE DE MURO</t>
  </si>
  <si>
    <t>DEMOLICIÓN MUROS EN MAMPOSTERÍA (E=012 A 0,15) O (E=0,16 A 0,30)</t>
  </si>
  <si>
    <t>M3</t>
  </si>
  <si>
    <t>DESMONTE DE CUBIERTA DE FIBROCEMENTO</t>
  </si>
  <si>
    <t>KG</t>
  </si>
  <si>
    <t xml:space="preserve">DESMONTE DE ESTRUCTURA EN MADERA </t>
  </si>
  <si>
    <t>DESMONTE DE MURO FALSO EN CUALQUIER MATERIAL</t>
  </si>
  <si>
    <t>DESMONTE DE LUMINARIAS, TABLEROS ELECTRICOS Y APARATOS ELECTRICOS INSTALADOS SUPERFICIALMENTE.</t>
  </si>
  <si>
    <t>DESMONTE PUNTO HIDRAULICO</t>
  </si>
  <si>
    <t>2.1</t>
  </si>
  <si>
    <t>2.2</t>
  </si>
  <si>
    <t>3.1</t>
  </si>
  <si>
    <t>3.2</t>
  </si>
  <si>
    <t>MESONES EN CONCRETO DE 60 cm</t>
  </si>
  <si>
    <t>6.1</t>
  </si>
  <si>
    <t>6.2</t>
  </si>
  <si>
    <t>6.3</t>
  </si>
  <si>
    <t>6.4</t>
  </si>
  <si>
    <t>6.5</t>
  </si>
  <si>
    <t>6.6</t>
  </si>
  <si>
    <t>BARANDA Y PASAMANOS EN TUBO 2 " GALVANIZADO  PARA CIRCULACIONES EXTERIORES</t>
  </si>
  <si>
    <t>CERRAMIENTO EXTERIOR CON MODULOS EN TUBERIA  H.G. DIAM=2" , CALIBRE 2 MM,CON TAPA SUPERIOR  GALVANIZADA, MALLA ESLABONADA  DE HUECO   2 " CALIBRE 10, MARCO EN ANGULO DE 1 1/4" X 1/8" , PLATINA DE 1/2" X 1/8", INCLUYE PINTURA Y ANTICORROSIVO, H= 2,0 M</t>
  </si>
  <si>
    <t xml:space="preserve">DESMONTE ESTRUCTURA  METALICA Y/O MADERA INCLUYE MATERIAL DE CUBIERTA </t>
  </si>
  <si>
    <t>GL</t>
  </si>
  <si>
    <t>CERAMICA 33 X 33 (INCLUYE PEGACOR Y BONILLA)</t>
  </si>
  <si>
    <t>CIELO RASO EN PVC (INCLUYE ESTRUCTURA Y ACCESORIOS DE FIJACIÓN)</t>
  </si>
  <si>
    <t>RELLENO EN RECEBO COMÚN COMPACTADO MECÁNICAMENTE</t>
  </si>
  <si>
    <t xml:space="preserve">SUMINISTRO E INSTALACIÓN SANITARIO EN PORCELANA DE TANQUE (DOS PIEZAS) PARA ADULTO </t>
  </si>
  <si>
    <t>SUMINISTRO E INSTALACIÓN SANITARIO INFANTIL DOS PIEZAS (INCLUYE ACCESORIOS)</t>
  </si>
  <si>
    <t>SUMINISTRO E INSTALACIÓN LAVAMANOS DE EMPOTRAR LINEA INFANTIL EN PORCELANA (INCLUYE ACCESORIOS Y GRIFERÍA)</t>
  </si>
  <si>
    <t xml:space="preserve">SUMINISTRO E INSTALACIÓN DUCHA TIPO TELÉFONO </t>
  </si>
  <si>
    <t>IMPREVISTOS</t>
  </si>
  <si>
    <t>UTILIDAD</t>
  </si>
  <si>
    <t>VALOR TOTAL OFERTA ECONOMICA</t>
  </si>
  <si>
    <t>La propuesta será rechazada cuando:</t>
  </si>
  <si>
    <t>1. Algún ítem de la propuesta económica supere el precio techo estimado por el ICBF, supere los porcentajes de administración, imprevistos y utilidad definido en el estudio de sector  o cuando efectuadas las correcciones aritméticas la propuesta supere el presupuesto establecido.
2. Cuando algún ítem de la propuesta sea modificado o incluido un ítem no requerido
3. Cuando el proponente no oferte la totalidad de los servicios o elementos (ítem) descritos.
4. En el evento en que el proponente no indique ningún valor o indique cero (0) en algún ítems de la propuesta económica.</t>
  </si>
  <si>
    <t>Firma del proponente</t>
  </si>
  <si>
    <t>Fecha:</t>
  </si>
  <si>
    <r>
      <rPr>
        <b/>
        <sz val="12"/>
        <color theme="1"/>
        <rFont val="Arial"/>
        <family val="2"/>
      </rPr>
      <t xml:space="preserve">OBJETO: </t>
    </r>
    <r>
      <rPr>
        <sz val="12"/>
        <color theme="1"/>
        <rFont val="Arial"/>
        <family val="2"/>
      </rPr>
      <t>Realizar las obras de reforzamiento estructural y las adecuaciones al inmueble del Hogar Infantil San Antonio de Tunja-Boyacá, donde se presta atención a la Primera Infancia.</t>
    </r>
  </si>
  <si>
    <t>OBRA CIVIL</t>
  </si>
  <si>
    <t>Und</t>
  </si>
  <si>
    <t>Cantidad</t>
  </si>
  <si>
    <t>Valor Unitario</t>
  </si>
  <si>
    <t>Valor Total</t>
  </si>
  <si>
    <t>Valor unitario ofertado</t>
  </si>
  <si>
    <t>Valor ofertado total</t>
  </si>
  <si>
    <t>OBRAS PRELIMINARES</t>
  </si>
  <si>
    <t>1.</t>
  </si>
  <si>
    <r>
      <t xml:space="preserve"> </t>
    </r>
    <r>
      <rPr>
        <b/>
        <sz val="12"/>
        <rFont val="Arial"/>
        <family val="2"/>
      </rPr>
      <t>NOTAS:</t>
    </r>
    <r>
      <rPr>
        <sz val="12"/>
        <rFont val="Arial"/>
        <family val="2"/>
      </rPr>
      <t xml:space="preserve">
</t>
    </r>
    <r>
      <rPr>
        <b/>
        <sz val="12"/>
        <rFont val="Arial"/>
        <family val="2"/>
      </rPr>
      <t xml:space="preserve">1. </t>
    </r>
    <r>
      <rPr>
        <sz val="12"/>
        <rFont val="Arial"/>
        <family val="2"/>
      </rPr>
      <t xml:space="preserve">La presente propuesta económica: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bienes y contrato correspondiente, y los costos de las pólizas..
</t>
    </r>
    <r>
      <rPr>
        <b/>
        <sz val="12"/>
        <rFont val="Arial"/>
        <family val="2"/>
      </rPr>
      <t>2.</t>
    </r>
    <r>
      <rPr>
        <sz val="12"/>
        <rFont val="Arial"/>
        <family val="2"/>
      </rPr>
      <t xml:space="preserve"> Diligenciar únicamente las celdas en amarillo.  
</t>
    </r>
    <r>
      <rPr>
        <b/>
        <sz val="12"/>
        <rFont val="Arial"/>
        <family val="2"/>
      </rPr>
      <t>3.</t>
    </r>
    <r>
      <rPr>
        <sz val="12"/>
        <rFont val="Arial"/>
        <family val="2"/>
      </rPr>
      <t xml:space="preserve"> No modificar, agregar o quitar ningún ítem o sub-ítem.
</t>
    </r>
    <r>
      <rPr>
        <b/>
        <sz val="12"/>
        <rFont val="Arial"/>
        <family val="2"/>
      </rPr>
      <t>4.</t>
    </r>
    <r>
      <rPr>
        <sz val="12"/>
        <rFont val="Arial"/>
        <family val="2"/>
      </rPr>
      <t xml:space="preserve"> El valor de la oferta deber ser expresado en PESOS COLOMBIANOS.
</t>
    </r>
    <r>
      <rPr>
        <b/>
        <sz val="12"/>
        <rFont val="Arial"/>
        <family val="2"/>
      </rPr>
      <t>5.</t>
    </r>
    <r>
      <rPr>
        <sz val="12"/>
        <rFont val="Arial"/>
        <family val="2"/>
      </rPr>
      <t xml:space="preserve"> El proponente debera presentar el valor de cada item en un numero entero sin decimales, cuando aplique el AIU con decimales, debera usar la formula en EXCEL de ""REDONDEAR"".
</t>
    </r>
    <r>
      <rPr>
        <b/>
        <sz val="12"/>
        <rFont val="Arial"/>
        <family val="2"/>
      </rPr>
      <t>6.</t>
    </r>
    <r>
      <rPr>
        <sz val="12"/>
        <rFont val="Arial"/>
        <family val="2"/>
      </rPr>
      <t xml:space="preserve"> El Proponente deberá registrar el porcentaje ofrecido en  cada uno de los componente del AIU sin superar los porcentajes establecidos en el estudio de sector.
</t>
    </r>
  </si>
  <si>
    <t>ACTIVIDADES PRELIMINARES</t>
  </si>
  <si>
    <t>1.1.1</t>
  </si>
  <si>
    <t>LOCALIZACIÓN Y REPLANTEO DE REDES</t>
  </si>
  <si>
    <t>1.1.2</t>
  </si>
  <si>
    <t>1.1.3</t>
  </si>
  <si>
    <t>1.1.4</t>
  </si>
  <si>
    <t>1.1.5</t>
  </si>
  <si>
    <t>1.1.6</t>
  </si>
  <si>
    <t>1.1.7</t>
  </si>
  <si>
    <t>1.1.8</t>
  </si>
  <si>
    <t>1.1.9</t>
  </si>
  <si>
    <t>DEMOLICIÓN PLACA PISO 0.10 m</t>
  </si>
  <si>
    <t>1.1.10</t>
  </si>
  <si>
    <t>UN</t>
  </si>
  <si>
    <t>1.1.11</t>
  </si>
  <si>
    <t>1.1.12</t>
  </si>
  <si>
    <t>DDESMONTE DE PUNTO SANITARIO DE 1/2 A 2"</t>
  </si>
  <si>
    <t>1.1.13</t>
  </si>
  <si>
    <t>1.1.14</t>
  </si>
  <si>
    <t>1.1.15</t>
  </si>
  <si>
    <t>1.1.16</t>
  </si>
  <si>
    <t>1.1.17</t>
  </si>
  <si>
    <t>SUBTOTAL OBRAS PRELIMINARES</t>
  </si>
  <si>
    <t>EXCAVACIONES, DEMOLICIONES, ENTIBADOS Y RELLENOS</t>
  </si>
  <si>
    <t>EXCAVACIONES</t>
  </si>
  <si>
    <t>2.1.1</t>
  </si>
  <si>
    <t xml:space="preserve">EXCAVACIONES A MANO DE 0 A 2 m DE PROFUNDIDAD </t>
  </si>
  <si>
    <t>2.1.2</t>
  </si>
  <si>
    <t xml:space="preserve">SUBTOTAL EXCAVACIONES </t>
  </si>
  <si>
    <t>CARGUE DESCARGUE</t>
  </si>
  <si>
    <t>2.2.1</t>
  </si>
  <si>
    <t>CARGUE, RETIRO Y DISPOSICIÓN DE SOBRANTES HASTA BOTADERO AUTORIZADO (HASTA 5 KM)</t>
  </si>
  <si>
    <t>SUBTOTAL DESCARGUE</t>
  </si>
  <si>
    <t>SUBTOTAL EXCAVACIONES, DEMOLICIONES, ENTIBADOS Y RELLENOS</t>
  </si>
  <si>
    <t>CONCRETOS, MORTEROS, ACERO DE REFUERZO Y ADITIVOS</t>
  </si>
  <si>
    <t>CONCRETOS</t>
  </si>
  <si>
    <t>3.1.1</t>
  </si>
  <si>
    <t>CONCRETOS SIMPLES</t>
  </si>
  <si>
    <t>3.1.1.1</t>
  </si>
  <si>
    <t>CONCRETO SIMPLE RESIST. 14.0 MPA (140KG/CM2)</t>
  </si>
  <si>
    <t>SUBTOTAL CONCRETOS SIMPLES</t>
  </si>
  <si>
    <t>3.1.2</t>
  </si>
  <si>
    <t>CONCRETOS ESTRUCTURALES</t>
  </si>
  <si>
    <t>3.1.2.1</t>
  </si>
  <si>
    <t>COLUMNAS 3500 PSI</t>
  </si>
  <si>
    <t>3.1.2.2</t>
  </si>
  <si>
    <t>ZAPATA EN CONCRETO DE 3000 PSI</t>
  </si>
  <si>
    <t>3.1.2.3</t>
  </si>
  <si>
    <t>COLUMNETA DE CONFINAMIENTO EN CONCRETO DE 3000 PSI PARA MAMPOSTERÍA NUEVA</t>
  </si>
  <si>
    <t>3.1.2.4</t>
  </si>
  <si>
    <t>DINTEL PREFABRICADO EN CONCRETO 10 x 20 cm</t>
  </si>
  <si>
    <t>3.1.2.5</t>
  </si>
  <si>
    <t>VIGA CINTA 3500 PSI</t>
  </si>
  <si>
    <t>3.1.2.6</t>
  </si>
  <si>
    <t>VIGA DE CIMENTACIÓN DE 3500 PSI</t>
  </si>
  <si>
    <t>3.1.2.7</t>
  </si>
  <si>
    <t>3.1.2.8</t>
  </si>
  <si>
    <t>REFUERZO MALLA ELECTROSOLDADA 15*15, 5mm</t>
  </si>
  <si>
    <t>SUBTOTAL CONCRETOS ESTRUCTURALES</t>
  </si>
  <si>
    <t>ACERO</t>
  </si>
  <si>
    <t>3.2.1</t>
  </si>
  <si>
    <t>ACERO DE REFUERZO DE 60000 PSI</t>
  </si>
  <si>
    <t>SUBTOTAL ACERO</t>
  </si>
  <si>
    <t>SUBTOTAL CONCRETO</t>
  </si>
  <si>
    <t>INSTALACIONES HIDRAULICAS Y SANITARIAS</t>
  </si>
  <si>
    <t>4.1</t>
  </si>
  <si>
    <t xml:space="preserve">ACOMETIDA HIDRÁULICA </t>
  </si>
  <si>
    <t>4.1.1</t>
  </si>
  <si>
    <t>ACOMETIDA Y MEDIDOR TOTALIZADOR 1/2"</t>
  </si>
  <si>
    <t>SUBTOTAL ACOMETIDA HIDRÁULICA</t>
  </si>
  <si>
    <t>4.2</t>
  </si>
  <si>
    <t>PUNTOS HIDRÁULICOS</t>
  </si>
  <si>
    <t>4.2.1</t>
  </si>
  <si>
    <t>PUNTO LAVAMANOS AF PARAL DE PISO 1/2"</t>
  </si>
  <si>
    <t>4.2.2</t>
  </si>
  <si>
    <t>PUNTO SANITARIO AHORRADOR PARAL DE PISO 1/2"</t>
  </si>
  <si>
    <t>4.2.3</t>
  </si>
  <si>
    <t>PUNTO LAVAPLATOS AF/AC PARAL DE PISO 1/2"</t>
  </si>
  <si>
    <t>4.2.4</t>
  </si>
  <si>
    <t>PUNTO DUCHA AF/AC PARAL DE PISO 1/2"</t>
  </si>
  <si>
    <t>4.2.5</t>
  </si>
  <si>
    <t>PUNTO LLAVE DE MANO 1/2"</t>
  </si>
  <si>
    <t>4.2.6</t>
  </si>
  <si>
    <t>DESMONTE PUNTO LAVAMANOS</t>
  </si>
  <si>
    <t>4.2.7</t>
  </si>
  <si>
    <t>DESMONTE PUNTO SANITARIO DE 3" A 6"</t>
  </si>
  <si>
    <t>SUBTOTAL PUNTOS HIDRÁULICOS</t>
  </si>
  <si>
    <t>4.3</t>
  </si>
  <si>
    <t xml:space="preserve">REDES DE AGUA FRÍA </t>
  </si>
  <si>
    <t>4.3.1</t>
  </si>
  <si>
    <t>TUBERÍA RDE 9 PVC PRESION 500 PSI 1/2"</t>
  </si>
  <si>
    <t>4.3.2</t>
  </si>
  <si>
    <t>ACCESORIOS PVC PRESIÓN 1/2"</t>
  </si>
  <si>
    <t xml:space="preserve">SUBTOTAL REDES DE AGUA FRÍA </t>
  </si>
  <si>
    <t>4.4</t>
  </si>
  <si>
    <t xml:space="preserve">REGISTROS Y MEDIDORES RED DE SUMINISTRO </t>
  </si>
  <si>
    <t>4.4.1</t>
  </si>
  <si>
    <t>REGISTRO COMPUERTA PESADO RED WHITE 1/2"</t>
  </si>
  <si>
    <t>4.4.2</t>
  </si>
  <si>
    <t>MEDIDOR PARA AGUA 1/2"</t>
  </si>
  <si>
    <t>4.4.3</t>
  </si>
  <si>
    <t xml:space="preserve">CAJA PARA 1 MEDIDOR (NO INCLUYE MEDIDOR) </t>
  </si>
  <si>
    <t>SUBTOTAL REGISTROS Y MEDIDORES RED DE SUMINISTRO</t>
  </si>
  <si>
    <t>4.5</t>
  </si>
  <si>
    <t xml:space="preserve">SALIDAS SANITARIAS </t>
  </si>
  <si>
    <t>4.5.1</t>
  </si>
  <si>
    <t>SALIDA SANITARIA LAVAMANOS 2"</t>
  </si>
  <si>
    <t>4.5.2</t>
  </si>
  <si>
    <t>SALIDA SANITARIA LAVAPLATOS 2"</t>
  </si>
  <si>
    <t>4.5.3</t>
  </si>
  <si>
    <t>SALIDA SANITARIA SANITARIO  4"</t>
  </si>
  <si>
    <t>4.5.4</t>
  </si>
  <si>
    <t>SIFON DE PISO 2"</t>
  </si>
  <si>
    <t>4.5.5</t>
  </si>
  <si>
    <t>SIFON DE PISO 4"</t>
  </si>
  <si>
    <t xml:space="preserve">SUBTOTAL SALIDAS SANITARIAS </t>
  </si>
  <si>
    <t>4.6</t>
  </si>
  <si>
    <t>RED DE DESAGUES AGUAS RESIDUALES</t>
  </si>
  <si>
    <t>4.6.1</t>
  </si>
  <si>
    <t>TUBERÍA PVC SANITARIA 2"</t>
  </si>
  <si>
    <t>4.6.2</t>
  </si>
  <si>
    <t>TUBERÍA PVC SANITARIA 3"</t>
  </si>
  <si>
    <t>4.6.3</t>
  </si>
  <si>
    <t>TUBERÍA PVC SANITARIA 4"</t>
  </si>
  <si>
    <t>4.6.4</t>
  </si>
  <si>
    <t>ACCESORIO SANITARIO 2"</t>
  </si>
  <si>
    <t>4.6.5</t>
  </si>
  <si>
    <t>ACCESORIO SANITARIO 3"</t>
  </si>
  <si>
    <t>4.6.6</t>
  </si>
  <si>
    <t>ACCESORIO SANITARIO 4"</t>
  </si>
  <si>
    <t xml:space="preserve">SUBTOTAL RED DE DESAGÜES AGUAS RESIDUALES </t>
  </si>
  <si>
    <t>4.7</t>
  </si>
  <si>
    <t>TUBERÍA ALCANTARILLADO AGUAS RESIDUALES</t>
  </si>
  <si>
    <t>4.7.1</t>
  </si>
  <si>
    <t>TUBERÍA ALCANTARILLADO NOVAFORT O SIMILAR    160 mm   6"</t>
  </si>
  <si>
    <t xml:space="preserve">SUBTOTAL ALCANTARILLADO AGUAS RESIDUALES </t>
  </si>
  <si>
    <t>4.8</t>
  </si>
  <si>
    <t>TUBERÍA ALCANTARILLADO AGUAS LLUVIAS</t>
  </si>
  <si>
    <t>4.8.1</t>
  </si>
  <si>
    <t>TUBERÍA ALCANTARILLADO NOVAFORT O SIMILAR    110 mm   4"</t>
  </si>
  <si>
    <t>SUBTOTAL ALCANTARILLADO AGUAS LLUVIAS</t>
  </si>
  <si>
    <t>4.9</t>
  </si>
  <si>
    <t>RED DE DESAGUES AGUAS LLUVIAS</t>
  </si>
  <si>
    <t>4.9.1</t>
  </si>
  <si>
    <t>4.9.2</t>
  </si>
  <si>
    <t>4.9.3</t>
  </si>
  <si>
    <t>MORDAZA 20 CM 4"</t>
  </si>
  <si>
    <t xml:space="preserve">SUBTOTAL RED DE DESAGÜES AGUAS LLUVIAS </t>
  </si>
  <si>
    <t>4.10</t>
  </si>
  <si>
    <t xml:space="preserve">RED DE GAS </t>
  </si>
  <si>
    <t>4.10.1</t>
  </si>
  <si>
    <t>TUBERÍA COBRE GAS 1/2"</t>
  </si>
  <si>
    <t>4.10.2</t>
  </si>
  <si>
    <t>TUBERÍA COBRE GAS 3/4"</t>
  </si>
  <si>
    <t>4.10.3</t>
  </si>
  <si>
    <t>ACCESORIO COBRE GAS 1/2"</t>
  </si>
  <si>
    <t>4.10.4</t>
  </si>
  <si>
    <t>ACCESORIO COBRE GAS 3/4"</t>
  </si>
  <si>
    <t>4.10.5</t>
  </si>
  <si>
    <t>REGISTRO PARA GAS 1/2"</t>
  </si>
  <si>
    <t>4.10.6</t>
  </si>
  <si>
    <t>REGULADOR DE UNICA ETAPA DE 20 m3/h</t>
  </si>
  <si>
    <t>4.10.7</t>
  </si>
  <si>
    <t>MEDIDOR DE GAS  (INCLUYE CARGO POR CONEXIÓN)</t>
  </si>
  <si>
    <t>4.10.8</t>
  </si>
  <si>
    <t xml:space="preserve">DUCTO DE PARED SENCILLA CALIBRE 24 GALVANIZADO 20 X 10 cm </t>
  </si>
  <si>
    <t>4.10.9</t>
  </si>
  <si>
    <t>REJILLAS PARA VENTILACIÓN GAS NATURAL 20 x 20 (NO INCLUYE INSTALACIÓN)</t>
  </si>
  <si>
    <t>SUBTOTAL RED DE GAS</t>
  </si>
  <si>
    <t>4.11</t>
  </si>
  <si>
    <t xml:space="preserve">PUNTOS DE GAS </t>
  </si>
  <si>
    <t>4.11.1</t>
  </si>
  <si>
    <t xml:space="preserve">PUNTO DE GAS ESTUFA 1/2" EN COBRE </t>
  </si>
  <si>
    <t>SUBTOTAL PUNTOS DE GAS</t>
  </si>
  <si>
    <t>4.12</t>
  </si>
  <si>
    <t xml:space="preserve">MONTAJE DE APARATOS DE GAS </t>
  </si>
  <si>
    <t>4.12.1</t>
  </si>
  <si>
    <t xml:space="preserve">MONTAJE ESTUFA </t>
  </si>
  <si>
    <t>SUBTOTAL MONTAJE DE APARATOS DE GAS</t>
  </si>
  <si>
    <t>4.13</t>
  </si>
  <si>
    <t xml:space="preserve">OBRAS EN MAMPOSTERIA Y CONCRETO </t>
  </si>
  <si>
    <t>4.13.1</t>
  </si>
  <si>
    <t>CAJAS DE INSPECCION AGUA RESIDUAL  60 cm X 60 cm</t>
  </si>
  <si>
    <t>4.13.2</t>
  </si>
  <si>
    <t>CAJAS DE INSPECCION AGUA LLUVIA  60 cm X 60 cm</t>
  </si>
  <si>
    <t xml:space="preserve">SUBTOTAL OBRAS EN MAMPOSTERÍA Y CONCRETO </t>
  </si>
  <si>
    <t>4.14</t>
  </si>
  <si>
    <t>PRUEBAS DE INSTALACIONES Y OTROS</t>
  </si>
  <si>
    <t>4.14.1</t>
  </si>
  <si>
    <t>PRUEBA HIDROSTÁTICA</t>
  </si>
  <si>
    <t>4.14.2</t>
  </si>
  <si>
    <t>PRUEBA HERMÉTICA</t>
  </si>
  <si>
    <t>4.14.3</t>
  </si>
  <si>
    <t>TANQUE  PLASTICO 500 LT</t>
  </si>
  <si>
    <t>SUBTOTAL PRUEBAS DE INSTALACIONES Y OTROS</t>
  </si>
  <si>
    <t>SUBTOTAL INSTALACIONES HIDRAULICAS Y SANITARIAS</t>
  </si>
  <si>
    <t>EDIFICACIONES, ARQUITECTÓNICAS, CARPINTERÍA</t>
  </si>
  <si>
    <t>5.1</t>
  </si>
  <si>
    <t xml:space="preserve">PISOS </t>
  </si>
  <si>
    <t>5.1.1</t>
  </si>
  <si>
    <t>AFINADO DE PISO</t>
  </si>
  <si>
    <t>5.1.2</t>
  </si>
  <si>
    <t>ACABADO DE PISO INSTITUCIONAL PORCELANATO ANTIDESLIZANTE</t>
  </si>
  <si>
    <t>5.1.3</t>
  </si>
  <si>
    <t>ACABADO DEL PISO INSTITUCIONAL LINEAL</t>
  </si>
  <si>
    <t>5.1.4</t>
  </si>
  <si>
    <t>5.1.5</t>
  </si>
  <si>
    <t>5.1.6</t>
  </si>
  <si>
    <t>PLACA CONTRAPISO E =0.15 3000 PSI</t>
  </si>
  <si>
    <t>SUBTOTAL PISOS</t>
  </si>
  <si>
    <t>5.2</t>
  </si>
  <si>
    <t xml:space="preserve">MAMPOSTERÍA Y DIVISIONES </t>
  </si>
  <si>
    <t>5.2.1</t>
  </si>
  <si>
    <t xml:space="preserve">MURO EXTERIORES EN LADRILLO </t>
  </si>
  <si>
    <t>5.2.2</t>
  </si>
  <si>
    <t>MURO EN BLOQUE HUECO NO. 5 CON MORTERO PEGA 1:3</t>
  </si>
  <si>
    <t xml:space="preserve">SUBTOTAL MAMPOSTERÍA Y DIVISIONES </t>
  </si>
  <si>
    <t>5.3</t>
  </si>
  <si>
    <t xml:space="preserve">FRISOS ENCHAPES Y ACABADOS </t>
  </si>
  <si>
    <t>5.3.1</t>
  </si>
  <si>
    <t>PAÑETE EN MORTERO  E :1.5 CM</t>
  </si>
  <si>
    <t>5.3.2</t>
  </si>
  <si>
    <t>ESTUCO SOBRE PAÑETE</t>
  </si>
  <si>
    <t>SUBTOTAL FRISOS, ENCHAPES Y ACABADOS</t>
  </si>
  <si>
    <t>5.4</t>
  </si>
  <si>
    <t xml:space="preserve">CUBIERTA </t>
  </si>
  <si>
    <t>5.4.1</t>
  </si>
  <si>
    <t>ESTRUCTURA METÁLICA CORREAS, CERCHAS.</t>
  </si>
  <si>
    <t>5.4.2</t>
  </si>
  <si>
    <t>m2</t>
  </si>
  <si>
    <t>5.4.3</t>
  </si>
  <si>
    <t>CUBIERTA TERMOACUSTICA TRASLUCIDA POLICABORNATO</t>
  </si>
  <si>
    <t>5.4.4</t>
  </si>
  <si>
    <t>SUBTOTAL CUBIERTA</t>
  </si>
  <si>
    <t>5.5</t>
  </si>
  <si>
    <t xml:space="preserve">PINTURA </t>
  </si>
  <si>
    <t>5.5.1</t>
  </si>
  <si>
    <t>PINTURA VINILO 3 MANOS PARA MUROS  INTERIORES</t>
  </si>
  <si>
    <t>5.5.2</t>
  </si>
  <si>
    <t>PINTURA KORAZA PARA FACHADAS</t>
  </si>
  <si>
    <t>5.5.3</t>
  </si>
  <si>
    <t>PIINTURA EPOXICA</t>
  </si>
  <si>
    <t>SUBTOTAL PINTURA</t>
  </si>
  <si>
    <t>5.6</t>
  </si>
  <si>
    <t xml:space="preserve">CARPINTERÍA </t>
  </si>
  <si>
    <t>5.6.1</t>
  </si>
  <si>
    <t>PUERTA METALICA  COLD ROLED C. 18, ANCHO  1.0  M, INCLUYE MARCO</t>
  </si>
  <si>
    <t>5.6.2</t>
  </si>
  <si>
    <t>PUERTA METALICA  COLD ROLED C. 18,BAÑO ANCHO 0.75 M, INCLUYE MARCO</t>
  </si>
  <si>
    <t>5.6.3</t>
  </si>
  <si>
    <t>PUERTA METALICA COLD ROLED C. 18 BAÑO DISCPACITDOS ANCHO  1.5 M</t>
  </si>
  <si>
    <t>5.6.4</t>
  </si>
  <si>
    <t>PUERTA MADERA  SALONES 0.8 M</t>
  </si>
  <si>
    <t>5.6.5</t>
  </si>
  <si>
    <t>CERRADURA PARA PUERTAS</t>
  </si>
  <si>
    <t>5.6.6</t>
  </si>
  <si>
    <t>5.6.7</t>
  </si>
  <si>
    <t>VENTANA ALUMINIO</t>
  </si>
  <si>
    <t>5.6.8</t>
  </si>
  <si>
    <t>PUERTA VENTANA ALUMINIO</t>
  </si>
  <si>
    <t>5.6.9</t>
  </si>
  <si>
    <t xml:space="preserve">SUBTOTAL CARPINTERÍA </t>
  </si>
  <si>
    <t>5.7</t>
  </si>
  <si>
    <t>EQUIPAMENTO Y OTROS</t>
  </si>
  <si>
    <t>5.7.1</t>
  </si>
  <si>
    <t>5.7.2</t>
  </si>
  <si>
    <t>5.7.3</t>
  </si>
  <si>
    <t>BARRA MESON CON LAVAMANOS (NO BATERIA) L: 80 CM ANCHO 60 CM</t>
  </si>
  <si>
    <t>5.7.4</t>
  </si>
  <si>
    <t>BARRA MESON CON LAVAMANOS ( BATERIA) L: 400 CM ANCHO 60 CM</t>
  </si>
  <si>
    <t xml:space="preserve">UN </t>
  </si>
  <si>
    <t>5.7.5</t>
  </si>
  <si>
    <t>POCETA DE LAVADADO EN MAMAPOSTERIA ENCHAPADA</t>
  </si>
  <si>
    <t>5.7.6</t>
  </si>
  <si>
    <t>5.7.7</t>
  </si>
  <si>
    <t>DIVISIONES  PARA BAÑOS EN ACERO INOXIDABLE C-20, E=300 CMS., ENTAMBORADA CON LAMINA C-20,  ESTRUCTURA EN TUBO CUADRADO  GALAVANIZADO</t>
  </si>
  <si>
    <t>5.7.8</t>
  </si>
  <si>
    <t>5.7.9</t>
  </si>
  <si>
    <t>ADOQUIN ECOLOGICO</t>
  </si>
  <si>
    <t xml:space="preserve">SUBTOTAL EQUIPAMENTO Y OTROS </t>
  </si>
  <si>
    <t xml:space="preserve">SUBTOTAL EDIFICACIONES, ARQUITECTÓNICAS, CARPINTERÍAS </t>
  </si>
  <si>
    <t>COMPONENTE ELÉCTRICO</t>
  </si>
  <si>
    <t>SALIDAS DE ALUMBRADO Y TOMAS EN EL PUNTO FIJO</t>
  </si>
  <si>
    <t>6.1.1</t>
  </si>
  <si>
    <t>SALIDA TOMACORRIENTE  DOBLE MONOFASICA</t>
  </si>
  <si>
    <t>6.1.2</t>
  </si>
  <si>
    <t>SALIDA TOMACORRIENTE CON POLO A TIERRA DOBLE REGULADA</t>
  </si>
  <si>
    <t>6.1.3</t>
  </si>
  <si>
    <t>SALIDA TOMACORRIENTE CON POLO A TIERRA DOBLE TRIFASICA</t>
  </si>
  <si>
    <t>SUBTOTAL SALIDAS DE ALUMBRADO Y TOMAS EN EL PUNTO FIJO</t>
  </si>
  <si>
    <t>TUBERIA ELECTRICA</t>
  </si>
  <si>
    <t>6.2.1</t>
  </si>
  <si>
    <t>TUBERIA PVC  1/2 "</t>
  </si>
  <si>
    <t>6.2.2</t>
  </si>
  <si>
    <t>TUBERIA EMT 1 1/2"</t>
  </si>
  <si>
    <t>6.2.3</t>
  </si>
  <si>
    <t>TUBERIA EMT 3/4"</t>
  </si>
  <si>
    <t>6.2.4</t>
  </si>
  <si>
    <t xml:space="preserve">TUBERIA EMT 1 3/4" </t>
  </si>
  <si>
    <t>ILUMINACION</t>
  </si>
  <si>
    <t>6.3.1</t>
  </si>
  <si>
    <t xml:space="preserve">SUMINISTRO E INSTALACIÓN PANEL LED 60 X 40 </t>
  </si>
  <si>
    <t>6.3.2</t>
  </si>
  <si>
    <t>SUMINISTRO E INSTALACIÓN BALA HALOGENA 17 W</t>
  </si>
  <si>
    <t>6.3.3</t>
  </si>
  <si>
    <t>SUMINISTRO E INSTALACIÓN BALA HALOGENA 18 W</t>
  </si>
  <si>
    <t>6.3.4</t>
  </si>
  <si>
    <t>SUMINISTRO E INSTALACIÓN INCANDESCENTE ROSETA TECHO</t>
  </si>
  <si>
    <t>6.3.5</t>
  </si>
  <si>
    <t>SUMINISTRO E INSTALACIÓN INCANDESCENTE ROSETA TIPO APLIQUE</t>
  </si>
  <si>
    <t>6.3.6</t>
  </si>
  <si>
    <t>SUMINISTRO E INSTALACIÓN LÁMPARA  DE EMERGENCIA 6W-12W</t>
  </si>
  <si>
    <t>6.3.7</t>
  </si>
  <si>
    <t>SUMINISTRO E INSTALACIÓN SENSOR MOVIMIENTO</t>
  </si>
  <si>
    <t>6.3.8</t>
  </si>
  <si>
    <t>SUMINISTRO E INSTALACIÓN INTERRUPTOR SENCILLO</t>
  </si>
  <si>
    <t>6.3.9</t>
  </si>
  <si>
    <t>SUMINISTRO E INSTALACIÓN INTERRUPTOR DOBLE</t>
  </si>
  <si>
    <t>SUBTOTAL ILUMINACIÓN</t>
  </si>
  <si>
    <t>SISTEMA CONTRA INCENDIOS</t>
  </si>
  <si>
    <t>6.4.1</t>
  </si>
  <si>
    <t>SUMINISTRO E INSTALACIÓN DETECTOR DE HUMO</t>
  </si>
  <si>
    <t>6.4.2</t>
  </si>
  <si>
    <t>SUMINISTRO E INSTALACIÓN DETECTOR TERMICO</t>
  </si>
  <si>
    <t>6.4.3</t>
  </si>
  <si>
    <t>SUMINISTRO E INSTALACIÓN LUZ ESTRABOSCOPICA Y SONORA</t>
  </si>
  <si>
    <t>6.4.4</t>
  </si>
  <si>
    <t>PANEL DE DETECCION DE INCENDIOS</t>
  </si>
  <si>
    <t xml:space="preserve">SUBTOTAL SISTEMA CONTRA INCENDIOS </t>
  </si>
  <si>
    <t>VOZ Y DATOS</t>
  </si>
  <si>
    <t>6.5.1</t>
  </si>
  <si>
    <t>SUMINISTRO E INSTALACIÓN CÁMARA BALA IP</t>
  </si>
  <si>
    <t>6.5.2</t>
  </si>
  <si>
    <t>SUMINISTRO E INSTALACIÓN CÁMARA DOMO ANTIBANDALICA</t>
  </si>
  <si>
    <t>6.5.3</t>
  </si>
  <si>
    <t>SUMINISTRO RACK 60 X 60</t>
  </si>
  <si>
    <t>6.5.4</t>
  </si>
  <si>
    <t>BANDEJA PORTACABLES MALLA</t>
  </si>
  <si>
    <t>SUBTOTAL VOZ Y DATOS</t>
  </si>
  <si>
    <t>CONDUCTORES</t>
  </si>
  <si>
    <t>6.6.1</t>
  </si>
  <si>
    <t>CABLE FPL 2X14</t>
  </si>
  <si>
    <t>6.6.2</t>
  </si>
  <si>
    <t>CABLE UTP</t>
  </si>
  <si>
    <t>6.6.3</t>
  </si>
  <si>
    <t>CABLE UTP 6A</t>
  </si>
  <si>
    <t>SUBTOTAL CONDUCTORES</t>
  </si>
  <si>
    <t xml:space="preserve">SUBTOTAL COMPONENTE ELÉCTRICO </t>
  </si>
  <si>
    <t>SUBTOTAL 1 COSTOS DIRECTOS</t>
  </si>
  <si>
    <t>ADMINISTRACIÓN</t>
  </si>
  <si>
    <t>IVA (19% DEL VALOR DE LA UTILIDAD)</t>
  </si>
  <si>
    <t xml:space="preserve">SUBTOTAL 2 COSTOS INDIRECTOS </t>
  </si>
  <si>
    <t xml:space="preserve">TOTAL = (SUBTOTAL 1 + SUB TOTAL 2) </t>
  </si>
  <si>
    <t>SUBTOTAL DE TUBERIA ELECTRICA</t>
  </si>
  <si>
    <t xml:space="preserve">LICITACIÓN PÚBLICA
 FORMATO No. 15 - PROPUESTA ECONOMICA  </t>
  </si>
  <si>
    <t>GUARDAESCOBA EN CONCRETO</t>
  </si>
  <si>
    <t>TEJA DE FIBROCEMENTO ONDULADA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</si>
</sst>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540A]#,##0_ ;[Red]\-[$$-540A]#,##0\ "/>
    <numFmt numFmtId="165" formatCode="0.0"/>
    <numFmt numFmtId="166" formatCode="_-* #,##0.00\ _€_-;\-* #,##0.00\ _€_-;_-* &quot;-&quot;??\ _€_-;_-@_-"/>
    <numFmt numFmtId="167" formatCode="_-* #,##0\ _€_-;\-* #,##0\ _€_-;_-* &quot;-&quot;??\ _€_-;_-@_-"/>
    <numFmt numFmtId="168" formatCode="_(&quot;$&quot;\ * #,##0.00_);_(&quot;$&quot;\ * \(#,##0.00\);_(&quot;$&quot;\ * &quot;-&quot;??_);_(@_)"/>
  </numFmts>
  <fonts count="22">
    <font>
      <sz val="12"/>
      <color theme="1"/>
      <name val="Calibri"/>
      <family val="2"/>
      <scheme val="minor"/>
    </font>
    <font>
      <sz val="11"/>
      <color theme="1"/>
      <name val="Calibri"/>
      <family val="2"/>
      <scheme val="minor"/>
    </font>
    <font>
      <sz val="12"/>
      <color theme="1"/>
      <name val="Calibri"/>
      <family val="2"/>
      <scheme val="minor"/>
    </font>
    <font>
      <sz val="10"/>
      <color indexed="8"/>
      <name val="MS Sans Serif"/>
      <family val="2"/>
    </font>
    <font>
      <sz val="9"/>
      <name val="Arial"/>
      <family val="2"/>
    </font>
    <font>
      <sz val="11"/>
      <color theme="1"/>
      <name val="Calibri"/>
      <family val="2"/>
      <scheme val="minor"/>
    </font>
    <font>
      <b/>
      <sz val="10"/>
      <color theme="1"/>
      <name val="Arial"/>
      <family val="2"/>
    </font>
    <font>
      <b/>
      <sz val="9"/>
      <color theme="1"/>
      <name val="Arial"/>
      <family val="2"/>
    </font>
    <font>
      <sz val="9"/>
      <color theme="1"/>
      <name val="Arial"/>
      <family val="2"/>
    </font>
    <font>
      <sz val="10"/>
      <name val="Arial"/>
      <family val="2"/>
    </font>
    <font>
      <sz val="10"/>
      <color rgb="FF000000"/>
      <name val="Times New Roman"/>
      <family val="1"/>
    </font>
    <font>
      <sz val="11"/>
      <color theme="1"/>
      <name val="Arial"/>
      <family val="2"/>
    </font>
    <font>
      <sz val="10"/>
      <name val="Zurich BT"/>
    </font>
    <font>
      <sz val="12"/>
      <color theme="1"/>
      <name val="Arial"/>
      <family val="2"/>
    </font>
    <font>
      <b/>
      <sz val="12"/>
      <color theme="1"/>
      <name val="Arial"/>
      <family val="2"/>
    </font>
    <font>
      <sz val="12"/>
      <name val="Arial"/>
      <family val="2"/>
    </font>
    <font>
      <b/>
      <sz val="12"/>
      <name val="Arial"/>
      <family val="2"/>
    </font>
    <font>
      <b/>
      <sz val="11"/>
      <color theme="1"/>
      <name val="Arial"/>
      <family val="2"/>
    </font>
    <font>
      <b/>
      <sz val="11"/>
      <name val="Arial"/>
      <family val="2"/>
    </font>
    <font>
      <sz val="11"/>
      <name val="Arial"/>
      <family val="2"/>
    </font>
    <font>
      <b/>
      <sz val="11"/>
      <color rgb="FF000000"/>
      <name val="Arial"/>
      <family val="2"/>
    </font>
    <font>
      <sz val="11"/>
      <color rgb="FF000000"/>
      <name val="Arial"/>
      <family val="2"/>
    </font>
  </fonts>
  <fills count="9">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s>
  <borders count="28">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rgb="FF505050"/>
      </top>
      <bottom/>
      <diagonal/>
    </border>
    <border>
      <left style="medium">
        <color indexed="64"/>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rgb="FF505050"/>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3">
    <xf numFmtId="0" fontId="0" fillId="0" borderId="0"/>
    <xf numFmtId="0" fontId="3" fillId="0" borderId="0"/>
    <xf numFmtId="0" fontId="5" fillId="0" borderId="0"/>
    <xf numFmtId="0" fontId="5" fillId="0" borderId="0"/>
    <xf numFmtId="0" fontId="9" fillId="0" borderId="0"/>
    <xf numFmtId="0" fontId="10" fillId="0" borderId="0"/>
    <xf numFmtId="0" fontId="11" fillId="0" borderId="0"/>
    <xf numFmtId="0" fontId="9" fillId="0" borderId="0"/>
    <xf numFmtId="0" fontId="12" fillId="0" borderId="0"/>
    <xf numFmtId="42" fontId="2"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9" fontId="2" fillId="0" borderId="0" applyFont="0" applyFill="0" applyBorder="0" applyAlignment="0" applyProtection="0"/>
  </cellStyleXfs>
  <cellXfs count="137">
    <xf numFmtId="0" fontId="0" fillId="0" borderId="0" xfId="0"/>
    <xf numFmtId="0" fontId="4" fillId="0" borderId="0" xfId="1" applyFont="1" applyAlignment="1" applyProtection="1">
      <alignment horizontal="center" vertical="center"/>
      <protection hidden="1"/>
    </xf>
    <xf numFmtId="164" fontId="4" fillId="0" borderId="0" xfId="2" applyNumberFormat="1" applyFont="1" applyAlignment="1" applyProtection="1">
      <alignment horizontal="right" vertical="center"/>
      <protection hidden="1"/>
    </xf>
    <xf numFmtId="0" fontId="4" fillId="0" borderId="0" xfId="2" applyFont="1" applyAlignment="1" applyProtection="1">
      <alignment vertical="center"/>
      <protection hidden="1"/>
    </xf>
    <xf numFmtId="0" fontId="8" fillId="0" borderId="0" xfId="2" applyFont="1" applyAlignment="1">
      <alignment vertical="center"/>
    </xf>
    <xf numFmtId="0" fontId="8" fillId="0" borderId="0" xfId="4" applyFont="1" applyAlignment="1">
      <alignment horizontal="center" vertical="center" wrapText="1"/>
    </xf>
    <xf numFmtId="0" fontId="8" fillId="0" borderId="0" xfId="4" applyFont="1" applyAlignment="1">
      <alignment horizontal="justify" vertical="center" wrapText="1"/>
    </xf>
    <xf numFmtId="0" fontId="8" fillId="0" borderId="1" xfId="4" applyFont="1" applyBorder="1" applyAlignment="1">
      <alignment horizontal="justify" vertical="center" wrapText="1"/>
    </xf>
    <xf numFmtId="0" fontId="4" fillId="4" borderId="0" xfId="2" applyFont="1" applyFill="1" applyAlignment="1" applyProtection="1">
      <alignment vertical="center"/>
      <protection hidden="1"/>
    </xf>
    <xf numFmtId="0" fontId="17"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167" fontId="17" fillId="6" borderId="10" xfId="10" applyNumberFormat="1" applyFont="1" applyFill="1" applyBorder="1" applyAlignment="1">
      <alignment horizontal="center" vertical="center" wrapText="1"/>
    </xf>
    <xf numFmtId="0" fontId="15" fillId="6" borderId="10" xfId="0" applyFont="1" applyFill="1" applyBorder="1" applyAlignment="1">
      <alignment horizontal="left" vertical="center"/>
    </xf>
    <xf numFmtId="0" fontId="6" fillId="0" borderId="17" xfId="0" applyFont="1" applyBorder="1" applyAlignment="1">
      <alignment horizontal="center" vertical="center"/>
    </xf>
    <xf numFmtId="164" fontId="4" fillId="0" borderId="18" xfId="2" applyNumberFormat="1" applyFont="1" applyBorder="1" applyAlignment="1" applyProtection="1">
      <alignment horizontal="right" vertical="center"/>
      <protection hidden="1"/>
    </xf>
    <xf numFmtId="1" fontId="17" fillId="3" borderId="15" xfId="0" applyNumberFormat="1" applyFont="1" applyFill="1" applyBorder="1" applyAlignment="1">
      <alignment horizontal="center" vertical="center"/>
    </xf>
    <xf numFmtId="0" fontId="18" fillId="3" borderId="3" xfId="0" applyFont="1" applyFill="1" applyBorder="1" applyAlignment="1">
      <alignment horizontal="left" vertical="center" wrapText="1"/>
    </xf>
    <xf numFmtId="165" fontId="11" fillId="3" borderId="3" xfId="0" applyNumberFormat="1" applyFont="1" applyFill="1" applyBorder="1" applyAlignment="1">
      <alignment horizontal="center" vertical="center"/>
    </xf>
    <xf numFmtId="167" fontId="11" fillId="3" borderId="3" xfId="0" applyNumberFormat="1" applyFont="1" applyFill="1" applyBorder="1" applyAlignment="1">
      <alignment horizontal="center" vertical="center"/>
    </xf>
    <xf numFmtId="165" fontId="17" fillId="6" borderId="15" xfId="0" applyNumberFormat="1" applyFont="1" applyFill="1" applyBorder="1" applyAlignment="1">
      <alignment horizontal="center" vertical="center"/>
    </xf>
    <xf numFmtId="0" fontId="18" fillId="6" borderId="3" xfId="0" applyFont="1" applyFill="1" applyBorder="1" applyAlignment="1">
      <alignment horizontal="left" vertical="center" wrapText="1"/>
    </xf>
    <xf numFmtId="165" fontId="11" fillId="6" borderId="3" xfId="0" applyNumberFormat="1" applyFont="1" applyFill="1" applyBorder="1" applyAlignment="1">
      <alignment horizontal="center" vertical="center"/>
    </xf>
    <xf numFmtId="167" fontId="11" fillId="6" borderId="3" xfId="0" applyNumberFormat="1" applyFont="1" applyFill="1" applyBorder="1" applyAlignment="1">
      <alignment horizontal="center" vertical="center"/>
    </xf>
    <xf numFmtId="165" fontId="11" fillId="0" borderId="15" xfId="0" applyNumberFormat="1" applyFont="1" applyBorder="1" applyAlignment="1">
      <alignment horizontal="center" vertical="center"/>
    </xf>
    <xf numFmtId="0" fontId="19" fillId="0" borderId="3" xfId="0" applyFont="1" applyBorder="1" applyAlignment="1">
      <alignment vertical="center" wrapText="1"/>
    </xf>
    <xf numFmtId="0" fontId="11"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8" fillId="3" borderId="15" xfId="0" applyFont="1" applyFill="1" applyBorder="1" applyAlignment="1" applyProtection="1">
      <alignment vertical="center"/>
      <protection hidden="1"/>
    </xf>
    <xf numFmtId="0" fontId="18" fillId="3" borderId="3" xfId="0" applyFont="1" applyFill="1" applyBorder="1" applyAlignment="1" applyProtection="1">
      <alignment vertical="center"/>
      <protection hidden="1"/>
    </xf>
    <xf numFmtId="167" fontId="11" fillId="0" borderId="3" xfId="10" applyNumberFormat="1" applyFont="1" applyFill="1" applyBorder="1" applyAlignment="1">
      <alignment horizontal="center" vertical="center" wrapText="1"/>
    </xf>
    <xf numFmtId="0" fontId="11" fillId="0" borderId="15" xfId="0" applyFont="1" applyBorder="1" applyAlignment="1">
      <alignment horizontal="center" vertical="center"/>
    </xf>
    <xf numFmtId="167" fontId="11" fillId="6" borderId="3" xfId="10" applyNumberFormat="1" applyFont="1" applyFill="1" applyBorder="1" applyAlignment="1">
      <alignment horizontal="center" vertical="center"/>
    </xf>
    <xf numFmtId="165" fontId="17" fillId="6" borderId="3" xfId="0" applyNumberFormat="1" applyFont="1" applyFill="1" applyBorder="1" applyAlignment="1">
      <alignment horizontal="left" vertical="center"/>
    </xf>
    <xf numFmtId="0" fontId="18" fillId="6" borderId="15" xfId="0" applyFont="1" applyFill="1" applyBorder="1" applyAlignment="1">
      <alignment horizontal="center" vertical="center" wrapText="1"/>
    </xf>
    <xf numFmtId="167" fontId="18" fillId="6" borderId="3" xfId="0" applyNumberFormat="1" applyFont="1" applyFill="1" applyBorder="1" applyAlignment="1">
      <alignment horizontal="center" vertical="center" wrapText="1"/>
    </xf>
    <xf numFmtId="2" fontId="17" fillId="8" borderId="15" xfId="0" applyNumberFormat="1" applyFont="1" applyFill="1" applyBorder="1" applyAlignment="1">
      <alignment horizontal="center" vertical="center"/>
    </xf>
    <xf numFmtId="0" fontId="17" fillId="3" borderId="15" xfId="0" applyFont="1" applyFill="1" applyBorder="1" applyAlignment="1">
      <alignment horizontal="center" vertical="center"/>
    </xf>
    <xf numFmtId="0" fontId="20" fillId="3" borderId="3" xfId="0" applyFont="1" applyFill="1" applyBorder="1" applyAlignment="1">
      <alignment vertical="center" wrapText="1"/>
    </xf>
    <xf numFmtId="167" fontId="20" fillId="3" borderId="3" xfId="0" applyNumberFormat="1" applyFont="1" applyFill="1" applyBorder="1" applyAlignment="1">
      <alignment horizontal="center" vertical="center" wrapText="1"/>
    </xf>
    <xf numFmtId="0" fontId="17" fillId="6" borderId="15" xfId="0" applyFont="1" applyFill="1" applyBorder="1" applyAlignment="1">
      <alignment horizontal="center" vertical="center"/>
    </xf>
    <xf numFmtId="0" fontId="20" fillId="6" borderId="3" xfId="0" applyFont="1" applyFill="1" applyBorder="1" applyAlignment="1">
      <alignment vertical="center" wrapText="1"/>
    </xf>
    <xf numFmtId="167" fontId="20" fillId="6" borderId="3" xfId="0" applyNumberFormat="1" applyFont="1" applyFill="1" applyBorder="1" applyAlignment="1">
      <alignment horizontal="center" vertical="center" wrapText="1"/>
    </xf>
    <xf numFmtId="0" fontId="11" fillId="0" borderId="3" xfId="0" applyFont="1" applyBorder="1" applyAlignment="1">
      <alignment vertical="center" wrapText="1"/>
    </xf>
    <xf numFmtId="0" fontId="17" fillId="6" borderId="3" xfId="0" applyFont="1" applyFill="1" applyBorder="1" applyAlignment="1">
      <alignment horizontal="center" vertical="center"/>
    </xf>
    <xf numFmtId="0" fontId="11" fillId="0" borderId="3" xfId="0" applyFont="1" applyBorder="1" applyAlignment="1">
      <alignment horizontal="left" vertical="center"/>
    </xf>
    <xf numFmtId="0" fontId="19" fillId="0" borderId="3" xfId="0" applyFont="1" applyBorder="1" applyAlignment="1">
      <alignment horizontal="left" vertical="center" wrapText="1"/>
    </xf>
    <xf numFmtId="0" fontId="21" fillId="0" borderId="3" xfId="0" applyFont="1" applyBorder="1" applyAlignment="1">
      <alignment vertical="center" wrapText="1"/>
    </xf>
    <xf numFmtId="0" fontId="17" fillId="3" borderId="15" xfId="0" applyFont="1" applyFill="1" applyBorder="1" applyAlignment="1">
      <alignment horizontal="center" vertical="center" wrapText="1"/>
    </xf>
    <xf numFmtId="0" fontId="11" fillId="3" borderId="15" xfId="0" applyFont="1" applyFill="1" applyBorder="1" applyAlignment="1">
      <alignment horizontal="center" vertical="center"/>
    </xf>
    <xf numFmtId="0" fontId="19" fillId="4" borderId="3" xfId="0" applyFont="1" applyFill="1" applyBorder="1" applyAlignment="1">
      <alignment horizontal="left" vertical="center"/>
    </xf>
    <xf numFmtId="0" fontId="19" fillId="3" borderId="3" xfId="0" applyFont="1" applyFill="1" applyBorder="1" applyAlignment="1">
      <alignment horizontal="left" vertical="center"/>
    </xf>
    <xf numFmtId="0" fontId="1" fillId="0" borderId="3" xfId="0" applyFont="1" applyBorder="1" applyAlignment="1">
      <alignment vertical="center" wrapText="1"/>
    </xf>
    <xf numFmtId="0" fontId="19" fillId="3" borderId="15" xfId="0" applyFont="1" applyFill="1" applyBorder="1" applyAlignment="1">
      <alignment horizontal="left" vertical="center" wrapText="1"/>
    </xf>
    <xf numFmtId="0" fontId="6" fillId="0" borderId="0" xfId="0" applyFont="1" applyAlignment="1">
      <alignment horizontal="center" vertical="center"/>
    </xf>
    <xf numFmtId="0" fontId="19" fillId="3" borderId="25" xfId="0" applyFont="1" applyFill="1" applyBorder="1" applyAlignment="1">
      <alignment horizontal="left" vertical="center"/>
    </xf>
    <xf numFmtId="164" fontId="17" fillId="6" borderId="10" xfId="11" applyNumberFormat="1" applyFont="1" applyFill="1" applyBorder="1" applyAlignment="1">
      <alignment horizontal="center" vertical="center" wrapText="1"/>
    </xf>
    <xf numFmtId="164" fontId="17" fillId="6" borderId="10" xfId="0" applyNumberFormat="1" applyFont="1" applyFill="1" applyBorder="1" applyAlignment="1">
      <alignment horizontal="center" vertical="center" wrapText="1"/>
    </xf>
    <xf numFmtId="164" fontId="11" fillId="3" borderId="3" xfId="0" applyNumberFormat="1" applyFont="1" applyFill="1" applyBorder="1" applyAlignment="1">
      <alignment horizontal="right" vertical="center"/>
    </xf>
    <xf numFmtId="164" fontId="11" fillId="6" borderId="3" xfId="0" applyNumberFormat="1" applyFont="1" applyFill="1" applyBorder="1" applyAlignment="1">
      <alignment horizontal="right" vertical="center"/>
    </xf>
    <xf numFmtId="164" fontId="11" fillId="0" borderId="3" xfId="9" applyNumberFormat="1" applyFont="1" applyFill="1" applyBorder="1" applyAlignment="1">
      <alignment horizontal="right" vertical="center" wrapText="1"/>
    </xf>
    <xf numFmtId="164" fontId="18" fillId="6" borderId="3" xfId="0" applyNumberFormat="1" applyFont="1" applyFill="1" applyBorder="1" applyAlignment="1">
      <alignment horizontal="right" vertical="center" wrapText="1"/>
    </xf>
    <xf numFmtId="164" fontId="20" fillId="3" borderId="3" xfId="0" applyNumberFormat="1" applyFont="1" applyFill="1" applyBorder="1" applyAlignment="1">
      <alignment horizontal="right" vertical="center" wrapText="1"/>
    </xf>
    <xf numFmtId="164" fontId="20" fillId="6" borderId="3" xfId="0" applyNumberFormat="1" applyFont="1" applyFill="1" applyBorder="1" applyAlignment="1">
      <alignment horizontal="right" vertical="center" wrapText="1"/>
    </xf>
    <xf numFmtId="164" fontId="17" fillId="6" borderId="3" xfId="0" applyNumberFormat="1" applyFont="1" applyFill="1" applyBorder="1" applyAlignment="1">
      <alignment horizontal="right" vertical="center"/>
    </xf>
    <xf numFmtId="164" fontId="18" fillId="3" borderId="3" xfId="0" applyNumberFormat="1" applyFont="1" applyFill="1" applyBorder="1" applyAlignment="1" applyProtection="1">
      <alignment horizontal="right" vertical="center"/>
      <protection hidden="1"/>
    </xf>
    <xf numFmtId="164" fontId="19" fillId="4" borderId="3" xfId="9" applyNumberFormat="1" applyFont="1" applyFill="1" applyBorder="1" applyAlignment="1">
      <alignment horizontal="right" vertical="center"/>
    </xf>
    <xf numFmtId="164" fontId="18" fillId="3" borderId="3" xfId="0" applyNumberFormat="1" applyFont="1" applyFill="1" applyBorder="1" applyAlignment="1">
      <alignment horizontal="right" vertical="center"/>
    </xf>
    <xf numFmtId="164" fontId="19" fillId="3" borderId="3" xfId="0" applyNumberFormat="1" applyFont="1" applyFill="1" applyBorder="1" applyAlignment="1">
      <alignment horizontal="right" vertical="center"/>
    </xf>
    <xf numFmtId="164" fontId="19" fillId="6" borderId="3" xfId="0" applyNumberFormat="1" applyFont="1" applyFill="1" applyBorder="1" applyAlignment="1">
      <alignment horizontal="right" vertical="center"/>
    </xf>
    <xf numFmtId="164" fontId="19" fillId="4" borderId="0" xfId="9" applyNumberFormat="1" applyFont="1" applyFill="1" applyBorder="1" applyAlignment="1" applyProtection="1">
      <alignment horizontal="right" vertical="center"/>
      <protection hidden="1"/>
    </xf>
    <xf numFmtId="164" fontId="19" fillId="4" borderId="3" xfId="0" applyNumberFormat="1" applyFont="1" applyFill="1" applyBorder="1" applyAlignment="1">
      <alignment horizontal="right" vertical="center"/>
    </xf>
    <xf numFmtId="164" fontId="19" fillId="3" borderId="25" xfId="0" applyNumberFormat="1" applyFont="1" applyFill="1" applyBorder="1" applyAlignment="1">
      <alignment horizontal="right" vertical="center"/>
    </xf>
    <xf numFmtId="164" fontId="18" fillId="3" borderId="25" xfId="0" applyNumberFormat="1" applyFont="1" applyFill="1" applyBorder="1" applyAlignment="1">
      <alignment horizontal="right" vertical="center"/>
    </xf>
    <xf numFmtId="167" fontId="4" fillId="0" borderId="0" xfId="1" applyNumberFormat="1" applyFont="1" applyAlignment="1" applyProtection="1">
      <alignment horizontal="center" vertical="center" wrapText="1"/>
      <protection hidden="1"/>
    </xf>
    <xf numFmtId="167" fontId="6" fillId="0" borderId="0" xfId="0" applyNumberFormat="1" applyFont="1" applyAlignment="1">
      <alignment horizontal="center" vertical="center"/>
    </xf>
    <xf numFmtId="167" fontId="18" fillId="3" borderId="3" xfId="0" applyNumberFormat="1" applyFont="1" applyFill="1" applyBorder="1" applyAlignment="1" applyProtection="1">
      <alignment horizontal="center" vertical="center"/>
      <protection hidden="1"/>
    </xf>
    <xf numFmtId="167" fontId="19" fillId="3" borderId="3" xfId="0" applyNumberFormat="1" applyFont="1" applyFill="1" applyBorder="1" applyAlignment="1">
      <alignment horizontal="center" vertical="center"/>
    </xf>
    <xf numFmtId="167" fontId="19" fillId="3" borderId="25" xfId="0" applyNumberFormat="1" applyFont="1" applyFill="1" applyBorder="1" applyAlignment="1">
      <alignment horizontal="center" vertical="center"/>
    </xf>
    <xf numFmtId="167" fontId="8" fillId="0" borderId="0" xfId="4" applyNumberFormat="1" applyFont="1" applyAlignment="1">
      <alignment horizontal="center" vertical="center" wrapText="1"/>
    </xf>
    <xf numFmtId="164" fontId="17" fillId="6" borderId="11" xfId="0" applyNumberFormat="1" applyFont="1" applyFill="1" applyBorder="1" applyAlignment="1">
      <alignment horizontal="center" vertical="center" wrapText="1"/>
    </xf>
    <xf numFmtId="164" fontId="11" fillId="3" borderId="16" xfId="0" applyNumberFormat="1" applyFont="1" applyFill="1" applyBorder="1" applyAlignment="1">
      <alignment horizontal="right" vertical="center"/>
    </xf>
    <xf numFmtId="164" fontId="11" fillId="6" borderId="16" xfId="0" applyNumberFormat="1" applyFont="1" applyFill="1" applyBorder="1" applyAlignment="1">
      <alignment horizontal="right" vertical="center"/>
    </xf>
    <xf numFmtId="164" fontId="19" fillId="7" borderId="3" xfId="9" applyNumberFormat="1" applyFont="1" applyFill="1" applyBorder="1" applyAlignment="1">
      <alignment horizontal="right" vertical="center"/>
    </xf>
    <xf numFmtId="164" fontId="19" fillId="3" borderId="16" xfId="0" applyNumberFormat="1" applyFont="1" applyFill="1" applyBorder="1" applyAlignment="1">
      <alignment horizontal="right" vertical="center"/>
    </xf>
    <xf numFmtId="164" fontId="19" fillId="4" borderId="16" xfId="9" applyNumberFormat="1" applyFont="1" applyFill="1" applyBorder="1" applyAlignment="1">
      <alignment horizontal="right" vertical="center"/>
    </xf>
    <xf numFmtId="164" fontId="19" fillId="6" borderId="16" xfId="0" applyNumberFormat="1" applyFont="1" applyFill="1" applyBorder="1" applyAlignment="1">
      <alignment horizontal="right" vertical="center"/>
    </xf>
    <xf numFmtId="164" fontId="19" fillId="4" borderId="16" xfId="0" applyNumberFormat="1" applyFont="1" applyFill="1" applyBorder="1" applyAlignment="1">
      <alignment horizontal="right" vertical="center"/>
    </xf>
    <xf numFmtId="9" fontId="18" fillId="4" borderId="3" xfId="12" applyFont="1" applyFill="1" applyBorder="1" applyAlignment="1">
      <alignment horizontal="center" vertical="center"/>
    </xf>
    <xf numFmtId="9" fontId="19" fillId="7" borderId="3" xfId="12" applyFont="1" applyFill="1" applyBorder="1" applyAlignment="1">
      <alignment horizontal="center" vertical="center"/>
    </xf>
    <xf numFmtId="1" fontId="17" fillId="3" borderId="6" xfId="0" applyNumberFormat="1" applyFont="1" applyFill="1" applyBorder="1" applyAlignment="1">
      <alignment horizontal="center" vertical="center"/>
    </xf>
    <xf numFmtId="0" fontId="18" fillId="3" borderId="7" xfId="0" applyFont="1" applyFill="1" applyBorder="1" applyAlignment="1">
      <alignment horizontal="left" vertical="center" wrapText="1"/>
    </xf>
    <xf numFmtId="165" fontId="11" fillId="3" borderId="7" xfId="0" applyNumberFormat="1" applyFont="1" applyFill="1" applyBorder="1" applyAlignment="1">
      <alignment horizontal="center" vertical="center"/>
    </xf>
    <xf numFmtId="167" fontId="11" fillId="3" borderId="7" xfId="0" applyNumberFormat="1" applyFont="1" applyFill="1" applyBorder="1" applyAlignment="1">
      <alignment horizontal="center" vertical="center"/>
    </xf>
    <xf numFmtId="164" fontId="11" fillId="3" borderId="7" xfId="0" applyNumberFormat="1" applyFont="1" applyFill="1" applyBorder="1" applyAlignment="1">
      <alignment horizontal="right" vertical="center"/>
    </xf>
    <xf numFmtId="164" fontId="11" fillId="3" borderId="8" xfId="0" applyNumberFormat="1" applyFont="1" applyFill="1" applyBorder="1" applyAlignment="1">
      <alignment horizontal="right" vertical="center"/>
    </xf>
    <xf numFmtId="164" fontId="18" fillId="3" borderId="16" xfId="0" applyNumberFormat="1" applyFont="1" applyFill="1" applyBorder="1" applyAlignment="1">
      <alignment horizontal="right" vertical="center"/>
    </xf>
    <xf numFmtId="164" fontId="18" fillId="3" borderId="26" xfId="0" applyNumberFormat="1" applyFont="1" applyFill="1" applyBorder="1" applyAlignment="1">
      <alignment horizontal="right" vertical="center"/>
    </xf>
    <xf numFmtId="164" fontId="17" fillId="2" borderId="27" xfId="4" applyNumberFormat="1" applyFont="1" applyFill="1" applyBorder="1" applyAlignment="1">
      <alignment vertical="center" wrapText="1"/>
    </xf>
    <xf numFmtId="0" fontId="17" fillId="3" borderId="3" xfId="0" applyFont="1" applyFill="1" applyBorder="1" applyAlignment="1">
      <alignment vertical="center" wrapText="1"/>
    </xf>
    <xf numFmtId="164" fontId="4" fillId="4" borderId="0" xfId="2" applyNumberFormat="1" applyFont="1" applyFill="1" applyAlignment="1" applyProtection="1">
      <alignment vertical="center"/>
      <protection hidden="1"/>
    </xf>
    <xf numFmtId="0" fontId="4" fillId="0" borderId="0" xfId="1" applyFont="1" applyAlignment="1" applyProtection="1">
      <alignment horizontal="center" vertical="center" wrapText="1"/>
      <protection hidden="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15" xfId="2" applyFont="1" applyBorder="1" applyAlignment="1">
      <alignment horizontal="center" vertical="center" wrapText="1"/>
    </xf>
    <xf numFmtId="0" fontId="6" fillId="0" borderId="3" xfId="2" applyFont="1" applyBorder="1" applyAlignment="1">
      <alignment horizontal="center" vertical="center" wrapText="1"/>
    </xf>
    <xf numFmtId="0" fontId="6" fillId="0" borderId="16" xfId="2" applyFont="1" applyBorder="1" applyAlignment="1">
      <alignment horizontal="center" vertical="center" wrapText="1"/>
    </xf>
    <xf numFmtId="0" fontId="6" fillId="5" borderId="15" xfId="0" applyFont="1" applyFill="1" applyBorder="1" applyAlignment="1">
      <alignment horizontal="center" vertical="center" wrapText="1"/>
    </xf>
    <xf numFmtId="0" fontId="6" fillId="5" borderId="3" xfId="0" applyFont="1" applyFill="1" applyBorder="1" applyAlignment="1">
      <alignment horizontal="center" vertical="center"/>
    </xf>
    <xf numFmtId="0" fontId="6" fillId="5" borderId="16" xfId="0" applyFont="1" applyFill="1" applyBorder="1" applyAlignment="1">
      <alignment horizontal="center" vertical="center"/>
    </xf>
    <xf numFmtId="0" fontId="13" fillId="0" borderId="19"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17" xfId="2" applyFont="1" applyBorder="1" applyAlignment="1">
      <alignment horizontal="center" vertical="center" wrapText="1"/>
    </xf>
    <xf numFmtId="0" fontId="13" fillId="0" borderId="0" xfId="2" applyFont="1" applyAlignment="1">
      <alignment horizontal="center" vertical="center" wrapText="1"/>
    </xf>
    <xf numFmtId="0" fontId="13" fillId="0" borderId="20" xfId="2" applyFont="1" applyBorder="1" applyAlignment="1">
      <alignment horizontal="center" vertical="center" wrapText="1"/>
    </xf>
    <xf numFmtId="0" fontId="13" fillId="0" borderId="1" xfId="2" applyFont="1" applyBorder="1" applyAlignment="1">
      <alignment horizontal="center" vertical="center" wrapText="1"/>
    </xf>
    <xf numFmtId="0" fontId="7" fillId="0" borderId="3" xfId="2" applyFont="1" applyBorder="1" applyAlignment="1">
      <alignment horizontal="center" vertical="center" wrapText="1"/>
    </xf>
    <xf numFmtId="0" fontId="13" fillId="7" borderId="3" xfId="2" applyFont="1" applyFill="1" applyBorder="1" applyAlignment="1">
      <alignment horizontal="center" vertical="center" wrapText="1"/>
    </xf>
    <xf numFmtId="0" fontId="13" fillId="7" borderId="16" xfId="2" applyFont="1" applyFill="1" applyBorder="1" applyAlignment="1">
      <alignment horizontal="center" vertical="center" wrapText="1"/>
    </xf>
    <xf numFmtId="0" fontId="13" fillId="0" borderId="2" xfId="2" applyFont="1" applyBorder="1" applyAlignment="1">
      <alignment horizontal="center" vertical="center" wrapText="1"/>
    </xf>
    <xf numFmtId="0" fontId="13" fillId="0" borderId="21" xfId="2" applyFont="1" applyBorder="1" applyAlignment="1">
      <alignment horizontal="center" vertical="center" wrapText="1"/>
    </xf>
    <xf numFmtId="0" fontId="17" fillId="2" borderId="12" xfId="4" applyFont="1" applyFill="1" applyBorder="1" applyAlignment="1">
      <alignment horizontal="center" vertical="center" wrapText="1"/>
    </xf>
    <xf numFmtId="0" fontId="17" fillId="2" borderId="13" xfId="4" applyFont="1" applyFill="1" applyBorder="1" applyAlignment="1">
      <alignment horizontal="center" vertical="center" wrapText="1"/>
    </xf>
    <xf numFmtId="0" fontId="17" fillId="2" borderId="14" xfId="4" applyFont="1" applyFill="1" applyBorder="1" applyAlignment="1">
      <alignment horizontal="center" vertical="center" wrapText="1"/>
    </xf>
    <xf numFmtId="0" fontId="6" fillId="5" borderId="15" xfId="0" applyFont="1" applyFill="1" applyBorder="1" applyAlignment="1">
      <alignment horizontal="center" vertical="center"/>
    </xf>
    <xf numFmtId="0" fontId="15" fillId="4" borderId="22" xfId="0" applyFont="1" applyFill="1" applyBorder="1" applyAlignment="1">
      <alignment horizontal="left" vertical="center" wrapText="1"/>
    </xf>
    <xf numFmtId="0" fontId="15" fillId="4" borderId="4" xfId="0" applyFont="1" applyFill="1" applyBorder="1" applyAlignment="1">
      <alignment horizontal="left" vertical="center"/>
    </xf>
    <xf numFmtId="0" fontId="15" fillId="4" borderId="23" xfId="0" applyFont="1" applyFill="1" applyBorder="1" applyAlignment="1">
      <alignment horizontal="left" vertical="center"/>
    </xf>
    <xf numFmtId="0" fontId="14" fillId="5" borderId="3" xfId="4" applyFont="1" applyFill="1" applyBorder="1" applyAlignment="1">
      <alignment horizontal="center" vertical="center" wrapText="1"/>
    </xf>
    <xf numFmtId="0" fontId="13" fillId="0" borderId="3" xfId="4" applyFont="1" applyBorder="1" applyAlignment="1">
      <alignment horizontal="left" vertical="center" wrapText="1"/>
    </xf>
    <xf numFmtId="0" fontId="18" fillId="3" borderId="3" xfId="0" applyFont="1" applyFill="1" applyBorder="1" applyAlignment="1" applyProtection="1">
      <alignment horizontal="left" vertical="center"/>
      <protection hidden="1"/>
    </xf>
    <xf numFmtId="0" fontId="18" fillId="0" borderId="15" xfId="0" applyFont="1" applyBorder="1" applyAlignment="1" applyProtection="1">
      <alignment horizontal="center" vertical="center"/>
      <protection hidden="1"/>
    </xf>
    <xf numFmtId="0" fontId="18" fillId="0" borderId="3" xfId="0" applyFont="1" applyBorder="1" applyAlignment="1" applyProtection="1">
      <alignment horizontal="center" vertical="center"/>
      <protection hidden="1"/>
    </xf>
    <xf numFmtId="0" fontId="18" fillId="3" borderId="15" xfId="0" applyFont="1" applyFill="1" applyBorder="1" applyAlignment="1" applyProtection="1">
      <alignment horizontal="center" vertical="center"/>
      <protection hidden="1"/>
    </xf>
    <xf numFmtId="0" fontId="18" fillId="3" borderId="3" xfId="0" applyFont="1" applyFill="1" applyBorder="1" applyAlignment="1" applyProtection="1">
      <alignment horizontal="center" vertical="center"/>
      <protection hidden="1"/>
    </xf>
    <xf numFmtId="0" fontId="18" fillId="3" borderId="24" xfId="0" applyFont="1" applyFill="1" applyBorder="1" applyAlignment="1" applyProtection="1">
      <alignment horizontal="center" vertical="center"/>
      <protection hidden="1"/>
    </xf>
    <xf numFmtId="0" fontId="18" fillId="3" borderId="25" xfId="0" applyFont="1" applyFill="1" applyBorder="1" applyAlignment="1" applyProtection="1">
      <alignment horizontal="center" vertical="center"/>
      <protection hidden="1"/>
    </xf>
  </cellXfs>
  <cellStyles count="13">
    <cellStyle name="Millares 3" xfId="10" xr:uid="{F4C33816-C35A-4180-A897-59E4665EC744}"/>
    <cellStyle name="Moneda [0]" xfId="9" builtinId="7"/>
    <cellStyle name="Moneda 2 10" xfId="11" xr:uid="{99052231-66E1-4E13-8C62-E49DA3ACBC61}"/>
    <cellStyle name="Normal" xfId="0" builtinId="0"/>
    <cellStyle name="Normal 2" xfId="2" xr:uid="{F6BA34A4-9B23-FA41-B7D1-B4F99F2B9CED}"/>
    <cellStyle name="Normal 2 2" xfId="6" xr:uid="{F65E9EFB-2E06-4E4C-8BA1-20AD5F3177B4}"/>
    <cellStyle name="Normal 2 3 2" xfId="4" xr:uid="{8C7783F0-D62A-2B43-A4E1-4D1F0F9D67AA}"/>
    <cellStyle name="Normal 3" xfId="5" xr:uid="{20E6BAD7-3D46-8547-8063-9A152E757898}"/>
    <cellStyle name="Normal 33 2" xfId="7" xr:uid="{9B23DE6E-A297-8E46-90E0-402998AE7392}"/>
    <cellStyle name="Normal 4 4" xfId="8" xr:uid="{DFCD009A-9838-F543-8448-2A850846AFF6}"/>
    <cellStyle name="Normal 8" xfId="3" xr:uid="{4DC7A4A4-AD38-0C48-A0FC-F50A249B2C00}"/>
    <cellStyle name="Normal_precios 2001-2 y 2002-1 2" xfId="1" xr:uid="{C3E8DE83-FCA1-7D4B-992E-10F0455061F8}"/>
    <cellStyle name="Porcentaje" xfId="12" builtinId="5"/>
  </cellStyles>
  <dxfs count="0"/>
  <tableStyles count="0" defaultTableStyle="TableStyleMedium2" defaultPivotStyle="PivotStyleLight16"/>
  <colors>
    <mruColors>
      <color rgb="FFFFFFCC"/>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ustomXml" Target="../customXml/item1.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178076</xdr:colOff>
      <xdr:row>1</xdr:row>
      <xdr:rowOff>110573</xdr:rowOff>
    </xdr:from>
    <xdr:ext cx="441049" cy="452535"/>
    <xdr:pic>
      <xdr:nvPicPr>
        <xdr:cNvPr id="2" name="Imagen 2" descr="Resultado de imagen para ICBF LOGO">
          <a:extLst>
            <a:ext uri="{FF2B5EF4-FFF2-40B4-BE49-F238E27FC236}">
              <a16:creationId xmlns:a16="http://schemas.microsoft.com/office/drawing/2014/main" id="{6F7908CF-35C6-024C-BFFE-7C696B84F8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2376" y="186773"/>
          <a:ext cx="441049" cy="4525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Volumes/MoniK_1/ICBF%202020/An&#771;o%202020%20ICBF/DT/247_Actualizacio&#769;n%20precios%20Admin/04_ADP_ACTU_PREC_OBRA_20103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Volumes/MoniK_1/BK%20Mquevedo%20200726/Info%20general%20MK/Mo&#769;nica%20Doc/ICBF%202020/An&#771;o%202020%20ICBF/DT/247_Actualizacio&#769;n%20precios%20Admin/97_CONSORCIO%20AG3%20BOGOTA%20LP-002-2020/Anexo%2012%20Oferta_econ_Final%20(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icbfgob-my.sharepoint.com/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IGURACIÓN"/>
      <sheetName val="CALENDARIO"/>
      <sheetName val="DATOS ENTRADA"/>
      <sheetName val="COSTES NO SSPP"/>
      <sheetName val="HW&amp;SW"/>
      <sheetName val="DATOS MAESTROS"/>
      <sheetName val="TASAS"/>
      <sheetName val="Cash Flow (COP)"/>
      <sheetName val="DASHBOARD"/>
      <sheetName val="PARÁMETROS"/>
      <sheetName val="Control de Cambios"/>
      <sheetName val="VALIDACION"/>
      <sheetName val="HOJA DE CONTROL"/>
      <sheetName val="ANALISIS OFFSHORE"/>
      <sheetName val="-OTROS PRECIO-"/>
      <sheetName val="PRICING"/>
      <sheetName val="COT ESCENARIO 1"/>
      <sheetName val="RESUMEN"/>
      <sheetName val="DETALLE INGRESOS"/>
      <sheetName val="DETALLE COSTES"/>
      <sheetName val="COSTES SSPP"/>
      <sheetName val="Costes SIEM - Firewalls"/>
      <sheetName val="TRANSICIÓN"/>
      <sheetName val="SERVICIOS - AT"/>
      <sheetName val="SERVICIOS - GU MICRO"/>
      <sheetName val="SERVICIOS - GU CAU"/>
      <sheetName val="SERVICIOS - GT"/>
      <sheetName val="SERVICIOS - FLEX-iT"/>
      <sheetName val="PIRÁMIDES"/>
      <sheetName val="LINEA BASE"/>
      <sheetName val="NOTAS"/>
      <sheetName val="mex95ib"/>
      <sheetName val="hoja índice"/>
    </sheetNames>
    <sheetDataSet>
      <sheetData sheetId="0"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1"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2" refreshError="1">
        <row r="1">
          <cell r="E1">
            <v>3300</v>
          </cell>
        </row>
        <row r="2">
          <cell r="E2">
            <v>3450</v>
          </cell>
        </row>
      </sheetData>
      <sheetData sheetId="3"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4"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5"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6"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7" refreshError="1">
        <row r="1">
          <cell r="E1">
            <v>3300</v>
          </cell>
        </row>
        <row r="10">
          <cell r="D10">
            <v>30</v>
          </cell>
        </row>
        <row r="68">
          <cell r="O68">
            <v>0.35000000000000014</v>
          </cell>
        </row>
      </sheetData>
      <sheetData sheetId="8" refreshError="1">
        <row r="8">
          <cell r="C8">
            <v>18</v>
          </cell>
        </row>
        <row r="20">
          <cell r="D20">
            <v>0.1</v>
          </cell>
        </row>
      </sheetData>
      <sheetData sheetId="9"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10">
        <row r="8">
          <cell r="C8">
            <v>18</v>
          </cell>
        </row>
      </sheetData>
      <sheetData sheetId="11">
        <row r="1">
          <cell r="E1">
            <v>3300</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sheetData>
      <sheetData sheetId="16">
        <row r="7">
          <cell r="D7" t="str">
            <v>DD - Director III (16 - DIII) - 197,99</v>
          </cell>
        </row>
      </sheetData>
      <sheetData sheetId="17">
        <row r="20">
          <cell r="D20">
            <v>0.1</v>
          </cell>
        </row>
      </sheetData>
      <sheetData sheetId="18">
        <row r="1">
          <cell r="E1">
            <v>3300</v>
          </cell>
        </row>
      </sheetData>
      <sheetData sheetId="19">
        <row r="24">
          <cell r="B24" t="str">
            <v>INVERSIONES</v>
          </cell>
        </row>
      </sheetData>
      <sheetData sheetId="20">
        <row r="314">
          <cell r="C314" t="str">
            <v>Centro de cómputo</v>
          </cell>
        </row>
      </sheetData>
      <sheetData sheetId="21">
        <row r="70">
          <cell r="C70">
            <v>0.05</v>
          </cell>
        </row>
      </sheetData>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sheetData>
      <sheetData sheetId="27">
        <row r="7">
          <cell r="D7" t="str">
            <v>DD - Director III (16 - DIII) - 197,99</v>
          </cell>
        </row>
      </sheetData>
      <sheetData sheetId="28">
        <row r="13">
          <cell r="B13" t="str">
            <v>ESPAÑA</v>
          </cell>
        </row>
      </sheetData>
      <sheetData sheetId="29">
        <row r="6">
          <cell r="B6" t="str">
            <v>2013ENERO</v>
          </cell>
        </row>
      </sheetData>
      <sheetData sheetId="30">
        <row r="6">
          <cell r="B6" t="str">
            <v>2013ENERO</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_LP2_G2"/>
      <sheetName val="EM_OCT2020"/>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AG Grupo 1"/>
      <sheetName val="DIAG Grupo 2"/>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14">
          <cell r="C14" t="str">
            <v>Exámenes médicos ocupacionales</v>
          </cell>
        </row>
      </sheetData>
      <sheetData sheetId="22">
        <row r="12">
          <cell r="M12" t="str">
            <v>Promedio Simple</v>
          </cell>
        </row>
      </sheetData>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7F28B-B81F-6D4A-A6D7-CC913DD82CDF}">
  <dimension ref="B1:K250"/>
  <sheetViews>
    <sheetView showGridLines="0" tabSelected="1" view="pageBreakPreview" zoomScale="80" zoomScaleNormal="100" zoomScaleSheetLayoutView="80" workbookViewId="0"/>
  </sheetViews>
  <sheetFormatPr baseColWidth="10" defaultColWidth="11.5" defaultRowHeight="12"/>
  <cols>
    <col min="1" max="1" width="11.5" style="3"/>
    <col min="2" max="2" width="15" style="5" customWidth="1"/>
    <col min="3" max="3" width="62.625" style="6" customWidth="1"/>
    <col min="4" max="4" width="8" style="6" customWidth="1"/>
    <col min="5" max="5" width="10.375" style="78" customWidth="1"/>
    <col min="6" max="6" width="14.25" style="2" customWidth="1"/>
    <col min="7" max="7" width="14.625" style="2" customWidth="1"/>
    <col min="8" max="8" width="20.875" style="2" customWidth="1"/>
    <col min="9" max="9" width="22.625" style="2" customWidth="1"/>
    <col min="10" max="16384" width="11.5" style="3"/>
  </cols>
  <sheetData>
    <row r="1" spans="2:11" ht="6.75" customHeight="1" thickBot="1">
      <c r="B1" s="1"/>
      <c r="C1" s="100"/>
      <c r="D1" s="100"/>
      <c r="E1" s="73"/>
    </row>
    <row r="2" spans="2:11" s="4" customFormat="1" ht="53.25" customHeight="1">
      <c r="B2" s="101" t="s">
        <v>0</v>
      </c>
      <c r="C2" s="102"/>
      <c r="D2" s="102"/>
      <c r="E2" s="102"/>
      <c r="F2" s="102"/>
      <c r="G2" s="102"/>
      <c r="H2" s="102"/>
      <c r="I2" s="103"/>
    </row>
    <row r="3" spans="2:11" ht="12.75" customHeight="1">
      <c r="B3" s="104"/>
      <c r="C3" s="105"/>
      <c r="D3" s="105"/>
      <c r="E3" s="105"/>
      <c r="F3" s="105"/>
      <c r="G3" s="105"/>
      <c r="H3" s="105"/>
      <c r="I3" s="106"/>
    </row>
    <row r="4" spans="2:11" ht="34.5" customHeight="1">
      <c r="B4" s="107" t="s">
        <v>416</v>
      </c>
      <c r="C4" s="108"/>
      <c r="D4" s="108"/>
      <c r="E4" s="108"/>
      <c r="F4" s="108"/>
      <c r="G4" s="108"/>
      <c r="H4" s="108"/>
      <c r="I4" s="109"/>
    </row>
    <row r="5" spans="2:11" ht="20.25" customHeight="1">
      <c r="B5" s="13"/>
      <c r="C5" s="53"/>
      <c r="D5" s="53"/>
      <c r="E5" s="74"/>
      <c r="I5" s="14"/>
    </row>
    <row r="6" spans="2:11" s="8" customFormat="1" ht="27.75" customHeight="1">
      <c r="B6" s="110" t="s">
        <v>51</v>
      </c>
      <c r="C6" s="111"/>
      <c r="D6" s="116" t="s">
        <v>1</v>
      </c>
      <c r="E6" s="116"/>
      <c r="F6" s="117"/>
      <c r="G6" s="117"/>
      <c r="H6" s="117"/>
      <c r="I6" s="118"/>
    </row>
    <row r="7" spans="2:11" s="8" customFormat="1" ht="27.75" customHeight="1">
      <c r="B7" s="112"/>
      <c r="C7" s="113"/>
      <c r="D7" s="116" t="s">
        <v>2</v>
      </c>
      <c r="E7" s="116"/>
      <c r="F7" s="117"/>
      <c r="G7" s="117"/>
      <c r="H7" s="117"/>
      <c r="I7" s="118"/>
    </row>
    <row r="8" spans="2:11" s="8" customFormat="1" ht="27.75" customHeight="1">
      <c r="B8" s="114"/>
      <c r="C8" s="115"/>
      <c r="D8" s="116"/>
      <c r="E8" s="116"/>
      <c r="F8" s="119"/>
      <c r="G8" s="115"/>
      <c r="H8" s="115"/>
      <c r="I8" s="120"/>
    </row>
    <row r="9" spans="2:11" s="8" customFormat="1" ht="24" customHeight="1">
      <c r="B9" s="124" t="s">
        <v>3</v>
      </c>
      <c r="C9" s="108"/>
      <c r="D9" s="108"/>
      <c r="E9" s="108"/>
      <c r="F9" s="108"/>
      <c r="G9" s="108"/>
      <c r="H9" s="108"/>
      <c r="I9" s="109"/>
    </row>
    <row r="10" spans="2:11" s="8" customFormat="1" ht="171" customHeight="1" thickBot="1">
      <c r="B10" s="125" t="s">
        <v>61</v>
      </c>
      <c r="C10" s="126"/>
      <c r="D10" s="126"/>
      <c r="E10" s="126"/>
      <c r="F10" s="126"/>
      <c r="G10" s="126"/>
      <c r="H10" s="126"/>
      <c r="I10" s="127"/>
    </row>
    <row r="11" spans="2:11" s="8" customFormat="1" ht="34.5" customHeight="1" thickBot="1">
      <c r="B11" s="9" t="s">
        <v>52</v>
      </c>
      <c r="C11" s="12"/>
      <c r="D11" s="10" t="s">
        <v>53</v>
      </c>
      <c r="E11" s="11" t="s">
        <v>54</v>
      </c>
      <c r="F11" s="55" t="s">
        <v>55</v>
      </c>
      <c r="G11" s="56" t="s">
        <v>56</v>
      </c>
      <c r="H11" s="55" t="s">
        <v>57</v>
      </c>
      <c r="I11" s="79" t="s">
        <v>58</v>
      </c>
    </row>
    <row r="12" spans="2:11" s="8" customFormat="1" ht="15">
      <c r="B12" s="89" t="s">
        <v>60</v>
      </c>
      <c r="C12" s="90" t="s">
        <v>59</v>
      </c>
      <c r="D12" s="91"/>
      <c r="E12" s="92"/>
      <c r="F12" s="93"/>
      <c r="G12" s="93"/>
      <c r="H12" s="93"/>
      <c r="I12" s="94"/>
    </row>
    <row r="13" spans="2:11" s="8" customFormat="1" ht="15">
      <c r="B13" s="19" t="s">
        <v>4</v>
      </c>
      <c r="C13" s="20" t="s">
        <v>62</v>
      </c>
      <c r="D13" s="21"/>
      <c r="E13" s="22"/>
      <c r="F13" s="58"/>
      <c r="G13" s="58"/>
      <c r="H13" s="58"/>
      <c r="I13" s="81"/>
    </row>
    <row r="14" spans="2:11" s="8" customFormat="1" ht="14.25">
      <c r="B14" s="23" t="s">
        <v>63</v>
      </c>
      <c r="C14" s="24" t="s">
        <v>64</v>
      </c>
      <c r="D14" s="25" t="s">
        <v>6</v>
      </c>
      <c r="E14" s="29">
        <v>800</v>
      </c>
      <c r="F14" s="65">
        <v>1802</v>
      </c>
      <c r="G14" s="65">
        <f>ROUND(F14*E14,0)</f>
        <v>1441600</v>
      </c>
      <c r="H14" s="82"/>
      <c r="I14" s="84">
        <f>ROUND(H14*$E14,0)</f>
        <v>0</v>
      </c>
      <c r="J14" s="99"/>
      <c r="K14" s="99"/>
    </row>
    <row r="15" spans="2:11" s="8" customFormat="1" ht="14.25">
      <c r="B15" s="23" t="s">
        <v>65</v>
      </c>
      <c r="C15" s="24" t="s">
        <v>8</v>
      </c>
      <c r="D15" s="26" t="s">
        <v>7</v>
      </c>
      <c r="E15" s="29">
        <v>36</v>
      </c>
      <c r="F15" s="65">
        <v>24888</v>
      </c>
      <c r="G15" s="65">
        <f t="shared" ref="G15:G30" si="0">ROUND(F15*E15,0)</f>
        <v>895968</v>
      </c>
      <c r="H15" s="82"/>
      <c r="I15" s="84">
        <f t="shared" ref="I15:I30" si="1">ROUND(H15*$E15,0)</f>
        <v>0</v>
      </c>
      <c r="J15" s="99"/>
      <c r="K15" s="99"/>
    </row>
    <row r="16" spans="2:11" s="8" customFormat="1" ht="14.25">
      <c r="B16" s="23" t="s">
        <v>66</v>
      </c>
      <c r="C16" s="24" t="s">
        <v>5</v>
      </c>
      <c r="D16" s="26" t="s">
        <v>6</v>
      </c>
      <c r="E16" s="29">
        <v>86</v>
      </c>
      <c r="F16" s="65">
        <v>9037</v>
      </c>
      <c r="G16" s="65">
        <f t="shared" si="0"/>
        <v>777182</v>
      </c>
      <c r="H16" s="82"/>
      <c r="I16" s="84">
        <f t="shared" si="1"/>
        <v>0</v>
      </c>
      <c r="J16" s="99"/>
      <c r="K16" s="99"/>
    </row>
    <row r="17" spans="2:11" s="8" customFormat="1" ht="14.25">
      <c r="B17" s="23" t="s">
        <v>67</v>
      </c>
      <c r="C17" s="24" t="s">
        <v>10</v>
      </c>
      <c r="D17" s="26" t="s">
        <v>7</v>
      </c>
      <c r="E17" s="29">
        <v>62</v>
      </c>
      <c r="F17" s="65">
        <v>3700</v>
      </c>
      <c r="G17" s="65">
        <f t="shared" si="0"/>
        <v>229400</v>
      </c>
      <c r="H17" s="82"/>
      <c r="I17" s="84">
        <f t="shared" si="1"/>
        <v>0</v>
      </c>
      <c r="J17" s="99"/>
      <c r="K17" s="99"/>
    </row>
    <row r="18" spans="2:11" s="8" customFormat="1" ht="14.25">
      <c r="B18" s="23" t="s">
        <v>68</v>
      </c>
      <c r="C18" s="24" t="s">
        <v>11</v>
      </c>
      <c r="D18" s="26" t="s">
        <v>6</v>
      </c>
      <c r="E18" s="29">
        <v>6</v>
      </c>
      <c r="F18" s="65">
        <v>10284</v>
      </c>
      <c r="G18" s="65">
        <f t="shared" si="0"/>
        <v>61704</v>
      </c>
      <c r="H18" s="82"/>
      <c r="I18" s="84">
        <f t="shared" si="1"/>
        <v>0</v>
      </c>
      <c r="J18" s="99"/>
      <c r="K18" s="99"/>
    </row>
    <row r="19" spans="2:11" s="8" customFormat="1" ht="14.25">
      <c r="B19" s="23" t="s">
        <v>69</v>
      </c>
      <c r="C19" s="24" t="s">
        <v>12</v>
      </c>
      <c r="D19" s="26" t="s">
        <v>6</v>
      </c>
      <c r="E19" s="29">
        <v>54</v>
      </c>
      <c r="F19" s="65">
        <v>14636</v>
      </c>
      <c r="G19" s="65">
        <f t="shared" si="0"/>
        <v>790344</v>
      </c>
      <c r="H19" s="82"/>
      <c r="I19" s="84">
        <f t="shared" si="1"/>
        <v>0</v>
      </c>
      <c r="J19" s="99"/>
      <c r="K19" s="99"/>
    </row>
    <row r="20" spans="2:11" s="8" customFormat="1" ht="14.25">
      <c r="B20" s="23" t="s">
        <v>70</v>
      </c>
      <c r="C20" s="24" t="s">
        <v>13</v>
      </c>
      <c r="D20" s="26" t="s">
        <v>6</v>
      </c>
      <c r="E20" s="29">
        <v>66</v>
      </c>
      <c r="F20" s="65">
        <v>11072</v>
      </c>
      <c r="G20" s="65">
        <f t="shared" si="0"/>
        <v>730752</v>
      </c>
      <c r="H20" s="82"/>
      <c r="I20" s="84">
        <f t="shared" si="1"/>
        <v>0</v>
      </c>
      <c r="J20" s="99"/>
      <c r="K20" s="99"/>
    </row>
    <row r="21" spans="2:11" s="8" customFormat="1" ht="14.25">
      <c r="B21" s="23" t="s">
        <v>71</v>
      </c>
      <c r="C21" s="24" t="s">
        <v>19</v>
      </c>
      <c r="D21" s="26" t="s">
        <v>6</v>
      </c>
      <c r="E21" s="29">
        <v>256</v>
      </c>
      <c r="F21" s="65">
        <v>22706</v>
      </c>
      <c r="G21" s="65">
        <f t="shared" si="0"/>
        <v>5812736</v>
      </c>
      <c r="H21" s="82"/>
      <c r="I21" s="84">
        <f t="shared" si="1"/>
        <v>0</v>
      </c>
      <c r="J21" s="99"/>
      <c r="K21" s="99"/>
    </row>
    <row r="22" spans="2:11" s="8" customFormat="1" ht="14.25">
      <c r="B22" s="23" t="s">
        <v>72</v>
      </c>
      <c r="C22" s="24" t="s">
        <v>73</v>
      </c>
      <c r="D22" s="26" t="s">
        <v>6</v>
      </c>
      <c r="E22" s="29">
        <v>32</v>
      </c>
      <c r="F22" s="65">
        <v>23857</v>
      </c>
      <c r="G22" s="65">
        <f t="shared" si="0"/>
        <v>763424</v>
      </c>
      <c r="H22" s="82"/>
      <c r="I22" s="84">
        <f t="shared" si="1"/>
        <v>0</v>
      </c>
      <c r="J22" s="99"/>
      <c r="K22" s="99"/>
    </row>
    <row r="23" spans="2:11" s="8" customFormat="1" ht="14.25">
      <c r="B23" s="23" t="s">
        <v>74</v>
      </c>
      <c r="C23" s="24" t="s">
        <v>9</v>
      </c>
      <c r="D23" s="26" t="s">
        <v>75</v>
      </c>
      <c r="E23" s="29">
        <v>6</v>
      </c>
      <c r="F23" s="65">
        <v>29002</v>
      </c>
      <c r="G23" s="65">
        <f t="shared" si="0"/>
        <v>174012</v>
      </c>
      <c r="H23" s="82"/>
      <c r="I23" s="84">
        <f t="shared" si="1"/>
        <v>0</v>
      </c>
      <c r="J23" s="99"/>
      <c r="K23" s="99"/>
    </row>
    <row r="24" spans="2:11" s="8" customFormat="1" ht="14.25">
      <c r="B24" s="23" t="s">
        <v>76</v>
      </c>
      <c r="C24" s="24" t="s">
        <v>21</v>
      </c>
      <c r="D24" s="26" t="s">
        <v>75</v>
      </c>
      <c r="E24" s="29">
        <v>6</v>
      </c>
      <c r="F24" s="65">
        <v>13466</v>
      </c>
      <c r="G24" s="65">
        <f t="shared" si="0"/>
        <v>80796</v>
      </c>
      <c r="H24" s="82"/>
      <c r="I24" s="84">
        <f t="shared" si="1"/>
        <v>0</v>
      </c>
      <c r="J24" s="99"/>
      <c r="K24" s="99"/>
    </row>
    <row r="25" spans="2:11" s="8" customFormat="1" ht="14.25">
      <c r="B25" s="23" t="s">
        <v>77</v>
      </c>
      <c r="C25" s="24" t="s">
        <v>78</v>
      </c>
      <c r="D25" s="26" t="s">
        <v>75</v>
      </c>
      <c r="E25" s="29">
        <v>6</v>
      </c>
      <c r="F25" s="65">
        <v>16844</v>
      </c>
      <c r="G25" s="65">
        <f t="shared" si="0"/>
        <v>101064</v>
      </c>
      <c r="H25" s="82"/>
      <c r="I25" s="84">
        <f t="shared" si="1"/>
        <v>0</v>
      </c>
      <c r="J25" s="99"/>
      <c r="K25" s="99"/>
    </row>
    <row r="26" spans="2:11" s="8" customFormat="1" ht="28.5">
      <c r="B26" s="23" t="s">
        <v>79</v>
      </c>
      <c r="C26" s="24" t="s">
        <v>14</v>
      </c>
      <c r="D26" s="26" t="s">
        <v>6</v>
      </c>
      <c r="E26" s="29">
        <v>172</v>
      </c>
      <c r="F26" s="65">
        <v>26365</v>
      </c>
      <c r="G26" s="65">
        <f t="shared" si="0"/>
        <v>4534780</v>
      </c>
      <c r="H26" s="82"/>
      <c r="I26" s="84">
        <f t="shared" si="1"/>
        <v>0</v>
      </c>
      <c r="J26" s="99"/>
      <c r="K26" s="99"/>
    </row>
    <row r="27" spans="2:11" s="8" customFormat="1" ht="14.25">
      <c r="B27" s="23" t="s">
        <v>80</v>
      </c>
      <c r="C27" s="24" t="s">
        <v>16</v>
      </c>
      <c r="D27" s="26" t="s">
        <v>6</v>
      </c>
      <c r="E27" s="29">
        <v>680</v>
      </c>
      <c r="F27" s="65">
        <v>4073</v>
      </c>
      <c r="G27" s="65">
        <f t="shared" si="0"/>
        <v>2769640</v>
      </c>
      <c r="H27" s="82"/>
      <c r="I27" s="84">
        <f t="shared" si="1"/>
        <v>0</v>
      </c>
      <c r="J27" s="99"/>
      <c r="K27" s="99"/>
    </row>
    <row r="28" spans="2:11" s="8" customFormat="1" ht="14.25">
      <c r="B28" s="23" t="s">
        <v>81</v>
      </c>
      <c r="C28" s="24" t="s">
        <v>18</v>
      </c>
      <c r="D28" s="26" t="s">
        <v>6</v>
      </c>
      <c r="E28" s="29">
        <v>300</v>
      </c>
      <c r="F28" s="65">
        <v>12892</v>
      </c>
      <c r="G28" s="65">
        <f t="shared" si="0"/>
        <v>3867600</v>
      </c>
      <c r="H28" s="82"/>
      <c r="I28" s="84">
        <f t="shared" si="1"/>
        <v>0</v>
      </c>
      <c r="J28" s="99"/>
      <c r="K28" s="99"/>
    </row>
    <row r="29" spans="2:11" s="8" customFormat="1" ht="28.5">
      <c r="B29" s="23" t="s">
        <v>82</v>
      </c>
      <c r="C29" s="24" t="s">
        <v>20</v>
      </c>
      <c r="D29" s="26" t="s">
        <v>75</v>
      </c>
      <c r="E29" s="29">
        <v>60</v>
      </c>
      <c r="F29" s="65">
        <v>2658</v>
      </c>
      <c r="G29" s="65">
        <f t="shared" si="0"/>
        <v>159480</v>
      </c>
      <c r="H29" s="82"/>
      <c r="I29" s="84">
        <f t="shared" si="1"/>
        <v>0</v>
      </c>
      <c r="J29" s="99"/>
      <c r="K29" s="99"/>
    </row>
    <row r="30" spans="2:11" s="8" customFormat="1" ht="28.5">
      <c r="B30" s="23" t="s">
        <v>83</v>
      </c>
      <c r="C30" s="24" t="s">
        <v>35</v>
      </c>
      <c r="D30" s="26" t="s">
        <v>6</v>
      </c>
      <c r="E30" s="29">
        <v>680</v>
      </c>
      <c r="F30" s="65">
        <v>29503</v>
      </c>
      <c r="G30" s="65">
        <f t="shared" si="0"/>
        <v>20062040</v>
      </c>
      <c r="H30" s="82"/>
      <c r="I30" s="84">
        <f t="shared" si="1"/>
        <v>0</v>
      </c>
      <c r="J30" s="99"/>
      <c r="K30" s="99"/>
    </row>
    <row r="31" spans="2:11" s="8" customFormat="1" ht="15">
      <c r="B31" s="27"/>
      <c r="C31" s="28" t="s">
        <v>84</v>
      </c>
      <c r="D31" s="28"/>
      <c r="E31" s="75"/>
      <c r="F31" s="64"/>
      <c r="G31" s="66">
        <f>SUM(G14:G30)</f>
        <v>43252522</v>
      </c>
      <c r="H31" s="67"/>
      <c r="I31" s="95">
        <f>ROUND((SUM(I14:I30)),0)</f>
        <v>0</v>
      </c>
      <c r="J31" s="99"/>
      <c r="K31" s="99"/>
    </row>
    <row r="32" spans="2:11" s="8" customFormat="1" ht="15">
      <c r="B32" s="15">
        <v>2</v>
      </c>
      <c r="C32" s="16" t="s">
        <v>85</v>
      </c>
      <c r="D32" s="17"/>
      <c r="E32" s="18"/>
      <c r="F32" s="57"/>
      <c r="G32" s="67"/>
      <c r="H32" s="67"/>
      <c r="I32" s="83"/>
      <c r="J32" s="99"/>
      <c r="K32" s="99"/>
    </row>
    <row r="33" spans="2:11" s="8" customFormat="1" ht="15">
      <c r="B33" s="19" t="s">
        <v>22</v>
      </c>
      <c r="C33" s="20" t="s">
        <v>86</v>
      </c>
      <c r="D33" s="21"/>
      <c r="E33" s="22"/>
      <c r="F33" s="58"/>
      <c r="G33" s="58"/>
      <c r="H33" s="58"/>
      <c r="I33" s="81"/>
      <c r="J33" s="99"/>
      <c r="K33" s="99"/>
    </row>
    <row r="34" spans="2:11" s="8" customFormat="1" ht="15">
      <c r="B34" s="30" t="s">
        <v>87</v>
      </c>
      <c r="C34" s="51" t="s">
        <v>88</v>
      </c>
      <c r="D34" s="25" t="s">
        <v>15</v>
      </c>
      <c r="E34" s="29">
        <v>33</v>
      </c>
      <c r="F34" s="65">
        <v>39045</v>
      </c>
      <c r="G34" s="65">
        <f>ROUND(F34*E34,0)</f>
        <v>1288485</v>
      </c>
      <c r="H34" s="82"/>
      <c r="I34" s="84">
        <f>ROUND(H34*$E34,0)</f>
        <v>0</v>
      </c>
      <c r="J34" s="99"/>
      <c r="K34" s="99"/>
    </row>
    <row r="35" spans="2:11" s="8" customFormat="1" ht="14.25">
      <c r="B35" s="30" t="s">
        <v>89</v>
      </c>
      <c r="C35" s="24" t="s">
        <v>39</v>
      </c>
      <c r="D35" s="25" t="s">
        <v>15</v>
      </c>
      <c r="E35" s="29">
        <v>18</v>
      </c>
      <c r="F35" s="65">
        <v>90117</v>
      </c>
      <c r="G35" s="65">
        <f>ROUND(F35*E35,0)</f>
        <v>1622106</v>
      </c>
      <c r="H35" s="82"/>
      <c r="I35" s="84">
        <f>ROUND(H35*$E35,0)</f>
        <v>0</v>
      </c>
      <c r="J35" s="99"/>
      <c r="K35" s="99"/>
    </row>
    <row r="36" spans="2:11" s="8" customFormat="1" ht="15">
      <c r="B36" s="48"/>
      <c r="C36" s="28" t="s">
        <v>90</v>
      </c>
      <c r="D36" s="28"/>
      <c r="E36" s="28"/>
      <c r="F36" s="28"/>
      <c r="G36" s="66">
        <f>SUM(G34:G35)</f>
        <v>2910591</v>
      </c>
      <c r="H36" s="67"/>
      <c r="I36" s="95">
        <f>ROUND((SUM(I34:I35)),0)</f>
        <v>0</v>
      </c>
      <c r="J36" s="99"/>
      <c r="K36" s="99"/>
    </row>
    <row r="37" spans="2:11" s="8" customFormat="1" ht="15">
      <c r="B37" s="19" t="s">
        <v>23</v>
      </c>
      <c r="C37" s="20" t="s">
        <v>91</v>
      </c>
      <c r="D37" s="20"/>
      <c r="E37" s="31"/>
      <c r="F37" s="58"/>
      <c r="G37" s="58"/>
      <c r="H37" s="58"/>
      <c r="I37" s="81"/>
      <c r="J37" s="99"/>
      <c r="K37" s="99"/>
    </row>
    <row r="38" spans="2:11" s="8" customFormat="1" ht="28.5">
      <c r="B38" s="23" t="s">
        <v>92</v>
      </c>
      <c r="C38" s="24" t="s">
        <v>93</v>
      </c>
      <c r="D38" s="25" t="s">
        <v>15</v>
      </c>
      <c r="E38" s="29">
        <v>122</v>
      </c>
      <c r="F38" s="65">
        <v>12856</v>
      </c>
      <c r="G38" s="65">
        <f>ROUND(F38*E38,0)</f>
        <v>1568432</v>
      </c>
      <c r="H38" s="82"/>
      <c r="I38" s="84">
        <f>ROUND(H38*$E38,0)</f>
        <v>0</v>
      </c>
      <c r="J38" s="99"/>
      <c r="K38" s="99"/>
    </row>
    <row r="39" spans="2:11" s="8" customFormat="1" ht="15">
      <c r="B39" s="48"/>
      <c r="C39" s="28" t="s">
        <v>94</v>
      </c>
      <c r="D39" s="28"/>
      <c r="E39" s="28"/>
      <c r="F39" s="28"/>
      <c r="G39" s="67">
        <f>G38</f>
        <v>1568432</v>
      </c>
      <c r="H39" s="67"/>
      <c r="I39" s="67">
        <f>I38</f>
        <v>0</v>
      </c>
      <c r="J39" s="99"/>
      <c r="K39" s="99"/>
    </row>
    <row r="40" spans="2:11" s="8" customFormat="1" ht="15">
      <c r="B40" s="27"/>
      <c r="C40" s="28" t="s">
        <v>95</v>
      </c>
      <c r="D40" s="28"/>
      <c r="E40" s="28"/>
      <c r="F40" s="28"/>
      <c r="G40" s="66">
        <f>G36+G39</f>
        <v>4479023</v>
      </c>
      <c r="H40" s="67"/>
      <c r="I40" s="95">
        <f>I36+I39</f>
        <v>0</v>
      </c>
      <c r="J40" s="99"/>
      <c r="K40" s="99"/>
    </row>
    <row r="41" spans="2:11" s="8" customFormat="1" ht="15">
      <c r="B41" s="15">
        <v>3</v>
      </c>
      <c r="C41" s="16" t="s">
        <v>96</v>
      </c>
      <c r="D41" s="17"/>
      <c r="E41" s="18"/>
      <c r="F41" s="57"/>
      <c r="G41" s="57"/>
      <c r="H41" s="57"/>
      <c r="I41" s="80"/>
      <c r="J41" s="99"/>
      <c r="K41" s="99"/>
    </row>
    <row r="42" spans="2:11" s="8" customFormat="1" ht="15">
      <c r="B42" s="19" t="s">
        <v>24</v>
      </c>
      <c r="C42" s="20" t="s">
        <v>97</v>
      </c>
      <c r="D42" s="21"/>
      <c r="E42" s="22"/>
      <c r="F42" s="58"/>
      <c r="G42" s="58"/>
      <c r="H42" s="58"/>
      <c r="I42" s="81"/>
      <c r="J42" s="99"/>
      <c r="K42" s="99"/>
    </row>
    <row r="43" spans="2:11" s="8" customFormat="1" ht="15">
      <c r="B43" s="19" t="s">
        <v>98</v>
      </c>
      <c r="C43" s="20" t="s">
        <v>99</v>
      </c>
      <c r="D43" s="21"/>
      <c r="E43" s="22"/>
      <c r="F43" s="58"/>
      <c r="G43" s="58"/>
      <c r="H43" s="58"/>
      <c r="I43" s="81"/>
      <c r="J43" s="99"/>
      <c r="K43" s="99"/>
    </row>
    <row r="44" spans="2:11" s="8" customFormat="1" ht="14.25">
      <c r="B44" s="30" t="s">
        <v>100</v>
      </c>
      <c r="C44" s="24" t="s">
        <v>101</v>
      </c>
      <c r="D44" s="25" t="s">
        <v>15</v>
      </c>
      <c r="E44" s="29">
        <v>6</v>
      </c>
      <c r="F44" s="65">
        <v>447718</v>
      </c>
      <c r="G44" s="65">
        <f>ROUND(F44*E44,0)</f>
        <v>2686308</v>
      </c>
      <c r="H44" s="82"/>
      <c r="I44" s="84">
        <f>ROUND(H44*$E44,0)</f>
        <v>0</v>
      </c>
      <c r="J44" s="99"/>
      <c r="K44" s="99"/>
    </row>
    <row r="45" spans="2:11" s="8" customFormat="1" ht="15">
      <c r="B45" s="48"/>
      <c r="C45" s="28" t="s">
        <v>102</v>
      </c>
      <c r="D45" s="28"/>
      <c r="E45" s="28"/>
      <c r="F45" s="28"/>
      <c r="G45" s="66">
        <f>G44</f>
        <v>2686308</v>
      </c>
      <c r="H45" s="67"/>
      <c r="I45" s="95">
        <f>I44</f>
        <v>0</v>
      </c>
      <c r="J45" s="99"/>
      <c r="K45" s="99"/>
    </row>
    <row r="46" spans="2:11" s="8" customFormat="1" ht="15">
      <c r="B46" s="19" t="s">
        <v>103</v>
      </c>
      <c r="C46" s="20" t="s">
        <v>104</v>
      </c>
      <c r="D46" s="21"/>
      <c r="E46" s="22"/>
      <c r="F46" s="68"/>
      <c r="G46" s="68"/>
      <c r="H46" s="68"/>
      <c r="I46" s="85"/>
      <c r="J46" s="99"/>
      <c r="K46" s="99"/>
    </row>
    <row r="47" spans="2:11" s="8" customFormat="1" ht="14.25">
      <c r="B47" s="23" t="s">
        <v>105</v>
      </c>
      <c r="C47" s="24" t="s">
        <v>106</v>
      </c>
      <c r="D47" s="25" t="s">
        <v>15</v>
      </c>
      <c r="E47" s="29">
        <v>37</v>
      </c>
      <c r="F47" s="65">
        <v>1216752</v>
      </c>
      <c r="G47" s="65">
        <f>ROUND(F47*E47,0)</f>
        <v>45019824</v>
      </c>
      <c r="H47" s="82"/>
      <c r="I47" s="84">
        <f t="shared" ref="I47:I54" si="2">ROUND(H47*$E47,0)</f>
        <v>0</v>
      </c>
      <c r="J47" s="99"/>
      <c r="K47" s="99"/>
    </row>
    <row r="48" spans="2:11" s="8" customFormat="1" ht="14.25">
      <c r="B48" s="23" t="s">
        <v>107</v>
      </c>
      <c r="C48" s="24" t="s">
        <v>108</v>
      </c>
      <c r="D48" s="25" t="s">
        <v>15</v>
      </c>
      <c r="E48" s="29">
        <v>51</v>
      </c>
      <c r="F48" s="65">
        <v>927590</v>
      </c>
      <c r="G48" s="65">
        <f t="shared" ref="G48:G54" si="3">ROUND(F48*E48,0)</f>
        <v>47307090</v>
      </c>
      <c r="H48" s="82"/>
      <c r="I48" s="84">
        <f t="shared" si="2"/>
        <v>0</v>
      </c>
      <c r="J48" s="99"/>
      <c r="K48" s="99"/>
    </row>
    <row r="49" spans="2:11" s="8" customFormat="1" ht="28.5">
      <c r="B49" s="23" t="s">
        <v>109</v>
      </c>
      <c r="C49" s="24" t="s">
        <v>110</v>
      </c>
      <c r="D49" s="25" t="s">
        <v>7</v>
      </c>
      <c r="E49" s="29">
        <v>62</v>
      </c>
      <c r="F49" s="65">
        <v>47515</v>
      </c>
      <c r="G49" s="65">
        <f t="shared" si="3"/>
        <v>2945930</v>
      </c>
      <c r="H49" s="82"/>
      <c r="I49" s="84">
        <f t="shared" si="2"/>
        <v>0</v>
      </c>
      <c r="J49" s="99"/>
      <c r="K49" s="99"/>
    </row>
    <row r="50" spans="2:11" s="8" customFormat="1" ht="14.25">
      <c r="B50" s="23" t="s">
        <v>111</v>
      </c>
      <c r="C50" s="24" t="s">
        <v>112</v>
      </c>
      <c r="D50" s="25" t="s">
        <v>7</v>
      </c>
      <c r="E50" s="29">
        <v>41</v>
      </c>
      <c r="F50" s="65">
        <v>45958</v>
      </c>
      <c r="G50" s="65">
        <f t="shared" si="3"/>
        <v>1884278</v>
      </c>
      <c r="H50" s="82"/>
      <c r="I50" s="84">
        <f t="shared" si="2"/>
        <v>0</v>
      </c>
      <c r="J50" s="99"/>
      <c r="K50" s="99"/>
    </row>
    <row r="51" spans="2:11" s="8" customFormat="1" ht="14.25">
      <c r="B51" s="23" t="s">
        <v>113</v>
      </c>
      <c r="C51" s="24" t="s">
        <v>114</v>
      </c>
      <c r="D51" s="25" t="s">
        <v>15</v>
      </c>
      <c r="E51" s="29">
        <v>56</v>
      </c>
      <c r="F51" s="65">
        <v>1222112</v>
      </c>
      <c r="G51" s="65">
        <f t="shared" si="3"/>
        <v>68438272</v>
      </c>
      <c r="H51" s="82"/>
      <c r="I51" s="84">
        <f t="shared" si="2"/>
        <v>0</v>
      </c>
      <c r="J51" s="99"/>
      <c r="K51" s="99"/>
    </row>
    <row r="52" spans="2:11" s="8" customFormat="1" ht="14.25">
      <c r="B52" s="23" t="s">
        <v>115</v>
      </c>
      <c r="C52" s="24" t="s">
        <v>116</v>
      </c>
      <c r="D52" s="25" t="s">
        <v>15</v>
      </c>
      <c r="E52" s="29">
        <v>43</v>
      </c>
      <c r="F52" s="65">
        <v>899251</v>
      </c>
      <c r="G52" s="65">
        <f t="shared" si="3"/>
        <v>38667793</v>
      </c>
      <c r="H52" s="82"/>
      <c r="I52" s="84">
        <f t="shared" si="2"/>
        <v>0</v>
      </c>
      <c r="J52" s="99"/>
      <c r="K52" s="99"/>
    </row>
    <row r="53" spans="2:11" s="8" customFormat="1" ht="14.25">
      <c r="B53" s="23" t="s">
        <v>117</v>
      </c>
      <c r="C53" s="24" t="s">
        <v>26</v>
      </c>
      <c r="D53" s="25" t="s">
        <v>7</v>
      </c>
      <c r="E53" s="29">
        <v>9</v>
      </c>
      <c r="F53" s="65">
        <v>106732</v>
      </c>
      <c r="G53" s="65">
        <f t="shared" si="3"/>
        <v>960588</v>
      </c>
      <c r="H53" s="82"/>
      <c r="I53" s="84">
        <f t="shared" si="2"/>
        <v>0</v>
      </c>
      <c r="J53" s="99"/>
      <c r="K53" s="99"/>
    </row>
    <row r="54" spans="2:11" s="8" customFormat="1" ht="14.25">
      <c r="B54" s="23" t="s">
        <v>118</v>
      </c>
      <c r="C54" s="24" t="s">
        <v>119</v>
      </c>
      <c r="D54" s="25" t="s">
        <v>17</v>
      </c>
      <c r="E54" s="29">
        <v>220</v>
      </c>
      <c r="F54" s="65">
        <v>9873</v>
      </c>
      <c r="G54" s="65">
        <f t="shared" si="3"/>
        <v>2172060</v>
      </c>
      <c r="H54" s="82"/>
      <c r="I54" s="84">
        <f t="shared" si="2"/>
        <v>0</v>
      </c>
      <c r="J54" s="99"/>
      <c r="K54" s="99"/>
    </row>
    <row r="55" spans="2:11" s="8" customFormat="1" ht="15">
      <c r="B55" s="48"/>
      <c r="C55" s="28" t="s">
        <v>120</v>
      </c>
      <c r="D55" s="28"/>
      <c r="E55" s="28"/>
      <c r="F55" s="28"/>
      <c r="G55" s="66">
        <f>SUM(G47:G54)</f>
        <v>207395835</v>
      </c>
      <c r="H55" s="67"/>
      <c r="I55" s="95">
        <f>ROUND((SUM(I47:I54)),0)</f>
        <v>0</v>
      </c>
      <c r="J55" s="99"/>
      <c r="K55" s="99"/>
    </row>
    <row r="56" spans="2:11" s="8" customFormat="1" ht="15">
      <c r="B56" s="19" t="s">
        <v>25</v>
      </c>
      <c r="C56" s="20" t="s">
        <v>121</v>
      </c>
      <c r="D56" s="21"/>
      <c r="E56" s="22"/>
      <c r="F56" s="58"/>
      <c r="G56" s="68"/>
      <c r="H56" s="68"/>
      <c r="I56" s="85"/>
      <c r="J56" s="99"/>
      <c r="K56" s="99"/>
    </row>
    <row r="57" spans="2:11" s="8" customFormat="1" ht="14.25">
      <c r="B57" s="30" t="s">
        <v>122</v>
      </c>
      <c r="C57" s="24" t="s">
        <v>123</v>
      </c>
      <c r="D57" s="25" t="s">
        <v>17</v>
      </c>
      <c r="E57" s="29">
        <v>12396</v>
      </c>
      <c r="F57" s="65">
        <v>8421</v>
      </c>
      <c r="G57" s="65">
        <f>ROUND(F57*E57,0)</f>
        <v>104386716</v>
      </c>
      <c r="H57" s="82"/>
      <c r="I57" s="84">
        <f t="shared" ref="I57" si="4">ROUND(H57*$E57,0)</f>
        <v>0</v>
      </c>
      <c r="J57" s="99"/>
      <c r="K57" s="99"/>
    </row>
    <row r="58" spans="2:11" s="8" customFormat="1" ht="15">
      <c r="B58" s="48"/>
      <c r="C58" s="28" t="s">
        <v>124</v>
      </c>
      <c r="D58" s="28"/>
      <c r="E58" s="28"/>
      <c r="F58" s="28"/>
      <c r="G58" s="66">
        <f>G57</f>
        <v>104386716</v>
      </c>
      <c r="H58" s="67"/>
      <c r="I58" s="95">
        <f>I57</f>
        <v>0</v>
      </c>
      <c r="J58" s="99"/>
      <c r="K58" s="99"/>
    </row>
    <row r="59" spans="2:11" s="8" customFormat="1" ht="15">
      <c r="B59" s="27"/>
      <c r="C59" s="28" t="s">
        <v>125</v>
      </c>
      <c r="D59" s="28"/>
      <c r="E59" s="28"/>
      <c r="F59" s="28"/>
      <c r="G59" s="66">
        <f>G58+G55+G45</f>
        <v>314468859</v>
      </c>
      <c r="H59" s="67"/>
      <c r="I59" s="95">
        <f>I58+I55+I45</f>
        <v>0</v>
      </c>
      <c r="J59" s="99"/>
      <c r="K59" s="99"/>
    </row>
    <row r="60" spans="2:11" s="8" customFormat="1" ht="15">
      <c r="B60" s="15">
        <v>4</v>
      </c>
      <c r="C60" s="16" t="s">
        <v>126</v>
      </c>
      <c r="D60" s="17"/>
      <c r="E60" s="18"/>
      <c r="F60" s="57"/>
      <c r="G60" s="67"/>
      <c r="H60" s="67"/>
      <c r="I60" s="83"/>
      <c r="J60" s="99"/>
      <c r="K60" s="99"/>
    </row>
    <row r="61" spans="2:11" s="8" customFormat="1" ht="15">
      <c r="B61" s="19" t="s">
        <v>127</v>
      </c>
      <c r="C61" s="32" t="s">
        <v>128</v>
      </c>
      <c r="D61" s="21"/>
      <c r="E61" s="22"/>
      <c r="F61" s="58"/>
      <c r="G61" s="68"/>
      <c r="H61" s="68"/>
      <c r="I61" s="85"/>
      <c r="J61" s="99"/>
      <c r="K61" s="99"/>
    </row>
    <row r="62" spans="2:11" s="8" customFormat="1" ht="14.25">
      <c r="B62" s="23" t="s">
        <v>129</v>
      </c>
      <c r="C62" s="24" t="s">
        <v>130</v>
      </c>
      <c r="D62" s="25" t="s">
        <v>75</v>
      </c>
      <c r="E62" s="29">
        <v>1</v>
      </c>
      <c r="F62" s="59">
        <v>1326242</v>
      </c>
      <c r="G62" s="65">
        <f>ROUND(F62*E62,0)</f>
        <v>1326242</v>
      </c>
      <c r="H62" s="82"/>
      <c r="I62" s="84">
        <f t="shared" ref="I62" si="5">ROUND(H62*$E62,0)</f>
        <v>0</v>
      </c>
      <c r="J62" s="99"/>
      <c r="K62" s="99"/>
    </row>
    <row r="63" spans="2:11" s="8" customFormat="1" ht="15">
      <c r="B63" s="48"/>
      <c r="C63" s="28" t="s">
        <v>131</v>
      </c>
      <c r="D63" s="28"/>
      <c r="E63" s="28"/>
      <c r="F63" s="28"/>
      <c r="G63" s="66">
        <f>G62</f>
        <v>1326242</v>
      </c>
      <c r="H63" s="67"/>
      <c r="I63" s="95">
        <f>I62</f>
        <v>0</v>
      </c>
      <c r="J63" s="99"/>
      <c r="K63" s="99"/>
    </row>
    <row r="64" spans="2:11" s="8" customFormat="1" ht="15">
      <c r="B64" s="19" t="s">
        <v>132</v>
      </c>
      <c r="C64" s="20" t="s">
        <v>133</v>
      </c>
      <c r="D64" s="21"/>
      <c r="E64" s="22"/>
      <c r="F64" s="68"/>
      <c r="G64" s="68"/>
      <c r="H64" s="68"/>
      <c r="I64" s="85"/>
      <c r="J64" s="99"/>
      <c r="K64" s="99"/>
    </row>
    <row r="65" spans="2:11" s="8" customFormat="1" ht="14.25">
      <c r="B65" s="23" t="s">
        <v>134</v>
      </c>
      <c r="C65" s="24" t="s">
        <v>135</v>
      </c>
      <c r="D65" s="25" t="s">
        <v>75</v>
      </c>
      <c r="E65" s="29">
        <v>19</v>
      </c>
      <c r="F65" s="65">
        <v>87232</v>
      </c>
      <c r="G65" s="65">
        <f>ROUND(F65*E65,0)</f>
        <v>1657408</v>
      </c>
      <c r="H65" s="82"/>
      <c r="I65" s="84">
        <f t="shared" ref="I65:I71" si="6">ROUND(H65*$E65,0)</f>
        <v>0</v>
      </c>
      <c r="J65" s="99"/>
      <c r="K65" s="99"/>
    </row>
    <row r="66" spans="2:11" s="8" customFormat="1" ht="14.25">
      <c r="B66" s="23" t="s">
        <v>136</v>
      </c>
      <c r="C66" s="24" t="s">
        <v>137</v>
      </c>
      <c r="D66" s="25" t="s">
        <v>75</v>
      </c>
      <c r="E66" s="29">
        <v>14</v>
      </c>
      <c r="F66" s="65">
        <v>39583</v>
      </c>
      <c r="G66" s="65">
        <f t="shared" ref="G66:G71" si="7">ROUND(F66*E66,0)</f>
        <v>554162</v>
      </c>
      <c r="H66" s="82"/>
      <c r="I66" s="84">
        <f t="shared" si="6"/>
        <v>0</v>
      </c>
      <c r="J66" s="99"/>
      <c r="K66" s="99"/>
    </row>
    <row r="67" spans="2:11" s="8" customFormat="1" ht="14.25">
      <c r="B67" s="23" t="s">
        <v>138</v>
      </c>
      <c r="C67" s="24" t="s">
        <v>139</v>
      </c>
      <c r="D67" s="25" t="s">
        <v>75</v>
      </c>
      <c r="E67" s="29">
        <v>6</v>
      </c>
      <c r="F67" s="65">
        <v>85258</v>
      </c>
      <c r="G67" s="65">
        <f t="shared" si="7"/>
        <v>511548</v>
      </c>
      <c r="H67" s="82"/>
      <c r="I67" s="84">
        <f t="shared" si="6"/>
        <v>0</v>
      </c>
      <c r="J67" s="99"/>
      <c r="K67" s="99"/>
    </row>
    <row r="68" spans="2:11" s="8" customFormat="1" ht="14.25">
      <c r="B68" s="23" t="s">
        <v>140</v>
      </c>
      <c r="C68" s="24" t="s">
        <v>141</v>
      </c>
      <c r="D68" s="25" t="s">
        <v>75</v>
      </c>
      <c r="E68" s="29">
        <v>2</v>
      </c>
      <c r="F68" s="65">
        <v>135621</v>
      </c>
      <c r="G68" s="65">
        <f t="shared" si="7"/>
        <v>271242</v>
      </c>
      <c r="H68" s="82"/>
      <c r="I68" s="84">
        <f t="shared" si="6"/>
        <v>0</v>
      </c>
      <c r="J68" s="99"/>
      <c r="K68" s="99"/>
    </row>
    <row r="69" spans="2:11" s="8" customFormat="1" ht="14.25">
      <c r="B69" s="23" t="s">
        <v>142</v>
      </c>
      <c r="C69" s="24" t="s">
        <v>143</v>
      </c>
      <c r="D69" s="25" t="s">
        <v>75</v>
      </c>
      <c r="E69" s="29">
        <v>2</v>
      </c>
      <c r="F69" s="65">
        <v>83114</v>
      </c>
      <c r="G69" s="65">
        <f t="shared" si="7"/>
        <v>166228</v>
      </c>
      <c r="H69" s="82"/>
      <c r="I69" s="84">
        <f t="shared" si="6"/>
        <v>0</v>
      </c>
      <c r="J69" s="99"/>
      <c r="K69" s="99"/>
    </row>
    <row r="70" spans="2:11" s="8" customFormat="1" ht="14.25">
      <c r="B70" s="23" t="s">
        <v>144</v>
      </c>
      <c r="C70" s="24" t="s">
        <v>145</v>
      </c>
      <c r="D70" s="25" t="s">
        <v>75</v>
      </c>
      <c r="E70" s="29">
        <v>18</v>
      </c>
      <c r="F70" s="65">
        <v>21024</v>
      </c>
      <c r="G70" s="65">
        <f t="shared" si="7"/>
        <v>378432</v>
      </c>
      <c r="H70" s="82"/>
      <c r="I70" s="84">
        <f t="shared" si="6"/>
        <v>0</v>
      </c>
      <c r="J70" s="99"/>
      <c r="K70" s="99"/>
    </row>
    <row r="71" spans="2:11" s="8" customFormat="1" ht="14.25">
      <c r="B71" s="23" t="s">
        <v>146</v>
      </c>
      <c r="C71" s="24" t="s">
        <v>147</v>
      </c>
      <c r="D71" s="25" t="s">
        <v>75</v>
      </c>
      <c r="E71" s="29">
        <v>13</v>
      </c>
      <c r="F71" s="65">
        <v>27637</v>
      </c>
      <c r="G71" s="65">
        <f t="shared" si="7"/>
        <v>359281</v>
      </c>
      <c r="H71" s="82"/>
      <c r="I71" s="84">
        <f t="shared" si="6"/>
        <v>0</v>
      </c>
      <c r="J71" s="99"/>
      <c r="K71" s="99"/>
    </row>
    <row r="72" spans="2:11" s="8" customFormat="1" ht="15">
      <c r="B72" s="48"/>
      <c r="C72" s="28" t="s">
        <v>148</v>
      </c>
      <c r="D72" s="28"/>
      <c r="E72" s="28"/>
      <c r="F72" s="28"/>
      <c r="G72" s="66">
        <f>ROUND((SUM(G65:G71)),0)</f>
        <v>3898301</v>
      </c>
      <c r="H72" s="67"/>
      <c r="I72" s="95">
        <f>ROUND((SUM(I65:I71)),0)</f>
        <v>0</v>
      </c>
      <c r="J72" s="99"/>
      <c r="K72" s="99"/>
    </row>
    <row r="73" spans="2:11" s="8" customFormat="1" ht="15">
      <c r="B73" s="33" t="s">
        <v>149</v>
      </c>
      <c r="C73" s="20" t="s">
        <v>150</v>
      </c>
      <c r="D73" s="20"/>
      <c r="E73" s="34"/>
      <c r="F73" s="60"/>
      <c r="G73" s="68"/>
      <c r="H73" s="68"/>
      <c r="I73" s="85"/>
      <c r="J73" s="99"/>
      <c r="K73" s="99"/>
    </row>
    <row r="74" spans="2:11" s="8" customFormat="1" ht="14.25">
      <c r="B74" s="30" t="s">
        <v>151</v>
      </c>
      <c r="C74" s="24" t="s">
        <v>152</v>
      </c>
      <c r="D74" s="25" t="s">
        <v>7</v>
      </c>
      <c r="E74" s="29">
        <v>185</v>
      </c>
      <c r="F74" s="59">
        <v>35198</v>
      </c>
      <c r="G74" s="65">
        <f>ROUND(F74*E74,0)</f>
        <v>6511630</v>
      </c>
      <c r="H74" s="82"/>
      <c r="I74" s="84">
        <f t="shared" ref="I74:I75" si="8">ROUND(H74*$E74,0)</f>
        <v>0</v>
      </c>
      <c r="J74" s="99"/>
      <c r="K74" s="99"/>
    </row>
    <row r="75" spans="2:11" s="8" customFormat="1" ht="14.25">
      <c r="B75" s="30" t="s">
        <v>153</v>
      </c>
      <c r="C75" s="24" t="s">
        <v>154</v>
      </c>
      <c r="D75" s="25" t="s">
        <v>75</v>
      </c>
      <c r="E75" s="29">
        <v>141</v>
      </c>
      <c r="F75" s="59">
        <v>9008</v>
      </c>
      <c r="G75" s="65">
        <f>ROUND(F75*E75,0)</f>
        <v>1270128</v>
      </c>
      <c r="H75" s="82"/>
      <c r="I75" s="84">
        <f t="shared" si="8"/>
        <v>0</v>
      </c>
      <c r="J75" s="99"/>
      <c r="K75" s="99"/>
    </row>
    <row r="76" spans="2:11" s="8" customFormat="1" ht="15">
      <c r="B76" s="48"/>
      <c r="C76" s="28" t="s">
        <v>155</v>
      </c>
      <c r="D76" s="28"/>
      <c r="E76" s="28"/>
      <c r="F76" s="28"/>
      <c r="G76" s="66">
        <f>ROUND((SUM(G74:G75)),0)</f>
        <v>7781758</v>
      </c>
      <c r="H76" s="67"/>
      <c r="I76" s="95">
        <f>ROUND((SUM(I74:I75)),0)</f>
        <v>0</v>
      </c>
      <c r="J76" s="99"/>
      <c r="K76" s="99"/>
    </row>
    <row r="77" spans="2:11" s="8" customFormat="1" ht="15">
      <c r="B77" s="19" t="s">
        <v>156</v>
      </c>
      <c r="C77" s="20" t="s">
        <v>157</v>
      </c>
      <c r="D77" s="20"/>
      <c r="E77" s="31"/>
      <c r="F77" s="58"/>
      <c r="G77" s="68"/>
      <c r="H77" s="68"/>
      <c r="I77" s="85"/>
      <c r="J77" s="99"/>
      <c r="K77" s="99"/>
    </row>
    <row r="78" spans="2:11" s="8" customFormat="1" ht="14.25">
      <c r="B78" s="23" t="s">
        <v>158</v>
      </c>
      <c r="C78" s="24" t="s">
        <v>159</v>
      </c>
      <c r="D78" s="25" t="s">
        <v>75</v>
      </c>
      <c r="E78" s="29">
        <v>9</v>
      </c>
      <c r="F78" s="59">
        <v>133942</v>
      </c>
      <c r="G78" s="65">
        <f>ROUND(F78*E78,0)</f>
        <v>1205478</v>
      </c>
      <c r="H78" s="82"/>
      <c r="I78" s="84">
        <f t="shared" ref="I78:I80" si="9">ROUND(H78*$E78,0)</f>
        <v>0</v>
      </c>
      <c r="J78" s="99"/>
      <c r="K78" s="99"/>
    </row>
    <row r="79" spans="2:11" s="8" customFormat="1" ht="14.25">
      <c r="B79" s="23" t="s">
        <v>160</v>
      </c>
      <c r="C79" s="24" t="s">
        <v>161</v>
      </c>
      <c r="D79" s="25" t="s">
        <v>75</v>
      </c>
      <c r="E79" s="29">
        <v>1</v>
      </c>
      <c r="F79" s="59">
        <v>500458</v>
      </c>
      <c r="G79" s="65">
        <f t="shared" ref="G79:G80" si="10">ROUND(F79*E79,0)</f>
        <v>500458</v>
      </c>
      <c r="H79" s="82"/>
      <c r="I79" s="84">
        <f t="shared" si="9"/>
        <v>0</v>
      </c>
      <c r="J79" s="99"/>
      <c r="K79" s="99"/>
    </row>
    <row r="80" spans="2:11" s="8" customFormat="1" ht="14.25">
      <c r="B80" s="30" t="s">
        <v>162</v>
      </c>
      <c r="C80" s="24" t="s">
        <v>163</v>
      </c>
      <c r="D80" s="25" t="s">
        <v>75</v>
      </c>
      <c r="E80" s="29">
        <v>1</v>
      </c>
      <c r="F80" s="59">
        <v>309855</v>
      </c>
      <c r="G80" s="65">
        <f t="shared" si="10"/>
        <v>309855</v>
      </c>
      <c r="H80" s="82"/>
      <c r="I80" s="84">
        <f t="shared" si="9"/>
        <v>0</v>
      </c>
      <c r="J80" s="99"/>
      <c r="K80" s="99"/>
    </row>
    <row r="81" spans="2:11" s="8" customFormat="1" ht="15">
      <c r="B81" s="48"/>
      <c r="C81" s="28" t="s">
        <v>164</v>
      </c>
      <c r="D81" s="28"/>
      <c r="E81" s="28"/>
      <c r="F81" s="28"/>
      <c r="G81" s="66">
        <f>SUM(G78:G80)</f>
        <v>2015791</v>
      </c>
      <c r="H81" s="67"/>
      <c r="I81" s="95">
        <f>SUM(I78:I80)</f>
        <v>0</v>
      </c>
      <c r="J81" s="99"/>
      <c r="K81" s="99"/>
    </row>
    <row r="82" spans="2:11" s="8" customFormat="1" ht="15">
      <c r="B82" s="33" t="s">
        <v>165</v>
      </c>
      <c r="C82" s="20" t="s">
        <v>166</v>
      </c>
      <c r="D82" s="20"/>
      <c r="E82" s="31"/>
      <c r="F82" s="58"/>
      <c r="G82" s="68"/>
      <c r="H82" s="68"/>
      <c r="I82" s="85"/>
      <c r="J82" s="99"/>
      <c r="K82" s="99"/>
    </row>
    <row r="83" spans="2:11" s="8" customFormat="1" ht="14.25">
      <c r="B83" s="30" t="s">
        <v>167</v>
      </c>
      <c r="C83" s="24" t="s">
        <v>168</v>
      </c>
      <c r="D83" s="25" t="s">
        <v>75</v>
      </c>
      <c r="E83" s="29">
        <v>19</v>
      </c>
      <c r="F83" s="59">
        <v>51249</v>
      </c>
      <c r="G83" s="65">
        <f>ROUND(F83*E83,0)</f>
        <v>973731</v>
      </c>
      <c r="H83" s="82"/>
      <c r="I83" s="84">
        <f t="shared" ref="I83:I87" si="11">ROUND(H83*$E83,0)</f>
        <v>0</v>
      </c>
      <c r="J83" s="99"/>
      <c r="K83" s="99"/>
    </row>
    <row r="84" spans="2:11" s="8" customFormat="1" ht="14.25">
      <c r="B84" s="30" t="s">
        <v>169</v>
      </c>
      <c r="C84" s="24" t="s">
        <v>170</v>
      </c>
      <c r="D84" s="25" t="s">
        <v>75</v>
      </c>
      <c r="E84" s="29">
        <v>6</v>
      </c>
      <c r="F84" s="59">
        <v>51249</v>
      </c>
      <c r="G84" s="65">
        <f>ROUND(F84*E84,0)</f>
        <v>307494</v>
      </c>
      <c r="H84" s="82"/>
      <c r="I84" s="84">
        <f t="shared" si="11"/>
        <v>0</v>
      </c>
      <c r="J84" s="99"/>
      <c r="K84" s="99"/>
    </row>
    <row r="85" spans="2:11" s="8" customFormat="1" ht="14.25">
      <c r="B85" s="30" t="s">
        <v>171</v>
      </c>
      <c r="C85" s="24" t="s">
        <v>172</v>
      </c>
      <c r="D85" s="25" t="s">
        <v>75</v>
      </c>
      <c r="E85" s="29">
        <v>14</v>
      </c>
      <c r="F85" s="59">
        <v>67163</v>
      </c>
      <c r="G85" s="65">
        <f>ROUND(F85*E85,0)</f>
        <v>940282</v>
      </c>
      <c r="H85" s="82"/>
      <c r="I85" s="84">
        <f t="shared" si="11"/>
        <v>0</v>
      </c>
      <c r="J85" s="99"/>
      <c r="K85" s="99"/>
    </row>
    <row r="86" spans="2:11" s="8" customFormat="1" ht="14.25">
      <c r="B86" s="30" t="s">
        <v>173</v>
      </c>
      <c r="C86" s="24" t="s">
        <v>174</v>
      </c>
      <c r="D86" s="25" t="s">
        <v>75</v>
      </c>
      <c r="E86" s="29">
        <v>4</v>
      </c>
      <c r="F86" s="59">
        <v>38479</v>
      </c>
      <c r="G86" s="65">
        <f>ROUND(F86*E86,0)</f>
        <v>153916</v>
      </c>
      <c r="H86" s="82"/>
      <c r="I86" s="84">
        <f t="shared" si="11"/>
        <v>0</v>
      </c>
      <c r="J86" s="99"/>
      <c r="K86" s="99"/>
    </row>
    <row r="87" spans="2:11" s="8" customFormat="1" ht="14.25">
      <c r="B87" s="30" t="s">
        <v>175</v>
      </c>
      <c r="C87" s="24" t="s">
        <v>176</v>
      </c>
      <c r="D87" s="25" t="s">
        <v>75</v>
      </c>
      <c r="E87" s="29">
        <v>4</v>
      </c>
      <c r="F87" s="59">
        <v>68894</v>
      </c>
      <c r="G87" s="65">
        <f>ROUND(F87*E87,0)</f>
        <v>275576</v>
      </c>
      <c r="H87" s="82"/>
      <c r="I87" s="84">
        <f t="shared" si="11"/>
        <v>0</v>
      </c>
      <c r="J87" s="99"/>
      <c r="K87" s="99"/>
    </row>
    <row r="88" spans="2:11" s="8" customFormat="1" ht="15">
      <c r="B88" s="48"/>
      <c r="C88" s="28" t="s">
        <v>177</v>
      </c>
      <c r="D88" s="28"/>
      <c r="E88" s="28"/>
      <c r="F88" s="28"/>
      <c r="G88" s="66">
        <f>SUM(G83:G87)</f>
        <v>2650999</v>
      </c>
      <c r="H88" s="67"/>
      <c r="I88" s="95">
        <f>SUM(I83:I87)</f>
        <v>0</v>
      </c>
      <c r="J88" s="99"/>
      <c r="K88" s="99"/>
    </row>
    <row r="89" spans="2:11" s="8" customFormat="1" ht="15">
      <c r="B89" s="33" t="s">
        <v>178</v>
      </c>
      <c r="C89" s="20" t="s">
        <v>179</v>
      </c>
      <c r="D89" s="20"/>
      <c r="E89" s="31"/>
      <c r="F89" s="58"/>
      <c r="G89" s="68"/>
      <c r="H89" s="68"/>
      <c r="I89" s="85"/>
      <c r="J89" s="99"/>
      <c r="K89" s="99"/>
    </row>
    <row r="90" spans="2:11" s="8" customFormat="1" ht="14.25">
      <c r="B90" s="30" t="s">
        <v>180</v>
      </c>
      <c r="C90" s="24" t="s">
        <v>181</v>
      </c>
      <c r="D90" s="25" t="s">
        <v>7</v>
      </c>
      <c r="E90" s="29">
        <v>33</v>
      </c>
      <c r="F90" s="59">
        <v>77989</v>
      </c>
      <c r="G90" s="65">
        <f>ROUND(F90*E90,0)</f>
        <v>2573637</v>
      </c>
      <c r="H90" s="82"/>
      <c r="I90" s="84">
        <f t="shared" ref="I90:I95" si="12">ROUND(H90*$E90,0)</f>
        <v>0</v>
      </c>
      <c r="J90" s="99"/>
      <c r="K90" s="99"/>
    </row>
    <row r="91" spans="2:11" s="8" customFormat="1" ht="14.25">
      <c r="B91" s="30" t="s">
        <v>182</v>
      </c>
      <c r="C91" s="24" t="s">
        <v>183</v>
      </c>
      <c r="D91" s="25" t="s">
        <v>7</v>
      </c>
      <c r="E91" s="29">
        <v>7</v>
      </c>
      <c r="F91" s="59">
        <v>85066</v>
      </c>
      <c r="G91" s="65">
        <f t="shared" ref="G91:G95" si="13">ROUND(F91*E91,0)</f>
        <v>595462</v>
      </c>
      <c r="H91" s="82"/>
      <c r="I91" s="84">
        <f t="shared" si="12"/>
        <v>0</v>
      </c>
      <c r="J91" s="99"/>
      <c r="K91" s="99"/>
    </row>
    <row r="92" spans="2:11" s="8" customFormat="1" ht="14.25">
      <c r="B92" s="30" t="s">
        <v>184</v>
      </c>
      <c r="C92" s="24" t="s">
        <v>185</v>
      </c>
      <c r="D92" s="25" t="s">
        <v>7</v>
      </c>
      <c r="E92" s="29">
        <v>95</v>
      </c>
      <c r="F92" s="59">
        <v>91968</v>
      </c>
      <c r="G92" s="65">
        <f t="shared" si="13"/>
        <v>8736960</v>
      </c>
      <c r="H92" s="82"/>
      <c r="I92" s="84">
        <f t="shared" si="12"/>
        <v>0</v>
      </c>
      <c r="J92" s="99"/>
      <c r="K92" s="99"/>
    </row>
    <row r="93" spans="2:11" s="8" customFormat="1" ht="14.25">
      <c r="B93" s="30" t="s">
        <v>186</v>
      </c>
      <c r="C93" s="24" t="s">
        <v>187</v>
      </c>
      <c r="D93" s="25" t="s">
        <v>75</v>
      </c>
      <c r="E93" s="29">
        <v>68</v>
      </c>
      <c r="F93" s="59">
        <v>22965</v>
      </c>
      <c r="G93" s="65">
        <f t="shared" si="13"/>
        <v>1561620</v>
      </c>
      <c r="H93" s="82"/>
      <c r="I93" s="84">
        <f t="shared" si="12"/>
        <v>0</v>
      </c>
      <c r="J93" s="99"/>
      <c r="K93" s="99"/>
    </row>
    <row r="94" spans="2:11" s="8" customFormat="1" ht="14.25">
      <c r="B94" s="30" t="s">
        <v>188</v>
      </c>
      <c r="C94" s="24" t="s">
        <v>189</v>
      </c>
      <c r="D94" s="25" t="s">
        <v>75</v>
      </c>
      <c r="E94" s="29">
        <v>18</v>
      </c>
      <c r="F94" s="59">
        <v>26400</v>
      </c>
      <c r="G94" s="65">
        <f t="shared" si="13"/>
        <v>475200</v>
      </c>
      <c r="H94" s="82"/>
      <c r="I94" s="84">
        <f t="shared" si="12"/>
        <v>0</v>
      </c>
      <c r="J94" s="99"/>
      <c r="K94" s="99"/>
    </row>
    <row r="95" spans="2:11" s="8" customFormat="1" ht="14.25">
      <c r="B95" s="30" t="s">
        <v>190</v>
      </c>
      <c r="C95" s="24" t="s">
        <v>191</v>
      </c>
      <c r="D95" s="25" t="s">
        <v>75</v>
      </c>
      <c r="E95" s="29">
        <v>36</v>
      </c>
      <c r="F95" s="59">
        <v>39733</v>
      </c>
      <c r="G95" s="65">
        <f t="shared" si="13"/>
        <v>1430388</v>
      </c>
      <c r="H95" s="82"/>
      <c r="I95" s="84">
        <f t="shared" si="12"/>
        <v>0</v>
      </c>
      <c r="J95" s="99"/>
      <c r="K95" s="99"/>
    </row>
    <row r="96" spans="2:11" s="8" customFormat="1" ht="15">
      <c r="B96" s="48"/>
      <c r="C96" s="28" t="s">
        <v>192</v>
      </c>
      <c r="D96" s="28"/>
      <c r="E96" s="28"/>
      <c r="F96" s="28"/>
      <c r="G96" s="66">
        <f>SUM(G90:G95)</f>
        <v>15373267</v>
      </c>
      <c r="H96" s="67"/>
      <c r="I96" s="95">
        <f>SUM(I90:I95)</f>
        <v>0</v>
      </c>
      <c r="J96" s="99"/>
      <c r="K96" s="99"/>
    </row>
    <row r="97" spans="2:11" s="8" customFormat="1" ht="15">
      <c r="B97" s="33" t="s">
        <v>193</v>
      </c>
      <c r="C97" s="20" t="s">
        <v>194</v>
      </c>
      <c r="D97" s="20"/>
      <c r="E97" s="31"/>
      <c r="F97" s="58"/>
      <c r="G97" s="68"/>
      <c r="H97" s="68"/>
      <c r="I97" s="85"/>
      <c r="J97" s="99"/>
      <c r="K97" s="99"/>
    </row>
    <row r="98" spans="2:11" s="8" customFormat="1" ht="14.25">
      <c r="B98" s="30" t="s">
        <v>195</v>
      </c>
      <c r="C98" s="24" t="s">
        <v>196</v>
      </c>
      <c r="D98" s="25" t="s">
        <v>7</v>
      </c>
      <c r="E98" s="29">
        <v>5</v>
      </c>
      <c r="F98" s="59">
        <v>94169</v>
      </c>
      <c r="G98" s="65">
        <f>ROUND(F98*E98,0)</f>
        <v>470845</v>
      </c>
      <c r="H98" s="82"/>
      <c r="I98" s="84">
        <f t="shared" ref="I98" si="14">ROUND(H98*$E98,0)</f>
        <v>0</v>
      </c>
      <c r="J98" s="99"/>
      <c r="K98" s="99"/>
    </row>
    <row r="99" spans="2:11" s="8" customFormat="1" ht="15">
      <c r="B99" s="48"/>
      <c r="C99" s="28" t="s">
        <v>197</v>
      </c>
      <c r="D99" s="28"/>
      <c r="E99" s="28"/>
      <c r="F99" s="28"/>
      <c r="G99" s="66">
        <f>G98</f>
        <v>470845</v>
      </c>
      <c r="H99" s="67"/>
      <c r="I99" s="95">
        <f>I98</f>
        <v>0</v>
      </c>
      <c r="J99" s="99"/>
      <c r="K99" s="99"/>
    </row>
    <row r="100" spans="2:11" s="8" customFormat="1" ht="15">
      <c r="B100" s="33" t="s">
        <v>198</v>
      </c>
      <c r="C100" s="20" t="s">
        <v>199</v>
      </c>
      <c r="D100" s="20"/>
      <c r="E100" s="31"/>
      <c r="F100" s="58"/>
      <c r="G100" s="68"/>
      <c r="H100" s="68"/>
      <c r="I100" s="85"/>
      <c r="J100" s="99"/>
      <c r="K100" s="99"/>
    </row>
    <row r="101" spans="2:11" s="8" customFormat="1" ht="14.25">
      <c r="B101" s="30" t="s">
        <v>200</v>
      </c>
      <c r="C101" s="24" t="s">
        <v>201</v>
      </c>
      <c r="D101" s="25" t="s">
        <v>7</v>
      </c>
      <c r="E101" s="29">
        <v>5</v>
      </c>
      <c r="F101" s="59">
        <v>71771</v>
      </c>
      <c r="G101" s="65">
        <f>ROUND(F101*E101,0)</f>
        <v>358855</v>
      </c>
      <c r="H101" s="82"/>
      <c r="I101" s="84">
        <f t="shared" ref="I101" si="15">ROUND(H101*$E101,0)</f>
        <v>0</v>
      </c>
      <c r="J101" s="99"/>
      <c r="K101" s="99"/>
    </row>
    <row r="102" spans="2:11" s="8" customFormat="1" ht="15">
      <c r="B102" s="48"/>
      <c r="C102" s="28" t="s">
        <v>202</v>
      </c>
      <c r="D102" s="28"/>
      <c r="E102" s="28"/>
      <c r="F102" s="28"/>
      <c r="G102" s="66">
        <f>G101</f>
        <v>358855</v>
      </c>
      <c r="H102" s="67"/>
      <c r="I102" s="95">
        <f>I101</f>
        <v>0</v>
      </c>
      <c r="J102" s="99"/>
      <c r="K102" s="99"/>
    </row>
    <row r="103" spans="2:11" s="8" customFormat="1" ht="15">
      <c r="B103" s="33" t="s">
        <v>203</v>
      </c>
      <c r="C103" s="20" t="s">
        <v>204</v>
      </c>
      <c r="D103" s="20"/>
      <c r="E103" s="31"/>
      <c r="F103" s="58"/>
      <c r="G103" s="68"/>
      <c r="H103" s="68"/>
      <c r="I103" s="85"/>
      <c r="J103" s="99"/>
      <c r="K103" s="99"/>
    </row>
    <row r="104" spans="2:11" s="8" customFormat="1" ht="14.25">
      <c r="B104" s="30" t="s">
        <v>205</v>
      </c>
      <c r="C104" s="24" t="s">
        <v>185</v>
      </c>
      <c r="D104" s="25" t="s">
        <v>7</v>
      </c>
      <c r="E104" s="29">
        <v>135</v>
      </c>
      <c r="F104" s="59">
        <v>90371</v>
      </c>
      <c r="G104" s="65">
        <f>ROUND(F104*E104,0)</f>
        <v>12200085</v>
      </c>
      <c r="H104" s="82"/>
      <c r="I104" s="84">
        <f t="shared" ref="I104:I106" si="16">ROUND(H104*$E104,0)</f>
        <v>0</v>
      </c>
      <c r="J104" s="99"/>
      <c r="K104" s="99"/>
    </row>
    <row r="105" spans="2:11" s="8" customFormat="1" ht="14.25">
      <c r="B105" s="30" t="s">
        <v>206</v>
      </c>
      <c r="C105" s="24" t="s">
        <v>191</v>
      </c>
      <c r="D105" s="25" t="s">
        <v>75</v>
      </c>
      <c r="E105" s="29">
        <v>11</v>
      </c>
      <c r="F105" s="59">
        <v>38156</v>
      </c>
      <c r="G105" s="65">
        <f t="shared" ref="G105:G106" si="17">ROUND(F105*E105,0)</f>
        <v>419716</v>
      </c>
      <c r="H105" s="82"/>
      <c r="I105" s="84">
        <f t="shared" si="16"/>
        <v>0</v>
      </c>
      <c r="J105" s="99"/>
      <c r="K105" s="99"/>
    </row>
    <row r="106" spans="2:11" s="8" customFormat="1" ht="14.25">
      <c r="B106" s="30" t="s">
        <v>207</v>
      </c>
      <c r="C106" s="24" t="s">
        <v>208</v>
      </c>
      <c r="D106" s="25" t="s">
        <v>75</v>
      </c>
      <c r="E106" s="29">
        <v>11</v>
      </c>
      <c r="F106" s="59">
        <v>29534</v>
      </c>
      <c r="G106" s="65">
        <f t="shared" si="17"/>
        <v>324874</v>
      </c>
      <c r="H106" s="82"/>
      <c r="I106" s="84">
        <f t="shared" si="16"/>
        <v>0</v>
      </c>
      <c r="J106" s="99"/>
      <c r="K106" s="99"/>
    </row>
    <row r="107" spans="2:11" s="8" customFormat="1" ht="15">
      <c r="B107" s="48"/>
      <c r="C107" s="28" t="s">
        <v>209</v>
      </c>
      <c r="D107" s="28"/>
      <c r="E107" s="28"/>
      <c r="F107" s="28"/>
      <c r="G107" s="66">
        <f>SUM(G104:G106)</f>
        <v>12944675</v>
      </c>
      <c r="H107" s="67"/>
      <c r="I107" s="95">
        <f>SUM(I104:I106)</f>
        <v>0</v>
      </c>
      <c r="J107" s="99"/>
      <c r="K107" s="99"/>
    </row>
    <row r="108" spans="2:11" s="8" customFormat="1" ht="15">
      <c r="B108" s="33" t="s">
        <v>210</v>
      </c>
      <c r="C108" s="20" t="s">
        <v>211</v>
      </c>
      <c r="D108" s="20"/>
      <c r="E108" s="31"/>
      <c r="F108" s="58"/>
      <c r="G108" s="68"/>
      <c r="H108" s="68"/>
      <c r="I108" s="85"/>
      <c r="J108" s="99"/>
      <c r="K108" s="99"/>
    </row>
    <row r="109" spans="2:11" s="8" customFormat="1" ht="14.25">
      <c r="B109" s="30" t="s">
        <v>212</v>
      </c>
      <c r="C109" s="24" t="s">
        <v>213</v>
      </c>
      <c r="D109" s="25" t="s">
        <v>7</v>
      </c>
      <c r="E109" s="29">
        <v>8</v>
      </c>
      <c r="F109" s="59">
        <v>72717</v>
      </c>
      <c r="G109" s="65">
        <f>ROUND(F109*E109,0)</f>
        <v>581736</v>
      </c>
      <c r="H109" s="82"/>
      <c r="I109" s="84">
        <f t="shared" ref="I109:I117" si="18">ROUND(H109*$E109,0)</f>
        <v>0</v>
      </c>
      <c r="J109" s="99"/>
      <c r="K109" s="99"/>
    </row>
    <row r="110" spans="2:11" s="8" customFormat="1" ht="14.25">
      <c r="B110" s="30" t="s">
        <v>214</v>
      </c>
      <c r="C110" s="24" t="s">
        <v>215</v>
      </c>
      <c r="D110" s="25" t="s">
        <v>7</v>
      </c>
      <c r="E110" s="29">
        <v>36</v>
      </c>
      <c r="F110" s="59">
        <v>98763</v>
      </c>
      <c r="G110" s="65">
        <f t="shared" ref="G110:G117" si="19">ROUND(F110*E110,0)</f>
        <v>3555468</v>
      </c>
      <c r="H110" s="82"/>
      <c r="I110" s="84">
        <f t="shared" si="18"/>
        <v>0</v>
      </c>
      <c r="J110" s="99"/>
      <c r="K110" s="99"/>
    </row>
    <row r="111" spans="2:11" s="8" customFormat="1" ht="14.25">
      <c r="B111" s="30" t="s">
        <v>216</v>
      </c>
      <c r="C111" s="24" t="s">
        <v>217</v>
      </c>
      <c r="D111" s="25" t="s">
        <v>75</v>
      </c>
      <c r="E111" s="29">
        <v>14</v>
      </c>
      <c r="F111" s="59">
        <v>28451</v>
      </c>
      <c r="G111" s="65">
        <f t="shared" si="19"/>
        <v>398314</v>
      </c>
      <c r="H111" s="82"/>
      <c r="I111" s="84">
        <f t="shared" si="18"/>
        <v>0</v>
      </c>
      <c r="J111" s="99"/>
      <c r="K111" s="99"/>
    </row>
    <row r="112" spans="2:11" s="8" customFormat="1" ht="14.25">
      <c r="B112" s="30" t="s">
        <v>218</v>
      </c>
      <c r="C112" s="24" t="s">
        <v>219</v>
      </c>
      <c r="D112" s="25" t="s">
        <v>75</v>
      </c>
      <c r="E112" s="29">
        <v>3</v>
      </c>
      <c r="F112" s="59">
        <v>32160</v>
      </c>
      <c r="G112" s="65">
        <f t="shared" si="19"/>
        <v>96480</v>
      </c>
      <c r="H112" s="82"/>
      <c r="I112" s="84">
        <f t="shared" si="18"/>
        <v>0</v>
      </c>
      <c r="J112" s="99"/>
      <c r="K112" s="99"/>
    </row>
    <row r="113" spans="2:11" s="8" customFormat="1" ht="14.25">
      <c r="B113" s="30" t="s">
        <v>220</v>
      </c>
      <c r="C113" s="24" t="s">
        <v>221</v>
      </c>
      <c r="D113" s="25" t="s">
        <v>75</v>
      </c>
      <c r="E113" s="29">
        <v>2</v>
      </c>
      <c r="F113" s="59">
        <v>146618</v>
      </c>
      <c r="G113" s="65">
        <f t="shared" si="19"/>
        <v>293236</v>
      </c>
      <c r="H113" s="82"/>
      <c r="I113" s="84">
        <f t="shared" si="18"/>
        <v>0</v>
      </c>
      <c r="J113" s="99"/>
      <c r="K113" s="99"/>
    </row>
    <row r="114" spans="2:11" s="8" customFormat="1" ht="14.25">
      <c r="B114" s="30" t="s">
        <v>222</v>
      </c>
      <c r="C114" s="24" t="s">
        <v>223</v>
      </c>
      <c r="D114" s="25" t="s">
        <v>75</v>
      </c>
      <c r="E114" s="29">
        <v>1</v>
      </c>
      <c r="F114" s="59">
        <v>485543</v>
      </c>
      <c r="G114" s="65">
        <f t="shared" si="19"/>
        <v>485543</v>
      </c>
      <c r="H114" s="82"/>
      <c r="I114" s="84">
        <f t="shared" si="18"/>
        <v>0</v>
      </c>
      <c r="J114" s="99"/>
      <c r="K114" s="99"/>
    </row>
    <row r="115" spans="2:11" s="8" customFormat="1" ht="14.25">
      <c r="B115" s="30" t="s">
        <v>224</v>
      </c>
      <c r="C115" s="24" t="s">
        <v>225</v>
      </c>
      <c r="D115" s="25" t="s">
        <v>75</v>
      </c>
      <c r="E115" s="29">
        <v>1</v>
      </c>
      <c r="F115" s="59">
        <v>1146460</v>
      </c>
      <c r="G115" s="65">
        <f t="shared" si="19"/>
        <v>1146460</v>
      </c>
      <c r="H115" s="82"/>
      <c r="I115" s="84">
        <f t="shared" si="18"/>
        <v>0</v>
      </c>
      <c r="J115" s="99"/>
      <c r="K115" s="99"/>
    </row>
    <row r="116" spans="2:11" s="8" customFormat="1" ht="14.25">
      <c r="B116" s="30" t="s">
        <v>226</v>
      </c>
      <c r="C116" s="24" t="s">
        <v>227</v>
      </c>
      <c r="D116" s="25" t="s">
        <v>7</v>
      </c>
      <c r="E116" s="29">
        <v>3</v>
      </c>
      <c r="F116" s="59">
        <v>103038</v>
      </c>
      <c r="G116" s="65">
        <f t="shared" si="19"/>
        <v>309114</v>
      </c>
      <c r="H116" s="82"/>
      <c r="I116" s="84">
        <f t="shared" si="18"/>
        <v>0</v>
      </c>
      <c r="J116" s="99"/>
      <c r="K116" s="99"/>
    </row>
    <row r="117" spans="2:11" s="8" customFormat="1" ht="28.5">
      <c r="B117" s="30" t="s">
        <v>228</v>
      </c>
      <c r="C117" s="24" t="s">
        <v>229</v>
      </c>
      <c r="D117" s="25" t="s">
        <v>75</v>
      </c>
      <c r="E117" s="29">
        <v>2</v>
      </c>
      <c r="F117" s="59">
        <v>25021</v>
      </c>
      <c r="G117" s="65">
        <f t="shared" si="19"/>
        <v>50042</v>
      </c>
      <c r="H117" s="82"/>
      <c r="I117" s="84">
        <f t="shared" si="18"/>
        <v>0</v>
      </c>
      <c r="J117" s="99"/>
      <c r="K117" s="99"/>
    </row>
    <row r="118" spans="2:11" s="8" customFormat="1" ht="15">
      <c r="B118" s="48"/>
      <c r="C118" s="28" t="s">
        <v>230</v>
      </c>
      <c r="D118" s="28"/>
      <c r="E118" s="28"/>
      <c r="F118" s="28"/>
      <c r="G118" s="66">
        <f>SUM(G109:G117)</f>
        <v>6916393</v>
      </c>
      <c r="H118" s="67"/>
      <c r="I118" s="95">
        <f>SUM(I109:I117)</f>
        <v>0</v>
      </c>
      <c r="J118" s="99"/>
      <c r="K118" s="99"/>
    </row>
    <row r="119" spans="2:11" s="8" customFormat="1" ht="15">
      <c r="B119" s="35" t="s">
        <v>231</v>
      </c>
      <c r="C119" s="20" t="s">
        <v>232</v>
      </c>
      <c r="D119" s="20"/>
      <c r="E119" s="31"/>
      <c r="F119" s="58"/>
      <c r="G119" s="68"/>
      <c r="H119" s="68"/>
      <c r="I119" s="85"/>
      <c r="J119" s="99"/>
      <c r="K119" s="99"/>
    </row>
    <row r="120" spans="2:11" s="8" customFormat="1" ht="14.25">
      <c r="B120" s="30" t="s">
        <v>233</v>
      </c>
      <c r="C120" s="24" t="s">
        <v>234</v>
      </c>
      <c r="D120" s="25" t="s">
        <v>7</v>
      </c>
      <c r="E120" s="29">
        <v>2</v>
      </c>
      <c r="F120" s="59">
        <v>178186</v>
      </c>
      <c r="G120" s="65">
        <f>ROUND(F120*E120,0)</f>
        <v>356372</v>
      </c>
      <c r="H120" s="82"/>
      <c r="I120" s="84">
        <f t="shared" ref="I120" si="20">ROUND(H120*$E120,0)</f>
        <v>0</v>
      </c>
      <c r="J120" s="99"/>
      <c r="K120" s="99"/>
    </row>
    <row r="121" spans="2:11" s="8" customFormat="1" ht="15">
      <c r="B121" s="48"/>
      <c r="C121" s="28" t="s">
        <v>235</v>
      </c>
      <c r="D121" s="28"/>
      <c r="E121" s="28"/>
      <c r="F121" s="28"/>
      <c r="G121" s="66">
        <f>G120</f>
        <v>356372</v>
      </c>
      <c r="H121" s="67"/>
      <c r="I121" s="95">
        <f>I120</f>
        <v>0</v>
      </c>
      <c r="J121" s="99"/>
      <c r="K121" s="99"/>
    </row>
    <row r="122" spans="2:11" s="8" customFormat="1" ht="15">
      <c r="B122" s="35" t="s">
        <v>236</v>
      </c>
      <c r="C122" s="20" t="s">
        <v>237</v>
      </c>
      <c r="D122" s="20"/>
      <c r="E122" s="31"/>
      <c r="F122" s="58"/>
      <c r="G122" s="68"/>
      <c r="H122" s="68"/>
      <c r="I122" s="85"/>
      <c r="J122" s="99"/>
      <c r="K122" s="99"/>
    </row>
    <row r="123" spans="2:11" s="8" customFormat="1" ht="14.25">
      <c r="B123" s="30" t="s">
        <v>238</v>
      </c>
      <c r="C123" s="24" t="s">
        <v>239</v>
      </c>
      <c r="D123" s="25" t="s">
        <v>75</v>
      </c>
      <c r="E123" s="29">
        <v>2</v>
      </c>
      <c r="F123" s="59">
        <v>105832</v>
      </c>
      <c r="G123" s="65">
        <f>ROUND(F123*E123,0)</f>
        <v>211664</v>
      </c>
      <c r="H123" s="82"/>
      <c r="I123" s="84">
        <f t="shared" ref="I123" si="21">ROUND(H123*$E123,0)</f>
        <v>0</v>
      </c>
      <c r="J123" s="99"/>
      <c r="K123" s="99"/>
    </row>
    <row r="124" spans="2:11" s="8" customFormat="1" ht="15">
      <c r="B124" s="48"/>
      <c r="C124" s="28" t="s">
        <v>240</v>
      </c>
      <c r="D124" s="28"/>
      <c r="E124" s="28"/>
      <c r="F124" s="28"/>
      <c r="G124" s="66">
        <f>G123</f>
        <v>211664</v>
      </c>
      <c r="H124" s="67"/>
      <c r="I124" s="95">
        <f>I123</f>
        <v>0</v>
      </c>
      <c r="J124" s="99"/>
      <c r="K124" s="99"/>
    </row>
    <row r="125" spans="2:11" s="8" customFormat="1" ht="15">
      <c r="B125" s="35" t="s">
        <v>241</v>
      </c>
      <c r="C125" s="20" t="s">
        <v>242</v>
      </c>
      <c r="D125" s="20"/>
      <c r="E125" s="31"/>
      <c r="F125" s="58"/>
      <c r="G125" s="68"/>
      <c r="H125" s="68"/>
      <c r="I125" s="85"/>
      <c r="J125" s="99"/>
      <c r="K125" s="99"/>
    </row>
    <row r="126" spans="2:11" s="8" customFormat="1" ht="14.25">
      <c r="B126" s="30" t="s">
        <v>243</v>
      </c>
      <c r="C126" s="24" t="s">
        <v>244</v>
      </c>
      <c r="D126" s="25" t="s">
        <v>75</v>
      </c>
      <c r="E126" s="29">
        <v>11</v>
      </c>
      <c r="F126" s="59">
        <v>583563</v>
      </c>
      <c r="G126" s="65">
        <f>ROUND(F126*E126,0)</f>
        <v>6419193</v>
      </c>
      <c r="H126" s="82"/>
      <c r="I126" s="84">
        <f t="shared" ref="I126:I127" si="22">ROUND(H126*$E126,0)</f>
        <v>0</v>
      </c>
      <c r="J126" s="99"/>
      <c r="K126" s="99"/>
    </row>
    <row r="127" spans="2:11" s="8" customFormat="1" ht="14.25">
      <c r="B127" s="30" t="s">
        <v>245</v>
      </c>
      <c r="C127" s="24" t="s">
        <v>246</v>
      </c>
      <c r="D127" s="25" t="s">
        <v>75</v>
      </c>
      <c r="E127" s="29">
        <v>11</v>
      </c>
      <c r="F127" s="59">
        <v>583563</v>
      </c>
      <c r="G127" s="65">
        <f>ROUND(F127*E127,0)</f>
        <v>6419193</v>
      </c>
      <c r="H127" s="82"/>
      <c r="I127" s="84">
        <f t="shared" si="22"/>
        <v>0</v>
      </c>
      <c r="J127" s="99"/>
      <c r="K127" s="99"/>
    </row>
    <row r="128" spans="2:11" s="8" customFormat="1" ht="15">
      <c r="B128" s="48"/>
      <c r="C128" s="28" t="s">
        <v>247</v>
      </c>
      <c r="D128" s="28"/>
      <c r="E128" s="28"/>
      <c r="F128" s="28"/>
      <c r="G128" s="66">
        <f>SUM(G126:G127)</f>
        <v>12838386</v>
      </c>
      <c r="H128" s="67"/>
      <c r="I128" s="95">
        <f>SUM(I126:I127)</f>
        <v>0</v>
      </c>
      <c r="J128" s="99"/>
      <c r="K128" s="99"/>
    </row>
    <row r="129" spans="2:11" s="8" customFormat="1" ht="15">
      <c r="B129" s="35" t="s">
        <v>248</v>
      </c>
      <c r="C129" s="20" t="s">
        <v>249</v>
      </c>
      <c r="D129" s="20"/>
      <c r="E129" s="31"/>
      <c r="F129" s="58"/>
      <c r="G129" s="68"/>
      <c r="H129" s="68"/>
      <c r="I129" s="85"/>
      <c r="J129" s="99"/>
      <c r="K129" s="99"/>
    </row>
    <row r="130" spans="2:11" s="8" customFormat="1" ht="14.25">
      <c r="B130" s="30" t="s">
        <v>250</v>
      </c>
      <c r="C130" s="24" t="s">
        <v>251</v>
      </c>
      <c r="D130" s="25" t="s">
        <v>75</v>
      </c>
      <c r="E130" s="29">
        <v>1</v>
      </c>
      <c r="F130" s="59">
        <v>560356</v>
      </c>
      <c r="G130" s="65">
        <f>ROUND(F130*E130,0)</f>
        <v>560356</v>
      </c>
      <c r="H130" s="82"/>
      <c r="I130" s="84">
        <f t="shared" ref="I130:I132" si="23">ROUND(H130*$E130,0)</f>
        <v>0</v>
      </c>
      <c r="J130" s="99"/>
      <c r="K130" s="99"/>
    </row>
    <row r="131" spans="2:11" s="8" customFormat="1" ht="14.25">
      <c r="B131" s="30" t="s">
        <v>252</v>
      </c>
      <c r="C131" s="24" t="s">
        <v>253</v>
      </c>
      <c r="D131" s="25" t="s">
        <v>75</v>
      </c>
      <c r="E131" s="29">
        <v>1</v>
      </c>
      <c r="F131" s="59">
        <v>508071</v>
      </c>
      <c r="G131" s="65">
        <f t="shared" ref="G131:G132" si="24">ROUND(F131*E131,0)</f>
        <v>508071</v>
      </c>
      <c r="H131" s="82"/>
      <c r="I131" s="84">
        <f t="shared" si="23"/>
        <v>0</v>
      </c>
      <c r="J131" s="99"/>
      <c r="K131" s="99"/>
    </row>
    <row r="132" spans="2:11" s="8" customFormat="1" ht="14.25">
      <c r="B132" s="30" t="s">
        <v>254</v>
      </c>
      <c r="C132" s="24" t="s">
        <v>255</v>
      </c>
      <c r="D132" s="25" t="s">
        <v>75</v>
      </c>
      <c r="E132" s="29">
        <v>2</v>
      </c>
      <c r="F132" s="59">
        <v>342522</v>
      </c>
      <c r="G132" s="65">
        <f t="shared" si="24"/>
        <v>685044</v>
      </c>
      <c r="H132" s="82"/>
      <c r="I132" s="84">
        <f t="shared" si="23"/>
        <v>0</v>
      </c>
      <c r="J132" s="99"/>
      <c r="K132" s="99"/>
    </row>
    <row r="133" spans="2:11" s="8" customFormat="1" ht="15">
      <c r="B133" s="48"/>
      <c r="C133" s="28" t="s">
        <v>256</v>
      </c>
      <c r="D133" s="28"/>
      <c r="E133" s="28"/>
      <c r="F133" s="28"/>
      <c r="G133" s="66">
        <f>SUM(G130:G132)</f>
        <v>1753471</v>
      </c>
      <c r="H133" s="67"/>
      <c r="I133" s="95">
        <f>SUM(I130:I132)</f>
        <v>0</v>
      </c>
      <c r="J133" s="99"/>
      <c r="K133" s="99"/>
    </row>
    <row r="134" spans="2:11" s="8" customFormat="1" ht="15">
      <c r="B134" s="27"/>
      <c r="C134" s="28" t="s">
        <v>257</v>
      </c>
      <c r="D134" s="28"/>
      <c r="E134" s="28"/>
      <c r="F134" s="28"/>
      <c r="G134" s="66">
        <f>G133+G128+G124+G121+G118+G107+G102+G99+G96+G88+G81+G76+G72+G63</f>
        <v>68897019</v>
      </c>
      <c r="H134" s="67"/>
      <c r="I134" s="95">
        <f>I133+I128+I124+I121+I118+I107+I102+I99+I96+I88+I81+I76+I72+I63</f>
        <v>0</v>
      </c>
      <c r="J134" s="99"/>
      <c r="K134" s="99"/>
    </row>
    <row r="135" spans="2:11" s="8" customFormat="1" ht="15">
      <c r="B135" s="36">
        <v>5</v>
      </c>
      <c r="C135" s="37" t="s">
        <v>258</v>
      </c>
      <c r="D135" s="37"/>
      <c r="E135" s="38"/>
      <c r="F135" s="61"/>
      <c r="G135" s="67"/>
      <c r="H135" s="67"/>
      <c r="I135" s="83"/>
      <c r="J135" s="99"/>
      <c r="K135" s="99"/>
    </row>
    <row r="136" spans="2:11" s="8" customFormat="1" ht="15">
      <c r="B136" s="39" t="s">
        <v>259</v>
      </c>
      <c r="C136" s="40" t="s">
        <v>260</v>
      </c>
      <c r="D136" s="40"/>
      <c r="E136" s="41"/>
      <c r="F136" s="62"/>
      <c r="G136" s="68"/>
      <c r="H136" s="68"/>
      <c r="I136" s="85"/>
      <c r="J136" s="99"/>
      <c r="K136" s="99"/>
    </row>
    <row r="137" spans="2:11" s="8" customFormat="1" ht="14.25">
      <c r="B137" s="30" t="s">
        <v>261</v>
      </c>
      <c r="C137" s="42" t="s">
        <v>262</v>
      </c>
      <c r="D137" s="25" t="s">
        <v>6</v>
      </c>
      <c r="E137" s="29">
        <v>388</v>
      </c>
      <c r="F137" s="59">
        <v>27138</v>
      </c>
      <c r="G137" s="65">
        <f>ROUND(F137*E137,0)</f>
        <v>10529544</v>
      </c>
      <c r="H137" s="82"/>
      <c r="I137" s="84">
        <f t="shared" ref="I137:I142" si="25">ROUND(H137*$E137,0)</f>
        <v>0</v>
      </c>
      <c r="J137" s="99"/>
      <c r="K137" s="99"/>
    </row>
    <row r="138" spans="2:11" s="8" customFormat="1" ht="28.5">
      <c r="B138" s="30" t="s">
        <v>263</v>
      </c>
      <c r="C138" s="42" t="s">
        <v>264</v>
      </c>
      <c r="D138" s="25" t="s">
        <v>6</v>
      </c>
      <c r="E138" s="29">
        <v>388</v>
      </c>
      <c r="F138" s="59">
        <v>110458</v>
      </c>
      <c r="G138" s="65">
        <f t="shared" ref="G138:G142" si="26">ROUND(F138*E138,0)</f>
        <v>42857704</v>
      </c>
      <c r="H138" s="82"/>
      <c r="I138" s="84">
        <f t="shared" si="25"/>
        <v>0</v>
      </c>
      <c r="J138" s="99"/>
      <c r="K138" s="99"/>
    </row>
    <row r="139" spans="2:11" s="8" customFormat="1" ht="14.25">
      <c r="B139" s="30" t="s">
        <v>265</v>
      </c>
      <c r="C139" s="42" t="s">
        <v>266</v>
      </c>
      <c r="D139" s="25" t="s">
        <v>7</v>
      </c>
      <c r="E139" s="29">
        <v>388</v>
      </c>
      <c r="F139" s="59">
        <v>24648</v>
      </c>
      <c r="G139" s="65">
        <f t="shared" si="26"/>
        <v>9563424</v>
      </c>
      <c r="H139" s="82"/>
      <c r="I139" s="84">
        <f t="shared" si="25"/>
        <v>0</v>
      </c>
      <c r="J139" s="99"/>
      <c r="K139" s="99"/>
    </row>
    <row r="140" spans="2:11" s="8" customFormat="1" ht="14.25">
      <c r="B140" s="30" t="s">
        <v>267</v>
      </c>
      <c r="C140" s="42" t="s">
        <v>37</v>
      </c>
      <c r="D140" s="25" t="s">
        <v>6</v>
      </c>
      <c r="E140" s="29">
        <v>280</v>
      </c>
      <c r="F140" s="59">
        <v>86560</v>
      </c>
      <c r="G140" s="65">
        <f t="shared" si="26"/>
        <v>24236800</v>
      </c>
      <c r="H140" s="82"/>
      <c r="I140" s="84">
        <f t="shared" si="25"/>
        <v>0</v>
      </c>
      <c r="J140" s="99"/>
      <c r="K140" s="99"/>
    </row>
    <row r="141" spans="2:11" s="8" customFormat="1" ht="14.25">
      <c r="B141" s="30" t="s">
        <v>268</v>
      </c>
      <c r="C141" s="24" t="s">
        <v>417</v>
      </c>
      <c r="D141" s="25" t="s">
        <v>7</v>
      </c>
      <c r="E141" s="29">
        <v>388</v>
      </c>
      <c r="F141" s="59">
        <v>121663</v>
      </c>
      <c r="G141" s="65">
        <f t="shared" si="26"/>
        <v>47205244</v>
      </c>
      <c r="H141" s="82"/>
      <c r="I141" s="84">
        <f t="shared" si="25"/>
        <v>0</v>
      </c>
      <c r="J141" s="99"/>
      <c r="K141" s="99"/>
    </row>
    <row r="142" spans="2:11" s="8" customFormat="1" ht="14.25">
      <c r="B142" s="30" t="s">
        <v>269</v>
      </c>
      <c r="C142" s="42" t="s">
        <v>270</v>
      </c>
      <c r="D142" s="25" t="s">
        <v>6</v>
      </c>
      <c r="E142" s="29">
        <v>388</v>
      </c>
      <c r="F142" s="59">
        <v>113145</v>
      </c>
      <c r="G142" s="65">
        <f t="shared" si="26"/>
        <v>43900260</v>
      </c>
      <c r="H142" s="82"/>
      <c r="I142" s="84">
        <f t="shared" si="25"/>
        <v>0</v>
      </c>
      <c r="J142" s="99"/>
      <c r="K142" s="99"/>
    </row>
    <row r="143" spans="2:11" s="8" customFormat="1" ht="15">
      <c r="B143" s="48"/>
      <c r="C143" s="28" t="s">
        <v>271</v>
      </c>
      <c r="D143" s="28"/>
      <c r="E143" s="28"/>
      <c r="F143" s="28"/>
      <c r="G143" s="66">
        <f>SUM(G137:G142)</f>
        <v>178292976</v>
      </c>
      <c r="H143" s="67"/>
      <c r="I143" s="95">
        <f>SUM(I137:I142)</f>
        <v>0</v>
      </c>
      <c r="J143" s="99"/>
      <c r="K143" s="99"/>
    </row>
    <row r="144" spans="2:11" s="8" customFormat="1" ht="15">
      <c r="B144" s="39" t="s">
        <v>272</v>
      </c>
      <c r="C144" s="40" t="s">
        <v>273</v>
      </c>
      <c r="D144" s="43"/>
      <c r="E144" s="41"/>
      <c r="F144" s="63"/>
      <c r="G144" s="68"/>
      <c r="H144" s="68"/>
      <c r="I144" s="85"/>
      <c r="J144" s="99"/>
      <c r="K144" s="99"/>
    </row>
    <row r="145" spans="2:11" s="8" customFormat="1" ht="14.25">
      <c r="B145" s="30" t="s">
        <v>274</v>
      </c>
      <c r="C145" s="44" t="s">
        <v>275</v>
      </c>
      <c r="D145" s="25" t="s">
        <v>6</v>
      </c>
      <c r="E145" s="29">
        <v>10</v>
      </c>
      <c r="F145" s="59">
        <v>123545</v>
      </c>
      <c r="G145" s="65">
        <f>ROUND(F145*E145,0)</f>
        <v>1235450</v>
      </c>
      <c r="H145" s="82"/>
      <c r="I145" s="84">
        <f t="shared" ref="I145:I146" si="27">ROUND(H145*$E145,0)</f>
        <v>0</v>
      </c>
      <c r="J145" s="99"/>
      <c r="K145" s="99"/>
    </row>
    <row r="146" spans="2:11" s="8" customFormat="1" ht="14.25">
      <c r="B146" s="30" t="s">
        <v>276</v>
      </c>
      <c r="C146" s="45" t="s">
        <v>277</v>
      </c>
      <c r="D146" s="25" t="s">
        <v>6</v>
      </c>
      <c r="E146" s="29">
        <v>210</v>
      </c>
      <c r="F146" s="59">
        <v>62248</v>
      </c>
      <c r="G146" s="65">
        <f>ROUND(F146*E146,0)</f>
        <v>13072080</v>
      </c>
      <c r="H146" s="82"/>
      <c r="I146" s="84">
        <f t="shared" si="27"/>
        <v>0</v>
      </c>
      <c r="J146" s="99"/>
      <c r="K146" s="99"/>
    </row>
    <row r="147" spans="2:11" s="8" customFormat="1" ht="15">
      <c r="B147" s="48"/>
      <c r="C147" s="28" t="s">
        <v>278</v>
      </c>
      <c r="D147" s="28"/>
      <c r="E147" s="28"/>
      <c r="F147" s="64"/>
      <c r="G147" s="66">
        <f>SUM(G145:G146)</f>
        <v>14307530</v>
      </c>
      <c r="H147" s="67"/>
      <c r="I147" s="95">
        <f>SUM(I145:I146)</f>
        <v>0</v>
      </c>
      <c r="J147" s="99"/>
      <c r="K147" s="99"/>
    </row>
    <row r="148" spans="2:11" s="8" customFormat="1" ht="15">
      <c r="B148" s="39" t="s">
        <v>279</v>
      </c>
      <c r="C148" s="40" t="s">
        <v>280</v>
      </c>
      <c r="D148" s="43"/>
      <c r="E148" s="41"/>
      <c r="F148" s="63"/>
      <c r="G148" s="68"/>
      <c r="H148" s="68"/>
      <c r="I148" s="85"/>
      <c r="J148" s="99"/>
      <c r="K148" s="99"/>
    </row>
    <row r="149" spans="2:11" s="8" customFormat="1" ht="14.25">
      <c r="B149" s="30" t="s">
        <v>281</v>
      </c>
      <c r="C149" s="42" t="s">
        <v>282</v>
      </c>
      <c r="D149" s="25" t="s">
        <v>6</v>
      </c>
      <c r="E149" s="29">
        <v>300</v>
      </c>
      <c r="F149" s="59">
        <v>28105</v>
      </c>
      <c r="G149" s="65">
        <f>ROUND(F149*E149,0)</f>
        <v>8431500</v>
      </c>
      <c r="H149" s="82"/>
      <c r="I149" s="84">
        <f t="shared" ref="I149:I150" si="28">ROUND(H149*$E149,0)</f>
        <v>0</v>
      </c>
      <c r="J149" s="99"/>
      <c r="K149" s="99"/>
    </row>
    <row r="150" spans="2:11" s="8" customFormat="1" ht="14.25">
      <c r="B150" s="30" t="s">
        <v>283</v>
      </c>
      <c r="C150" s="42" t="s">
        <v>284</v>
      </c>
      <c r="D150" s="25" t="s">
        <v>6</v>
      </c>
      <c r="E150" s="29">
        <v>300</v>
      </c>
      <c r="F150" s="59">
        <v>11279</v>
      </c>
      <c r="G150" s="65">
        <f>ROUND(F150*E150,0)</f>
        <v>3383700</v>
      </c>
      <c r="H150" s="82"/>
      <c r="I150" s="84">
        <f t="shared" si="28"/>
        <v>0</v>
      </c>
      <c r="J150" s="99"/>
      <c r="K150" s="99"/>
    </row>
    <row r="151" spans="2:11" s="8" customFormat="1" ht="15">
      <c r="B151" s="48"/>
      <c r="C151" s="28" t="s">
        <v>285</v>
      </c>
      <c r="D151" s="28"/>
      <c r="E151" s="28"/>
      <c r="F151" s="28"/>
      <c r="G151" s="66">
        <f>SUM(G149:G150)</f>
        <v>11815200</v>
      </c>
      <c r="H151" s="67"/>
      <c r="I151" s="95">
        <f>SUM(I149:I150)</f>
        <v>0</v>
      </c>
      <c r="J151" s="99"/>
      <c r="K151" s="99"/>
    </row>
    <row r="152" spans="2:11" s="8" customFormat="1" ht="15">
      <c r="B152" s="39" t="s">
        <v>286</v>
      </c>
      <c r="C152" s="40" t="s">
        <v>287</v>
      </c>
      <c r="D152" s="43"/>
      <c r="E152" s="41"/>
      <c r="F152" s="63"/>
      <c r="G152" s="68"/>
      <c r="H152" s="68"/>
      <c r="I152" s="85"/>
      <c r="J152" s="99"/>
      <c r="K152" s="99"/>
    </row>
    <row r="153" spans="2:11" s="8" customFormat="1" ht="14.25">
      <c r="B153" s="30" t="s">
        <v>288</v>
      </c>
      <c r="C153" s="42" t="s">
        <v>289</v>
      </c>
      <c r="D153" s="25" t="s">
        <v>17</v>
      </c>
      <c r="E153" s="29">
        <v>4500</v>
      </c>
      <c r="F153" s="59">
        <v>21138</v>
      </c>
      <c r="G153" s="65">
        <f>ROUND(F153*E153,0)</f>
        <v>95121000</v>
      </c>
      <c r="H153" s="82"/>
      <c r="I153" s="84">
        <f t="shared" ref="I153:I156" si="29">ROUND(H153*$E153,0)</f>
        <v>0</v>
      </c>
      <c r="J153" s="99"/>
      <c r="K153" s="99"/>
    </row>
    <row r="154" spans="2:11" s="8" customFormat="1" ht="14.25">
      <c r="B154" s="30" t="s">
        <v>290</v>
      </c>
      <c r="C154" s="24" t="s">
        <v>418</v>
      </c>
      <c r="D154" s="25" t="s">
        <v>291</v>
      </c>
      <c r="E154" s="29">
        <v>490</v>
      </c>
      <c r="F154" s="59">
        <v>53034</v>
      </c>
      <c r="G154" s="65">
        <f t="shared" ref="G154:G156" si="30">ROUND(F154*E154,0)</f>
        <v>25986660</v>
      </c>
      <c r="H154" s="82"/>
      <c r="I154" s="84">
        <f t="shared" si="29"/>
        <v>0</v>
      </c>
      <c r="J154" s="99"/>
      <c r="K154" s="99"/>
    </row>
    <row r="155" spans="2:11" s="8" customFormat="1" ht="14.25">
      <c r="B155" s="30" t="s">
        <v>292</v>
      </c>
      <c r="C155" s="42" t="s">
        <v>293</v>
      </c>
      <c r="D155" s="25" t="s">
        <v>291</v>
      </c>
      <c r="E155" s="29">
        <v>80</v>
      </c>
      <c r="F155" s="59">
        <v>116572</v>
      </c>
      <c r="G155" s="65">
        <f t="shared" si="30"/>
        <v>9325760</v>
      </c>
      <c r="H155" s="82"/>
      <c r="I155" s="84">
        <f t="shared" si="29"/>
        <v>0</v>
      </c>
      <c r="J155" s="99"/>
      <c r="K155" s="99"/>
    </row>
    <row r="156" spans="2:11" s="8" customFormat="1" ht="28.5">
      <c r="B156" s="30" t="s">
        <v>294</v>
      </c>
      <c r="C156" s="42" t="s">
        <v>38</v>
      </c>
      <c r="D156" s="25" t="s">
        <v>6</v>
      </c>
      <c r="E156" s="29">
        <v>450</v>
      </c>
      <c r="F156" s="59">
        <v>145728</v>
      </c>
      <c r="G156" s="65">
        <f t="shared" si="30"/>
        <v>65577600</v>
      </c>
      <c r="H156" s="82"/>
      <c r="I156" s="84">
        <f t="shared" si="29"/>
        <v>0</v>
      </c>
      <c r="J156" s="99"/>
      <c r="K156" s="99"/>
    </row>
    <row r="157" spans="2:11" s="8" customFormat="1" ht="15">
      <c r="B157" s="48"/>
      <c r="C157" s="28" t="s">
        <v>295</v>
      </c>
      <c r="D157" s="28"/>
      <c r="E157" s="28"/>
      <c r="F157" s="28"/>
      <c r="G157" s="66">
        <f>SUM(G153:G156)</f>
        <v>196011020</v>
      </c>
      <c r="H157" s="67"/>
      <c r="I157" s="95">
        <f>SUM(I153:I156)</f>
        <v>0</v>
      </c>
      <c r="J157" s="99"/>
      <c r="K157" s="99"/>
    </row>
    <row r="158" spans="2:11" s="8" customFormat="1" ht="15">
      <c r="B158" s="39" t="s">
        <v>296</v>
      </c>
      <c r="C158" s="40" t="s">
        <v>297</v>
      </c>
      <c r="D158" s="40"/>
      <c r="E158" s="41"/>
      <c r="F158" s="62"/>
      <c r="G158" s="68"/>
      <c r="H158" s="68"/>
      <c r="I158" s="85"/>
      <c r="J158" s="99"/>
      <c r="K158" s="99"/>
    </row>
    <row r="159" spans="2:11" s="8" customFormat="1" ht="14.25">
      <c r="B159" s="30" t="s">
        <v>298</v>
      </c>
      <c r="C159" s="46" t="s">
        <v>299</v>
      </c>
      <c r="D159" s="25" t="s">
        <v>6</v>
      </c>
      <c r="E159" s="29">
        <v>1650</v>
      </c>
      <c r="F159" s="59">
        <v>24748</v>
      </c>
      <c r="G159" s="65">
        <f>ROUND(F159*E159,0)</f>
        <v>40834200</v>
      </c>
      <c r="H159" s="82"/>
      <c r="I159" s="84">
        <f t="shared" ref="I159:I161" si="31">ROUND(H159*$E159,0)</f>
        <v>0</v>
      </c>
      <c r="J159" s="99"/>
      <c r="K159" s="99"/>
    </row>
    <row r="160" spans="2:11" s="8" customFormat="1" ht="14.25">
      <c r="B160" s="30" t="s">
        <v>300</v>
      </c>
      <c r="C160" s="46" t="s">
        <v>301</v>
      </c>
      <c r="D160" s="25" t="s">
        <v>6</v>
      </c>
      <c r="E160" s="29">
        <v>358</v>
      </c>
      <c r="F160" s="59">
        <v>31929</v>
      </c>
      <c r="G160" s="65">
        <f t="shared" ref="G160:G161" si="32">ROUND(F160*E160,0)</f>
        <v>11430582</v>
      </c>
      <c r="H160" s="82"/>
      <c r="I160" s="84">
        <f t="shared" si="31"/>
        <v>0</v>
      </c>
      <c r="J160" s="99"/>
      <c r="K160" s="99"/>
    </row>
    <row r="161" spans="2:11" s="8" customFormat="1" ht="14.25">
      <c r="B161" s="30" t="s">
        <v>302</v>
      </c>
      <c r="C161" s="46" t="s">
        <v>303</v>
      </c>
      <c r="D161" s="25" t="s">
        <v>6</v>
      </c>
      <c r="E161" s="29">
        <v>45</v>
      </c>
      <c r="F161" s="59">
        <v>17983</v>
      </c>
      <c r="G161" s="65">
        <f t="shared" si="32"/>
        <v>809235</v>
      </c>
      <c r="H161" s="82"/>
      <c r="I161" s="84">
        <f t="shared" si="31"/>
        <v>0</v>
      </c>
      <c r="J161" s="99"/>
      <c r="K161" s="99"/>
    </row>
    <row r="162" spans="2:11" s="8" customFormat="1" ht="15">
      <c r="B162" s="48"/>
      <c r="C162" s="28" t="s">
        <v>304</v>
      </c>
      <c r="D162" s="28"/>
      <c r="E162" s="28"/>
      <c r="F162" s="28"/>
      <c r="G162" s="66">
        <f>SUM(G159:G161)</f>
        <v>53074017</v>
      </c>
      <c r="H162" s="67"/>
      <c r="I162" s="95">
        <f>SUM(I159:I161)</f>
        <v>0</v>
      </c>
      <c r="J162" s="99"/>
      <c r="K162" s="99"/>
    </row>
    <row r="163" spans="2:11" s="8" customFormat="1" ht="15">
      <c r="B163" s="39" t="s">
        <v>305</v>
      </c>
      <c r="C163" s="40" t="s">
        <v>306</v>
      </c>
      <c r="D163" s="43"/>
      <c r="E163" s="41"/>
      <c r="F163" s="63"/>
      <c r="G163" s="68"/>
      <c r="H163" s="68"/>
      <c r="I163" s="85"/>
      <c r="J163" s="99"/>
      <c r="K163" s="99"/>
    </row>
    <row r="164" spans="2:11" s="8" customFormat="1" ht="28.5">
      <c r="B164" s="30" t="s">
        <v>307</v>
      </c>
      <c r="C164" s="42" t="s">
        <v>308</v>
      </c>
      <c r="D164" s="25" t="s">
        <v>75</v>
      </c>
      <c r="E164" s="29">
        <v>6</v>
      </c>
      <c r="F164" s="59">
        <v>780996</v>
      </c>
      <c r="G164" s="65">
        <f>ROUND(F164*E164,0)</f>
        <v>4685976</v>
      </c>
      <c r="H164" s="82"/>
      <c r="I164" s="84">
        <f t="shared" ref="I164:I172" si="33">ROUND(H164*$E164,0)</f>
        <v>0</v>
      </c>
      <c r="J164" s="99"/>
      <c r="K164" s="99"/>
    </row>
    <row r="165" spans="2:11" s="8" customFormat="1" ht="28.5">
      <c r="B165" s="30" t="s">
        <v>309</v>
      </c>
      <c r="C165" s="42" t="s">
        <v>310</v>
      </c>
      <c r="D165" s="25" t="s">
        <v>75</v>
      </c>
      <c r="E165" s="29">
        <v>4</v>
      </c>
      <c r="F165" s="59">
        <v>750605</v>
      </c>
      <c r="G165" s="65">
        <f t="shared" ref="G165:G172" si="34">ROUND(F165*E165,0)</f>
        <v>3002420</v>
      </c>
      <c r="H165" s="82"/>
      <c r="I165" s="84">
        <f t="shared" si="33"/>
        <v>0</v>
      </c>
      <c r="J165" s="99"/>
      <c r="K165" s="99"/>
    </row>
    <row r="166" spans="2:11" s="8" customFormat="1" ht="28.5">
      <c r="B166" s="30" t="s">
        <v>311</v>
      </c>
      <c r="C166" s="42" t="s">
        <v>312</v>
      </c>
      <c r="D166" s="25" t="s">
        <v>75</v>
      </c>
      <c r="E166" s="29">
        <v>2</v>
      </c>
      <c r="F166" s="59">
        <v>1217359</v>
      </c>
      <c r="G166" s="65">
        <f t="shared" si="34"/>
        <v>2434718</v>
      </c>
      <c r="H166" s="82"/>
      <c r="I166" s="84">
        <f t="shared" si="33"/>
        <v>0</v>
      </c>
      <c r="J166" s="99"/>
      <c r="K166" s="99"/>
    </row>
    <row r="167" spans="2:11" s="8" customFormat="1" ht="14.25">
      <c r="B167" s="30" t="s">
        <v>313</v>
      </c>
      <c r="C167" s="42" t="s">
        <v>314</v>
      </c>
      <c r="D167" s="25" t="s">
        <v>75</v>
      </c>
      <c r="E167" s="29">
        <v>8</v>
      </c>
      <c r="F167" s="59">
        <v>406533</v>
      </c>
      <c r="G167" s="65">
        <f t="shared" si="34"/>
        <v>3252264</v>
      </c>
      <c r="H167" s="82"/>
      <c r="I167" s="84">
        <f t="shared" si="33"/>
        <v>0</v>
      </c>
      <c r="J167" s="99"/>
      <c r="K167" s="99"/>
    </row>
    <row r="168" spans="2:11" s="8" customFormat="1" ht="14.25">
      <c r="B168" s="30" t="s">
        <v>315</v>
      </c>
      <c r="C168" s="42" t="s">
        <v>316</v>
      </c>
      <c r="D168" s="25" t="s">
        <v>75</v>
      </c>
      <c r="E168" s="29">
        <v>20</v>
      </c>
      <c r="F168" s="59">
        <v>58965</v>
      </c>
      <c r="G168" s="65">
        <f t="shared" si="34"/>
        <v>1179300</v>
      </c>
      <c r="H168" s="82"/>
      <c r="I168" s="84">
        <f t="shared" si="33"/>
        <v>0</v>
      </c>
      <c r="J168" s="99"/>
      <c r="K168" s="99"/>
    </row>
    <row r="169" spans="2:11" s="8" customFormat="1" ht="28.5">
      <c r="B169" s="30" t="s">
        <v>317</v>
      </c>
      <c r="C169" s="42" t="s">
        <v>33</v>
      </c>
      <c r="D169" s="25" t="s">
        <v>7</v>
      </c>
      <c r="E169" s="29">
        <v>12</v>
      </c>
      <c r="F169" s="59">
        <v>252839</v>
      </c>
      <c r="G169" s="65">
        <f t="shared" si="34"/>
        <v>3034068</v>
      </c>
      <c r="H169" s="82"/>
      <c r="I169" s="84">
        <f t="shared" si="33"/>
        <v>0</v>
      </c>
      <c r="J169" s="99"/>
      <c r="K169" s="99"/>
    </row>
    <row r="170" spans="2:11" s="8" customFormat="1" ht="14.25">
      <c r="B170" s="30" t="s">
        <v>318</v>
      </c>
      <c r="C170" s="42" t="s">
        <v>319</v>
      </c>
      <c r="D170" s="25" t="s">
        <v>6</v>
      </c>
      <c r="E170" s="29">
        <v>35</v>
      </c>
      <c r="F170" s="59">
        <v>511109</v>
      </c>
      <c r="G170" s="65">
        <f t="shared" si="34"/>
        <v>17888815</v>
      </c>
      <c r="H170" s="82"/>
      <c r="I170" s="84">
        <f t="shared" si="33"/>
        <v>0</v>
      </c>
      <c r="J170" s="99"/>
      <c r="K170" s="99"/>
    </row>
    <row r="171" spans="2:11" s="8" customFormat="1" ht="14.25">
      <c r="B171" s="30" t="s">
        <v>320</v>
      </c>
      <c r="C171" s="42" t="s">
        <v>321</v>
      </c>
      <c r="D171" s="25" t="s">
        <v>6</v>
      </c>
      <c r="E171" s="29">
        <v>18</v>
      </c>
      <c r="F171" s="59">
        <v>624550</v>
      </c>
      <c r="G171" s="65">
        <f t="shared" si="34"/>
        <v>11241900</v>
      </c>
      <c r="H171" s="82"/>
      <c r="I171" s="84">
        <f t="shared" si="33"/>
        <v>0</v>
      </c>
      <c r="J171" s="99"/>
      <c r="K171" s="99"/>
    </row>
    <row r="172" spans="2:11" s="8" customFormat="1" ht="71.25">
      <c r="B172" s="30" t="s">
        <v>322</v>
      </c>
      <c r="C172" s="42" t="s">
        <v>34</v>
      </c>
      <c r="D172" s="25" t="s">
        <v>7</v>
      </c>
      <c r="E172" s="29">
        <v>186</v>
      </c>
      <c r="F172" s="59">
        <v>203439</v>
      </c>
      <c r="G172" s="65">
        <f t="shared" si="34"/>
        <v>37839654</v>
      </c>
      <c r="H172" s="82"/>
      <c r="I172" s="84">
        <f t="shared" si="33"/>
        <v>0</v>
      </c>
      <c r="J172" s="99"/>
      <c r="K172" s="99"/>
    </row>
    <row r="173" spans="2:11" s="8" customFormat="1" ht="15">
      <c r="B173" s="48"/>
      <c r="C173" s="28" t="s">
        <v>323</v>
      </c>
      <c r="D173" s="28"/>
      <c r="E173" s="28"/>
      <c r="F173" s="28"/>
      <c r="G173" s="66">
        <f>SUM(G164:G172)</f>
        <v>84559115</v>
      </c>
      <c r="H173" s="67"/>
      <c r="I173" s="95">
        <f>SUM(I164:I172)</f>
        <v>0</v>
      </c>
      <c r="J173" s="99"/>
      <c r="K173" s="99"/>
    </row>
    <row r="174" spans="2:11" s="8" customFormat="1" ht="15">
      <c r="B174" s="39" t="s">
        <v>324</v>
      </c>
      <c r="C174" s="40" t="s">
        <v>325</v>
      </c>
      <c r="D174" s="43"/>
      <c r="E174" s="41"/>
      <c r="F174" s="63"/>
      <c r="G174" s="68"/>
      <c r="H174" s="68"/>
      <c r="I174" s="85"/>
      <c r="J174" s="99"/>
      <c r="K174" s="99"/>
    </row>
    <row r="175" spans="2:11" s="8" customFormat="1" ht="28.5">
      <c r="B175" s="30" t="s">
        <v>326</v>
      </c>
      <c r="C175" s="42" t="s">
        <v>41</v>
      </c>
      <c r="D175" s="25" t="s">
        <v>75</v>
      </c>
      <c r="E175" s="29">
        <v>8</v>
      </c>
      <c r="F175" s="59">
        <v>649574</v>
      </c>
      <c r="G175" s="65">
        <f>ROUND(F175*E175,0)</f>
        <v>5196592</v>
      </c>
      <c r="H175" s="82"/>
      <c r="I175" s="84">
        <f t="shared" ref="I175:I183" si="35">ROUND(H175*$E175,0)</f>
        <v>0</v>
      </c>
      <c r="J175" s="99"/>
      <c r="K175" s="99"/>
    </row>
    <row r="176" spans="2:11" s="8" customFormat="1" ht="28.5">
      <c r="B176" s="30" t="s">
        <v>327</v>
      </c>
      <c r="C176" s="42" t="s">
        <v>40</v>
      </c>
      <c r="D176" s="25" t="s">
        <v>75</v>
      </c>
      <c r="E176" s="29">
        <v>6</v>
      </c>
      <c r="F176" s="59">
        <v>626165</v>
      </c>
      <c r="G176" s="65">
        <f t="shared" ref="G176:G183" si="36">ROUND(F176*E176,0)</f>
        <v>3756990</v>
      </c>
      <c r="H176" s="82"/>
      <c r="I176" s="84">
        <f t="shared" si="35"/>
        <v>0</v>
      </c>
      <c r="J176" s="99"/>
      <c r="K176" s="99"/>
    </row>
    <row r="177" spans="2:11" s="8" customFormat="1" ht="28.5">
      <c r="B177" s="30" t="s">
        <v>328</v>
      </c>
      <c r="C177" s="42" t="s">
        <v>329</v>
      </c>
      <c r="D177" s="25" t="s">
        <v>75</v>
      </c>
      <c r="E177" s="29">
        <v>6</v>
      </c>
      <c r="F177" s="59">
        <v>457967</v>
      </c>
      <c r="G177" s="65">
        <f t="shared" si="36"/>
        <v>2747802</v>
      </c>
      <c r="H177" s="82"/>
      <c r="I177" s="84">
        <f t="shared" si="35"/>
        <v>0</v>
      </c>
      <c r="J177" s="99"/>
      <c r="K177" s="99"/>
    </row>
    <row r="178" spans="2:11" s="8" customFormat="1" ht="28.5">
      <c r="B178" s="30" t="s">
        <v>330</v>
      </c>
      <c r="C178" s="42" t="s">
        <v>331</v>
      </c>
      <c r="D178" s="25" t="s">
        <v>332</v>
      </c>
      <c r="E178" s="29">
        <v>6</v>
      </c>
      <c r="F178" s="59">
        <v>457967</v>
      </c>
      <c r="G178" s="65">
        <f t="shared" si="36"/>
        <v>2747802</v>
      </c>
      <c r="H178" s="82"/>
      <c r="I178" s="84">
        <f t="shared" si="35"/>
        <v>0</v>
      </c>
      <c r="J178" s="99"/>
      <c r="K178" s="99"/>
    </row>
    <row r="179" spans="2:11" s="8" customFormat="1" ht="14.25">
      <c r="B179" s="30" t="s">
        <v>333</v>
      </c>
      <c r="C179" s="42" t="s">
        <v>334</v>
      </c>
      <c r="D179" s="25" t="s">
        <v>75</v>
      </c>
      <c r="E179" s="29">
        <v>2</v>
      </c>
      <c r="F179" s="59">
        <v>266086</v>
      </c>
      <c r="G179" s="65">
        <f t="shared" si="36"/>
        <v>532172</v>
      </c>
      <c r="H179" s="82"/>
      <c r="I179" s="84">
        <f t="shared" si="35"/>
        <v>0</v>
      </c>
      <c r="J179" s="99"/>
      <c r="K179" s="99"/>
    </row>
    <row r="180" spans="2:11" s="8" customFormat="1" ht="28.5">
      <c r="B180" s="30" t="s">
        <v>335</v>
      </c>
      <c r="C180" s="42" t="s">
        <v>42</v>
      </c>
      <c r="D180" s="25" t="s">
        <v>75</v>
      </c>
      <c r="E180" s="29">
        <v>8</v>
      </c>
      <c r="F180" s="59">
        <v>251409</v>
      </c>
      <c r="G180" s="65">
        <f t="shared" si="36"/>
        <v>2011272</v>
      </c>
      <c r="H180" s="82"/>
      <c r="I180" s="84">
        <f t="shared" si="35"/>
        <v>0</v>
      </c>
      <c r="J180" s="99"/>
      <c r="K180" s="99"/>
    </row>
    <row r="181" spans="2:11" s="8" customFormat="1" ht="42.75">
      <c r="B181" s="30" t="s">
        <v>336</v>
      </c>
      <c r="C181" s="42" t="s">
        <v>337</v>
      </c>
      <c r="D181" s="25" t="s">
        <v>6</v>
      </c>
      <c r="E181" s="29">
        <v>16</v>
      </c>
      <c r="F181" s="59">
        <v>913229</v>
      </c>
      <c r="G181" s="65">
        <f t="shared" si="36"/>
        <v>14611664</v>
      </c>
      <c r="H181" s="82"/>
      <c r="I181" s="84">
        <f t="shared" si="35"/>
        <v>0</v>
      </c>
      <c r="J181" s="99"/>
      <c r="K181" s="99"/>
    </row>
    <row r="182" spans="2:11" s="8" customFormat="1" ht="14.25">
      <c r="B182" s="30" t="s">
        <v>338</v>
      </c>
      <c r="C182" s="42" t="s">
        <v>43</v>
      </c>
      <c r="D182" s="25" t="s">
        <v>75</v>
      </c>
      <c r="E182" s="29">
        <v>2</v>
      </c>
      <c r="F182" s="59">
        <v>140253</v>
      </c>
      <c r="G182" s="65">
        <f t="shared" si="36"/>
        <v>280506</v>
      </c>
      <c r="H182" s="82"/>
      <c r="I182" s="84">
        <f t="shared" si="35"/>
        <v>0</v>
      </c>
      <c r="J182" s="99"/>
      <c r="K182" s="99"/>
    </row>
    <row r="183" spans="2:11" s="8" customFormat="1" ht="14.25">
      <c r="B183" s="30" t="s">
        <v>339</v>
      </c>
      <c r="C183" s="42" t="s">
        <v>340</v>
      </c>
      <c r="D183" s="25" t="s">
        <v>6</v>
      </c>
      <c r="E183" s="29">
        <v>80</v>
      </c>
      <c r="F183" s="59">
        <v>80944</v>
      </c>
      <c r="G183" s="65">
        <f t="shared" si="36"/>
        <v>6475520</v>
      </c>
      <c r="H183" s="82"/>
      <c r="I183" s="84">
        <f t="shared" si="35"/>
        <v>0</v>
      </c>
      <c r="J183" s="99"/>
      <c r="K183" s="99"/>
    </row>
    <row r="184" spans="2:11" s="8" customFormat="1" ht="15">
      <c r="B184" s="48"/>
      <c r="C184" s="28" t="s">
        <v>341</v>
      </c>
      <c r="D184" s="28"/>
      <c r="E184" s="28"/>
      <c r="F184" s="28"/>
      <c r="G184" s="66">
        <f>SUM(G175:G183)</f>
        <v>38360320</v>
      </c>
      <c r="H184" s="67"/>
      <c r="I184" s="95">
        <f>SUM(I175:I183)</f>
        <v>0</v>
      </c>
      <c r="J184" s="99"/>
      <c r="K184" s="99"/>
    </row>
    <row r="185" spans="2:11" s="8" customFormat="1" ht="15">
      <c r="B185" s="27"/>
      <c r="C185" s="28" t="s">
        <v>342</v>
      </c>
      <c r="D185" s="28"/>
      <c r="E185" s="28"/>
      <c r="F185" s="28"/>
      <c r="G185" s="66">
        <f>G184+G173+G162+G157+G151+G147+G143</f>
        <v>576420178</v>
      </c>
      <c r="H185" s="67"/>
      <c r="I185" s="95">
        <f>I184+I173+I162+I157+I151+I147+I143</f>
        <v>0</v>
      </c>
      <c r="J185" s="99"/>
      <c r="K185" s="99"/>
    </row>
    <row r="186" spans="2:11" s="8" customFormat="1" ht="15">
      <c r="B186" s="47">
        <v>6</v>
      </c>
      <c r="C186" s="98" t="s">
        <v>343</v>
      </c>
      <c r="D186" s="98"/>
      <c r="E186" s="98"/>
      <c r="F186" s="98"/>
      <c r="G186" s="67"/>
      <c r="H186" s="67"/>
      <c r="I186" s="83"/>
      <c r="J186" s="99"/>
      <c r="K186" s="99"/>
    </row>
    <row r="187" spans="2:11" s="8" customFormat="1" ht="15">
      <c r="B187" s="39" t="s">
        <v>27</v>
      </c>
      <c r="C187" s="40" t="s">
        <v>344</v>
      </c>
      <c r="D187" s="43"/>
      <c r="E187" s="41"/>
      <c r="F187" s="63"/>
      <c r="G187" s="68"/>
      <c r="H187" s="68"/>
      <c r="I187" s="85"/>
      <c r="J187" s="99"/>
      <c r="K187" s="99"/>
    </row>
    <row r="188" spans="2:11" s="8" customFormat="1" ht="14.25">
      <c r="B188" s="30" t="s">
        <v>345</v>
      </c>
      <c r="C188" s="24" t="s">
        <v>346</v>
      </c>
      <c r="D188" s="25" t="s">
        <v>75</v>
      </c>
      <c r="E188" s="29">
        <v>41</v>
      </c>
      <c r="F188" s="59">
        <v>50272</v>
      </c>
      <c r="G188" s="65">
        <f>ROUND(F188*E188,0)</f>
        <v>2061152</v>
      </c>
      <c r="H188" s="82"/>
      <c r="I188" s="84">
        <f t="shared" ref="I188:I190" si="37">ROUND(H188*$E188,0)</f>
        <v>0</v>
      </c>
      <c r="J188" s="99"/>
      <c r="K188" s="99"/>
    </row>
    <row r="189" spans="2:11" s="8" customFormat="1" ht="14.25">
      <c r="B189" s="30" t="s">
        <v>347</v>
      </c>
      <c r="C189" s="24" t="s">
        <v>348</v>
      </c>
      <c r="D189" s="25" t="s">
        <v>75</v>
      </c>
      <c r="E189" s="29">
        <v>14</v>
      </c>
      <c r="F189" s="59">
        <v>63802</v>
      </c>
      <c r="G189" s="65">
        <f t="shared" ref="G189:G190" si="38">ROUND(F189*E189,0)</f>
        <v>893228</v>
      </c>
      <c r="H189" s="82"/>
      <c r="I189" s="84">
        <f t="shared" si="37"/>
        <v>0</v>
      </c>
      <c r="J189" s="99"/>
      <c r="K189" s="99"/>
    </row>
    <row r="190" spans="2:11" s="8" customFormat="1" ht="14.25">
      <c r="B190" s="30" t="s">
        <v>349</v>
      </c>
      <c r="C190" s="24" t="s">
        <v>350</v>
      </c>
      <c r="D190" s="25" t="s">
        <v>75</v>
      </c>
      <c r="E190" s="29">
        <v>1</v>
      </c>
      <c r="F190" s="59">
        <v>73189</v>
      </c>
      <c r="G190" s="65">
        <f t="shared" si="38"/>
        <v>73189</v>
      </c>
      <c r="H190" s="82"/>
      <c r="I190" s="84">
        <f t="shared" si="37"/>
        <v>0</v>
      </c>
      <c r="J190" s="99"/>
      <c r="K190" s="99"/>
    </row>
    <row r="191" spans="2:11" s="8" customFormat="1" ht="15">
      <c r="B191" s="48"/>
      <c r="C191" s="28" t="s">
        <v>351</v>
      </c>
      <c r="D191" s="28"/>
      <c r="E191" s="28"/>
      <c r="F191" s="28"/>
      <c r="G191" s="66">
        <f>SUM(G188:G190)</f>
        <v>3027569</v>
      </c>
      <c r="H191" s="67"/>
      <c r="I191" s="95">
        <f>SUM(I188:I190)</f>
        <v>0</v>
      </c>
      <c r="J191" s="99"/>
      <c r="K191" s="99"/>
    </row>
    <row r="192" spans="2:11" s="8" customFormat="1" ht="15">
      <c r="B192" s="39" t="s">
        <v>28</v>
      </c>
      <c r="C192" s="40" t="s">
        <v>352</v>
      </c>
      <c r="D192" s="43"/>
      <c r="E192" s="41"/>
      <c r="F192" s="63"/>
      <c r="G192" s="68"/>
      <c r="H192" s="68"/>
      <c r="I192" s="85"/>
      <c r="J192" s="99"/>
      <c r="K192" s="99"/>
    </row>
    <row r="193" spans="2:11" s="8" customFormat="1" ht="14.25">
      <c r="B193" s="30" t="s">
        <v>353</v>
      </c>
      <c r="C193" s="42" t="s">
        <v>354</v>
      </c>
      <c r="D193" s="25" t="s">
        <v>7</v>
      </c>
      <c r="E193" s="29">
        <v>461</v>
      </c>
      <c r="F193" s="59">
        <v>8406</v>
      </c>
      <c r="G193" s="65">
        <f>ROUND(F193*E193,0)</f>
        <v>3875166</v>
      </c>
      <c r="H193" s="82"/>
      <c r="I193" s="84">
        <f t="shared" ref="I193:I196" si="39">ROUND(H193*$E193,0)</f>
        <v>0</v>
      </c>
      <c r="J193" s="99"/>
      <c r="K193" s="99"/>
    </row>
    <row r="194" spans="2:11" s="8" customFormat="1" ht="14.25">
      <c r="B194" s="30" t="s">
        <v>355</v>
      </c>
      <c r="C194" s="42" t="s">
        <v>356</v>
      </c>
      <c r="D194" s="25" t="s">
        <v>7</v>
      </c>
      <c r="E194" s="29">
        <v>109</v>
      </c>
      <c r="F194" s="59">
        <v>39368</v>
      </c>
      <c r="G194" s="65">
        <f t="shared" ref="G194:G196" si="40">ROUND(F194*E194,0)</f>
        <v>4291112</v>
      </c>
      <c r="H194" s="82"/>
      <c r="I194" s="84">
        <f t="shared" si="39"/>
        <v>0</v>
      </c>
      <c r="J194" s="99"/>
      <c r="K194" s="99"/>
    </row>
    <row r="195" spans="2:11" s="8" customFormat="1" ht="14.25">
      <c r="B195" s="30" t="s">
        <v>357</v>
      </c>
      <c r="C195" s="42" t="s">
        <v>358</v>
      </c>
      <c r="D195" s="25" t="s">
        <v>7</v>
      </c>
      <c r="E195" s="29">
        <v>177</v>
      </c>
      <c r="F195" s="59">
        <v>30455</v>
      </c>
      <c r="G195" s="65">
        <f t="shared" si="40"/>
        <v>5390535</v>
      </c>
      <c r="H195" s="82"/>
      <c r="I195" s="84">
        <f t="shared" si="39"/>
        <v>0</v>
      </c>
      <c r="J195" s="99"/>
      <c r="K195" s="99"/>
    </row>
    <row r="196" spans="2:11" s="8" customFormat="1" ht="14.25">
      <c r="B196" s="30" t="s">
        <v>359</v>
      </c>
      <c r="C196" s="42" t="s">
        <v>360</v>
      </c>
      <c r="D196" s="25" t="s">
        <v>7</v>
      </c>
      <c r="E196" s="29">
        <v>119</v>
      </c>
      <c r="F196" s="59">
        <v>35391</v>
      </c>
      <c r="G196" s="65">
        <f t="shared" si="40"/>
        <v>4211529</v>
      </c>
      <c r="H196" s="82"/>
      <c r="I196" s="84">
        <f t="shared" si="39"/>
        <v>0</v>
      </c>
      <c r="J196" s="99"/>
      <c r="K196" s="99"/>
    </row>
    <row r="197" spans="2:11" s="8" customFormat="1" ht="15">
      <c r="B197" s="48"/>
      <c r="C197" s="28" t="s">
        <v>415</v>
      </c>
      <c r="D197" s="28"/>
      <c r="E197" s="28"/>
      <c r="F197" s="28"/>
      <c r="G197" s="66">
        <f>SUM(G193:G196)</f>
        <v>17768342</v>
      </c>
      <c r="H197" s="67"/>
      <c r="I197" s="95">
        <f>SUM(I193:I196)</f>
        <v>0</v>
      </c>
      <c r="J197" s="99"/>
      <c r="K197" s="99"/>
    </row>
    <row r="198" spans="2:11" s="8" customFormat="1" ht="15">
      <c r="B198" s="39" t="s">
        <v>29</v>
      </c>
      <c r="C198" s="40" t="s">
        <v>361</v>
      </c>
      <c r="D198" s="40"/>
      <c r="E198" s="41"/>
      <c r="F198" s="62"/>
      <c r="G198" s="68"/>
      <c r="H198" s="68"/>
      <c r="I198" s="85"/>
      <c r="J198" s="99"/>
      <c r="K198" s="99"/>
    </row>
    <row r="199" spans="2:11" s="8" customFormat="1" ht="14.25">
      <c r="B199" s="30" t="s">
        <v>362</v>
      </c>
      <c r="C199" s="42" t="s">
        <v>363</v>
      </c>
      <c r="D199" s="25" t="s">
        <v>75</v>
      </c>
      <c r="E199" s="29">
        <v>90</v>
      </c>
      <c r="F199" s="69">
        <v>210974</v>
      </c>
      <c r="G199" s="65">
        <f>ROUND(F199*E199,0)</f>
        <v>18987660</v>
      </c>
      <c r="H199" s="82"/>
      <c r="I199" s="84">
        <f t="shared" ref="I199:I207" si="41">ROUND(H199*$E199,0)</f>
        <v>0</v>
      </c>
      <c r="J199" s="99"/>
      <c r="K199" s="99"/>
    </row>
    <row r="200" spans="2:11" s="8" customFormat="1" ht="14.25">
      <c r="B200" s="30" t="s">
        <v>364</v>
      </c>
      <c r="C200" s="42" t="s">
        <v>365</v>
      </c>
      <c r="D200" s="25" t="s">
        <v>75</v>
      </c>
      <c r="E200" s="29">
        <v>3</v>
      </c>
      <c r="F200" s="59">
        <v>37903</v>
      </c>
      <c r="G200" s="65">
        <f t="shared" ref="G200:G207" si="42">ROUND(F200*E200,0)</f>
        <v>113709</v>
      </c>
      <c r="H200" s="82"/>
      <c r="I200" s="84">
        <f t="shared" si="41"/>
        <v>0</v>
      </c>
      <c r="J200" s="99"/>
      <c r="K200" s="99"/>
    </row>
    <row r="201" spans="2:11" s="8" customFormat="1" ht="14.25">
      <c r="B201" s="30" t="s">
        <v>366</v>
      </c>
      <c r="C201" s="42" t="s">
        <v>367</v>
      </c>
      <c r="D201" s="25" t="s">
        <v>75</v>
      </c>
      <c r="E201" s="29">
        <v>11</v>
      </c>
      <c r="F201" s="59">
        <v>33958</v>
      </c>
      <c r="G201" s="65">
        <f t="shared" si="42"/>
        <v>373538</v>
      </c>
      <c r="H201" s="82"/>
      <c r="I201" s="84">
        <f t="shared" si="41"/>
        <v>0</v>
      </c>
      <c r="J201" s="99"/>
      <c r="K201" s="99"/>
    </row>
    <row r="202" spans="2:11" s="8" customFormat="1" ht="14.25">
      <c r="B202" s="30" t="s">
        <v>368</v>
      </c>
      <c r="C202" s="42" t="s">
        <v>369</v>
      </c>
      <c r="D202" s="25" t="s">
        <v>75</v>
      </c>
      <c r="E202" s="29">
        <v>1</v>
      </c>
      <c r="F202" s="59">
        <v>6474</v>
      </c>
      <c r="G202" s="65">
        <f t="shared" si="42"/>
        <v>6474</v>
      </c>
      <c r="H202" s="82"/>
      <c r="I202" s="84">
        <f t="shared" si="41"/>
        <v>0</v>
      </c>
      <c r="J202" s="99"/>
      <c r="K202" s="99"/>
    </row>
    <row r="203" spans="2:11" s="8" customFormat="1" ht="28.5">
      <c r="B203" s="30" t="s">
        <v>370</v>
      </c>
      <c r="C203" s="42" t="s">
        <v>371</v>
      </c>
      <c r="D203" s="25" t="s">
        <v>75</v>
      </c>
      <c r="E203" s="29">
        <v>10</v>
      </c>
      <c r="F203" s="59">
        <v>8033</v>
      </c>
      <c r="G203" s="65">
        <f t="shared" si="42"/>
        <v>80330</v>
      </c>
      <c r="H203" s="82"/>
      <c r="I203" s="84">
        <f t="shared" si="41"/>
        <v>0</v>
      </c>
      <c r="J203" s="99"/>
      <c r="K203" s="99"/>
    </row>
    <row r="204" spans="2:11" s="8" customFormat="1" ht="14.25">
      <c r="B204" s="30" t="s">
        <v>372</v>
      </c>
      <c r="C204" s="42" t="s">
        <v>373</v>
      </c>
      <c r="D204" s="25" t="s">
        <v>75</v>
      </c>
      <c r="E204" s="29">
        <v>13</v>
      </c>
      <c r="F204" s="59">
        <v>67767</v>
      </c>
      <c r="G204" s="65">
        <f t="shared" si="42"/>
        <v>880971</v>
      </c>
      <c r="H204" s="82"/>
      <c r="I204" s="84">
        <f t="shared" si="41"/>
        <v>0</v>
      </c>
      <c r="J204" s="99"/>
      <c r="K204" s="99"/>
    </row>
    <row r="205" spans="2:11" s="8" customFormat="1" ht="14.25">
      <c r="B205" s="30" t="s">
        <v>374</v>
      </c>
      <c r="C205" s="42" t="s">
        <v>375</v>
      </c>
      <c r="D205" s="25" t="s">
        <v>75</v>
      </c>
      <c r="E205" s="29">
        <v>6</v>
      </c>
      <c r="F205" s="59">
        <v>36462</v>
      </c>
      <c r="G205" s="65">
        <f t="shared" si="42"/>
        <v>218772</v>
      </c>
      <c r="H205" s="82"/>
      <c r="I205" s="84">
        <f t="shared" si="41"/>
        <v>0</v>
      </c>
      <c r="J205" s="99"/>
      <c r="K205" s="99"/>
    </row>
    <row r="206" spans="2:11" s="8" customFormat="1" ht="14.25">
      <c r="B206" s="30" t="s">
        <v>376</v>
      </c>
      <c r="C206" s="42" t="s">
        <v>377</v>
      </c>
      <c r="D206" s="25" t="s">
        <v>75</v>
      </c>
      <c r="E206" s="29">
        <v>19</v>
      </c>
      <c r="F206" s="59">
        <v>10301</v>
      </c>
      <c r="G206" s="65">
        <f t="shared" si="42"/>
        <v>195719</v>
      </c>
      <c r="H206" s="82"/>
      <c r="I206" s="84">
        <f t="shared" si="41"/>
        <v>0</v>
      </c>
      <c r="J206" s="99"/>
      <c r="K206" s="99"/>
    </row>
    <row r="207" spans="2:11" s="8" customFormat="1" ht="14.25">
      <c r="B207" s="30" t="s">
        <v>378</v>
      </c>
      <c r="C207" s="42" t="s">
        <v>379</v>
      </c>
      <c r="D207" s="25" t="s">
        <v>75</v>
      </c>
      <c r="E207" s="29">
        <v>12</v>
      </c>
      <c r="F207" s="59">
        <v>15704</v>
      </c>
      <c r="G207" s="65">
        <f t="shared" si="42"/>
        <v>188448</v>
      </c>
      <c r="H207" s="82"/>
      <c r="I207" s="84">
        <f t="shared" si="41"/>
        <v>0</v>
      </c>
      <c r="J207" s="99"/>
      <c r="K207" s="99"/>
    </row>
    <row r="208" spans="2:11" s="8" customFormat="1" ht="15">
      <c r="B208" s="48"/>
      <c r="C208" s="28" t="s">
        <v>380</v>
      </c>
      <c r="D208" s="28"/>
      <c r="E208" s="28"/>
      <c r="F208" s="28"/>
      <c r="G208" s="66">
        <f>SUM(G199:G207)</f>
        <v>21045621</v>
      </c>
      <c r="H208" s="67"/>
      <c r="I208" s="95">
        <f>SUM(I199:I207)</f>
        <v>0</v>
      </c>
      <c r="J208" s="99"/>
      <c r="K208" s="99"/>
    </row>
    <row r="209" spans="2:11" s="8" customFormat="1" ht="15">
      <c r="B209" s="39" t="s">
        <v>30</v>
      </c>
      <c r="C209" s="40" t="s">
        <v>381</v>
      </c>
      <c r="D209" s="43"/>
      <c r="E209" s="41"/>
      <c r="F209" s="63"/>
      <c r="G209" s="68"/>
      <c r="H209" s="68"/>
      <c r="I209" s="85"/>
      <c r="J209" s="99"/>
      <c r="K209" s="99"/>
    </row>
    <row r="210" spans="2:11" s="8" customFormat="1" ht="14.25">
      <c r="B210" s="30" t="s">
        <v>382</v>
      </c>
      <c r="C210" s="42" t="s">
        <v>383</v>
      </c>
      <c r="D210" s="25" t="s">
        <v>75</v>
      </c>
      <c r="E210" s="29">
        <v>27</v>
      </c>
      <c r="F210" s="59">
        <v>33161</v>
      </c>
      <c r="G210" s="65">
        <f>SUM(F210*E210,0)</f>
        <v>895347</v>
      </c>
      <c r="H210" s="82"/>
      <c r="I210" s="84">
        <f t="shared" ref="I210:I213" si="43">ROUND(H210*$E210,0)</f>
        <v>0</v>
      </c>
      <c r="J210" s="99"/>
      <c r="K210" s="99"/>
    </row>
    <row r="211" spans="2:11" s="8" customFormat="1" ht="14.25">
      <c r="B211" s="30" t="s">
        <v>384</v>
      </c>
      <c r="C211" s="42" t="s">
        <v>385</v>
      </c>
      <c r="D211" s="25" t="s">
        <v>75</v>
      </c>
      <c r="E211" s="29">
        <v>8</v>
      </c>
      <c r="F211" s="59">
        <v>136620</v>
      </c>
      <c r="G211" s="65">
        <f t="shared" ref="G211:G213" si="44">SUM(F211*E211,0)</f>
        <v>1092960</v>
      </c>
      <c r="H211" s="82"/>
      <c r="I211" s="84">
        <f t="shared" si="43"/>
        <v>0</v>
      </c>
      <c r="J211" s="99"/>
      <c r="K211" s="99"/>
    </row>
    <row r="212" spans="2:11" s="8" customFormat="1" ht="14.25">
      <c r="B212" s="30" t="s">
        <v>386</v>
      </c>
      <c r="C212" s="42" t="s">
        <v>387</v>
      </c>
      <c r="D212" s="25" t="s">
        <v>75</v>
      </c>
      <c r="E212" s="29">
        <v>3</v>
      </c>
      <c r="F212" s="59">
        <v>198318</v>
      </c>
      <c r="G212" s="65">
        <f t="shared" si="44"/>
        <v>594954</v>
      </c>
      <c r="H212" s="82"/>
      <c r="I212" s="84">
        <f t="shared" si="43"/>
        <v>0</v>
      </c>
      <c r="J212" s="99"/>
      <c r="K212" s="99"/>
    </row>
    <row r="213" spans="2:11" s="8" customFormat="1" ht="14.25">
      <c r="B213" s="30" t="s">
        <v>388</v>
      </c>
      <c r="C213" s="42" t="s">
        <v>389</v>
      </c>
      <c r="D213" s="25" t="s">
        <v>36</v>
      </c>
      <c r="E213" s="29">
        <v>1</v>
      </c>
      <c r="F213" s="59">
        <v>2857651</v>
      </c>
      <c r="G213" s="65">
        <f t="shared" si="44"/>
        <v>2857651</v>
      </c>
      <c r="H213" s="82"/>
      <c r="I213" s="84">
        <f t="shared" si="43"/>
        <v>0</v>
      </c>
      <c r="J213" s="99"/>
      <c r="K213" s="99"/>
    </row>
    <row r="214" spans="2:11" s="8" customFormat="1" ht="15">
      <c r="B214" s="48"/>
      <c r="C214" s="28" t="s">
        <v>390</v>
      </c>
      <c r="D214" s="28"/>
      <c r="E214" s="28"/>
      <c r="F214" s="28"/>
      <c r="G214" s="66">
        <f>SUM(G210:G213)</f>
        <v>5440912</v>
      </c>
      <c r="H214" s="67"/>
      <c r="I214" s="95">
        <f>SUM(I210:I213)</f>
        <v>0</v>
      </c>
      <c r="J214" s="99"/>
      <c r="K214" s="99"/>
    </row>
    <row r="215" spans="2:11" s="8" customFormat="1" ht="15">
      <c r="B215" s="39" t="s">
        <v>31</v>
      </c>
      <c r="C215" s="40" t="s">
        <v>391</v>
      </c>
      <c r="D215" s="43"/>
      <c r="E215" s="41"/>
      <c r="F215" s="63"/>
      <c r="G215" s="68"/>
      <c r="H215" s="68"/>
      <c r="I215" s="85"/>
      <c r="J215" s="99"/>
      <c r="K215" s="99"/>
    </row>
    <row r="216" spans="2:11" s="8" customFormat="1" ht="14.25">
      <c r="B216" s="30" t="s">
        <v>392</v>
      </c>
      <c r="C216" s="42" t="s">
        <v>393</v>
      </c>
      <c r="D216" s="25" t="s">
        <v>75</v>
      </c>
      <c r="E216" s="29">
        <v>6</v>
      </c>
      <c r="F216" s="59">
        <v>356481</v>
      </c>
      <c r="G216" s="65">
        <f>ROUND(F216*E216,0)</f>
        <v>2138886</v>
      </c>
      <c r="H216" s="82"/>
      <c r="I216" s="84">
        <f t="shared" ref="I216:I219" si="45">ROUND(H216*$E216,0)</f>
        <v>0</v>
      </c>
      <c r="J216" s="99"/>
      <c r="K216" s="99"/>
    </row>
    <row r="217" spans="2:11" s="8" customFormat="1" ht="14.25">
      <c r="B217" s="30" t="s">
        <v>394</v>
      </c>
      <c r="C217" s="42" t="s">
        <v>395</v>
      </c>
      <c r="D217" s="25" t="s">
        <v>75</v>
      </c>
      <c r="E217" s="29">
        <v>31</v>
      </c>
      <c r="F217" s="59">
        <v>208727</v>
      </c>
      <c r="G217" s="65">
        <f t="shared" ref="G217:G219" si="46">ROUND(F217*E217,0)</f>
        <v>6470537</v>
      </c>
      <c r="H217" s="82"/>
      <c r="I217" s="84">
        <f t="shared" si="45"/>
        <v>0</v>
      </c>
      <c r="J217" s="99"/>
      <c r="K217" s="99"/>
    </row>
    <row r="218" spans="2:11" s="8" customFormat="1" ht="14.25">
      <c r="B218" s="30" t="s">
        <v>396</v>
      </c>
      <c r="C218" s="42" t="s">
        <v>397</v>
      </c>
      <c r="D218" s="25" t="s">
        <v>75</v>
      </c>
      <c r="E218" s="29">
        <v>1</v>
      </c>
      <c r="F218" s="59">
        <v>499372</v>
      </c>
      <c r="G218" s="65">
        <f t="shared" si="46"/>
        <v>499372</v>
      </c>
      <c r="H218" s="82"/>
      <c r="I218" s="84">
        <f t="shared" si="45"/>
        <v>0</v>
      </c>
      <c r="J218" s="99"/>
      <c r="K218" s="99"/>
    </row>
    <row r="219" spans="2:11" s="8" customFormat="1" ht="14.25">
      <c r="B219" s="30" t="s">
        <v>398</v>
      </c>
      <c r="C219" s="42" t="s">
        <v>399</v>
      </c>
      <c r="D219" s="25" t="s">
        <v>7</v>
      </c>
      <c r="E219" s="29">
        <v>45</v>
      </c>
      <c r="F219" s="59">
        <v>102444</v>
      </c>
      <c r="G219" s="65">
        <f t="shared" si="46"/>
        <v>4609980</v>
      </c>
      <c r="H219" s="82"/>
      <c r="I219" s="84">
        <f t="shared" si="45"/>
        <v>0</v>
      </c>
      <c r="J219" s="99"/>
      <c r="K219" s="99"/>
    </row>
    <row r="220" spans="2:11" s="8" customFormat="1" ht="15">
      <c r="B220" s="48"/>
      <c r="C220" s="28" t="s">
        <v>400</v>
      </c>
      <c r="D220" s="28"/>
      <c r="E220" s="28"/>
      <c r="F220" s="28"/>
      <c r="G220" s="66">
        <f>SUM(G216:G219)</f>
        <v>13718775</v>
      </c>
      <c r="H220" s="67"/>
      <c r="I220" s="95">
        <f>SUM(I216:I219)</f>
        <v>0</v>
      </c>
      <c r="J220" s="99"/>
      <c r="K220" s="99"/>
    </row>
    <row r="221" spans="2:11" s="8" customFormat="1" ht="15">
      <c r="B221" s="39" t="s">
        <v>32</v>
      </c>
      <c r="C221" s="40" t="s">
        <v>401</v>
      </c>
      <c r="D221" s="43"/>
      <c r="E221" s="41"/>
      <c r="F221" s="63"/>
      <c r="G221" s="68"/>
      <c r="H221" s="68"/>
      <c r="I221" s="85"/>
      <c r="J221" s="99"/>
      <c r="K221" s="99"/>
    </row>
    <row r="222" spans="2:11" s="8" customFormat="1" ht="14.25">
      <c r="B222" s="30" t="s">
        <v>402</v>
      </c>
      <c r="C222" s="42" t="s">
        <v>403</v>
      </c>
      <c r="D222" s="25" t="s">
        <v>7</v>
      </c>
      <c r="E222" s="29">
        <v>716</v>
      </c>
      <c r="F222" s="59">
        <v>3505</v>
      </c>
      <c r="G222" s="65">
        <f>ROUND(F222*E222,0)</f>
        <v>2509580</v>
      </c>
      <c r="H222" s="82"/>
      <c r="I222" s="84">
        <f t="shared" ref="I222:I224" si="47">ROUND(H222*$E222,0)</f>
        <v>0</v>
      </c>
      <c r="J222" s="99"/>
      <c r="K222" s="99"/>
    </row>
    <row r="223" spans="2:11" s="8" customFormat="1" ht="14.25">
      <c r="B223" s="30" t="s">
        <v>404</v>
      </c>
      <c r="C223" s="42" t="s">
        <v>405</v>
      </c>
      <c r="D223" s="25" t="s">
        <v>7</v>
      </c>
      <c r="E223" s="29">
        <v>111</v>
      </c>
      <c r="F223" s="59">
        <v>1556</v>
      </c>
      <c r="G223" s="65">
        <f t="shared" ref="G223:G224" si="48">ROUND(F223*E223,0)</f>
        <v>172716</v>
      </c>
      <c r="H223" s="82"/>
      <c r="I223" s="84">
        <f t="shared" si="47"/>
        <v>0</v>
      </c>
      <c r="J223" s="99"/>
      <c r="K223" s="99"/>
    </row>
    <row r="224" spans="2:11" s="8" customFormat="1" ht="14.25">
      <c r="B224" s="30" t="s">
        <v>406</v>
      </c>
      <c r="C224" s="42" t="s">
        <v>407</v>
      </c>
      <c r="D224" s="25" t="s">
        <v>7</v>
      </c>
      <c r="E224" s="29">
        <v>49</v>
      </c>
      <c r="F224" s="59">
        <v>3634</v>
      </c>
      <c r="G224" s="65">
        <f t="shared" si="48"/>
        <v>178066</v>
      </c>
      <c r="H224" s="82"/>
      <c r="I224" s="84">
        <f t="shared" si="47"/>
        <v>0</v>
      </c>
      <c r="J224" s="99"/>
      <c r="K224" s="99"/>
    </row>
    <row r="225" spans="2:11" s="8" customFormat="1" ht="20.25" customHeight="1">
      <c r="B225" s="52"/>
      <c r="C225" s="130" t="s">
        <v>408</v>
      </c>
      <c r="D225" s="130"/>
      <c r="E225" s="130"/>
      <c r="F225" s="130"/>
      <c r="G225" s="66">
        <f>SUM(G222:G224)</f>
        <v>2860362</v>
      </c>
      <c r="H225" s="67"/>
      <c r="I225" s="95">
        <f>SUM(I222:I224)</f>
        <v>0</v>
      </c>
      <c r="J225" s="99"/>
      <c r="K225" s="99"/>
    </row>
    <row r="226" spans="2:11" s="8" customFormat="1" ht="20.25" customHeight="1">
      <c r="B226" s="52"/>
      <c r="C226" s="130" t="s">
        <v>409</v>
      </c>
      <c r="D226" s="130"/>
      <c r="E226" s="130"/>
      <c r="F226" s="130"/>
      <c r="G226" s="66">
        <f>G225+G220+G214+G208+G197+G191</f>
        <v>63861581</v>
      </c>
      <c r="H226" s="67"/>
      <c r="I226" s="95">
        <f>I225+I220+I214+I208+I197+I191</f>
        <v>0</v>
      </c>
      <c r="J226" s="99"/>
      <c r="K226" s="99"/>
    </row>
    <row r="227" spans="2:11" s="8" customFormat="1" ht="20.25" customHeight="1">
      <c r="B227" s="133" t="s">
        <v>410</v>
      </c>
      <c r="C227" s="134"/>
      <c r="D227" s="50"/>
      <c r="E227" s="76"/>
      <c r="F227" s="67"/>
      <c r="G227" s="66">
        <f>G226+G185+G134+G59+G40+G31</f>
        <v>1071379182</v>
      </c>
      <c r="H227" s="67"/>
      <c r="I227" s="66">
        <f>I226+I185+I134+I59+I40+I31</f>
        <v>0</v>
      </c>
      <c r="J227" s="99"/>
      <c r="K227" s="99"/>
    </row>
    <row r="228" spans="2:11" s="8" customFormat="1" ht="20.25" customHeight="1">
      <c r="B228" s="131" t="s">
        <v>411</v>
      </c>
      <c r="C228" s="132"/>
      <c r="D228" s="49"/>
      <c r="E228" s="87">
        <v>0.18</v>
      </c>
      <c r="F228" s="70"/>
      <c r="G228" s="70">
        <f>ROUND(G227*E228,0)</f>
        <v>192848253</v>
      </c>
      <c r="H228" s="88"/>
      <c r="I228" s="86">
        <f>ROUND(I227*H228,0)</f>
        <v>0</v>
      </c>
      <c r="J228" s="99"/>
      <c r="K228" s="99"/>
    </row>
    <row r="229" spans="2:11" s="8" customFormat="1" ht="20.25" customHeight="1">
      <c r="B229" s="131" t="s">
        <v>44</v>
      </c>
      <c r="C229" s="132"/>
      <c r="D229" s="49"/>
      <c r="E229" s="87">
        <v>0.03</v>
      </c>
      <c r="F229" s="70"/>
      <c r="G229" s="70">
        <f>ROUND(G227*E229,0)</f>
        <v>32141375</v>
      </c>
      <c r="H229" s="88"/>
      <c r="I229" s="86">
        <f>ROUND(I227*H229,0)</f>
        <v>0</v>
      </c>
      <c r="J229" s="99"/>
      <c r="K229" s="99"/>
    </row>
    <row r="230" spans="2:11" s="8" customFormat="1" ht="20.25" customHeight="1">
      <c r="B230" s="131" t="s">
        <v>45</v>
      </c>
      <c r="C230" s="132"/>
      <c r="D230" s="49"/>
      <c r="E230" s="87">
        <v>0.05</v>
      </c>
      <c r="F230" s="70"/>
      <c r="G230" s="70">
        <f>G227*E230</f>
        <v>53568959.100000001</v>
      </c>
      <c r="H230" s="88"/>
      <c r="I230" s="86">
        <f>I227*H230</f>
        <v>0</v>
      </c>
      <c r="J230" s="99"/>
      <c r="K230" s="99"/>
    </row>
    <row r="231" spans="2:11" s="8" customFormat="1" ht="20.25" customHeight="1">
      <c r="B231" s="131" t="s">
        <v>412</v>
      </c>
      <c r="C231" s="132"/>
      <c r="D231" s="49"/>
      <c r="E231" s="87">
        <v>0.19</v>
      </c>
      <c r="F231" s="70"/>
      <c r="G231" s="70">
        <f>G230*E231</f>
        <v>10178102.229</v>
      </c>
      <c r="H231" s="88"/>
      <c r="I231" s="86">
        <f>I230*H231</f>
        <v>0</v>
      </c>
      <c r="J231" s="99"/>
      <c r="K231" s="99"/>
    </row>
    <row r="232" spans="2:11" s="8" customFormat="1" ht="20.25" customHeight="1">
      <c r="B232" s="133" t="s">
        <v>413</v>
      </c>
      <c r="C232" s="134"/>
      <c r="D232" s="50"/>
      <c r="E232" s="76"/>
      <c r="F232" s="67"/>
      <c r="G232" s="66">
        <f>SUM(G228:G231)</f>
        <v>288736689.329</v>
      </c>
      <c r="H232" s="67"/>
      <c r="I232" s="95">
        <f>SUM(I228:I231)</f>
        <v>0</v>
      </c>
      <c r="J232" s="99"/>
      <c r="K232" s="99"/>
    </row>
    <row r="233" spans="2:11" s="8" customFormat="1" ht="20.25" customHeight="1" thickBot="1">
      <c r="B233" s="135" t="s">
        <v>414</v>
      </c>
      <c r="C233" s="136"/>
      <c r="D233" s="54"/>
      <c r="E233" s="77"/>
      <c r="F233" s="71"/>
      <c r="G233" s="72">
        <f>G227+G232</f>
        <v>1360115871.329</v>
      </c>
      <c r="H233" s="71"/>
      <c r="I233" s="96">
        <f>I227+I232</f>
        <v>0</v>
      </c>
      <c r="J233" s="99"/>
      <c r="K233" s="99"/>
    </row>
    <row r="234" spans="2:11" ht="20.25" customHeight="1" thickBot="1">
      <c r="B234" s="121" t="s">
        <v>46</v>
      </c>
      <c r="C234" s="122"/>
      <c r="D234" s="122"/>
      <c r="E234" s="122"/>
      <c r="F234" s="122"/>
      <c r="G234" s="122"/>
      <c r="H234" s="123"/>
      <c r="I234" s="97">
        <f>+I233</f>
        <v>0</v>
      </c>
      <c r="J234" s="99"/>
      <c r="K234" s="99"/>
    </row>
    <row r="235" spans="2:11" ht="7.5" customHeight="1">
      <c r="J235" s="99"/>
      <c r="K235" s="99"/>
    </row>
    <row r="236" spans="2:11" ht="25.5" customHeight="1">
      <c r="B236" s="128" t="s">
        <v>47</v>
      </c>
      <c r="C236" s="128"/>
      <c r="D236" s="128"/>
      <c r="E236" s="128"/>
      <c r="F236" s="128"/>
      <c r="G236" s="128"/>
      <c r="H236" s="128"/>
      <c r="I236" s="128"/>
    </row>
    <row r="237" spans="2:11" ht="81" customHeight="1">
      <c r="B237" s="129" t="s">
        <v>48</v>
      </c>
      <c r="C237" s="129"/>
      <c r="D237" s="129"/>
      <c r="E237" s="129"/>
      <c r="F237" s="129"/>
      <c r="G237" s="129"/>
      <c r="H237" s="129"/>
      <c r="I237" s="129"/>
    </row>
    <row r="246" spans="3:3">
      <c r="C246" s="7"/>
    </row>
    <row r="247" spans="3:3">
      <c r="C247" s="6" t="s">
        <v>49</v>
      </c>
    </row>
    <row r="249" spans="3:3">
      <c r="C249" s="6" t="s">
        <v>1</v>
      </c>
    </row>
    <row r="250" spans="3:3">
      <c r="C250" s="6" t="s">
        <v>50</v>
      </c>
    </row>
  </sheetData>
  <mergeCells count="24">
    <mergeCell ref="B234:H234"/>
    <mergeCell ref="B9:I9"/>
    <mergeCell ref="B10:I10"/>
    <mergeCell ref="B236:I236"/>
    <mergeCell ref="B237:I237"/>
    <mergeCell ref="C225:F225"/>
    <mergeCell ref="B231:C231"/>
    <mergeCell ref="B232:C232"/>
    <mergeCell ref="B233:C233"/>
    <mergeCell ref="C226:F226"/>
    <mergeCell ref="B227:C227"/>
    <mergeCell ref="B228:C228"/>
    <mergeCell ref="B229:C229"/>
    <mergeCell ref="B230:C230"/>
    <mergeCell ref="C1:D1"/>
    <mergeCell ref="B2:I3"/>
    <mergeCell ref="B4:I4"/>
    <mergeCell ref="B6:C8"/>
    <mergeCell ref="D6:E6"/>
    <mergeCell ref="D7:E7"/>
    <mergeCell ref="D8:E8"/>
    <mergeCell ref="F6:I6"/>
    <mergeCell ref="F7:I7"/>
    <mergeCell ref="F8:I8"/>
  </mergeCells>
  <pageMargins left="0.31496062992125984" right="0.31496062992125984" top="0.35433070866141736" bottom="0.35433070866141736" header="0.31496062992125984" footer="0.31496062992125984"/>
  <pageSetup scale="28" fitToWidth="20" fitToHeight="2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6" ma:contentTypeDescription="Crear nuevo documento." ma:contentTypeScope="" ma:versionID="b608b9ece2db6bc96b0ba68f346930c7">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35702e36ff82d0789656fab8af5f1444"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cf835297-e739-4386-becf-4a0fdc8a8939}"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D191C4-6262-463C-AF42-BDA2144240FC}">
  <ds:schemaRefs>
    <ds:schemaRef ds:uri="http://schemas.microsoft.com/office/2006/metadata/properties"/>
    <ds:schemaRef ds:uri="http://schemas.microsoft.com/office/infopath/2007/PartnerControls"/>
    <ds:schemaRef ds:uri="4b0274d0-787b-4324-b50e-0cbc2ec2ba1b"/>
    <ds:schemaRef ds:uri="4a4922c0-ef49-4605-a329-7b73216a1a3b"/>
  </ds:schemaRefs>
</ds:datastoreItem>
</file>

<file path=customXml/itemProps2.xml><?xml version="1.0" encoding="utf-8"?>
<ds:datastoreItem xmlns:ds="http://schemas.openxmlformats.org/officeDocument/2006/customXml" ds:itemID="{267A4F8B-695F-4649-BF3F-A73A1B49FC70}">
  <ds:schemaRefs>
    <ds:schemaRef ds:uri="http://schemas.microsoft.com/sharepoint/v3/contenttype/forms"/>
  </ds:schemaRefs>
</ds:datastoreItem>
</file>

<file path=customXml/itemProps3.xml><?xml version="1.0" encoding="utf-8"?>
<ds:datastoreItem xmlns:ds="http://schemas.openxmlformats.org/officeDocument/2006/customXml" ds:itemID="{2F18B9C8-07C3-4D18-9168-96ED009B78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0274d0-787b-4324-b50e-0cbc2ec2ba1b"/>
    <ds:schemaRef ds:uri="4a4922c0-ef49-4605-a329-7b73216a1a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PT_ITEMS_2024</vt:lpstr>
      <vt:lpstr>PT_ITEMS_2024!Área_de_impresión</vt:lpstr>
      <vt:lpstr>PT_ITEMS_2024!Títulos_a_imprimir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Yamile Quevedo Correa</dc:creator>
  <cp:keywords/>
  <dc:description/>
  <cp:lastModifiedBy>Monica Yamile Quevedo Correa</cp:lastModifiedBy>
  <cp:revision/>
  <dcterms:created xsi:type="dcterms:W3CDTF">2023-09-28T03:39:02Z</dcterms:created>
  <dcterms:modified xsi:type="dcterms:W3CDTF">2024-06-14T00:23:58Z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MediaServiceImageTags">
    <vt:lpwstr/>
  </property>
</Properties>
</file>