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ARTEDOC\Desktop\SJD\INFORMES CUENTA DE COBRO\INFORME DICIEMBRE\"/>
    </mc:Choice>
  </mc:AlternateContent>
  <workbookProtection workbookAlgorithmName="SHA-512" workbookHashValue="CbWqkme1nsI1YgEw0K+N+ZDxVwFdQN1IPf0tzNqQ/KFrdJPdktLrgyyG1F6psOowCIm4LLymCZlsqBonA48gHQ==" workbookSaltValue="ehTrEy5k6H5PnTP7xsh3+g==" workbookSpinCount="100000" lockStructure="1"/>
  <bookViews>
    <workbookView xWindow="0" yWindow="0" windowWidth="20490" windowHeight="8940" activeTab="2"/>
  </bookViews>
  <sheets>
    <sheet name="INFORME DEL CONTRATISTA -SUPERV" sheetId="3" r:id="rId1"/>
    <sheet name="Hoja1" sheetId="8" state="hidden" r:id="rId2"/>
    <sheet name="GESTION FINANCIERA DEL CONTRATO" sheetId="5" r:id="rId3"/>
    <sheet name="Hoja2" sheetId="7" state="hidden" r:id="rId4"/>
  </sheets>
  <calcPr calcId="162913" calcMode="manual"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9" i="3" l="1"/>
  <c r="E39" i="3" l="1"/>
  <c r="E11" i="3" l="1"/>
  <c r="J98" i="5" l="1"/>
  <c r="A38" i="5"/>
  <c r="A58" i="5" l="1"/>
  <c r="A46" i="5"/>
  <c r="D56" i="5"/>
  <c r="L42" i="5"/>
  <c r="L41" i="5"/>
  <c r="L40" i="5"/>
  <c r="J42" i="5"/>
  <c r="J41" i="5"/>
  <c r="J40" i="5"/>
  <c r="H42" i="5"/>
  <c r="H41" i="5"/>
  <c r="H40" i="5"/>
  <c r="D42" i="5"/>
  <c r="D41" i="5"/>
  <c r="D40" i="5"/>
  <c r="A43" i="3" l="1"/>
  <c r="A30" i="5" s="1"/>
  <c r="E31" i="5"/>
  <c r="A29" i="5"/>
  <c r="A44" i="3"/>
  <c r="A31" i="5" s="1"/>
  <c r="A39" i="3"/>
  <c r="A26" i="5" s="1"/>
  <c r="E16" i="5"/>
  <c r="H67" i="5" s="1"/>
  <c r="K41" i="3" l="1"/>
  <c r="K28" i="5" s="1"/>
  <c r="K26" i="5"/>
  <c r="E42" i="3" l="1"/>
  <c r="E29" i="5" s="1"/>
  <c r="F88" i="5" s="1"/>
  <c r="H87" i="3"/>
  <c r="G94" i="3" l="1"/>
  <c r="G54" i="5" l="1"/>
  <c r="E97" i="3"/>
  <c r="K96" i="3" s="1"/>
  <c r="K56" i="5" s="1"/>
  <c r="K94" i="3"/>
  <c r="K54" i="5" s="1"/>
  <c r="I94" i="3"/>
  <c r="I54" i="5" s="1"/>
  <c r="L19" i="5"/>
  <c r="I19" i="5"/>
  <c r="E19" i="5"/>
  <c r="B19" i="5"/>
  <c r="A19" i="5"/>
  <c r="M13" i="5" l="1"/>
  <c r="J13" i="5"/>
  <c r="H13" i="5"/>
  <c r="E13" i="5"/>
  <c r="L12" i="5"/>
  <c r="E12" i="5"/>
  <c r="G11" i="5"/>
  <c r="E11" i="5"/>
  <c r="E9" i="5"/>
  <c r="E8" i="5"/>
  <c r="H48" i="5" l="1"/>
  <c r="B48" i="5"/>
  <c r="B47" i="5"/>
  <c r="E10" i="5" l="1"/>
  <c r="G27" i="5" l="1"/>
  <c r="G26" i="5" l="1"/>
  <c r="G28" i="5"/>
  <c r="E28" i="5"/>
  <c r="M27" i="5"/>
  <c r="K27" i="5"/>
  <c r="I27" i="5"/>
  <c r="E27" i="5"/>
  <c r="M26" i="5"/>
  <c r="I26" i="5"/>
  <c r="E26" i="5"/>
  <c r="C94" i="3" l="1"/>
  <c r="C54" i="5" s="1"/>
  <c r="A94" i="3"/>
  <c r="A54" i="5" s="1"/>
  <c r="L5" i="5"/>
  <c r="E94" i="3" l="1"/>
  <c r="E54" i="5" s="1"/>
  <c r="E57" i="5"/>
  <c r="M92" i="3"/>
  <c r="K92" i="3"/>
  <c r="I92" i="3"/>
  <c r="L2" i="5" l="1"/>
  <c r="E37" i="3" l="1"/>
  <c r="E43" i="3" s="1"/>
  <c r="E30" i="5" s="1"/>
  <c r="C137" i="3" l="1"/>
  <c r="E4" i="5"/>
  <c r="B102" i="5" s="1"/>
  <c r="E3" i="5" l="1"/>
  <c r="C132" i="3" l="1"/>
  <c r="C131" i="3"/>
  <c r="C136" i="3"/>
  <c r="C135" i="3"/>
  <c r="M52" i="5"/>
  <c r="M53" i="5" s="1"/>
  <c r="E24" i="5"/>
  <c r="E6" i="5"/>
  <c r="J101" i="5"/>
  <c r="E5" i="5"/>
  <c r="J100" i="5" s="1"/>
  <c r="L3" i="5"/>
  <c r="B101" i="5" s="1"/>
  <c r="B100" i="5"/>
  <c r="H17" i="5"/>
  <c r="F87" i="5" s="1"/>
  <c r="E17" i="5"/>
  <c r="C87" i="5" s="1"/>
  <c r="E15" i="5"/>
  <c r="E14" i="5"/>
  <c r="E2" i="5"/>
  <c r="M93" i="3"/>
  <c r="M94" i="3" l="1"/>
  <c r="M54" i="5" s="1"/>
</calcChain>
</file>

<file path=xl/sharedStrings.xml><?xml version="1.0" encoding="utf-8"?>
<sst xmlns="http://schemas.openxmlformats.org/spreadsheetml/2006/main" count="328" uniqueCount="217">
  <si>
    <t>MENSUAL</t>
  </si>
  <si>
    <t>PARCIAL</t>
  </si>
  <si>
    <t>FINAL</t>
  </si>
  <si>
    <t>1. DATOS GENERALES</t>
  </si>
  <si>
    <t>CONTRATO No.</t>
  </si>
  <si>
    <t>OBJETO:</t>
  </si>
  <si>
    <t>VALOR INICIAL:</t>
  </si>
  <si>
    <t>VALOR TOTAL:</t>
  </si>
  <si>
    <t>PLAZO:</t>
  </si>
  <si>
    <t>FECHA INFORME</t>
  </si>
  <si>
    <t>PERIODO INFORME</t>
  </si>
  <si>
    <t>%  AVANCE CONTRATO</t>
  </si>
  <si>
    <t>2. ESTADO FINANCIERO DEL CONTRATO</t>
  </si>
  <si>
    <t>TIPO DE INFORME:</t>
  </si>
  <si>
    <t>*</t>
  </si>
  <si>
    <t>N°</t>
  </si>
  <si>
    <t>SI</t>
  </si>
  <si>
    <t>NO</t>
  </si>
  <si>
    <t>ENTREGA</t>
  </si>
  <si>
    <t>OBSERVACIONES</t>
  </si>
  <si>
    <t>DOCUMENTO</t>
  </si>
  <si>
    <t>%AVANCE</t>
  </si>
  <si>
    <t>* Si aplica</t>
  </si>
  <si>
    <t>DETALLE DEL PAGO POR CONCEPTO DE APORTES A LA SEGURIDAD SOCIAL</t>
  </si>
  <si>
    <t>a</t>
  </si>
  <si>
    <t>PERIODO CERTIFICADO</t>
  </si>
  <si>
    <t>FECHA INICIAL</t>
  </si>
  <si>
    <t>FECHA FINAL</t>
  </si>
  <si>
    <t>DIAS CERTIFICADOS</t>
  </si>
  <si>
    <t>VALOR MENSUAL</t>
  </si>
  <si>
    <t>PAGO SALUD</t>
  </si>
  <si>
    <t>PAGO PENSIÓN</t>
  </si>
  <si>
    <t>ARL</t>
  </si>
  <si>
    <t>Recuerde que la planilla puede registrar un valor superior por razones de mora.</t>
  </si>
  <si>
    <t>NOMBRE:</t>
  </si>
  <si>
    <t>CEDULA</t>
  </si>
  <si>
    <t>CARGO</t>
  </si>
  <si>
    <t>DATOS DEL CONTRATISTA</t>
  </si>
  <si>
    <t>7. FIRMAS</t>
  </si>
  <si>
    <t>DATOS DEL SUPERVISOR(A)</t>
  </si>
  <si>
    <t>ADICIÓN</t>
  </si>
  <si>
    <t>CEDULA/NIT:</t>
  </si>
  <si>
    <t>00/00/0000</t>
  </si>
  <si>
    <t>MESES</t>
  </si>
  <si>
    <t>Avance físico acumulado del contrato</t>
  </si>
  <si>
    <t>FECHA DE ACTA DE INICIO:</t>
  </si>
  <si>
    <t>FECHA FINALIZACIÓN CONTRATO:</t>
  </si>
  <si>
    <t>No aplica</t>
  </si>
  <si>
    <t>El supervisor debe validar la información de la planilla con el siguiente campo.</t>
  </si>
  <si>
    <t>FECHA DE PAGO</t>
  </si>
  <si>
    <t>SMLMV</t>
  </si>
  <si>
    <t xml:space="preserve">Fondo de solidaridad </t>
  </si>
  <si>
    <t>(1% del valor base a cotizar en seguridad social cuando supera los 4 smlmv)</t>
  </si>
  <si>
    <t>Clase de Riesgo</t>
  </si>
  <si>
    <t xml:space="preserve">PAGO APORTES SALUD </t>
  </si>
  <si>
    <t>PAGO APORTES PENSIÓN</t>
  </si>
  <si>
    <t xml:space="preserve">PAGO APORTE ARP </t>
  </si>
  <si>
    <t>NOMBRE ADMINISTRADORA</t>
  </si>
  <si>
    <t>FECHA CERTIFICACIÓN</t>
  </si>
  <si>
    <t>PERIODO CERTIFICACIÓN</t>
  </si>
  <si>
    <t>FECHA</t>
  </si>
  <si>
    <r>
      <t xml:space="preserve">Poseo a la fecha una cuenta AFC </t>
    </r>
    <r>
      <rPr>
        <sz val="8"/>
        <color theme="1"/>
        <rFont val="Calibri"/>
        <family val="2"/>
        <scheme val="minor"/>
      </rPr>
      <t>(Ahorro fomento a la Construcción)</t>
    </r>
    <r>
      <rPr>
        <sz val="9"/>
        <color theme="1"/>
        <rFont val="Calibri"/>
        <family val="2"/>
        <scheme val="minor"/>
      </rPr>
      <t xml:space="preserve"> con un ahorro de</t>
    </r>
  </si>
  <si>
    <t>Efectúo aportes Voluntarios a Pensiones a la presente fecha  con un aporte de</t>
  </si>
  <si>
    <t>No. De meses según certificación:</t>
  </si>
  <si>
    <t xml:space="preserve">valor mensual </t>
  </si>
  <si>
    <t>CERTIFICA</t>
  </si>
  <si>
    <t>3. CONTRATISTA</t>
  </si>
  <si>
    <t>4. SUPERVISOR</t>
  </si>
  <si>
    <t>Recuerde que la planilla puede registrar un valor superior (por lo anterior no es necesario solicitar corrección del formato).</t>
  </si>
  <si>
    <t>¿Sucedió alguna novedad, situación o inconveniente durante la ejecución del contrato?</t>
  </si>
  <si>
    <t>Si la respuesta es afirmativa por favor detalle las novedades, situaciones o inconvenientes suscitados en el campos observaciones del presente numeral.</t>
  </si>
  <si>
    <t>Los suscritos Supervisor(a) y Contratista mediante este documentos dan fe de la información aquí suscrita.</t>
  </si>
  <si>
    <t>Nombre:</t>
  </si>
  <si>
    <t>Cedula:</t>
  </si>
  <si>
    <t>Cargo:</t>
  </si>
  <si>
    <t>FIRMA:</t>
  </si>
  <si>
    <t>VALOR A PAGAR EN ESTE PERIODO</t>
  </si>
  <si>
    <t>VALOR DEL CONTRATO</t>
  </si>
  <si>
    <t>Adjunta copia de la planilla de aportes a seguridad social por concepto del pago de (pensión, salud y ARL).</t>
  </si>
  <si>
    <t>Adjunta documentos impresos de las evidencias de las actividades desarrolladas en el periodo</t>
  </si>
  <si>
    <t>2. FUENTE DE FINANCIACIÓN</t>
  </si>
  <si>
    <t>VALOR ADICIÓN (Si Aplica):</t>
  </si>
  <si>
    <t>Gestión Documental</t>
  </si>
  <si>
    <t>Gestión del Talento Humano</t>
  </si>
  <si>
    <t>Gestión Contractual</t>
  </si>
  <si>
    <t>Atención al Ciudadano</t>
  </si>
  <si>
    <t>PRORROGA (Si Aplica):</t>
  </si>
  <si>
    <t>VALOR TOTAL DEL CONTRATO</t>
  </si>
  <si>
    <t>3. ESTADO FINANCIERO DEL CONTRATO</t>
  </si>
  <si>
    <t>4. GESTIÓN DEL CONTRATISTA</t>
  </si>
  <si>
    <t>DESCRIPCIÓN</t>
  </si>
  <si>
    <t>5. DETALLE DE LA INFORMACIÓN REGISTRADA EN LA PLANILLA Y APORTES A SEGURIDAD SOCIAL</t>
  </si>
  <si>
    <t>6. SOPORTES DOCUMENTALES ENTREGADOS POR EL CONTRATISTA</t>
  </si>
  <si>
    <t>7. NOVEDADES, SITUACIONES O INCONVENIENTES</t>
  </si>
  <si>
    <t>8. FIRMAS</t>
  </si>
  <si>
    <t>Proceso al que pertenece (marcar con una x) se puede marcar mas de uno si se requiere:</t>
  </si>
  <si>
    <t>VALOR MENSUAL($)</t>
  </si>
  <si>
    <t xml:space="preserve">8. DATOS PARA EL GIRO </t>
  </si>
  <si>
    <t>BANCO</t>
  </si>
  <si>
    <t>Nº DE CUENTA</t>
  </si>
  <si>
    <t xml:space="preserve">TIPO DE CUENTA </t>
  </si>
  <si>
    <t>CARGO DEL SUPERVISOR:</t>
  </si>
  <si>
    <t>NOMBRE DEL SUPERVISOR:</t>
  </si>
  <si>
    <t>¿El contratista debe hacer entrega de productos?</t>
  </si>
  <si>
    <t>ENTREGA A SATISFACCIÓN</t>
  </si>
  <si>
    <t>PRODUCTO</t>
  </si>
  <si>
    <t>Si la respuesta es afirmativa por favor detalle a continuación los productos que deben ser entregados por el contratista y los mismos fueron entregados a satisfacción, de lo contrario diligencia los campos relacionados con las obligaciones en el contrato.</t>
  </si>
  <si>
    <t>MES DE APORTE</t>
  </si>
  <si>
    <t>Nº DE PLANILLA</t>
  </si>
  <si>
    <t>Nº CEDULA:</t>
  </si>
  <si>
    <t xml:space="preserve">OBLIGACIONES </t>
  </si>
  <si>
    <t xml:space="preserve">OBLIGACIÓN </t>
  </si>
  <si>
    <t xml:space="preserve">Nº CEDULA </t>
  </si>
  <si>
    <t>Valor Fondo solidaridad</t>
  </si>
  <si>
    <t>DIAS</t>
  </si>
  <si>
    <t>Si alguno de los productos no es entregado a satisfacción, por favor especifique en el campo de observaciones el motivo.</t>
  </si>
  <si>
    <t>Adjunta CD de las evidencias de las actividades desarrolladas en el periodo</t>
  </si>
  <si>
    <t>PAGO APORTE ARL</t>
  </si>
  <si>
    <t xml:space="preserve">PERSONA NATURAL </t>
  </si>
  <si>
    <t xml:space="preserve">PERSONA JURIDICA </t>
  </si>
  <si>
    <t>X</t>
  </si>
  <si>
    <t>SUSPENSIONES (Fecha Inicial-Final):</t>
  </si>
  <si>
    <t>"Por favor ajustar el tamaño de la fila antes de imprimir, para que se pueda verificar toda la información contenida"</t>
  </si>
  <si>
    <t>Formato gestión financiera del contrato de prestación de servicios</t>
  </si>
  <si>
    <t xml:space="preserve">No. de meses  según certificación    </t>
  </si>
  <si>
    <t xml:space="preserve">valor mensual  </t>
  </si>
  <si>
    <t>En el caso de personas jurídicas anexa la certificación de pago de seguridad social y parafiscales por revisor fiscal y/o representante legal.</t>
  </si>
  <si>
    <t>FECHA CONTRATO:</t>
  </si>
  <si>
    <t>Planeación y mejora continua</t>
  </si>
  <si>
    <t>Gestión de la Comunicaciónes</t>
  </si>
  <si>
    <t>Gestión de TIC´s</t>
  </si>
  <si>
    <t>Gestión Juridica Distrital</t>
  </si>
  <si>
    <t>Gestión Disciplinaria Distrital</t>
  </si>
  <si>
    <t>Gestión Normativa Conceptual</t>
  </si>
  <si>
    <t>Notificaciones</t>
  </si>
  <si>
    <t>Gestión financiera</t>
  </si>
  <si>
    <t>Gestión Administrativa</t>
  </si>
  <si>
    <t>Evaluación independiente</t>
  </si>
  <si>
    <t>Control Interno Disciplinario</t>
  </si>
  <si>
    <t>OTROS:</t>
  </si>
  <si>
    <t>Por lo anterior y en cumplimiento de LEY 1819 de 29 de diciembre de 2016 "Por medio de la cual se adopta una reforma tributaria estructural, se fortalecen los mecanismos para la lucha contra la evasión y la elusión fiscal, y se dictan otras disposiciones.", razón por la cual el contratista procede a certificar:</t>
  </si>
  <si>
    <t>* Recuerde que debe adjuntar la certificación del banco.</t>
  </si>
  <si>
    <t>* Recuerde que debe adjuntar la certificación de la empresa prestadora del servicio.</t>
  </si>
  <si>
    <t xml:space="preserve"> pague un contrato de medicina prepagada por un valor pagado año </t>
  </si>
  <si>
    <t>Por lo anterior y en cumplimiento del articulo 387 del Estatuto Tributario procede a certificar:</t>
  </si>
  <si>
    <t>* Recuerde que debe adjuntar la certificación firmada por el contador, copia de la Tarjeta profesional, copia de antecedentes y requerimientos judiciales.</t>
  </si>
  <si>
    <t>NOMBRE</t>
  </si>
  <si>
    <t>FECHA DE NACIMIENTO</t>
  </si>
  <si>
    <t>CALIDAD DE DEPENDIENTE</t>
  </si>
  <si>
    <t>durante</t>
  </si>
  <si>
    <t>RELACIÓN DE PAGOS</t>
  </si>
  <si>
    <t>RP</t>
  </si>
  <si>
    <t>Rubro Presupuestal</t>
  </si>
  <si>
    <t>Nombre del Rubro Presupuestal</t>
  </si>
  <si>
    <t>Fuente Financiación</t>
  </si>
  <si>
    <t>Centro de Costos</t>
  </si>
  <si>
    <t>Gestión IVC - ESAL</t>
  </si>
  <si>
    <t>Gestión Judicial, Extrajudicial</t>
  </si>
  <si>
    <t>TOTAL</t>
  </si>
  <si>
    <r>
      <t xml:space="preserve">El supervisor del contrato </t>
    </r>
    <r>
      <rPr>
        <b/>
        <sz val="8"/>
        <color theme="1"/>
        <rFont val="Calibri"/>
        <family val="2"/>
        <scheme val="minor"/>
      </rPr>
      <t>CERTIFICA</t>
    </r>
    <r>
      <rPr>
        <sz val="8"/>
        <color theme="1"/>
        <rFont val="Calibri"/>
        <family val="2"/>
        <scheme val="minor"/>
      </rPr>
      <t xml:space="preserve"> el cumplimiento a satisfacción del Contrato de Prestación de Servicios del objeto citado en el apartado 1, </t>
    </r>
  </si>
  <si>
    <t>Al firmar el presente formato, el contratista en calidad de trabajador independiente con Contrato de Prestación de Servicios suscrito con la Secretaría Juridica Distrital, manifiesta que bajo la gravedad de juramento, con las implicaciones penales consiguientes, que los documentos soportes de pago de aportes obligatorios al Sistema General de Seguridad en Salud, Pensiones y Riesgos Laborales, corresponden a los ingresos provenientes del Contrato de Prestación de Servicios citado en el apartado 1 del presente documento, materia de pago sujeto a retención de acuerdo a la siguiente información:</t>
  </si>
  <si>
    <t>Se encuentra(n) vigente(s) la(s) garantía(s) suscrita(s) entre el contratista y la Secretaria Jurídica Distrital.</t>
  </si>
  <si>
    <t>CLASE DE RIESGO</t>
  </si>
  <si>
    <r>
      <rPr>
        <b/>
        <sz val="9"/>
        <color theme="1" tint="0.34998626667073579"/>
        <rFont val="Calibri"/>
        <family val="2"/>
        <scheme val="minor"/>
      </rPr>
      <t>DECLARACIÓN</t>
    </r>
    <r>
      <rPr>
        <sz val="9"/>
        <color theme="1" tint="0.34998626667073579"/>
        <rFont val="Calibri"/>
        <family val="2"/>
        <scheme val="minor"/>
      </rPr>
      <t xml:space="preserve"> : Como supervisor certifico que el contratista presentó durante el periodo del informe los productos, conforme a las obligaciones pactadas en el contrato, los cuales son de una calidad óptima y sirven a los fines perseguidos con la contratación por lo cual debe procederse al pago.</t>
    </r>
  </si>
  <si>
    <t xml:space="preserve">Tenga en cuenta que si adjunta planilla de pago de la planta de empleados de su empresa (Persona Juridica) "La tabla de calculo no </t>
  </si>
  <si>
    <t>procesara el valor de la planilla que adjunta.</t>
  </si>
  <si>
    <t>Estoy obligado a pagar pensión.</t>
  </si>
  <si>
    <t>Pertenezco al régimen común</t>
  </si>
  <si>
    <t>IVA</t>
  </si>
  <si>
    <t>Cedula/NIT:</t>
  </si>
  <si>
    <t>CONTRA/EMP:</t>
  </si>
  <si>
    <t>Contra/Empresa:</t>
  </si>
  <si>
    <t>NOMBRE (Contratista/Empresa):</t>
  </si>
  <si>
    <t>¿Deshabilitar control de pagos?</t>
  </si>
  <si>
    <t>Adjunto soportes de la gestión contractual en:</t>
  </si>
  <si>
    <t>SIGA Y SECOP II</t>
  </si>
  <si>
    <t>CD/DVD</t>
  </si>
  <si>
    <t>El suscrito contratista procederá al cargue del presente Informe de Gestión mediante la Plataforma SIGA Y SECOP II, lo que establece que el mismo da fe de la información aquí registrada.</t>
  </si>
  <si>
    <t>El suscrito Supervisor procederá a la recepción de la solicitud de pago mediante la plataforma SIGA y a la aprobación del presente Informe de Gestión del Contratista mediante la Plataforma SECOP II, lo que establece que el mismo se acoge a la declaración abajo suscrita.</t>
  </si>
  <si>
    <t>RELACIÓN DE PAGO(S)</t>
  </si>
  <si>
    <t>Documentos</t>
  </si>
  <si>
    <t>Pague intereses en préstamo para la adquisición de vivienda (o el costo financiero de un contrato de leasing) valor pagado año anterior:</t>
  </si>
  <si>
    <t xml:space="preserve"> al contratista en el presente mes el cual es:</t>
  </si>
  <si>
    <t xml:space="preserve"> razón por la cual el supervisor procede a certificar que se efectue el pago</t>
  </si>
  <si>
    <t>061 de 2019</t>
  </si>
  <si>
    <t>ETHEL VASQUEZ ROJAS</t>
  </si>
  <si>
    <t>DIRECTORA DE GESTION CORPORATIVA</t>
  </si>
  <si>
    <t>CARLOS ARTURO RUEDA DAZA</t>
  </si>
  <si>
    <t>3-3-1-15-07-43-7509-189</t>
  </si>
  <si>
    <t>“Fortalecimiento de la capacidad institucional para mejorar la
gestión administrativa de la Secretaria Jurídica Distrital</t>
  </si>
  <si>
    <t>Funcionamiento 01-12 otros Distrito</t>
  </si>
  <si>
    <t xml:space="preserve">Elaborar un cronograma de trabajo, el cual debe contener seguimiento mensual, e indicadores de gestión. </t>
  </si>
  <si>
    <t xml:space="preserve"> Participar en la elaboración y ajuste de los documentos e instrumentos archivísticos de la Secretaría Jurídica Distrital.</t>
  </si>
  <si>
    <t xml:space="preserve">Presentar informes mensuales de los avances de la implementación del proyecto de gestión documental de la Secretaría. </t>
  </si>
  <si>
    <t xml:space="preserve"> Efectuar las actividades necesarias para la implementación y acompañamiento en la aplicación de tablas de retención documental –TRD</t>
  </si>
  <si>
    <t>Brindar capacitaciones y talleres para la implementación del Sistema de Gestión Documental.</t>
  </si>
  <si>
    <t>Elaborar y actualizar los
documentos del Proceso de Gestión Documental.</t>
  </si>
  <si>
    <t>Apoyar la supervisión de los contratos relacionados con el objeto del contrato</t>
  </si>
  <si>
    <t xml:space="preserve"> Las demás que le sean asignadas por la supervisión del contrato, de conformidad con la naturaleza del contrato.</t>
  </si>
  <si>
    <t>COMPENSAR</t>
  </si>
  <si>
    <t>Se realizó sesión del contrato No. 061 de 2019, siendo este el segundo pago de sesión</t>
  </si>
  <si>
    <t>Bancolombia</t>
  </si>
  <si>
    <t>66277830842</t>
  </si>
  <si>
    <t>Ahorros</t>
  </si>
  <si>
    <t>Prestar servicios profesionales como archivista en la elaboración de los documentos archivísticos de la Secretaría Jurídica Distrital</t>
  </si>
  <si>
    <t xml:space="preserve">Se desarrolló el seguimiento al cronograma semanal, con el equipo interdisciplinario de Gestión Documental, en el desarrollo a las actividades y los indicadores planteados en el Plan de Trabajo, "Plan Trabajo y Cronograma SJD 2019 V4"
</t>
  </si>
  <si>
    <t xml:space="preserve">Se realiza acompañamiento a la Dirección Distrital de Defensa Judicial y Prevención del Daño Antijurídico, en la aplicación de la TRD para la organización de los archivos de gestión.
</t>
  </si>
  <si>
    <t xml:space="preserve">Se programó capacitación para el día 20 de diciembre de 2019, con los funcionarios que asumiran tareas propias del Archivo de Gestión Centralizado y Archivo Central, durante el año 2020.
</t>
  </si>
  <si>
    <t>Se realizaron una mesa de trabajo para la actualización y ajutes de las TRD, con la Dirección Distrital de Política e Informática Jurídica.
Se actualizaron las TRD de las siguientes dependencias de la SJD, con las firmas de aprobación de los responsasbles dependencias:
1. Oficina de Control Interno
2. Dirección de Asuntos disciplinarios
3. Dirección Distrital Doctrina y Asuntos Normativos
4. Oficina de Tecnología de la Información y las Comunicaciones
5. Oficina de Planeación
6. Dirección de Gestión corporativa
7. Dirección Distrital de Defensa Judicial y Prevención del Daño Antijurídico
8. Dirección Distrital de Inspección y Vigilancia y Control de Personas Jurídicas sin ánimo de Lucro
Se realizan nuevos ajustes a las TRD de la: 
1. Dirección de Asuntos Disciplinarios, 
2. Dirección de Gestión Corporaativa
3. Dirección Distrital de Defensa Judicial y Prevención del Daño Antijurídico
4. Dirección Distrital de Inspección y Vigilancia y Control de Personas Jurídicas sin ánimo de Lucro</t>
  </si>
  <si>
    <t xml:space="preserve">Se participó en diferentes reuniones técnicas y administrativas agendadas durante este periodo, como apoyo técnico a la supervisión del contrato No. 121 de 2019, suscrito con la firma Skaphe Tecnología S.A.S. </t>
  </si>
  <si>
    <t xml:space="preserve">Se actualizaron las TRD con los siguientes documentos anexos a este instrumento archivístico:
Cuadro de Clasificación Documental - CCD
Series y subseries documentales codificadas
Ficha de Valoración Documental
Memoria Descriptiva
Cuadro justificación modificación y creación series actualizadas.
</t>
  </si>
  <si>
    <t>x</t>
  </si>
  <si>
    <t xml:space="preserve">Apoyo a la supervisión en la consecución de préstamos de los expedientes, para ser entregados a las áreas que lo requirieran.
Se realizó control de calidad de las siguientes series documentales entregadas por SKAPHE dentro del contrato 121 de 2015:  Contratos, Informes, Actas.
Se reciben 360 cajas con 2740 Unidades Documentales de expedientes IVC sin organizar, de la empresa SKAPHE, contra inventario numérico por ID y número de caja.
</t>
  </si>
  <si>
    <t>NOVIEMBRE
DICIEMBRE</t>
  </si>
  <si>
    <t>Se elaboró el informe Final de actividades, correspondiente al periodo del 01 de Agosto de 2019 al 18 de Diciembre de 2019</t>
  </si>
  <si>
    <t>39525563
39545108</t>
  </si>
  <si>
    <t>19/12/2019
20/12/2019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</si>
</sst>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 #,##0_-;_-* &quot;-&quot;_-;_-@_-"/>
    <numFmt numFmtId="44" formatCode="_-&quot;$&quot;* #,##0.00_-;\-&quot;$&quot;* #,##0.00_-;_-&quot;$&quot;* &quot;-&quot;??_-;_-@_-"/>
    <numFmt numFmtId="164" formatCode="_-&quot;$&quot;\ * #,##0_-;\-&quot;$&quot;\ * #,##0_-;_-&quot;$&quot;\ * &quot;-&quot;_-;_-@_-"/>
    <numFmt numFmtId="165" formatCode="_-[$$-240A]\ * #,##0.00_-;\-[$$-240A]\ * #,##0.00_-;_-[$$-240A]\ * &quot;-&quot;??_-;_-@_-"/>
    <numFmt numFmtId="166" formatCode="0.0%"/>
    <numFmt numFmtId="167" formatCode="0.0"/>
    <numFmt numFmtId="168" formatCode="_-[$$-240A]\ * #,##0_-;\-[$$-240A]\ * #,##0_-;_-[$$-240A]\ * &quot;-&quot;??_-;_-@_-"/>
    <numFmt numFmtId="169" formatCode="_-&quot;$&quot;* #,##0_-;\-&quot;$&quot;* #,##0_-;_-&quot;$&quot;* &quot;-&quot;??_-;_-@_-"/>
  </numFmts>
  <fonts count="37" x14ac:knownFonts="1">
    <font>
      <sz val="11"/>
      <color theme="1"/>
      <name val="Calibri"/>
      <family val="2"/>
      <scheme val="minor"/>
    </font>
    <font>
      <sz val="11"/>
      <color theme="1"/>
      <name val="Calibri"/>
      <family val="2"/>
      <scheme val="minor"/>
    </font>
    <font>
      <sz val="9.5"/>
      <color theme="1"/>
      <name val="Calibri"/>
      <family val="2"/>
      <scheme val="minor"/>
    </font>
    <font>
      <b/>
      <sz val="9.5"/>
      <color theme="0"/>
      <name val="Calibri"/>
      <family val="2"/>
      <scheme val="minor"/>
    </font>
    <font>
      <sz val="9.5"/>
      <color theme="0"/>
      <name val="Calibri"/>
      <family val="2"/>
      <scheme val="minor"/>
    </font>
    <font>
      <b/>
      <sz val="9.5"/>
      <color theme="1"/>
      <name val="Calibri"/>
      <family val="2"/>
      <scheme val="minor"/>
    </font>
    <font>
      <sz val="9"/>
      <color theme="1"/>
      <name val="Calibri"/>
      <family val="2"/>
      <scheme val="minor"/>
    </font>
    <font>
      <sz val="8"/>
      <color theme="1"/>
      <name val="Calibri"/>
      <family val="2"/>
      <scheme val="minor"/>
    </font>
    <font>
      <sz val="8"/>
      <color theme="1" tint="0.499984740745262"/>
      <name val="Calibri"/>
      <family val="2"/>
      <scheme val="minor"/>
    </font>
    <font>
      <b/>
      <sz val="9"/>
      <color theme="1"/>
      <name val="Calibri"/>
      <family val="2"/>
      <scheme val="minor"/>
    </font>
    <font>
      <b/>
      <sz val="8"/>
      <color theme="1"/>
      <name val="Calibri"/>
      <family val="2"/>
      <scheme val="minor"/>
    </font>
    <font>
      <b/>
      <sz val="9"/>
      <color theme="0"/>
      <name val="Calibri"/>
      <family val="2"/>
      <scheme val="minor"/>
    </font>
    <font>
      <sz val="9.5"/>
      <color theme="1" tint="0.499984740745262"/>
      <name val="Calibri"/>
      <family val="2"/>
      <scheme val="minor"/>
    </font>
    <font>
      <sz val="9.5"/>
      <color theme="0" tint="-0.499984740745262"/>
      <name val="Calibri"/>
      <family val="2"/>
      <scheme val="minor"/>
    </font>
    <font>
      <sz val="8"/>
      <color theme="0" tint="-0.499984740745262"/>
      <name val="Calibri"/>
      <family val="2"/>
      <scheme val="minor"/>
    </font>
    <font>
      <b/>
      <sz val="9.5"/>
      <color theme="1" tint="0.34998626667073579"/>
      <name val="Calibri"/>
      <family val="2"/>
      <scheme val="minor"/>
    </font>
    <font>
      <b/>
      <i/>
      <sz val="9.5"/>
      <color theme="1"/>
      <name val="Calibri"/>
      <family val="2"/>
      <scheme val="minor"/>
    </font>
    <font>
      <sz val="7"/>
      <color theme="1"/>
      <name val="Calibri"/>
      <family val="2"/>
      <scheme val="minor"/>
    </font>
    <font>
      <sz val="7"/>
      <color theme="1" tint="0.34998626667073579"/>
      <name val="Calibri"/>
      <family val="2"/>
      <scheme val="minor"/>
    </font>
    <font>
      <sz val="5"/>
      <color theme="1"/>
      <name val="Calibri"/>
      <family val="2"/>
      <scheme val="minor"/>
    </font>
    <font>
      <sz val="9.5"/>
      <color theme="1" tint="0.34998626667073579"/>
      <name val="Calibri"/>
      <family val="2"/>
      <scheme val="minor"/>
    </font>
    <font>
      <sz val="9"/>
      <color theme="1" tint="0.34998626667073579"/>
      <name val="Calibri"/>
      <family val="2"/>
      <scheme val="minor"/>
    </font>
    <font>
      <b/>
      <sz val="9"/>
      <color theme="1" tint="0.34998626667073579"/>
      <name val="Calibri"/>
      <family val="2"/>
      <scheme val="minor"/>
    </font>
    <font>
      <sz val="8"/>
      <color theme="1" tint="0.34998626667073579"/>
      <name val="Calibri"/>
      <family val="2"/>
      <scheme val="minor"/>
    </font>
    <font>
      <b/>
      <sz val="6"/>
      <color theme="2" tint="-0.499984740745262"/>
      <name val="Calibri"/>
      <family val="2"/>
      <scheme val="minor"/>
    </font>
    <font>
      <i/>
      <sz val="9.5"/>
      <color theme="1"/>
      <name val="Calibri"/>
      <family val="2"/>
      <scheme val="minor"/>
    </font>
    <font>
      <i/>
      <sz val="9.5"/>
      <color theme="1" tint="0.499984740745262"/>
      <name val="Calibri"/>
      <family val="2"/>
      <scheme val="minor"/>
    </font>
    <font>
      <b/>
      <i/>
      <sz val="9"/>
      <color theme="1"/>
      <name val="Calibri"/>
      <family val="2"/>
      <scheme val="minor"/>
    </font>
    <font>
      <sz val="9"/>
      <color theme="0"/>
      <name val="Calibri"/>
      <family val="2"/>
      <scheme val="minor"/>
    </font>
    <font>
      <b/>
      <sz val="9"/>
      <color theme="0" tint="-0.34998626667073579"/>
      <name val="Calibri"/>
      <family val="2"/>
      <scheme val="minor"/>
    </font>
    <font>
      <b/>
      <sz val="9.5"/>
      <color theme="0" tint="-0.499984740745262"/>
      <name val="Calibri"/>
      <family val="2"/>
      <scheme val="minor"/>
    </font>
    <font>
      <b/>
      <sz val="8"/>
      <color theme="1" tint="0.499984740745262"/>
      <name val="Calibri"/>
      <family val="2"/>
      <scheme val="minor"/>
    </font>
    <font>
      <b/>
      <u/>
      <sz val="8"/>
      <color theme="0"/>
      <name val="Calibri"/>
      <family val="2"/>
      <scheme val="minor"/>
    </font>
    <font>
      <b/>
      <sz val="9.5"/>
      <color rgb="FFFF0000"/>
      <name val="Calibri"/>
      <family val="2"/>
      <scheme val="minor"/>
    </font>
    <font>
      <b/>
      <sz val="9"/>
      <color rgb="FFFF0000"/>
      <name val="Calibri"/>
      <family val="2"/>
      <scheme val="minor"/>
    </font>
    <font>
      <b/>
      <sz val="9"/>
      <color theme="1" tint="0.249977111117893"/>
      <name val="Calibri"/>
      <family val="2"/>
      <scheme val="minor"/>
    </font>
    <font>
      <sz val="8"/>
      <color theme="1" tint="0.249977111117893"/>
      <name val="Calibri"/>
      <family val="2"/>
      <scheme val="minor"/>
    </font>
  </fonts>
  <fills count="12">
    <fill>
      <patternFill patternType="none"/>
    </fill>
    <fill>
      <patternFill patternType="gray125"/>
    </fill>
    <fill>
      <patternFill patternType="solid">
        <fgColor theme="1" tint="0.49998474074526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2" tint="-0.499984740745262"/>
        <bgColor indexed="64"/>
      </patternFill>
    </fill>
  </fills>
  <borders count="158">
    <border>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medium">
        <color theme="1" tint="0.499984740745262"/>
      </right>
      <top style="medium">
        <color theme="1" tint="0.499984740745262"/>
      </top>
      <bottom style="medium">
        <color theme="1" tint="0.499984740745262"/>
      </bottom>
      <diagonal/>
    </border>
    <border>
      <left style="thin">
        <color theme="1" tint="0.499984740745262"/>
      </left>
      <right/>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medium">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bottom style="medium">
        <color theme="1" tint="0.499984740745262"/>
      </bottom>
      <diagonal/>
    </border>
    <border>
      <left/>
      <right/>
      <top style="medium">
        <color theme="1" tint="0.499984740745262"/>
      </top>
      <bottom/>
      <diagonal/>
    </border>
    <border>
      <left style="medium">
        <color theme="1" tint="0.499984740745262"/>
      </left>
      <right/>
      <top style="medium">
        <color theme="1" tint="0.499984740745262"/>
      </top>
      <bottom/>
      <diagonal/>
    </border>
    <border>
      <left/>
      <right style="medium">
        <color theme="1" tint="0.499984740745262"/>
      </right>
      <top style="medium">
        <color theme="1" tint="0.499984740745262"/>
      </top>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right/>
      <top style="thin">
        <color theme="1" tint="0.499984740745262"/>
      </top>
      <bottom/>
      <diagonal/>
    </border>
    <border>
      <left style="medium">
        <color theme="1" tint="0.499984740745262"/>
      </left>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diagonal/>
    </border>
    <border>
      <left/>
      <right style="thin">
        <color theme="1" tint="0.499984740745262"/>
      </right>
      <top style="thin">
        <color theme="1" tint="0.499984740745262"/>
      </top>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top style="medium">
        <color theme="1" tint="0.499984740745262"/>
      </top>
      <bottom style="thin">
        <color theme="1" tint="0.499984740745262"/>
      </bottom>
      <diagonal/>
    </border>
    <border>
      <left style="medium">
        <color theme="1" tint="0.499984740745262"/>
      </left>
      <right style="thin">
        <color theme="1" tint="0.499984740745262"/>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style="thin">
        <color theme="1" tint="0.499984740745262"/>
      </right>
      <top style="medium">
        <color theme="1" tint="0.499984740745262"/>
      </top>
      <bottom/>
      <diagonal/>
    </border>
    <border>
      <left style="thin">
        <color theme="1" tint="0.499984740745262"/>
      </left>
      <right style="medium">
        <color theme="1" tint="0.499984740745262"/>
      </right>
      <top style="medium">
        <color theme="1" tint="0.499984740745262"/>
      </top>
      <bottom style="thin">
        <color theme="1" tint="0.499984740745262"/>
      </bottom>
      <diagonal/>
    </border>
    <border>
      <left style="thin">
        <color theme="1" tint="0.499984740745262"/>
      </left>
      <right/>
      <top style="thin">
        <color theme="1" tint="0.499984740745262"/>
      </top>
      <bottom style="medium">
        <color theme="1" tint="0.499984740745262"/>
      </bottom>
      <diagonal/>
    </border>
    <border>
      <left/>
      <right style="thin">
        <color theme="1" tint="0.499984740745262"/>
      </right>
      <top style="medium">
        <color theme="1" tint="0.499984740745262"/>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thin">
        <color theme="1" tint="0.34998626667073579"/>
      </bottom>
      <diagonal/>
    </border>
    <border>
      <left style="thin">
        <color theme="1" tint="0.34998626667073579"/>
      </left>
      <right style="medium">
        <color theme="1" tint="0.499984740745262"/>
      </right>
      <top style="medium">
        <color theme="1" tint="0.499984740745262"/>
      </top>
      <bottom style="thin">
        <color theme="1" tint="0.34998626667073579"/>
      </bottom>
      <diagonal/>
    </border>
    <border>
      <left style="thin">
        <color theme="1" tint="0.34998626667073579"/>
      </left>
      <right style="medium">
        <color theme="1" tint="0.499984740745262"/>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style="medium">
        <color theme="1" tint="0.499984740745262"/>
      </bottom>
      <diagonal/>
    </border>
    <border>
      <left style="thin">
        <color theme="1" tint="0.34998626667073579"/>
      </left>
      <right style="medium">
        <color theme="1" tint="0.499984740745262"/>
      </right>
      <top style="thin">
        <color theme="1" tint="0.34998626667073579"/>
      </top>
      <bottom style="medium">
        <color theme="1" tint="0.499984740745262"/>
      </bottom>
      <diagonal/>
    </border>
    <border>
      <left/>
      <right style="thin">
        <color theme="1" tint="0.34998626667073579"/>
      </right>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medium">
        <color theme="1" tint="0.34998626667073579"/>
      </left>
      <right/>
      <top style="medium">
        <color theme="1" tint="0.34998626667073579"/>
      </top>
      <bottom style="medium">
        <color theme="1" tint="0.499984740745262"/>
      </bottom>
      <diagonal/>
    </border>
    <border>
      <left/>
      <right/>
      <top style="medium">
        <color theme="1" tint="0.34998626667073579"/>
      </top>
      <bottom style="medium">
        <color theme="1" tint="0.499984740745262"/>
      </bottom>
      <diagonal/>
    </border>
    <border>
      <left/>
      <right style="medium">
        <color theme="1" tint="0.34998626667073579"/>
      </right>
      <top style="medium">
        <color theme="1" tint="0.34998626667073579"/>
      </top>
      <bottom style="medium">
        <color theme="1" tint="0.499984740745262"/>
      </bottom>
      <diagonal/>
    </border>
    <border>
      <left style="medium">
        <color theme="1" tint="0.34998626667073579"/>
      </left>
      <right/>
      <top style="medium">
        <color theme="1" tint="0.499984740745262"/>
      </top>
      <bottom style="medium">
        <color theme="1" tint="0.499984740745262"/>
      </bottom>
      <diagonal/>
    </border>
    <border>
      <left/>
      <right style="medium">
        <color theme="1" tint="0.34998626667073579"/>
      </right>
      <top style="medium">
        <color theme="1" tint="0.499984740745262"/>
      </top>
      <bottom style="medium">
        <color theme="1" tint="0.499984740745262"/>
      </bottom>
      <diagonal/>
    </border>
    <border>
      <left style="medium">
        <color theme="1" tint="0.34998626667073579"/>
      </left>
      <right/>
      <top/>
      <bottom style="medium">
        <color theme="1" tint="0.34998626667073579"/>
      </bottom>
      <diagonal/>
    </border>
    <border>
      <left/>
      <right/>
      <top/>
      <bottom style="medium">
        <color theme="1" tint="0.34998626667073579"/>
      </bottom>
      <diagonal/>
    </border>
    <border>
      <left/>
      <right style="medium">
        <color theme="1" tint="0.34998626667073579"/>
      </right>
      <top/>
      <bottom style="medium">
        <color theme="1" tint="0.34998626667073579"/>
      </bottom>
      <diagonal/>
    </border>
    <border>
      <left style="thin">
        <color theme="1" tint="0.34998626667073579"/>
      </left>
      <right style="thin">
        <color theme="1" tint="0.34998626667073579"/>
      </right>
      <top/>
      <bottom style="thin">
        <color theme="1" tint="0.34998626667073579"/>
      </bottom>
      <diagonal/>
    </border>
    <border>
      <left style="medium">
        <color theme="1" tint="0.34998626667073579"/>
      </left>
      <right/>
      <top style="medium">
        <color theme="1" tint="0.34998626667073579"/>
      </top>
      <bottom style="medium">
        <color theme="1" tint="0.34998626667073579"/>
      </bottom>
      <diagonal/>
    </border>
    <border>
      <left/>
      <right/>
      <top style="medium">
        <color theme="1" tint="0.34998626667073579"/>
      </top>
      <bottom style="medium">
        <color theme="1" tint="0.34998626667073579"/>
      </bottom>
      <diagonal/>
    </border>
    <border>
      <left/>
      <right style="thin">
        <color theme="1" tint="0.499984740745262"/>
      </right>
      <top style="medium">
        <color theme="1" tint="0.34998626667073579"/>
      </top>
      <bottom style="medium">
        <color theme="1" tint="0.34998626667073579"/>
      </bottom>
      <diagonal/>
    </border>
    <border>
      <left style="thin">
        <color theme="1" tint="0.499984740745262"/>
      </left>
      <right/>
      <top style="medium">
        <color theme="1" tint="0.34998626667073579"/>
      </top>
      <bottom style="medium">
        <color theme="1" tint="0.34998626667073579"/>
      </bottom>
      <diagonal/>
    </border>
    <border>
      <left/>
      <right style="thin">
        <color indexed="64"/>
      </right>
      <top style="medium">
        <color theme="1" tint="0.34998626667073579"/>
      </top>
      <bottom style="medium">
        <color theme="1" tint="0.34998626667073579"/>
      </bottom>
      <diagonal/>
    </border>
    <border>
      <left style="thin">
        <color indexed="64"/>
      </left>
      <right/>
      <top style="medium">
        <color theme="1" tint="0.34998626667073579"/>
      </top>
      <bottom style="medium">
        <color theme="1" tint="0.34998626667073579"/>
      </bottom>
      <diagonal/>
    </border>
    <border>
      <left/>
      <right style="medium">
        <color theme="1" tint="0.499984740745262"/>
      </right>
      <top style="medium">
        <color theme="1" tint="0.34998626667073579"/>
      </top>
      <bottom style="medium">
        <color theme="1" tint="0.34998626667073579"/>
      </bottom>
      <diagonal/>
    </border>
    <border>
      <left style="medium">
        <color theme="1" tint="0.499984740745262"/>
      </left>
      <right/>
      <top style="medium">
        <color theme="1" tint="0.34998626667073579"/>
      </top>
      <bottom style="medium">
        <color theme="1" tint="0.34998626667073579"/>
      </bottom>
      <diagonal/>
    </border>
    <border>
      <left/>
      <right style="medium">
        <color theme="1" tint="0.34998626667073579"/>
      </right>
      <top style="medium">
        <color theme="1" tint="0.34998626667073579"/>
      </top>
      <bottom style="medium">
        <color theme="1" tint="0.34998626667073579"/>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tint="0.499984740745262"/>
      </left>
      <right style="thin">
        <color theme="1" tint="0.499984740745262"/>
      </right>
      <top style="thin">
        <color theme="1" tint="0.499984740745262"/>
      </top>
      <bottom/>
      <diagonal/>
    </border>
    <border>
      <left style="thin">
        <color indexed="64"/>
      </left>
      <right style="thin">
        <color theme="1" tint="0.499984740745262"/>
      </right>
      <top style="thin">
        <color theme="1" tint="0.499984740745262"/>
      </top>
      <bottom/>
      <diagonal/>
    </border>
    <border>
      <left style="thin">
        <color theme="1" tint="0.499984740745262"/>
      </left>
      <right style="thin">
        <color indexed="64"/>
      </right>
      <top style="thin">
        <color theme="1" tint="0.499984740745262"/>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theme="1" tint="0.499984740745262"/>
      </left>
      <right style="thin">
        <color indexed="64"/>
      </right>
      <top/>
      <bottom/>
      <diagonal/>
    </border>
    <border>
      <left style="thin">
        <color indexed="64"/>
      </left>
      <right style="thin">
        <color theme="1" tint="0.499984740745262"/>
      </right>
      <top/>
      <bottom/>
      <diagonal/>
    </border>
    <border>
      <left style="thin">
        <color theme="1" tint="0.499984740745262"/>
      </left>
      <right style="thin">
        <color theme="1" tint="0.499984740745262"/>
      </right>
      <top/>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medium">
        <color theme="0" tint="-0.499984740745262"/>
      </left>
      <right/>
      <top/>
      <bottom/>
      <diagonal/>
    </border>
    <border>
      <left/>
      <right style="medium">
        <color theme="0" tint="-0.499984740745262"/>
      </right>
      <top/>
      <bottom/>
      <diagonal/>
    </border>
    <border>
      <left style="thin">
        <color theme="1" tint="0.34998626667073579"/>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style="thin">
        <color theme="1" tint="0.34998626667073579"/>
      </right>
      <top style="thin">
        <color theme="0" tint="-0.499984740745262"/>
      </top>
      <bottom style="thin">
        <color theme="0" tint="-0.499984740745262"/>
      </bottom>
      <diagonal/>
    </border>
    <border>
      <left style="thin">
        <color theme="1" tint="0.34998626667073579"/>
      </left>
      <right style="thin">
        <color theme="1" tint="0.34998626667073579"/>
      </right>
      <top style="thin">
        <color theme="0" tint="-0.499984740745262"/>
      </top>
      <bottom style="thin">
        <color theme="0" tint="-0.499984740745262"/>
      </bottom>
      <diagonal/>
    </border>
    <border>
      <left style="thin">
        <color theme="1" tint="0.34998626667073579"/>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1" tint="0.34998626667073579"/>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1" tint="0.499984740745262"/>
      </left>
      <right/>
      <top style="medium">
        <color theme="1" tint="0.499984740745262"/>
      </top>
      <bottom/>
      <diagonal/>
    </border>
    <border>
      <left/>
      <right style="thin">
        <color indexed="64"/>
      </right>
      <top style="medium">
        <color theme="1" tint="0.499984740745262"/>
      </top>
      <bottom/>
      <diagonal/>
    </border>
    <border>
      <left style="thin">
        <color indexed="64"/>
      </left>
      <right/>
      <top style="medium">
        <color theme="1" tint="0.499984740745262"/>
      </top>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bottom style="medium">
        <color theme="0" tint="-0.499984740745262"/>
      </bottom>
      <diagonal/>
    </border>
    <border>
      <left style="thin">
        <color theme="0" tint="-0.499984740745262"/>
      </left>
      <right/>
      <top/>
      <bottom style="thin">
        <color theme="0" tint="-0.499984740745262"/>
      </bottom>
      <diagonal/>
    </border>
    <border>
      <left style="thin">
        <color theme="0" tint="-0.499984740745262"/>
      </left>
      <right/>
      <top style="thin">
        <color theme="1" tint="0.34998626667073579"/>
      </top>
      <bottom/>
      <diagonal/>
    </border>
    <border>
      <left style="thin">
        <color indexed="64"/>
      </left>
      <right/>
      <top style="thin">
        <color indexed="64"/>
      </top>
      <bottom/>
      <diagonal/>
    </border>
    <border>
      <left/>
      <right style="thin">
        <color theme="1" tint="0.34998626667073579"/>
      </right>
      <top style="thin">
        <color indexed="64"/>
      </top>
      <bottom/>
      <diagonal/>
    </border>
    <border>
      <left style="thin">
        <color theme="0" tint="-0.499984740745262"/>
      </left>
      <right/>
      <top style="thin">
        <color indexed="64"/>
      </top>
      <bottom/>
      <diagonal/>
    </border>
    <border>
      <left style="thin">
        <color theme="1" tint="0.34998626667073579"/>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theme="1" tint="0.34998626667073579"/>
      </right>
      <top/>
      <bottom style="thin">
        <color indexed="64"/>
      </bottom>
      <diagonal/>
    </border>
    <border>
      <left style="thin">
        <color theme="1" tint="0.34998626667073579"/>
      </left>
      <right style="thin">
        <color theme="1" tint="0.34998626667073579"/>
      </right>
      <top/>
      <bottom style="thin">
        <color indexed="64"/>
      </bottom>
      <diagonal/>
    </border>
    <border>
      <left style="thin">
        <color theme="1" tint="0.34998626667073579"/>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theme="0" tint="-0.499984740745262"/>
      </left>
      <right style="thin">
        <color theme="1" tint="0.34998626667073579"/>
      </right>
      <top style="medium">
        <color theme="0" tint="-0.499984740745262"/>
      </top>
      <bottom style="medium">
        <color theme="0" tint="-0.499984740745262"/>
      </bottom>
      <diagonal/>
    </border>
    <border>
      <left style="thin">
        <color theme="1" tint="0.34998626667073579"/>
      </left>
      <right style="thin">
        <color theme="1" tint="0.34998626667073579"/>
      </right>
      <top style="medium">
        <color theme="0" tint="-0.499984740745262"/>
      </top>
      <bottom style="medium">
        <color theme="0" tint="-0.499984740745262"/>
      </bottom>
      <diagonal/>
    </border>
    <border>
      <left style="thin">
        <color theme="1" tint="0.34998626667073579"/>
      </left>
      <right style="medium">
        <color theme="0" tint="-0.499984740745262"/>
      </right>
      <top style="medium">
        <color theme="0" tint="-0.499984740745262"/>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thin">
        <color theme="1" tint="0.499984740745262"/>
      </left>
      <right/>
      <top style="medium">
        <color theme="1" tint="0.499984740745262"/>
      </top>
      <bottom style="medium">
        <color theme="1" tint="0.499984740745262"/>
      </bottom>
      <diagonal/>
    </border>
    <border>
      <left style="medium">
        <color theme="0" tint="-0.499984740745262"/>
      </left>
      <right style="medium">
        <color theme="0" tint="-0.499984740745262"/>
      </right>
      <top/>
      <bottom style="medium">
        <color theme="0" tint="-0.499984740745262"/>
      </bottom>
      <diagonal/>
    </border>
    <border>
      <left style="medium">
        <color theme="1" tint="0.499984740745262"/>
      </left>
      <right style="thin">
        <color theme="1" tint="0.499984740745262"/>
      </right>
      <top/>
      <bottom style="medium">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499984740745262"/>
      </left>
      <right/>
      <top/>
      <bottom style="medium">
        <color theme="1" tint="0.499984740745262"/>
      </bottom>
      <diagonal/>
    </border>
    <border>
      <left style="medium">
        <color theme="0" tint="-0.499984740745262"/>
      </left>
      <right/>
      <top style="medium">
        <color theme="0" tint="-0.499984740745262"/>
      </top>
      <bottom style="thin">
        <color theme="1" tint="0.34998626667073579"/>
      </bottom>
      <diagonal/>
    </border>
    <border>
      <left/>
      <right style="thin">
        <color theme="1" tint="0.34998626667073579"/>
      </right>
      <top style="medium">
        <color theme="0" tint="-0.499984740745262"/>
      </top>
      <bottom style="thin">
        <color theme="1" tint="0.34998626667073579"/>
      </bottom>
      <diagonal/>
    </border>
    <border>
      <left style="thin">
        <color theme="1" tint="0.34998626667073579"/>
      </left>
      <right/>
      <top style="medium">
        <color theme="0" tint="-0.499984740745262"/>
      </top>
      <bottom style="thin">
        <color theme="1" tint="0.34998626667073579"/>
      </bottom>
      <diagonal/>
    </border>
    <border>
      <left/>
      <right style="medium">
        <color theme="0" tint="-0.499984740745262"/>
      </right>
      <top style="medium">
        <color theme="0" tint="-0.499984740745262"/>
      </top>
      <bottom style="thin">
        <color theme="1" tint="0.34998626667073579"/>
      </bottom>
      <diagonal/>
    </border>
    <border>
      <left style="medium">
        <color theme="0" tint="-0.499984740745262"/>
      </left>
      <right/>
      <top style="thin">
        <color theme="1" tint="0.34998626667073579"/>
      </top>
      <bottom style="thin">
        <color theme="1" tint="0.34998626667073579"/>
      </bottom>
      <diagonal/>
    </border>
    <border>
      <left/>
      <right style="medium">
        <color theme="0" tint="-0.499984740745262"/>
      </right>
      <top style="thin">
        <color theme="1" tint="0.34998626667073579"/>
      </top>
      <bottom/>
      <diagonal/>
    </border>
    <border>
      <left style="medium">
        <color theme="0" tint="-0.499984740745262"/>
      </left>
      <right/>
      <top style="thin">
        <color theme="1" tint="0.34998626667073579"/>
      </top>
      <bottom style="medium">
        <color theme="0" tint="-0.499984740745262"/>
      </bottom>
      <diagonal/>
    </border>
    <border>
      <left/>
      <right style="thin">
        <color theme="1" tint="0.34998626667073579"/>
      </right>
      <top style="thin">
        <color theme="1" tint="0.34998626667073579"/>
      </top>
      <bottom style="medium">
        <color theme="0" tint="-0.499984740745262"/>
      </bottom>
      <diagonal/>
    </border>
    <border>
      <left style="thin">
        <color theme="1" tint="0.34998626667073579"/>
      </left>
      <right/>
      <top style="thin">
        <color theme="1" tint="0.34998626667073579"/>
      </top>
      <bottom style="medium">
        <color theme="0" tint="-0.499984740745262"/>
      </bottom>
      <diagonal/>
    </border>
    <border>
      <left/>
      <right/>
      <top style="thin">
        <color theme="1" tint="0.34998626667073579"/>
      </top>
      <bottom style="medium">
        <color theme="0" tint="-0.499984740745262"/>
      </bottom>
      <diagonal/>
    </border>
    <border>
      <left style="medium">
        <color theme="0" tint="-0.499984740745262"/>
      </left>
      <right style="thin">
        <color theme="1" tint="0.499984740745262"/>
      </right>
      <top style="medium">
        <color theme="0" tint="-0.499984740745262"/>
      </top>
      <bottom style="medium">
        <color theme="0" tint="-0.499984740745262"/>
      </bottom>
      <diagonal/>
    </border>
    <border>
      <left style="thin">
        <color theme="1" tint="0.499984740745262"/>
      </left>
      <right style="thin">
        <color theme="1" tint="0.499984740745262"/>
      </right>
      <top style="medium">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0" tint="-0.499984740745262"/>
      </left>
      <right style="medium">
        <color theme="0" tint="-0.499984740745262"/>
      </right>
      <top style="medium">
        <color theme="0" tint="-0.499984740745262"/>
      </top>
      <bottom style="medium">
        <color theme="1" tint="0.34998626667073579"/>
      </bottom>
      <diagonal/>
    </border>
    <border>
      <left style="medium">
        <color theme="0" tint="-0.499984740745262"/>
      </left>
      <right style="medium">
        <color theme="0" tint="-0.499984740745262"/>
      </right>
      <top style="medium">
        <color theme="1" tint="0.34998626667073579"/>
      </top>
      <bottom style="medium">
        <color theme="0"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right/>
      <top style="medium">
        <color theme="0" tint="-0.499984740745262"/>
      </top>
      <bottom style="thin">
        <color theme="1" tint="0.34998626667073579"/>
      </bottom>
      <diagonal/>
    </border>
    <border>
      <left style="thin">
        <color theme="1" tint="0.499984740745262"/>
      </left>
      <right/>
      <top/>
      <bottom/>
      <diagonal/>
    </border>
    <border>
      <left style="thin">
        <color theme="1" tint="0.499984740745262"/>
      </left>
      <right style="thin">
        <color indexed="64"/>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cellStyleXfs>
  <cellXfs count="560">
    <xf numFmtId="0" fontId="0" fillId="0" borderId="0" xfId="0"/>
    <xf numFmtId="0" fontId="2" fillId="0" borderId="0" xfId="0" applyFont="1" applyAlignment="1">
      <alignment vertical="center"/>
    </xf>
    <xf numFmtId="0" fontId="5"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5" fillId="0" borderId="0" xfId="0" applyFont="1" applyAlignment="1">
      <alignment horizontal="center" vertical="center"/>
    </xf>
    <xf numFmtId="0" fontId="5" fillId="4" borderId="3" xfId="0" applyFont="1" applyFill="1" applyBorder="1" applyAlignment="1">
      <alignment horizontal="center" vertical="center"/>
    </xf>
    <xf numFmtId="0" fontId="12" fillId="0" borderId="0" xfId="0" applyFont="1" applyAlignment="1">
      <alignment vertical="center"/>
    </xf>
    <xf numFmtId="0" fontId="2" fillId="0" borderId="0" xfId="0" applyFont="1" applyAlignment="1">
      <alignment vertical="center" wrapText="1"/>
    </xf>
    <xf numFmtId="0" fontId="12" fillId="0" borderId="0" xfId="0" applyFont="1" applyAlignment="1">
      <alignment horizontal="right" vertical="center"/>
    </xf>
    <xf numFmtId="0" fontId="2" fillId="5" borderId="3" xfId="0" applyFont="1" applyFill="1" applyBorder="1" applyAlignment="1">
      <alignment horizontal="center" vertical="center"/>
    </xf>
    <xf numFmtId="0" fontId="13" fillId="0" borderId="0" xfId="0" applyFont="1" applyAlignment="1">
      <alignment horizontal="right" vertical="center"/>
    </xf>
    <xf numFmtId="0" fontId="14" fillId="0" borderId="0" xfId="0" applyFont="1" applyAlignment="1">
      <alignment horizontal="left" vertical="center" wrapText="1"/>
    </xf>
    <xf numFmtId="0" fontId="9" fillId="5" borderId="5" xfId="0" applyFont="1" applyFill="1" applyBorder="1" applyAlignment="1">
      <alignment horizontal="center" vertical="center" wrapText="1"/>
    </xf>
    <xf numFmtId="0" fontId="10" fillId="5" borderId="11" xfId="0" applyFont="1" applyFill="1" applyBorder="1" applyAlignment="1">
      <alignment vertical="center"/>
    </xf>
    <xf numFmtId="0" fontId="10" fillId="5" borderId="13" xfId="0" applyFont="1" applyFill="1" applyBorder="1" applyAlignment="1">
      <alignment vertical="center"/>
    </xf>
    <xf numFmtId="0" fontId="17" fillId="0" borderId="0" xfId="0" applyFont="1" applyAlignment="1">
      <alignment horizontal="right" vertical="center"/>
    </xf>
    <xf numFmtId="0" fontId="17" fillId="0" borderId="0" xfId="0" applyFont="1" applyAlignment="1">
      <alignment vertical="center"/>
    </xf>
    <xf numFmtId="0" fontId="2" fillId="0" borderId="0" xfId="0" applyFont="1" applyAlignment="1">
      <alignment horizontal="center" vertical="top" wrapText="1"/>
    </xf>
    <xf numFmtId="165" fontId="5" fillId="0" borderId="0" xfId="0" applyNumberFormat="1" applyFont="1" applyAlignment="1">
      <alignment horizontal="center" vertical="center"/>
    </xf>
    <xf numFmtId="0" fontId="7" fillId="0" borderId="0" xfId="0" applyFont="1" applyAlignment="1">
      <alignment vertical="justify" wrapText="1"/>
    </xf>
    <xf numFmtId="0" fontId="2" fillId="0" borderId="0" xfId="0" applyFont="1" applyAlignment="1">
      <alignment horizontal="left" vertical="center"/>
    </xf>
    <xf numFmtId="0" fontId="10" fillId="4" borderId="3" xfId="0" applyFont="1" applyFill="1" applyBorder="1" applyAlignment="1">
      <alignment horizontal="center" vertical="center"/>
    </xf>
    <xf numFmtId="0" fontId="2" fillId="0" borderId="0" xfId="0" applyFont="1" applyAlignment="1">
      <alignment horizontal="justify" vertical="top" wrapText="1"/>
    </xf>
    <xf numFmtId="0" fontId="2" fillId="0" borderId="2" xfId="0" applyFont="1" applyBorder="1" applyAlignment="1" applyProtection="1">
      <alignment vertical="center"/>
      <protection locked="0"/>
    </xf>
    <xf numFmtId="0" fontId="2" fillId="0" borderId="0" xfId="0" applyFont="1" applyAlignment="1" applyProtection="1">
      <alignment vertical="center"/>
      <protection locked="0"/>
    </xf>
    <xf numFmtId="0" fontId="2" fillId="0" borderId="3" xfId="0" applyFont="1" applyBorder="1" applyAlignment="1" applyProtection="1">
      <alignment vertical="center"/>
      <protection locked="0"/>
    </xf>
    <xf numFmtId="165" fontId="2" fillId="0" borderId="0" xfId="0" applyNumberFormat="1" applyFont="1" applyAlignment="1">
      <alignment horizontal="center" vertical="center"/>
    </xf>
    <xf numFmtId="0" fontId="7" fillId="0" borderId="0" xfId="0" applyFont="1" applyAlignment="1" applyProtection="1">
      <alignment horizontal="left" vertical="top" wrapText="1"/>
      <protection locked="0"/>
    </xf>
    <xf numFmtId="167" fontId="2" fillId="0" borderId="3" xfId="1" applyNumberFormat="1" applyFont="1" applyBorder="1" applyAlignment="1" applyProtection="1">
      <alignment horizontal="center" vertical="center"/>
      <protection locked="0"/>
    </xf>
    <xf numFmtId="166" fontId="6" fillId="0" borderId="3" xfId="2" applyNumberFormat="1" applyFont="1" applyBorder="1" applyAlignment="1" applyProtection="1">
      <alignment vertical="center"/>
      <protection locked="0"/>
    </xf>
    <xf numFmtId="9" fontId="2" fillId="0" borderId="3" xfId="0" applyNumberFormat="1" applyFont="1" applyBorder="1" applyAlignment="1" applyProtection="1">
      <alignment vertical="center"/>
      <protection locked="0"/>
    </xf>
    <xf numFmtId="0" fontId="2" fillId="5" borderId="8" xfId="0" applyFont="1" applyFill="1" applyBorder="1" applyAlignment="1">
      <alignment horizontal="center" vertical="center"/>
    </xf>
    <xf numFmtId="0" fontId="2" fillId="0" borderId="10"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5" borderId="73" xfId="0" applyFont="1" applyFill="1" applyBorder="1" applyAlignment="1">
      <alignment horizontal="center" vertical="center"/>
    </xf>
    <xf numFmtId="0" fontId="2" fillId="0" borderId="73" xfId="0" applyFont="1" applyBorder="1" applyAlignment="1" applyProtection="1">
      <alignment horizontal="center" vertical="center"/>
      <protection locked="0"/>
    </xf>
    <xf numFmtId="0" fontId="6" fillId="5" borderId="65" xfId="0" applyFont="1" applyFill="1" applyBorder="1" applyAlignment="1">
      <alignment horizontal="center" vertical="center" wrapText="1"/>
    </xf>
    <xf numFmtId="0" fontId="6" fillId="5" borderId="0" xfId="0" applyFont="1" applyFill="1" applyAlignment="1">
      <alignment vertical="center"/>
    </xf>
    <xf numFmtId="0" fontId="7" fillId="5" borderId="0" xfId="0" applyFont="1" applyFill="1" applyAlignment="1">
      <alignment horizontal="center" vertical="justify" wrapText="1"/>
    </xf>
    <xf numFmtId="0" fontId="11" fillId="0" borderId="0" xfId="0" applyFont="1" applyAlignment="1">
      <alignment horizontal="left" vertical="center"/>
    </xf>
    <xf numFmtId="0" fontId="11" fillId="0" borderId="24" xfId="0" applyFont="1" applyBorder="1" applyAlignment="1">
      <alignment horizontal="left" vertical="center"/>
    </xf>
    <xf numFmtId="166" fontId="6" fillId="0" borderId="24" xfId="2" applyNumberFormat="1" applyFont="1" applyBorder="1" applyAlignment="1" applyProtection="1">
      <alignment vertical="center"/>
      <protection locked="0"/>
    </xf>
    <xf numFmtId="0" fontId="6" fillId="0" borderId="24" xfId="0" applyFont="1" applyBorder="1" applyAlignment="1">
      <alignment horizontal="left" vertical="center"/>
    </xf>
    <xf numFmtId="0" fontId="2" fillId="0" borderId="2" xfId="0" applyFont="1" applyBorder="1" applyAlignment="1" applyProtection="1">
      <alignment horizontal="center" vertical="center"/>
      <protection locked="0"/>
    </xf>
    <xf numFmtId="1" fontId="6" fillId="0" borderId="0" xfId="1" applyNumberFormat="1" applyFont="1" applyAlignment="1" applyProtection="1">
      <alignment horizontal="center" vertical="center" wrapText="1"/>
      <protection locked="0"/>
    </xf>
    <xf numFmtId="14" fontId="6" fillId="0" borderId="3" xfId="0" applyNumberFormat="1"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6" fillId="0" borderId="88" xfId="0" applyFont="1" applyBorder="1" applyAlignment="1" applyProtection="1">
      <alignment horizontal="center" vertical="center" wrapText="1"/>
      <protection locked="0"/>
    </xf>
    <xf numFmtId="0" fontId="11" fillId="7" borderId="88" xfId="0" applyFont="1" applyFill="1" applyBorder="1" applyAlignment="1">
      <alignment horizontal="center" vertical="center"/>
    </xf>
    <xf numFmtId="0" fontId="6" fillId="0" borderId="0" xfId="0" applyFont="1" applyAlignment="1" applyProtection="1">
      <alignment horizontal="left" vertical="top" wrapText="1"/>
      <protection locked="0"/>
    </xf>
    <xf numFmtId="0" fontId="2" fillId="0" borderId="55" xfId="0" applyFont="1" applyBorder="1" applyAlignment="1" applyProtection="1">
      <alignment horizontal="center" vertical="center"/>
      <protection locked="0"/>
    </xf>
    <xf numFmtId="166" fontId="9" fillId="0" borderId="0" xfId="0" applyNumberFormat="1" applyFont="1" applyAlignment="1">
      <alignment horizontal="left" vertical="center"/>
    </xf>
    <xf numFmtId="166" fontId="29" fillId="0" borderId="0" xfId="0" applyNumberFormat="1" applyFont="1" applyAlignment="1">
      <alignment horizontal="right" vertical="center"/>
    </xf>
    <xf numFmtId="0" fontId="4" fillId="0" borderId="0" xfId="0" applyFont="1" applyAlignment="1">
      <alignment vertical="center"/>
    </xf>
    <xf numFmtId="0" fontId="2" fillId="5" borderId="24" xfId="0" applyFont="1" applyFill="1" applyBorder="1" applyAlignment="1">
      <alignment horizontal="center" vertical="center"/>
    </xf>
    <xf numFmtId="0" fontId="8" fillId="0" borderId="0" xfId="0" applyFont="1" applyAlignment="1">
      <alignment vertical="center" wrapText="1"/>
    </xf>
    <xf numFmtId="0" fontId="3" fillId="11" borderId="56" xfId="0" applyFont="1" applyFill="1" applyBorder="1" applyAlignment="1">
      <alignment horizontal="center" vertical="center"/>
    </xf>
    <xf numFmtId="44" fontId="2" fillId="5" borderId="8" xfId="1" applyFont="1" applyFill="1" applyBorder="1" applyAlignment="1">
      <alignment vertical="center"/>
    </xf>
    <xf numFmtId="44" fontId="2" fillId="5" borderId="27" xfId="1" applyFont="1" applyFill="1" applyBorder="1" applyAlignment="1">
      <alignment vertical="center"/>
    </xf>
    <xf numFmtId="0" fontId="6" fillId="0" borderId="0" xfId="0" applyFont="1" applyAlignment="1" applyProtection="1">
      <alignment horizontal="center" vertical="top" wrapText="1"/>
      <protection locked="0"/>
    </xf>
    <xf numFmtId="1" fontId="2" fillId="5" borderId="3" xfId="1" applyNumberFormat="1" applyFont="1" applyFill="1" applyBorder="1" applyAlignment="1">
      <alignment horizontal="center" vertical="center"/>
    </xf>
    <xf numFmtId="14" fontId="6" fillId="5" borderId="3" xfId="0" applyNumberFormat="1" applyFont="1" applyFill="1" applyBorder="1" applyAlignment="1">
      <alignment horizontal="center" vertical="center"/>
    </xf>
    <xf numFmtId="0" fontId="3" fillId="9" borderId="134" xfId="0" applyFont="1" applyFill="1" applyBorder="1" applyAlignment="1">
      <alignment horizontal="center" vertical="center"/>
    </xf>
    <xf numFmtId="0" fontId="11" fillId="7" borderId="150" xfId="0" applyFont="1" applyFill="1" applyBorder="1" applyAlignment="1">
      <alignment horizontal="center" vertical="center"/>
    </xf>
    <xf numFmtId="9" fontId="3" fillId="9" borderId="125" xfId="2" applyFont="1" applyFill="1" applyBorder="1" applyAlignment="1" applyProtection="1">
      <alignment horizontal="center" vertical="center"/>
      <protection locked="0"/>
    </xf>
    <xf numFmtId="0" fontId="30" fillId="0" borderId="151" xfId="0" applyFont="1" applyBorder="1" applyAlignment="1" applyProtection="1">
      <alignment horizontal="center" vertical="center"/>
      <protection locked="0"/>
    </xf>
    <xf numFmtId="0" fontId="30" fillId="0" borderId="152" xfId="0" applyFont="1" applyBorder="1" applyAlignment="1" applyProtection="1">
      <alignment horizontal="center" vertical="center"/>
      <protection locked="0"/>
    </xf>
    <xf numFmtId="44" fontId="3" fillId="7" borderId="8" xfId="1" applyFont="1" applyFill="1" applyBorder="1" applyAlignment="1">
      <alignment horizontal="center" vertical="center"/>
    </xf>
    <xf numFmtId="44" fontId="3" fillId="7" borderId="27" xfId="1" applyFont="1" applyFill="1" applyBorder="1" applyAlignment="1">
      <alignment horizontal="center" vertical="center"/>
    </xf>
    <xf numFmtId="9" fontId="30" fillId="0" borderId="64" xfId="2" applyFont="1" applyBorder="1" applyAlignment="1">
      <alignment horizontal="center" vertical="center"/>
    </xf>
    <xf numFmtId="0" fontId="5" fillId="4" borderId="153" xfId="0" applyFont="1" applyFill="1" applyBorder="1" applyAlignment="1">
      <alignment horizontal="center" vertical="center"/>
    </xf>
    <xf numFmtId="0" fontId="2" fillId="0" borderId="153" xfId="0" applyFont="1" applyBorder="1" applyAlignment="1" applyProtection="1">
      <alignment horizontal="center" vertical="center"/>
      <protection locked="0"/>
    </xf>
    <xf numFmtId="0" fontId="6" fillId="0" borderId="0" xfId="0" applyFont="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left" vertical="center"/>
    </xf>
    <xf numFmtId="9" fontId="3" fillId="9" borderId="64" xfId="2" applyFont="1" applyFill="1" applyBorder="1" applyAlignment="1">
      <alignment horizontal="center" vertical="center"/>
    </xf>
    <xf numFmtId="9" fontId="3" fillId="9" borderId="125" xfId="2" applyFont="1" applyFill="1" applyBorder="1" applyAlignment="1">
      <alignment horizontal="center" vertical="center"/>
    </xf>
    <xf numFmtId="49" fontId="20" fillId="0" borderId="2" xfId="0" applyNumberFormat="1" applyFont="1" applyBorder="1" applyAlignment="1" applyProtection="1">
      <alignment horizontal="center" vertical="center"/>
      <protection locked="0"/>
    </xf>
    <xf numFmtId="0" fontId="20" fillId="0" borderId="0" xfId="0" applyFont="1" applyAlignment="1">
      <alignment vertical="center"/>
    </xf>
    <xf numFmtId="49" fontId="15" fillId="0" borderId="2" xfId="0" applyNumberFormat="1" applyFont="1" applyBorder="1" applyAlignment="1" applyProtection="1">
      <alignment horizontal="center" vertical="center"/>
      <protection locked="0"/>
    </xf>
    <xf numFmtId="0" fontId="2" fillId="0" borderId="3" xfId="0" applyFont="1" applyBorder="1" applyAlignment="1" applyProtection="1">
      <alignment horizontal="center" vertical="top" wrapText="1"/>
      <protection locked="0"/>
    </xf>
    <xf numFmtId="0" fontId="21" fillId="6" borderId="3" xfId="0" applyFont="1" applyFill="1" applyBorder="1" applyAlignment="1">
      <alignment horizontal="center" vertical="top" wrapText="1"/>
    </xf>
    <xf numFmtId="0" fontId="6" fillId="5" borderId="18" xfId="0" applyFont="1" applyFill="1" applyBorder="1" applyAlignment="1">
      <alignment vertical="center"/>
    </xf>
    <xf numFmtId="0" fontId="6" fillId="5" borderId="17" xfId="0" applyFont="1" applyFill="1" applyBorder="1" applyAlignment="1">
      <alignment vertical="center"/>
    </xf>
    <xf numFmtId="0" fontId="6" fillId="5" borderId="19" xfId="0" applyFont="1" applyFill="1" applyBorder="1" applyAlignment="1">
      <alignment vertical="center"/>
    </xf>
    <xf numFmtId="0" fontId="27" fillId="5" borderId="22" xfId="0" applyFont="1" applyFill="1" applyBorder="1" applyAlignment="1">
      <alignment vertical="center"/>
    </xf>
    <xf numFmtId="0" fontId="27" fillId="5" borderId="16" xfId="0" applyFont="1" applyFill="1" applyBorder="1" applyAlignment="1">
      <alignment vertical="center"/>
    </xf>
    <xf numFmtId="0" fontId="6" fillId="5" borderId="23" xfId="0" applyFont="1" applyFill="1" applyBorder="1" applyAlignment="1">
      <alignment vertical="center"/>
    </xf>
    <xf numFmtId="0" fontId="6" fillId="5" borderId="21" xfId="0" applyFont="1" applyFill="1" applyBorder="1" applyAlignment="1">
      <alignment vertical="center"/>
    </xf>
    <xf numFmtId="0" fontId="6" fillId="5" borderId="16" xfId="0" applyFont="1" applyFill="1" applyBorder="1" applyAlignment="1">
      <alignment vertical="center"/>
    </xf>
    <xf numFmtId="0" fontId="7" fillId="5" borderId="20" xfId="0" applyFont="1" applyFill="1" applyBorder="1" applyAlignment="1">
      <alignment vertical="justify" wrapText="1"/>
    </xf>
    <xf numFmtId="0" fontId="7" fillId="5" borderId="23" xfId="0" applyFont="1" applyFill="1" applyBorder="1" applyAlignment="1">
      <alignment vertical="justify" wrapText="1"/>
    </xf>
    <xf numFmtId="0" fontId="2" fillId="5" borderId="16" xfId="0" applyFont="1" applyFill="1" applyBorder="1" applyAlignment="1">
      <alignment vertical="center"/>
    </xf>
    <xf numFmtId="0" fontId="32" fillId="2" borderId="0" xfId="0" applyFont="1" applyFill="1" applyAlignment="1">
      <alignment horizontal="center" vertical="center" wrapText="1"/>
    </xf>
    <xf numFmtId="165" fontId="5" fillId="0" borderId="119" xfId="0" applyNumberFormat="1" applyFont="1" applyBorder="1" applyAlignment="1">
      <alignment horizontal="center" vertical="center"/>
    </xf>
    <xf numFmtId="165" fontId="5" fillId="0" borderId="120" xfId="0" applyNumberFormat="1" applyFont="1" applyBorder="1" applyAlignment="1">
      <alignment horizontal="center" vertical="center"/>
    </xf>
    <xf numFmtId="0" fontId="5" fillId="4" borderId="102" xfId="0" applyFont="1" applyFill="1" applyBorder="1" applyAlignment="1">
      <alignment horizontal="justify" vertical="center" wrapText="1"/>
    </xf>
    <xf numFmtId="0" fontId="5" fillId="4" borderId="17" xfId="0" applyFont="1" applyFill="1" applyBorder="1" applyAlignment="1">
      <alignment horizontal="justify" vertical="center" wrapText="1"/>
    </xf>
    <xf numFmtId="0" fontId="5" fillId="4" borderId="19" xfId="0" applyFont="1" applyFill="1" applyBorder="1" applyAlignment="1">
      <alignment horizontal="justify" vertical="center" wrapText="1"/>
    </xf>
    <xf numFmtId="0" fontId="5" fillId="4" borderId="155" xfId="0" applyFont="1" applyFill="1" applyBorder="1" applyAlignment="1">
      <alignment horizontal="justify" vertical="center" wrapText="1"/>
    </xf>
    <xf numFmtId="0" fontId="5" fillId="4" borderId="0" xfId="0" applyFont="1" applyFill="1" applyAlignment="1">
      <alignment horizontal="justify" vertical="center" wrapText="1"/>
    </xf>
    <xf numFmtId="0" fontId="5" fillId="4" borderId="21" xfId="0" applyFont="1" applyFill="1" applyBorder="1" applyAlignment="1">
      <alignment horizontal="justify" vertical="center" wrapText="1"/>
    </xf>
    <xf numFmtId="0" fontId="5" fillId="4" borderId="137" xfId="0" applyFont="1" applyFill="1" applyBorder="1" applyAlignment="1">
      <alignment horizontal="justify" vertical="center" wrapText="1"/>
    </xf>
    <xf numFmtId="0" fontId="5" fillId="4" borderId="16" xfId="0" applyFont="1" applyFill="1" applyBorder="1" applyAlignment="1">
      <alignment horizontal="justify" vertical="center" wrapText="1"/>
    </xf>
    <xf numFmtId="0" fontId="5" fillId="4" borderId="23" xfId="0" applyFont="1" applyFill="1" applyBorder="1" applyAlignment="1">
      <alignment horizontal="justify" vertical="center" wrapText="1"/>
    </xf>
    <xf numFmtId="0" fontId="15" fillId="6" borderId="8" xfId="0" applyFont="1" applyFill="1" applyBorder="1" applyAlignment="1">
      <alignment horizontal="center" vertical="top" wrapText="1"/>
    </xf>
    <xf numFmtId="0" fontId="15" fillId="6" borderId="27" xfId="0" applyFont="1" applyFill="1" applyBorder="1" applyAlignment="1">
      <alignment horizontal="center" vertical="top" wrapText="1"/>
    </xf>
    <xf numFmtId="0" fontId="15" fillId="6" borderId="10" xfId="0" applyFont="1" applyFill="1" applyBorder="1" applyAlignment="1">
      <alignment horizontal="center" vertical="top" wrapText="1"/>
    </xf>
    <xf numFmtId="0" fontId="20" fillId="6" borderId="156" xfId="0" applyFont="1" applyFill="1" applyBorder="1" applyAlignment="1">
      <alignment horizontal="center" vertical="top" wrapText="1"/>
    </xf>
    <xf numFmtId="0" fontId="20" fillId="6" borderId="157" xfId="0" applyFont="1" applyFill="1" applyBorder="1" applyAlignment="1">
      <alignment horizontal="center" vertical="top" wrapText="1"/>
    </xf>
    <xf numFmtId="0" fontId="6" fillId="5" borderId="8" xfId="0" applyFont="1" applyFill="1" applyBorder="1" applyAlignment="1">
      <alignment horizontal="left" vertical="center"/>
    </xf>
    <xf numFmtId="0" fontId="6" fillId="5" borderId="27" xfId="0" applyFont="1" applyFill="1" applyBorder="1" applyAlignment="1">
      <alignment horizontal="left" vertical="center"/>
    </xf>
    <xf numFmtId="0" fontId="6" fillId="5" borderId="10" xfId="0" applyFont="1" applyFill="1" applyBorder="1" applyAlignment="1">
      <alignment horizontal="left" vertical="center"/>
    </xf>
    <xf numFmtId="164" fontId="2" fillId="0" borderId="39" xfId="4" applyFont="1" applyBorder="1" applyAlignment="1">
      <alignment horizontal="center" vertical="center"/>
    </xf>
    <xf numFmtId="164" fontId="2" fillId="0" borderId="37" xfId="4" applyFont="1" applyBorder="1" applyAlignment="1">
      <alignment horizontal="center" vertical="center"/>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7" fillId="5" borderId="5" xfId="0" applyFont="1" applyFill="1" applyBorder="1" applyAlignment="1">
      <alignment horizontal="left" vertical="center"/>
    </xf>
    <xf numFmtId="0" fontId="7" fillId="5" borderId="16" xfId="0" applyFont="1" applyFill="1" applyBorder="1" applyAlignment="1">
      <alignment horizontal="left" vertical="center"/>
    </xf>
    <xf numFmtId="0" fontId="7" fillId="5" borderId="23" xfId="0" applyFont="1" applyFill="1" applyBorder="1" applyAlignment="1">
      <alignment horizontal="left" vertical="center"/>
    </xf>
    <xf numFmtId="164" fontId="2" fillId="0" borderId="13" xfId="4" applyFont="1" applyBorder="1" applyAlignment="1">
      <alignment horizontal="center" vertical="center" wrapText="1"/>
    </xf>
    <xf numFmtId="164" fontId="2" fillId="0" borderId="14" xfId="4" applyFont="1" applyBorder="1" applyAlignment="1">
      <alignment horizontal="center" vertical="center" wrapText="1"/>
    </xf>
    <xf numFmtId="0" fontId="2" fillId="5" borderId="70" xfId="0" applyFont="1" applyFill="1" applyBorder="1" applyAlignment="1">
      <alignment horizontal="center" vertical="center"/>
    </xf>
    <xf numFmtId="0" fontId="2" fillId="5" borderId="74" xfId="0" applyFont="1" applyFill="1" applyBorder="1" applyAlignment="1">
      <alignment horizontal="center" vertical="center"/>
    </xf>
    <xf numFmtId="0" fontId="6" fillId="5" borderId="68" xfId="0" applyFont="1" applyFill="1" applyBorder="1" applyAlignment="1">
      <alignment horizontal="left" vertical="center"/>
    </xf>
    <xf numFmtId="0" fontId="6" fillId="5" borderId="65" xfId="0" applyFont="1" applyFill="1" applyBorder="1" applyAlignment="1">
      <alignment horizontal="left" vertical="center" wrapText="1"/>
    </xf>
    <xf numFmtId="0" fontId="6" fillId="5" borderId="67" xfId="0" applyFont="1" applyFill="1" applyBorder="1" applyAlignment="1">
      <alignment horizontal="left" vertical="center" wrapText="1"/>
    </xf>
    <xf numFmtId="0" fontId="6" fillId="5" borderId="66" xfId="0" applyFont="1" applyFill="1" applyBorder="1" applyAlignment="1">
      <alignment horizontal="left" vertical="center" wrapText="1"/>
    </xf>
    <xf numFmtId="0" fontId="6" fillId="5" borderId="71" xfId="0" applyFont="1" applyFill="1" applyBorder="1" applyAlignment="1">
      <alignment horizontal="left" vertical="center" wrapText="1"/>
    </xf>
    <xf numFmtId="0" fontId="6" fillId="5" borderId="0" xfId="0" applyFont="1" applyFill="1" applyAlignment="1">
      <alignment horizontal="left" vertical="center" wrapText="1"/>
    </xf>
    <xf numFmtId="0" fontId="6" fillId="5" borderId="72" xfId="0" applyFont="1" applyFill="1" applyBorder="1" applyAlignment="1">
      <alignment horizontal="left" vertical="center" wrapText="1"/>
    </xf>
    <xf numFmtId="0" fontId="2" fillId="0" borderId="69" xfId="0" applyFont="1" applyBorder="1" applyAlignment="1" applyProtection="1">
      <alignment horizontal="center" vertical="center"/>
      <protection locked="0"/>
    </xf>
    <xf numFmtId="0" fontId="2" fillId="0" borderId="75" xfId="0" applyFont="1" applyBorder="1" applyAlignment="1" applyProtection="1">
      <alignment horizontal="center" vertical="center"/>
      <protection locked="0"/>
    </xf>
    <xf numFmtId="0" fontId="5" fillId="4" borderId="18" xfId="0" applyFont="1" applyFill="1" applyBorder="1" applyAlignment="1">
      <alignment horizontal="center" vertical="center"/>
    </xf>
    <xf numFmtId="0" fontId="5" fillId="4" borderId="17" xfId="0" applyFont="1" applyFill="1" applyBorder="1" applyAlignment="1">
      <alignment horizontal="center" vertical="center"/>
    </xf>
    <xf numFmtId="0" fontId="5" fillId="4" borderId="35"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3" xfId="0" applyFont="1" applyFill="1" applyBorder="1" applyAlignment="1">
      <alignment horizontal="center" vertical="center"/>
    </xf>
    <xf numFmtId="0" fontId="5" fillId="5" borderId="3" xfId="0" applyFont="1" applyFill="1" applyBorder="1" applyAlignment="1">
      <alignment horizontal="center" vertical="center"/>
    </xf>
    <xf numFmtId="0" fontId="5" fillId="4" borderId="13" xfId="0" applyFont="1" applyFill="1" applyBorder="1" applyAlignment="1">
      <alignment horizontal="center" vertical="center"/>
    </xf>
    <xf numFmtId="0" fontId="5" fillId="4" borderId="15" xfId="0" applyFont="1" applyFill="1" applyBorder="1" applyAlignment="1">
      <alignment horizontal="center" vertical="center"/>
    </xf>
    <xf numFmtId="0" fontId="5" fillId="5" borderId="15" xfId="0"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6" fillId="3" borderId="67" xfId="0" applyFont="1" applyFill="1" applyBorder="1" applyAlignment="1" applyProtection="1">
      <alignment horizontal="left" vertical="top" wrapText="1"/>
      <protection locked="0"/>
    </xf>
    <xf numFmtId="0" fontId="6" fillId="3" borderId="66" xfId="0" applyFont="1" applyFill="1" applyBorder="1" applyAlignment="1" applyProtection="1">
      <alignment horizontal="left" vertical="top" wrapText="1"/>
      <protection locked="0"/>
    </xf>
    <xf numFmtId="0" fontId="6" fillId="0" borderId="77" xfId="0" applyFont="1" applyBorder="1" applyAlignment="1" applyProtection="1">
      <alignment horizontal="center" vertical="top" wrapText="1"/>
      <protection locked="0"/>
    </xf>
    <xf numFmtId="0" fontId="6" fillId="0" borderId="78" xfId="0" applyFont="1" applyBorder="1" applyAlignment="1" applyProtection="1">
      <alignment horizontal="center" vertical="top" wrapText="1"/>
      <protection locked="0"/>
    </xf>
    <xf numFmtId="0" fontId="6" fillId="0" borderId="79" xfId="0" applyFont="1" applyBorder="1" applyAlignment="1" applyProtection="1">
      <alignment horizontal="center" vertical="top" wrapText="1"/>
      <protection locked="0"/>
    </xf>
    <xf numFmtId="0" fontId="6" fillId="0" borderId="113" xfId="0" applyFont="1" applyBorder="1" applyAlignment="1" applyProtection="1">
      <alignment horizontal="center" vertical="top" wrapText="1"/>
      <protection locked="0"/>
    </xf>
    <xf numFmtId="0" fontId="6" fillId="0" borderId="80" xfId="0" applyFont="1" applyBorder="1" applyAlignment="1" applyProtection="1">
      <alignment horizontal="center" vertical="top" wrapText="1"/>
      <protection locked="0"/>
    </xf>
    <xf numFmtId="0" fontId="6" fillId="0" borderId="81" xfId="0" applyFont="1" applyBorder="1" applyAlignment="1" applyProtection="1">
      <alignment horizontal="center" vertical="top" wrapText="1"/>
      <protection locked="0"/>
    </xf>
    <xf numFmtId="168" fontId="2" fillId="0" borderId="3" xfId="1" applyNumberFormat="1" applyFont="1" applyBorder="1" applyAlignment="1">
      <alignment vertical="center"/>
    </xf>
    <xf numFmtId="0" fontId="5" fillId="4" borderId="153" xfId="0" applyFont="1" applyFill="1" applyBorder="1" applyAlignment="1">
      <alignment horizontal="center" vertical="center"/>
    </xf>
    <xf numFmtId="44" fontId="4" fillId="7" borderId="27" xfId="1" applyFont="1" applyFill="1" applyBorder="1" applyAlignment="1" applyProtection="1">
      <alignment horizontal="center" vertical="center"/>
      <protection locked="0"/>
    </xf>
    <xf numFmtId="44" fontId="4" fillId="7" borderId="10" xfId="1" applyFont="1" applyFill="1" applyBorder="1" applyAlignment="1" applyProtection="1">
      <alignment horizontal="center" vertical="center"/>
      <protection locked="0"/>
    </xf>
    <xf numFmtId="0" fontId="31" fillId="0" borderId="0" xfId="0" applyFont="1" applyAlignment="1">
      <alignment horizontal="left" vertical="center" wrapText="1"/>
    </xf>
    <xf numFmtId="164" fontId="2" fillId="0" borderId="13" xfId="4" applyFont="1" applyBorder="1" applyAlignment="1">
      <alignment horizontal="center" vertical="center"/>
    </xf>
    <xf numFmtId="164" fontId="2" fillId="0" borderId="14" xfId="4" applyFont="1" applyBorder="1" applyAlignment="1">
      <alignment horizontal="center" vertical="center"/>
    </xf>
    <xf numFmtId="14" fontId="6" fillId="0" borderId="8" xfId="0" applyNumberFormat="1" applyFont="1" applyBorder="1" applyAlignment="1" applyProtection="1">
      <alignment horizontal="left" vertical="center"/>
      <protection locked="0"/>
    </xf>
    <xf numFmtId="0" fontId="6" fillId="0" borderId="27" xfId="0" applyFont="1" applyBorder="1" applyAlignment="1" applyProtection="1">
      <alignment horizontal="left" vertical="center"/>
      <protection locked="0"/>
    </xf>
    <xf numFmtId="0" fontId="11" fillId="7" borderId="3" xfId="0" applyFont="1" applyFill="1" applyBorder="1" applyAlignment="1">
      <alignment horizontal="left" vertical="center"/>
    </xf>
    <xf numFmtId="14" fontId="6" fillId="0" borderId="3" xfId="0" applyNumberFormat="1" applyFont="1" applyBorder="1" applyAlignment="1" applyProtection="1">
      <alignment horizontal="left" vertical="center"/>
      <protection locked="0"/>
    </xf>
    <xf numFmtId="0" fontId="11" fillId="7" borderId="3" xfId="0" applyFont="1" applyFill="1" applyBorder="1" applyAlignment="1">
      <alignment horizontal="left" vertical="center" wrapText="1"/>
    </xf>
    <xf numFmtId="14" fontId="6" fillId="0" borderId="10" xfId="0" applyNumberFormat="1" applyFont="1" applyBorder="1" applyAlignment="1" applyProtection="1">
      <alignment horizontal="left" vertical="center"/>
      <protection locked="0"/>
    </xf>
    <xf numFmtId="14" fontId="6" fillId="0" borderId="27" xfId="0" applyNumberFormat="1" applyFont="1" applyBorder="1" applyAlignment="1" applyProtection="1">
      <alignment horizontal="left" vertical="center"/>
      <protection locked="0"/>
    </xf>
    <xf numFmtId="168" fontId="26" fillId="0" borderId="97" xfId="4" applyNumberFormat="1" applyFont="1" applyBorder="1" applyAlignment="1" applyProtection="1">
      <alignment horizontal="center" vertical="center"/>
      <protection locked="0"/>
    </xf>
    <xf numFmtId="168" fontId="26" fillId="0" borderId="45" xfId="4" applyNumberFormat="1" applyFont="1" applyBorder="1" applyAlignment="1" applyProtection="1">
      <alignment horizontal="center" vertical="center"/>
      <protection locked="0"/>
    </xf>
    <xf numFmtId="168" fontId="26" fillId="0" borderId="115" xfId="4" applyNumberFormat="1" applyFont="1" applyBorder="1" applyAlignment="1" applyProtection="1">
      <alignment horizontal="center" vertical="center"/>
      <protection locked="0"/>
    </xf>
    <xf numFmtId="168" fontId="26" fillId="0" borderId="85" xfId="4" applyNumberFormat="1" applyFont="1" applyBorder="1" applyAlignment="1" applyProtection="1">
      <alignment horizontal="center" vertical="center"/>
      <protection locked="0"/>
    </xf>
    <xf numFmtId="168" fontId="3" fillId="9" borderId="120" xfId="4" applyNumberFormat="1" applyFont="1" applyFill="1" applyBorder="1" applyAlignment="1">
      <alignment horizontal="center" vertical="center"/>
    </xf>
    <xf numFmtId="168" fontId="3" fillId="9" borderId="121" xfId="4" applyNumberFormat="1" applyFont="1" applyFill="1" applyBorder="1" applyAlignment="1">
      <alignment horizontal="center" vertical="center"/>
    </xf>
    <xf numFmtId="165" fontId="3" fillId="9" borderId="98" xfId="0" applyNumberFormat="1" applyFont="1" applyFill="1" applyBorder="1" applyAlignment="1">
      <alignment horizontal="center" vertical="center"/>
    </xf>
    <xf numFmtId="165" fontId="3" fillId="9" borderId="99" xfId="0" applyNumberFormat="1" applyFont="1" applyFill="1" applyBorder="1" applyAlignment="1">
      <alignment horizontal="center" vertical="center"/>
    </xf>
    <xf numFmtId="165" fontId="3" fillId="9" borderId="100" xfId="0" applyNumberFormat="1" applyFont="1" applyFill="1" applyBorder="1" applyAlignment="1">
      <alignment horizontal="center" vertical="center"/>
    </xf>
    <xf numFmtId="0" fontId="2" fillId="0" borderId="0" xfId="0" applyFont="1" applyAlignment="1">
      <alignment horizontal="center" vertical="center"/>
    </xf>
    <xf numFmtId="0" fontId="20" fillId="0" borderId="20" xfId="0" applyFont="1" applyBorder="1" applyAlignment="1">
      <alignment horizontal="center" vertical="center"/>
    </xf>
    <xf numFmtId="0" fontId="20" fillId="0" borderId="0" xfId="0" applyFont="1" applyAlignment="1">
      <alignment horizontal="center" vertical="center"/>
    </xf>
    <xf numFmtId="0" fontId="21" fillId="0" borderId="3" xfId="0" applyFont="1" applyBorder="1" applyAlignment="1">
      <alignment horizontal="left" vertical="top" wrapText="1"/>
    </xf>
    <xf numFmtId="0" fontId="5" fillId="5" borderId="15" xfId="0" applyFont="1" applyFill="1" applyBorder="1" applyAlignment="1">
      <alignment horizontal="center" vertical="center" wrapText="1"/>
    </xf>
    <xf numFmtId="0" fontId="7" fillId="0" borderId="0" xfId="0" applyFont="1" applyAlignment="1">
      <alignment horizontal="left" vertical="center" wrapText="1"/>
    </xf>
    <xf numFmtId="0" fontId="5" fillId="4" borderId="19" xfId="0" applyFont="1" applyFill="1" applyBorder="1" applyAlignment="1">
      <alignment horizontal="center" vertical="center"/>
    </xf>
    <xf numFmtId="0" fontId="5" fillId="4" borderId="30" xfId="0" applyFont="1" applyFill="1" applyBorder="1" applyAlignment="1">
      <alignment horizontal="center" vertical="center"/>
    </xf>
    <xf numFmtId="0" fontId="5" fillId="4" borderId="31" xfId="0" applyFont="1" applyFill="1" applyBorder="1" applyAlignment="1">
      <alignment horizontal="center" vertical="center"/>
    </xf>
    <xf numFmtId="0" fontId="11" fillId="7" borderId="8" xfId="0" applyFont="1" applyFill="1" applyBorder="1" applyAlignment="1">
      <alignment horizontal="center" vertical="center"/>
    </xf>
    <xf numFmtId="0" fontId="11" fillId="7" borderId="27" xfId="0" applyFont="1" applyFill="1" applyBorder="1" applyAlignment="1">
      <alignment horizontal="center" vertical="center"/>
    </xf>
    <xf numFmtId="41" fontId="6" fillId="0" borderId="8" xfId="3" applyFont="1" applyBorder="1" applyAlignment="1" applyProtection="1">
      <alignment horizontal="center" vertical="center"/>
      <protection locked="0"/>
    </xf>
    <xf numFmtId="41" fontId="6" fillId="0" borderId="27" xfId="3" applyFont="1" applyBorder="1" applyAlignment="1" applyProtection="1">
      <alignment horizontal="center" vertical="center"/>
      <protection locked="0"/>
    </xf>
    <xf numFmtId="41" fontId="6" fillId="0" borderId="10" xfId="3" applyFont="1" applyBorder="1" applyAlignment="1" applyProtection="1">
      <alignment horizontal="center" vertical="center"/>
      <protection locked="0"/>
    </xf>
    <xf numFmtId="0" fontId="2" fillId="5" borderId="65" xfId="0" applyFont="1" applyFill="1" applyBorder="1" applyAlignment="1">
      <alignment horizontal="center" vertical="center"/>
    </xf>
    <xf numFmtId="0" fontId="2" fillId="5" borderId="67" xfId="0" applyFont="1" applyFill="1" applyBorder="1" applyAlignment="1">
      <alignment horizontal="center" vertical="center"/>
    </xf>
    <xf numFmtId="168" fontId="3" fillId="9" borderId="65" xfId="0" applyNumberFormat="1" applyFont="1" applyFill="1" applyBorder="1" applyAlignment="1">
      <alignment horizontal="center" vertical="center"/>
    </xf>
    <xf numFmtId="168" fontId="3" fillId="9" borderId="67" xfId="0" applyNumberFormat="1" applyFont="1" applyFill="1" applyBorder="1" applyAlignment="1">
      <alignment horizontal="center" vertical="center"/>
    </xf>
    <xf numFmtId="168" fontId="3" fillId="9" borderId="66" xfId="0" applyNumberFormat="1" applyFont="1" applyFill="1" applyBorder="1" applyAlignment="1">
      <alignment horizontal="center" vertical="center"/>
    </xf>
    <xf numFmtId="0" fontId="19" fillId="0" borderId="0" xfId="0" applyFont="1" applyAlignment="1">
      <alignment horizontal="center" vertical="center"/>
    </xf>
    <xf numFmtId="0" fontId="19" fillId="0" borderId="0" xfId="0" applyFont="1" applyAlignment="1">
      <alignment horizontal="center" vertical="center" wrapText="1"/>
    </xf>
    <xf numFmtId="0" fontId="11" fillId="7" borderId="10" xfId="0" applyFont="1" applyFill="1" applyBorder="1" applyAlignment="1">
      <alignment horizontal="center" vertical="center"/>
    </xf>
    <xf numFmtId="0" fontId="6" fillId="0" borderId="8" xfId="0" applyFont="1" applyBorder="1" applyAlignment="1" applyProtection="1">
      <alignment horizontal="left" vertical="center"/>
      <protection locked="0"/>
    </xf>
    <xf numFmtId="0" fontId="6" fillId="0" borderId="10" xfId="0" applyFont="1" applyBorder="1" applyAlignment="1" applyProtection="1">
      <alignment horizontal="left" vertical="center"/>
      <protection locked="0"/>
    </xf>
    <xf numFmtId="168" fontId="2" fillId="0" borderId="3" xfId="1" applyNumberFormat="1" applyFont="1" applyBorder="1" applyAlignment="1" applyProtection="1">
      <alignment vertical="center"/>
      <protection locked="0"/>
    </xf>
    <xf numFmtId="0" fontId="6" fillId="0" borderId="7" xfId="0" applyFont="1" applyBorder="1" applyAlignment="1" applyProtection="1">
      <alignment horizontal="left" vertical="center"/>
      <protection locked="0"/>
    </xf>
    <xf numFmtId="0" fontId="6" fillId="0" borderId="26" xfId="0" applyFont="1" applyBorder="1" applyAlignment="1" applyProtection="1">
      <alignment horizontal="left" vertical="center"/>
      <protection locked="0"/>
    </xf>
    <xf numFmtId="0" fontId="6" fillId="0" borderId="9" xfId="0" applyFont="1" applyBorder="1" applyAlignment="1" applyProtection="1">
      <alignment horizontal="left" vertical="center"/>
      <protection locked="0"/>
    </xf>
    <xf numFmtId="0" fontId="2" fillId="5" borderId="94" xfId="0" applyFont="1" applyFill="1" applyBorder="1" applyAlignment="1">
      <alignment horizontal="center" vertical="center"/>
    </xf>
    <xf numFmtId="0" fontId="2" fillId="5" borderId="95" xfId="0" applyFont="1" applyFill="1" applyBorder="1" applyAlignment="1">
      <alignment horizontal="center" vertical="center"/>
    </xf>
    <xf numFmtId="0" fontId="2" fillId="5" borderId="96" xfId="0" applyFont="1" applyFill="1" applyBorder="1" applyAlignment="1">
      <alignment horizontal="center" vertical="center"/>
    </xf>
    <xf numFmtId="165" fontId="12" fillId="0" borderId="85" xfId="0" applyNumberFormat="1" applyFont="1" applyBorder="1" applyAlignment="1">
      <alignment horizontal="center" vertical="center"/>
    </xf>
    <xf numFmtId="165" fontId="12" fillId="0" borderId="87" xfId="0" applyNumberFormat="1" applyFont="1" applyBorder="1" applyAlignment="1">
      <alignment horizontal="center" vertical="center"/>
    </xf>
    <xf numFmtId="0" fontId="2" fillId="0" borderId="0" xfId="0" applyFont="1" applyAlignment="1">
      <alignment horizontal="left" vertical="center" wrapText="1"/>
    </xf>
    <xf numFmtId="0" fontId="14" fillId="0" borderId="0" xfId="0" applyFont="1" applyAlignment="1">
      <alignment horizontal="left" vertical="center" wrapText="1"/>
    </xf>
    <xf numFmtId="0" fontId="5" fillId="4" borderId="3" xfId="0" applyFont="1" applyFill="1" applyBorder="1" applyAlignment="1">
      <alignment horizontal="center" vertical="center" wrapText="1"/>
    </xf>
    <xf numFmtId="0" fontId="2" fillId="0" borderId="68" xfId="0" applyFont="1" applyBorder="1" applyAlignment="1" applyProtection="1">
      <alignment horizontal="center" vertical="center"/>
      <protection locked="0"/>
    </xf>
    <xf numFmtId="0" fontId="2" fillId="0" borderId="76" xfId="0" applyFont="1" applyBorder="1" applyAlignment="1" applyProtection="1">
      <alignment horizontal="center" vertical="center"/>
      <protection locked="0"/>
    </xf>
    <xf numFmtId="0" fontId="5" fillId="5" borderId="56" xfId="0" applyFont="1" applyFill="1" applyBorder="1" applyAlignment="1">
      <alignment horizontal="center" vertical="center"/>
    </xf>
    <xf numFmtId="0" fontId="5" fillId="5" borderId="57" xfId="0" applyFont="1" applyFill="1" applyBorder="1" applyAlignment="1">
      <alignment horizontal="center" vertical="center"/>
    </xf>
    <xf numFmtId="168" fontId="2" fillId="5" borderId="57" xfId="0" applyNumberFormat="1" applyFont="1" applyFill="1" applyBorder="1" applyAlignment="1">
      <alignment horizontal="center" vertical="center"/>
    </xf>
    <xf numFmtId="168" fontId="2" fillId="5" borderId="64"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4" fillId="2" borderId="3" xfId="0" applyFont="1" applyFill="1" applyBorder="1" applyAlignment="1">
      <alignment horizontal="center" vertical="center"/>
    </xf>
    <xf numFmtId="0" fontId="11" fillId="7" borderId="8" xfId="0" applyFont="1" applyFill="1" applyBorder="1" applyAlignment="1">
      <alignment horizontal="left" vertical="center"/>
    </xf>
    <xf numFmtId="0" fontId="11" fillId="7" borderId="88" xfId="0" applyFont="1" applyFill="1" applyBorder="1" applyAlignment="1">
      <alignment horizontal="center" vertical="center"/>
    </xf>
    <xf numFmtId="0" fontId="6" fillId="0" borderId="8"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28" fillId="7" borderId="8" xfId="0" applyFont="1" applyFill="1" applyBorder="1" applyAlignment="1">
      <alignment horizontal="left" vertical="center"/>
    </xf>
    <xf numFmtId="0" fontId="28" fillId="7" borderId="27" xfId="0" applyFont="1" applyFill="1" applyBorder="1" applyAlignment="1">
      <alignment horizontal="left" vertical="center"/>
    </xf>
    <xf numFmtId="0" fontId="28" fillId="7" borderId="10" xfId="0" applyFont="1" applyFill="1" applyBorder="1" applyAlignment="1">
      <alignment horizontal="left" vertical="center"/>
    </xf>
    <xf numFmtId="0" fontId="6" fillId="0" borderId="3" xfId="0" applyFont="1" applyBorder="1" applyAlignment="1" applyProtection="1">
      <alignment horizontal="left" vertical="center"/>
      <protection locked="0"/>
    </xf>
    <xf numFmtId="0" fontId="11" fillId="7" borderId="27" xfId="0" applyFont="1" applyFill="1" applyBorder="1" applyAlignment="1">
      <alignment horizontal="left" vertical="center"/>
    </xf>
    <xf numFmtId="0" fontId="11" fillId="7" borderId="7" xfId="0" applyFont="1" applyFill="1" applyBorder="1" applyAlignment="1">
      <alignment horizontal="center" vertical="center"/>
    </xf>
    <xf numFmtId="0" fontId="11" fillId="7" borderId="9" xfId="0" applyFont="1" applyFill="1" applyBorder="1" applyAlignment="1">
      <alignment horizontal="center" vertical="center"/>
    </xf>
    <xf numFmtId="0" fontId="2" fillId="0" borderId="26" xfId="0" applyFont="1" applyBorder="1" applyAlignment="1">
      <alignment horizontal="center" vertical="center"/>
    </xf>
    <xf numFmtId="0" fontId="3" fillId="2" borderId="0" xfId="0" applyFont="1" applyFill="1" applyAlignment="1">
      <alignment horizontal="left" vertical="center" wrapText="1"/>
    </xf>
    <xf numFmtId="0" fontId="3" fillId="2" borderId="0" xfId="0" applyFont="1" applyFill="1" applyAlignment="1">
      <alignment horizontal="left" vertical="center"/>
    </xf>
    <xf numFmtId="0" fontId="6" fillId="0" borderId="3" xfId="0" applyFont="1" applyBorder="1" applyAlignment="1" applyProtection="1">
      <alignment vertical="center" wrapText="1"/>
      <protection locked="0"/>
    </xf>
    <xf numFmtId="164" fontId="2" fillId="0" borderId="3" xfId="4" applyFont="1" applyBorder="1" applyAlignment="1" applyProtection="1">
      <alignment vertical="center"/>
      <protection locked="0"/>
    </xf>
    <xf numFmtId="0" fontId="6" fillId="0" borderId="88" xfId="0" applyFont="1" applyFill="1" applyBorder="1" applyAlignment="1" applyProtection="1">
      <alignment horizontal="center" vertical="center" wrapText="1"/>
      <protection locked="0"/>
    </xf>
    <xf numFmtId="166" fontId="6" fillId="0" borderId="88" xfId="2" applyNumberFormat="1" applyFont="1" applyBorder="1" applyAlignment="1" applyProtection="1">
      <alignment horizontal="center" vertical="center" wrapText="1"/>
      <protection locked="0"/>
    </xf>
    <xf numFmtId="0" fontId="6" fillId="0" borderId="88" xfId="0" applyFont="1" applyBorder="1" applyAlignment="1" applyProtection="1">
      <alignment horizontal="center" vertical="center" wrapText="1"/>
      <protection locked="0"/>
    </xf>
    <xf numFmtId="0" fontId="23" fillId="0" borderId="106" xfId="0" applyFont="1" applyBorder="1" applyAlignment="1" applyProtection="1">
      <alignment horizontal="center" vertical="center" wrapText="1"/>
      <protection locked="0"/>
    </xf>
    <xf numFmtId="0" fontId="23" fillId="0" borderId="107" xfId="0" applyFont="1" applyBorder="1" applyAlignment="1" applyProtection="1">
      <alignment horizontal="center" vertical="center" wrapText="1"/>
      <protection locked="0"/>
    </xf>
    <xf numFmtId="166" fontId="6" fillId="5" borderId="18" xfId="0" applyNumberFormat="1" applyFont="1" applyFill="1" applyBorder="1" applyAlignment="1">
      <alignment horizontal="center" vertical="center"/>
    </xf>
    <xf numFmtId="166" fontId="6" fillId="5" borderId="17" xfId="0" applyNumberFormat="1" applyFont="1" applyFill="1" applyBorder="1" applyAlignment="1">
      <alignment horizontal="center" vertical="center"/>
    </xf>
    <xf numFmtId="166" fontId="6" fillId="5" borderId="19" xfId="0" applyNumberFormat="1" applyFont="1" applyFill="1" applyBorder="1" applyAlignment="1">
      <alignment horizontal="center" vertical="center"/>
    </xf>
    <xf numFmtId="166" fontId="9" fillId="5" borderId="4" xfId="0" applyNumberFormat="1" applyFont="1" applyFill="1" applyBorder="1" applyAlignment="1">
      <alignment horizontal="left" vertical="center"/>
    </xf>
    <xf numFmtId="166" fontId="9" fillId="5" borderId="5" xfId="0" applyNumberFormat="1" applyFont="1" applyFill="1" applyBorder="1" applyAlignment="1">
      <alignment horizontal="left"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169" fontId="6" fillId="0" borderId="5" xfId="1" applyNumberFormat="1" applyFont="1" applyBorder="1" applyAlignment="1" applyProtection="1">
      <alignment horizontal="center" vertical="center"/>
      <protection locked="0"/>
    </xf>
    <xf numFmtId="169" fontId="6" fillId="0" borderId="6" xfId="1" applyNumberFormat="1" applyFont="1" applyBorder="1" applyAlignment="1" applyProtection="1">
      <alignment horizontal="center" vertical="center"/>
      <protection locked="0"/>
    </xf>
    <xf numFmtId="14" fontId="2" fillId="0" borderId="13" xfId="0" applyNumberFormat="1" applyFont="1" applyBorder="1" applyAlignment="1">
      <alignment horizontal="center" vertical="center" wrapText="1"/>
    </xf>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14" fontId="23" fillId="0" borderId="106" xfId="0" applyNumberFormat="1" applyFont="1" applyBorder="1" applyAlignment="1" applyProtection="1">
      <alignment horizontal="center" vertical="center" wrapText="1"/>
      <protection locked="0"/>
    </xf>
    <xf numFmtId="0" fontId="8" fillId="0" borderId="0" xfId="0" applyFont="1" applyAlignment="1">
      <alignment horizontal="left" vertical="center" wrapText="1"/>
    </xf>
    <xf numFmtId="0" fontId="2" fillId="5" borderId="30" xfId="0" applyFont="1" applyFill="1" applyBorder="1" applyAlignment="1">
      <alignment horizontal="center" vertical="center" wrapText="1"/>
    </xf>
    <xf numFmtId="0" fontId="2" fillId="5" borderId="36"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5" borderId="12" xfId="0" applyFont="1" applyFill="1" applyBorder="1" applyAlignment="1">
      <alignment horizontal="center" vertical="center" wrapText="1"/>
    </xf>
    <xf numFmtId="166" fontId="2" fillId="5" borderId="30" xfId="0" applyNumberFormat="1" applyFont="1" applyFill="1" applyBorder="1" applyAlignment="1">
      <alignment horizontal="center" vertical="center"/>
    </xf>
    <xf numFmtId="166" fontId="2" fillId="5" borderId="36" xfId="0" applyNumberFormat="1" applyFont="1" applyFill="1" applyBorder="1" applyAlignment="1">
      <alignment horizontal="center" vertical="center"/>
    </xf>
    <xf numFmtId="166" fontId="2" fillId="5" borderId="38" xfId="0" applyNumberFormat="1" applyFont="1" applyFill="1" applyBorder="1" applyAlignment="1">
      <alignment horizontal="center" vertical="center"/>
    </xf>
    <xf numFmtId="166" fontId="2" fillId="5" borderId="32" xfId="0" applyNumberFormat="1" applyFont="1" applyFill="1" applyBorder="1" applyAlignment="1">
      <alignment horizontal="center" vertical="center"/>
    </xf>
    <xf numFmtId="1" fontId="2" fillId="0" borderId="4" xfId="0" applyNumberFormat="1" applyFont="1" applyBorder="1" applyAlignment="1" applyProtection="1">
      <alignment horizontal="center" vertical="center"/>
      <protection locked="0"/>
    </xf>
    <xf numFmtId="1" fontId="2" fillId="0" borderId="6" xfId="0" applyNumberFormat="1" applyFont="1" applyBorder="1" applyAlignment="1" applyProtection="1">
      <alignment horizontal="center" vertical="center"/>
      <protection locked="0"/>
    </xf>
    <xf numFmtId="14" fontId="2" fillId="3" borderId="11" xfId="0" applyNumberFormat="1" applyFont="1" applyFill="1" applyBorder="1" applyAlignment="1">
      <alignment horizontal="center" vertical="center"/>
    </xf>
    <xf numFmtId="14" fontId="2" fillId="3" borderId="12" xfId="0" applyNumberFormat="1" applyFont="1" applyFill="1" applyBorder="1" applyAlignment="1">
      <alignment horizontal="center" vertical="center"/>
    </xf>
    <xf numFmtId="14" fontId="2" fillId="3" borderId="10" xfId="0" applyNumberFormat="1" applyFont="1" applyFill="1" applyBorder="1" applyAlignment="1">
      <alignment horizontal="center" vertical="center"/>
    </xf>
    <xf numFmtId="14" fontId="2" fillId="3" borderId="8" xfId="0" applyNumberFormat="1" applyFont="1" applyFill="1" applyBorder="1" applyAlignment="1">
      <alignment horizontal="center" vertical="center"/>
    </xf>
    <xf numFmtId="0" fontId="2" fillId="0" borderId="0" xfId="0" applyFont="1" applyAlignment="1">
      <alignment horizontal="left" vertical="center"/>
    </xf>
    <xf numFmtId="0" fontId="2" fillId="5" borderId="1" xfId="0" applyFont="1" applyFill="1" applyBorder="1" applyAlignment="1">
      <alignment horizontal="center" vertical="center"/>
    </xf>
    <xf numFmtId="0" fontId="2" fillId="5" borderId="89" xfId="0" applyFont="1" applyFill="1" applyBorder="1" applyAlignment="1">
      <alignment horizontal="center" vertical="center" wrapText="1"/>
    </xf>
    <xf numFmtId="0" fontId="2" fillId="5" borderId="90" xfId="0" applyFont="1" applyFill="1" applyBorder="1" applyAlignment="1">
      <alignment horizontal="center" vertical="center" wrapText="1"/>
    </xf>
    <xf numFmtId="0" fontId="2" fillId="5" borderId="91" xfId="0" applyFont="1" applyFill="1" applyBorder="1" applyAlignment="1">
      <alignment horizontal="center" vertical="center" wrapText="1"/>
    </xf>
    <xf numFmtId="0" fontId="2" fillId="5" borderId="92" xfId="0" applyFont="1" applyFill="1" applyBorder="1" applyAlignment="1">
      <alignment horizontal="center" vertical="center" wrapText="1"/>
    </xf>
    <xf numFmtId="0" fontId="2" fillId="5" borderId="0" xfId="0" applyFont="1" applyFill="1" applyAlignment="1">
      <alignment horizontal="center" vertical="center" wrapText="1"/>
    </xf>
    <xf numFmtId="0" fontId="2" fillId="5" borderId="93" xfId="0" applyFont="1" applyFill="1" applyBorder="1" applyAlignment="1">
      <alignment horizontal="center" vertical="center" wrapText="1"/>
    </xf>
    <xf numFmtId="0" fontId="21" fillId="0" borderId="3"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2" fillId="0" borderId="24" xfId="0" applyFont="1" applyBorder="1" applyAlignment="1">
      <alignment horizontal="justify" vertical="top" wrapText="1"/>
    </xf>
    <xf numFmtId="0" fontId="2" fillId="0" borderId="0" xfId="0" applyFont="1" applyAlignment="1">
      <alignment horizontal="justify" vertical="top" wrapText="1"/>
    </xf>
    <xf numFmtId="0" fontId="7" fillId="0" borderId="0" xfId="0" applyFont="1" applyAlignment="1">
      <alignment horizontal="left" vertical="top" wrapText="1"/>
    </xf>
    <xf numFmtId="166" fontId="6" fillId="5" borderId="104" xfId="0" applyNumberFormat="1" applyFont="1" applyFill="1" applyBorder="1" applyAlignment="1">
      <alignment horizontal="center" vertical="center"/>
    </xf>
    <xf numFmtId="166" fontId="6" fillId="5" borderId="102" xfId="0" applyNumberFormat="1" applyFont="1" applyFill="1" applyBorder="1" applyAlignment="1">
      <alignment horizontal="center" vertical="center"/>
    </xf>
    <xf numFmtId="166" fontId="6" fillId="5" borderId="103" xfId="0" applyNumberFormat="1" applyFont="1" applyFill="1" applyBorder="1" applyAlignment="1">
      <alignment horizontal="center" vertical="center"/>
    </xf>
    <xf numFmtId="0" fontId="2" fillId="5" borderId="101" xfId="0" applyFont="1" applyFill="1" applyBorder="1" applyAlignment="1">
      <alignment horizontal="center" vertical="center"/>
    </xf>
    <xf numFmtId="0" fontId="2" fillId="5" borderId="114" xfId="0" applyFont="1" applyFill="1" applyBorder="1" applyAlignment="1">
      <alignment horizontal="center" vertical="center"/>
    </xf>
    <xf numFmtId="168" fontId="11" fillId="9" borderId="122" xfId="0" applyNumberFormat="1" applyFont="1" applyFill="1" applyBorder="1" applyAlignment="1">
      <alignment horizontal="center" vertical="center"/>
    </xf>
    <xf numFmtId="168" fontId="11" fillId="9" borderId="123" xfId="0" applyNumberFormat="1" applyFont="1" applyFill="1" applyBorder="1" applyAlignment="1">
      <alignment horizontal="center" vertical="center"/>
    </xf>
    <xf numFmtId="168" fontId="11" fillId="9" borderId="124" xfId="0" applyNumberFormat="1" applyFont="1" applyFill="1" applyBorder="1" applyAlignment="1">
      <alignment horizontal="center" vertical="center"/>
    </xf>
    <xf numFmtId="168" fontId="26" fillId="0" borderId="116" xfId="4" applyNumberFormat="1" applyFont="1" applyBorder="1" applyAlignment="1" applyProtection="1">
      <alignment horizontal="center" vertical="center"/>
      <protection locked="0"/>
    </xf>
    <xf numFmtId="168" fontId="26" fillId="0" borderId="117" xfId="4" applyNumberFormat="1" applyFont="1" applyBorder="1" applyAlignment="1" applyProtection="1">
      <alignment horizontal="center" vertical="center"/>
      <protection locked="0"/>
    </xf>
    <xf numFmtId="168" fontId="26" fillId="0" borderId="118" xfId="4" applyNumberFormat="1" applyFont="1" applyBorder="1" applyAlignment="1" applyProtection="1">
      <alignment horizontal="center" vertical="center"/>
      <protection locked="0"/>
    </xf>
    <xf numFmtId="168" fontId="3" fillId="9" borderId="119" xfId="0" applyNumberFormat="1" applyFont="1" applyFill="1" applyBorder="1" applyAlignment="1">
      <alignment horizontal="center" vertical="center"/>
    </xf>
    <xf numFmtId="168" fontId="3" fillId="9" borderId="120" xfId="0" applyNumberFormat="1" applyFont="1" applyFill="1" applyBorder="1" applyAlignment="1">
      <alignment horizontal="center" vertical="center"/>
    </xf>
    <xf numFmtId="166" fontId="9" fillId="5" borderId="22" xfId="0" applyNumberFormat="1" applyFont="1" applyFill="1" applyBorder="1" applyAlignment="1">
      <alignment horizontal="left" vertical="center"/>
    </xf>
    <xf numFmtId="166" fontId="9" fillId="5" borderId="16" xfId="0" applyNumberFormat="1" applyFont="1" applyFill="1" applyBorder="1" applyAlignment="1">
      <alignment horizontal="left" vertical="center"/>
    </xf>
    <xf numFmtId="0" fontId="5" fillId="6" borderId="5" xfId="0" applyFont="1" applyFill="1" applyBorder="1" applyAlignment="1">
      <alignment horizontal="center" vertical="center"/>
    </xf>
    <xf numFmtId="166" fontId="6" fillId="5" borderId="35" xfId="0" applyNumberFormat="1" applyFont="1" applyFill="1" applyBorder="1" applyAlignment="1">
      <alignment horizontal="center" vertical="center"/>
    </xf>
    <xf numFmtId="0" fontId="23" fillId="0" borderId="105" xfId="0" applyFont="1" applyBorder="1" applyAlignment="1" applyProtection="1">
      <alignment horizontal="center" vertical="center" wrapText="1"/>
      <protection locked="0"/>
    </xf>
    <xf numFmtId="166" fontId="2" fillId="5" borderId="11" xfId="0" applyNumberFormat="1" applyFont="1" applyFill="1" applyBorder="1" applyAlignment="1">
      <alignment horizontal="center" vertical="center"/>
    </xf>
    <xf numFmtId="166" fontId="2" fillId="5" borderId="12" xfId="0" applyNumberFormat="1" applyFont="1" applyFill="1" applyBorder="1" applyAlignment="1">
      <alignment horizontal="center" vertical="center"/>
    </xf>
    <xf numFmtId="166" fontId="2" fillId="5" borderId="10" xfId="0" applyNumberFormat="1" applyFont="1" applyFill="1" applyBorder="1" applyAlignment="1">
      <alignment horizontal="center" vertical="center"/>
    </xf>
    <xf numFmtId="166" fontId="2" fillId="5" borderId="8" xfId="0" applyNumberFormat="1" applyFont="1" applyFill="1" applyBorder="1" applyAlignment="1">
      <alignment horizontal="center" vertical="center"/>
    </xf>
    <xf numFmtId="0" fontId="5" fillId="6" borderId="4" xfId="0" applyFont="1" applyFill="1" applyBorder="1" applyAlignment="1">
      <alignment horizontal="center" vertical="center"/>
    </xf>
    <xf numFmtId="0" fontId="5" fillId="6" borderId="6" xfId="0" applyFont="1" applyFill="1" applyBorder="1" applyAlignment="1">
      <alignment horizontal="center" vertical="center"/>
    </xf>
    <xf numFmtId="10" fontId="2" fillId="5" borderId="11" xfId="0" applyNumberFormat="1" applyFont="1" applyFill="1" applyBorder="1" applyAlignment="1">
      <alignment horizontal="center" vertical="center"/>
    </xf>
    <xf numFmtId="0" fontId="2" fillId="5" borderId="12" xfId="0" applyFont="1" applyFill="1" applyBorder="1" applyAlignment="1">
      <alignment horizontal="center" vertical="center"/>
    </xf>
    <xf numFmtId="0" fontId="5" fillId="6" borderId="18" xfId="0" applyFont="1" applyFill="1" applyBorder="1" applyAlignment="1">
      <alignment horizontal="center" vertical="center"/>
    </xf>
    <xf numFmtId="0" fontId="5" fillId="6" borderId="17" xfId="0" applyFont="1" applyFill="1" applyBorder="1" applyAlignment="1">
      <alignment horizontal="center" vertical="center"/>
    </xf>
    <xf numFmtId="0" fontId="5" fillId="6" borderId="19"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6" xfId="0" applyFont="1" applyFill="1" applyBorder="1" applyAlignment="1">
      <alignment horizontal="center" vertical="center"/>
    </xf>
    <xf numFmtId="0" fontId="21" fillId="0" borderId="153" xfId="0" applyFont="1" applyBorder="1" applyAlignment="1" applyProtection="1">
      <alignment horizontal="center" vertical="top" wrapText="1"/>
      <protection locked="0"/>
    </xf>
    <xf numFmtId="0" fontId="21" fillId="0" borderId="153" xfId="0" applyFont="1" applyBorder="1" applyAlignment="1" applyProtection="1">
      <alignment horizontal="justify" vertical="top" wrapText="1"/>
      <protection locked="0"/>
    </xf>
    <xf numFmtId="44" fontId="35" fillId="5" borderId="16" xfId="1" applyFont="1" applyFill="1" applyBorder="1" applyAlignment="1">
      <alignment horizontal="center" vertical="center" wrapText="1"/>
    </xf>
    <xf numFmtId="0" fontId="7" fillId="5" borderId="18" xfId="0" applyFont="1" applyFill="1" applyBorder="1" applyAlignment="1">
      <alignment horizontal="center" vertical="justify" wrapText="1"/>
    </xf>
    <xf numFmtId="0" fontId="7" fillId="5" borderId="17" xfId="0" applyFont="1" applyFill="1" applyBorder="1" applyAlignment="1">
      <alignment horizontal="center" vertical="justify" wrapText="1"/>
    </xf>
    <xf numFmtId="0" fontId="7" fillId="5" borderId="19" xfId="0" applyFont="1" applyFill="1" applyBorder="1" applyAlignment="1">
      <alignment horizontal="center" vertical="justify" wrapText="1"/>
    </xf>
    <xf numFmtId="0" fontId="7" fillId="5" borderId="0" xfId="0" applyFont="1" applyFill="1" applyAlignment="1">
      <alignment horizontal="left" vertical="justify" wrapText="1"/>
    </xf>
    <xf numFmtId="0" fontId="7" fillId="5" borderId="21" xfId="0" applyFont="1" applyFill="1" applyBorder="1" applyAlignment="1">
      <alignment horizontal="left" vertical="justify" wrapText="1"/>
    </xf>
    <xf numFmtId="0" fontId="36" fillId="5" borderId="22" xfId="0" applyFont="1" applyFill="1" applyBorder="1" applyAlignment="1">
      <alignment horizontal="center" vertical="center" wrapText="1"/>
    </xf>
    <xf numFmtId="0" fontId="36" fillId="5" borderId="16" xfId="0" applyFont="1" applyFill="1" applyBorder="1" applyAlignment="1">
      <alignment horizontal="center" vertical="center" wrapText="1"/>
    </xf>
    <xf numFmtId="49" fontId="6" fillId="5" borderId="17" xfId="0" applyNumberFormat="1" applyFont="1" applyFill="1" applyBorder="1" applyAlignment="1">
      <alignment horizontal="center" vertical="center"/>
    </xf>
    <xf numFmtId="0" fontId="6" fillId="5" borderId="20" xfId="0" applyFont="1" applyFill="1" applyBorder="1" applyAlignment="1">
      <alignment horizontal="center" vertical="center" wrapText="1"/>
    </xf>
    <xf numFmtId="0" fontId="6" fillId="5" borderId="0" xfId="0" applyFont="1" applyFill="1" applyAlignment="1">
      <alignment horizontal="center" vertical="center" wrapText="1"/>
    </xf>
    <xf numFmtId="0" fontId="6" fillId="5" borderId="0" xfId="0" applyFont="1" applyFill="1" applyAlignment="1">
      <alignment horizontal="right" vertical="center"/>
    </xf>
    <xf numFmtId="0" fontId="6" fillId="5" borderId="18" xfId="0" applyFont="1" applyFill="1" applyBorder="1" applyAlignment="1">
      <alignment horizontal="left" vertical="center" wrapText="1"/>
    </xf>
    <xf numFmtId="0" fontId="6" fillId="5" borderId="17" xfId="0" applyFont="1" applyFill="1" applyBorder="1" applyAlignment="1">
      <alignment horizontal="left" vertical="center" wrapText="1"/>
    </xf>
    <xf numFmtId="0" fontId="6" fillId="5" borderId="19" xfId="0" applyFont="1" applyFill="1" applyBorder="1" applyAlignment="1">
      <alignment horizontal="left" vertical="center" wrapText="1"/>
    </xf>
    <xf numFmtId="0" fontId="6" fillId="5" borderId="20" xfId="0" applyFont="1" applyFill="1" applyBorder="1" applyAlignment="1">
      <alignment horizontal="left" vertical="center" wrapText="1"/>
    </xf>
    <xf numFmtId="0" fontId="6" fillId="5" borderId="21" xfId="0" applyFont="1" applyFill="1" applyBorder="1" applyAlignment="1">
      <alignment horizontal="left" vertical="center" wrapText="1"/>
    </xf>
    <xf numFmtId="0" fontId="11" fillId="10" borderId="30" xfId="1" applyNumberFormat="1" applyFont="1" applyFill="1" applyBorder="1" applyAlignment="1" applyProtection="1">
      <alignment horizontal="center" vertical="center" wrapText="1"/>
      <protection locked="0"/>
    </xf>
    <xf numFmtId="0" fontId="11" fillId="10" borderId="31" xfId="1" applyNumberFormat="1" applyFont="1" applyFill="1" applyBorder="1" applyAlignment="1" applyProtection="1">
      <alignment horizontal="center" vertical="center" wrapText="1"/>
      <protection locked="0"/>
    </xf>
    <xf numFmtId="14" fontId="6" fillId="0" borderId="3" xfId="0" applyNumberFormat="1" applyFont="1" applyBorder="1" applyAlignment="1" applyProtection="1">
      <alignment horizontal="center" vertical="center" wrapText="1"/>
      <protection locked="0"/>
    </xf>
    <xf numFmtId="14" fontId="6" fillId="0" borderId="15" xfId="0" applyNumberFormat="1" applyFont="1" applyBorder="1" applyAlignment="1" applyProtection="1">
      <alignment horizontal="center" vertical="center" wrapText="1"/>
      <protection locked="0"/>
    </xf>
    <xf numFmtId="0" fontId="6" fillId="0" borderId="3" xfId="1" applyNumberFormat="1" applyFont="1" applyBorder="1" applyAlignment="1" applyProtection="1">
      <alignment horizontal="center" vertical="center" wrapText="1"/>
      <protection locked="0"/>
    </xf>
    <xf numFmtId="0" fontId="6" fillId="0" borderId="12" xfId="1" applyNumberFormat="1" applyFont="1" applyBorder="1" applyAlignment="1" applyProtection="1">
      <alignment horizontal="center" vertical="center" wrapText="1"/>
      <protection locked="0"/>
    </xf>
    <xf numFmtId="0" fontId="6" fillId="0" borderId="15" xfId="1" applyNumberFormat="1" applyFont="1" applyBorder="1" applyAlignment="1" applyProtection="1">
      <alignment horizontal="center" vertical="center" wrapText="1"/>
      <protection locked="0"/>
    </xf>
    <xf numFmtId="0" fontId="6" fillId="0" borderId="14" xfId="1" applyNumberFormat="1" applyFont="1" applyBorder="1" applyAlignment="1" applyProtection="1">
      <alignment horizontal="center" vertical="center" wrapText="1"/>
      <protection locked="0"/>
    </xf>
    <xf numFmtId="1" fontId="6" fillId="0" borderId="3" xfId="0" applyNumberFormat="1" applyFont="1" applyBorder="1" applyAlignment="1" applyProtection="1">
      <alignment horizontal="center" vertical="center" wrapText="1"/>
      <protection locked="0"/>
    </xf>
    <xf numFmtId="1" fontId="11" fillId="10" borderId="31" xfId="0" applyNumberFormat="1" applyFont="1" applyFill="1" applyBorder="1" applyAlignment="1">
      <alignment horizontal="center" vertical="center" wrapText="1"/>
    </xf>
    <xf numFmtId="14" fontId="11" fillId="10" borderId="31" xfId="0" applyNumberFormat="1" applyFont="1" applyFill="1" applyBorder="1" applyAlignment="1">
      <alignment horizontal="center" vertical="center" wrapText="1"/>
    </xf>
    <xf numFmtId="0" fontId="11" fillId="10" borderId="36" xfId="1" applyNumberFormat="1" applyFont="1" applyFill="1" applyBorder="1" applyAlignment="1" applyProtection="1">
      <alignment horizontal="center" vertical="center" wrapText="1"/>
      <protection locked="0"/>
    </xf>
    <xf numFmtId="0" fontId="2" fillId="0" borderId="11"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14" fontId="6" fillId="5" borderId="3" xfId="0" applyNumberFormat="1" applyFont="1" applyFill="1" applyBorder="1" applyAlignment="1">
      <alignment horizontal="left" vertical="center"/>
    </xf>
    <xf numFmtId="0" fontId="6" fillId="5" borderId="106" xfId="0" applyFont="1" applyFill="1" applyBorder="1" applyAlignment="1">
      <alignment horizontal="center" vertical="center" wrapText="1"/>
    </xf>
    <xf numFmtId="0" fontId="6" fillId="5" borderId="111" xfId="0" applyFont="1" applyFill="1" applyBorder="1" applyAlignment="1">
      <alignment horizontal="center" vertical="center" wrapText="1"/>
    </xf>
    <xf numFmtId="0" fontId="6" fillId="5" borderId="106" xfId="2" applyNumberFormat="1" applyFont="1" applyFill="1" applyBorder="1" applyAlignment="1" applyProtection="1">
      <alignment horizontal="center" vertical="center" wrapText="1"/>
      <protection locked="0"/>
    </xf>
    <xf numFmtId="0" fontId="6" fillId="5" borderId="111" xfId="2" applyNumberFormat="1" applyFont="1" applyFill="1" applyBorder="1" applyAlignment="1" applyProtection="1">
      <alignment horizontal="center" vertical="center" wrapText="1"/>
      <protection locked="0"/>
    </xf>
    <xf numFmtId="0" fontId="6" fillId="5" borderId="107" xfId="0" applyFont="1" applyFill="1" applyBorder="1" applyAlignment="1">
      <alignment horizontal="center" vertical="center" wrapText="1"/>
    </xf>
    <xf numFmtId="0" fontId="6" fillId="5" borderId="112" xfId="0" applyFont="1" applyFill="1" applyBorder="1" applyAlignment="1">
      <alignment horizontal="center" vertical="center" wrapText="1"/>
    </xf>
    <xf numFmtId="165" fontId="3" fillId="9" borderId="113" xfId="0" applyNumberFormat="1" applyFont="1" applyFill="1" applyBorder="1" applyAlignment="1">
      <alignment horizontal="center" vertical="center"/>
    </xf>
    <xf numFmtId="165" fontId="3" fillId="9" borderId="80" xfId="0" applyNumberFormat="1" applyFont="1" applyFill="1" applyBorder="1" applyAlignment="1">
      <alignment horizontal="center" vertical="center"/>
    </xf>
    <xf numFmtId="165" fontId="3" fillId="9" borderId="81" xfId="0" applyNumberFormat="1" applyFont="1" applyFill="1" applyBorder="1" applyAlignment="1">
      <alignment horizontal="center" vertical="center"/>
    </xf>
    <xf numFmtId="0" fontId="11" fillId="7" borderId="150" xfId="0" applyFont="1" applyFill="1" applyBorder="1" applyAlignment="1">
      <alignment horizontal="center" vertical="center"/>
    </xf>
    <xf numFmtId="0" fontId="6" fillId="5" borderId="105" xfId="0" applyFont="1" applyFill="1" applyBorder="1" applyAlignment="1">
      <alignment horizontal="center" vertical="center" wrapText="1"/>
    </xf>
    <xf numFmtId="0" fontId="6" fillId="5" borderId="110" xfId="0" applyFont="1" applyFill="1" applyBorder="1" applyAlignment="1">
      <alignment horizontal="center" vertical="center" wrapText="1"/>
    </xf>
    <xf numFmtId="0" fontId="34" fillId="0" borderId="0" xfId="0" applyFont="1" applyAlignment="1">
      <alignment horizontal="center" vertical="center"/>
    </xf>
    <xf numFmtId="0" fontId="15" fillId="8" borderId="4" xfId="0" applyFont="1" applyFill="1" applyBorder="1" applyAlignment="1">
      <alignment horizontal="center" vertical="center"/>
    </xf>
    <xf numFmtId="0" fontId="15" fillId="8" borderId="5" xfId="0" applyFont="1" applyFill="1" applyBorder="1" applyAlignment="1">
      <alignment horizontal="center" vertical="center"/>
    </xf>
    <xf numFmtId="0" fontId="15" fillId="8" borderId="6" xfId="0" applyFont="1" applyFill="1" applyBorder="1" applyAlignment="1">
      <alignment horizontal="center" vertical="center"/>
    </xf>
    <xf numFmtId="0" fontId="31" fillId="0" borderId="126" xfId="0" applyFont="1" applyBorder="1" applyAlignment="1">
      <alignment horizontal="left" vertical="center" wrapText="1"/>
    </xf>
    <xf numFmtId="0" fontId="2" fillId="5" borderId="148" xfId="0" applyFont="1" applyFill="1" applyBorder="1" applyAlignment="1">
      <alignment horizontal="center" vertical="center"/>
    </xf>
    <xf numFmtId="0" fontId="2" fillId="5" borderId="149" xfId="0" applyFont="1" applyFill="1" applyBorder="1" applyAlignment="1">
      <alignment horizontal="center" vertical="center"/>
    </xf>
    <xf numFmtId="165" fontId="2" fillId="5" borderId="128" xfId="0" applyNumberFormat="1" applyFont="1" applyFill="1" applyBorder="1" applyAlignment="1">
      <alignment horizontal="center" vertical="center"/>
    </xf>
    <xf numFmtId="165" fontId="2" fillId="5" borderId="129" xfId="0" applyNumberFormat="1"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7" fillId="5" borderId="0" xfId="0" applyFont="1" applyFill="1" applyAlignment="1">
      <alignment horizontal="justify" vertical="justify" wrapText="1"/>
    </xf>
    <xf numFmtId="0" fontId="2" fillId="5" borderId="135" xfId="0" applyFont="1" applyFill="1" applyBorder="1" applyAlignment="1">
      <alignment horizontal="center" vertical="center"/>
    </xf>
    <xf numFmtId="0" fontId="2" fillId="5" borderId="136" xfId="0" applyFont="1" applyFill="1" applyBorder="1" applyAlignment="1">
      <alignment horizontal="center" vertical="center"/>
    </xf>
    <xf numFmtId="0" fontId="2" fillId="5" borderId="137" xfId="0" applyFont="1" applyFill="1" applyBorder="1" applyAlignment="1">
      <alignment horizontal="center" vertical="center"/>
    </xf>
    <xf numFmtId="168" fontId="3" fillId="9" borderId="127" xfId="0" applyNumberFormat="1" applyFont="1" applyFill="1" applyBorder="1" applyAlignment="1">
      <alignment horizontal="center" vertical="center"/>
    </xf>
    <xf numFmtId="168" fontId="3" fillId="9" borderId="128" xfId="0" applyNumberFormat="1" applyFont="1" applyFill="1" applyBorder="1" applyAlignment="1">
      <alignment horizontal="center" vertical="center"/>
    </xf>
    <xf numFmtId="168" fontId="3" fillId="9" borderId="129" xfId="0" applyNumberFormat="1" applyFont="1" applyFill="1" applyBorder="1" applyAlignment="1">
      <alignment horizontal="center" vertical="center"/>
    </xf>
    <xf numFmtId="166" fontId="6" fillId="5" borderId="56" xfId="0" applyNumberFormat="1" applyFont="1" applyFill="1" applyBorder="1" applyAlignment="1">
      <alignment horizontal="center" vertical="center"/>
    </xf>
    <xf numFmtId="166" fontId="6" fillId="5" borderId="57" xfId="0" applyNumberFormat="1" applyFont="1" applyFill="1" applyBorder="1" applyAlignment="1">
      <alignment horizontal="center" vertical="center"/>
    </xf>
    <xf numFmtId="166" fontId="6" fillId="5" borderId="58" xfId="0" applyNumberFormat="1" applyFont="1" applyFill="1" applyBorder="1" applyAlignment="1">
      <alignment horizontal="center" vertical="center"/>
    </xf>
    <xf numFmtId="0" fontId="2" fillId="5" borderId="77" xfId="0" applyFont="1" applyFill="1" applyBorder="1" applyAlignment="1">
      <alignment horizontal="center" vertical="center" wrapText="1"/>
    </xf>
    <xf numFmtId="0" fontId="2" fillId="5" borderId="78" xfId="0" applyFont="1" applyFill="1" applyBorder="1" applyAlignment="1">
      <alignment horizontal="center" vertical="center" wrapText="1"/>
    </xf>
    <xf numFmtId="0" fontId="2" fillId="5" borderId="79" xfId="0" applyFont="1" applyFill="1" applyBorder="1" applyAlignment="1">
      <alignment horizontal="center" vertical="center" wrapText="1"/>
    </xf>
    <xf numFmtId="0" fontId="2" fillId="5" borderId="82" xfId="0" applyFont="1" applyFill="1" applyBorder="1" applyAlignment="1">
      <alignment horizontal="center" vertical="center" wrapText="1"/>
    </xf>
    <xf numFmtId="0" fontId="2" fillId="5" borderId="83" xfId="0" applyFont="1" applyFill="1" applyBorder="1" applyAlignment="1">
      <alignment horizontal="center" vertical="center" wrapText="1"/>
    </xf>
    <xf numFmtId="0" fontId="2" fillId="5" borderId="113" xfId="0" applyFont="1" applyFill="1" applyBorder="1" applyAlignment="1">
      <alignment horizontal="center" vertical="center" wrapText="1"/>
    </xf>
    <xf numFmtId="0" fontId="2" fillId="5" borderId="80" xfId="0" applyFont="1" applyFill="1" applyBorder="1" applyAlignment="1">
      <alignment horizontal="center" vertical="center" wrapText="1"/>
    </xf>
    <xf numFmtId="0" fontId="2" fillId="5" borderId="81" xfId="0" applyFont="1" applyFill="1" applyBorder="1" applyAlignment="1">
      <alignment horizontal="center" vertical="center" wrapText="1"/>
    </xf>
    <xf numFmtId="168" fontId="25" fillId="5" borderId="138" xfId="0" applyNumberFormat="1" applyFont="1" applyFill="1" applyBorder="1" applyAlignment="1">
      <alignment horizontal="center" vertical="center"/>
    </xf>
    <xf numFmtId="168" fontId="25" fillId="5" borderId="139" xfId="0" applyNumberFormat="1" applyFont="1" applyFill="1" applyBorder="1" applyAlignment="1">
      <alignment horizontal="center" vertical="center"/>
    </xf>
    <xf numFmtId="168" fontId="25" fillId="5" borderId="140" xfId="0" applyNumberFormat="1" applyFont="1" applyFill="1" applyBorder="1" applyAlignment="1">
      <alignment horizontal="center" vertical="center"/>
    </xf>
    <xf numFmtId="168" fontId="25" fillId="5" borderId="154" xfId="0" applyNumberFormat="1" applyFont="1" applyFill="1" applyBorder="1" applyAlignment="1">
      <alignment horizontal="center" vertical="center"/>
    </xf>
    <xf numFmtId="168" fontId="25" fillId="5" borderId="141" xfId="0" applyNumberFormat="1" applyFont="1" applyFill="1" applyBorder="1" applyAlignment="1">
      <alignment horizontal="center" vertical="center"/>
    </xf>
    <xf numFmtId="168" fontId="25" fillId="5" borderId="142" xfId="0" applyNumberFormat="1" applyFont="1" applyFill="1" applyBorder="1" applyAlignment="1">
      <alignment horizontal="center" vertical="center"/>
    </xf>
    <xf numFmtId="168" fontId="25" fillId="5" borderId="46" xfId="0" applyNumberFormat="1" applyFont="1" applyFill="1" applyBorder="1" applyAlignment="1">
      <alignment horizontal="center" vertical="center"/>
    </xf>
    <xf numFmtId="168" fontId="25" fillId="5" borderId="86" xfId="0" applyNumberFormat="1" applyFont="1" applyFill="1" applyBorder="1" applyAlignment="1">
      <alignment horizontal="center" vertical="center"/>
    </xf>
    <xf numFmtId="168" fontId="25" fillId="5" borderId="84" xfId="0" applyNumberFormat="1" applyFont="1" applyFill="1" applyBorder="1" applyAlignment="1">
      <alignment horizontal="center" vertical="center"/>
    </xf>
    <xf numFmtId="168" fontId="25" fillId="5" borderId="85" xfId="0" applyNumberFormat="1" applyFont="1" applyFill="1" applyBorder="1" applyAlignment="1">
      <alignment horizontal="center" vertical="center"/>
    </xf>
    <xf numFmtId="168" fontId="3" fillId="9" borderId="130" xfId="0" applyNumberFormat="1" applyFont="1" applyFill="1" applyBorder="1" applyAlignment="1">
      <alignment horizontal="center" vertical="center"/>
    </xf>
    <xf numFmtId="168" fontId="3" fillId="9" borderId="131" xfId="0" applyNumberFormat="1" applyFont="1" applyFill="1" applyBorder="1" applyAlignment="1">
      <alignment horizontal="center" vertical="center"/>
    </xf>
    <xf numFmtId="14" fontId="7" fillId="5" borderId="1" xfId="0" applyNumberFormat="1" applyFont="1" applyFill="1" applyBorder="1" applyAlignment="1">
      <alignment horizontal="center" vertical="center" wrapText="1"/>
    </xf>
    <xf numFmtId="0" fontId="7" fillId="5" borderId="1" xfId="0" applyFont="1" applyFill="1" applyBorder="1" applyAlignment="1">
      <alignment horizontal="center" vertical="center" wrapText="1"/>
    </xf>
    <xf numFmtId="166" fontId="6" fillId="5" borderId="59" xfId="0" applyNumberFormat="1" applyFont="1" applyFill="1" applyBorder="1" applyAlignment="1">
      <alignment horizontal="center" vertical="center"/>
    </xf>
    <xf numFmtId="166" fontId="6" fillId="5" borderId="60" xfId="0" applyNumberFormat="1" applyFont="1" applyFill="1" applyBorder="1" applyAlignment="1">
      <alignment horizontal="center" vertical="center"/>
    </xf>
    <xf numFmtId="41" fontId="6" fillId="5" borderId="28" xfId="3" applyFont="1" applyFill="1" applyBorder="1" applyAlignment="1">
      <alignment horizontal="center" vertical="center"/>
    </xf>
    <xf numFmtId="41" fontId="6" fillId="5" borderId="24" xfId="3" applyFont="1" applyFill="1" applyBorder="1" applyAlignment="1">
      <alignment horizontal="center" vertical="center"/>
    </xf>
    <xf numFmtId="41" fontId="6" fillId="5" borderId="29" xfId="3" applyFont="1" applyFill="1" applyBorder="1" applyAlignment="1">
      <alignment horizontal="center" vertical="center"/>
    </xf>
    <xf numFmtId="0" fontId="3" fillId="7" borderId="8" xfId="0" applyFont="1" applyFill="1" applyBorder="1" applyAlignment="1">
      <alignment horizontal="center" vertical="center"/>
    </xf>
    <xf numFmtId="0" fontId="3" fillId="7" borderId="10" xfId="0" applyFont="1" applyFill="1" applyBorder="1" applyAlignment="1">
      <alignment horizontal="center" vertical="center"/>
    </xf>
    <xf numFmtId="14" fontId="6" fillId="5" borderId="8" xfId="0" applyNumberFormat="1" applyFont="1" applyFill="1" applyBorder="1" applyAlignment="1">
      <alignment horizontal="left" vertical="center"/>
    </xf>
    <xf numFmtId="14" fontId="6" fillId="5" borderId="27" xfId="0" applyNumberFormat="1" applyFont="1" applyFill="1" applyBorder="1" applyAlignment="1">
      <alignment horizontal="left" vertical="center"/>
    </xf>
    <xf numFmtId="14" fontId="6" fillId="5" borderId="10" xfId="0" applyNumberFormat="1" applyFont="1" applyFill="1" applyBorder="1" applyAlignment="1">
      <alignment horizontal="left" vertical="center"/>
    </xf>
    <xf numFmtId="0" fontId="6" fillId="5" borderId="7" xfId="0" applyFont="1" applyFill="1" applyBorder="1" applyAlignment="1">
      <alignment horizontal="left" vertical="center"/>
    </xf>
    <xf numFmtId="0" fontId="6" fillId="5" borderId="26" xfId="0" applyFont="1" applyFill="1" applyBorder="1" applyAlignment="1">
      <alignment horizontal="left" vertical="center"/>
    </xf>
    <xf numFmtId="0" fontId="6" fillId="5" borderId="9" xfId="0" applyFont="1" applyFill="1" applyBorder="1" applyAlignment="1">
      <alignment horizontal="left" vertical="center"/>
    </xf>
    <xf numFmtId="0" fontId="3" fillId="7" borderId="27" xfId="0" applyFont="1" applyFill="1" applyBorder="1" applyAlignment="1">
      <alignment horizontal="center" vertical="center"/>
    </xf>
    <xf numFmtId="0" fontId="6" fillId="5" borderId="8" xfId="0" applyFont="1" applyFill="1" applyBorder="1" applyAlignment="1">
      <alignment horizontal="center" vertical="center"/>
    </xf>
    <xf numFmtId="0" fontId="6" fillId="5" borderId="27" xfId="0" applyFont="1" applyFill="1" applyBorder="1" applyAlignment="1">
      <alignment horizontal="center" vertical="center"/>
    </xf>
    <xf numFmtId="0" fontId="6" fillId="5" borderId="10" xfId="0" applyFont="1" applyFill="1" applyBorder="1" applyAlignment="1">
      <alignment horizontal="center" vertical="center"/>
    </xf>
    <xf numFmtId="0" fontId="11" fillId="7" borderId="8" xfId="0" applyFont="1" applyFill="1" applyBorder="1" applyAlignment="1">
      <alignment vertical="center"/>
    </xf>
    <xf numFmtId="0" fontId="11" fillId="7" borderId="27" xfId="0" applyFont="1" applyFill="1" applyBorder="1" applyAlignment="1">
      <alignment vertical="center"/>
    </xf>
    <xf numFmtId="0" fontId="11" fillId="7" borderId="10" xfId="0" applyFont="1" applyFill="1" applyBorder="1" applyAlignment="1">
      <alignment vertical="center"/>
    </xf>
    <xf numFmtId="0" fontId="2" fillId="5" borderId="3" xfId="0" applyFont="1" applyFill="1" applyBorder="1" applyAlignment="1">
      <alignment vertical="center" wrapText="1"/>
    </xf>
    <xf numFmtId="0" fontId="11" fillId="7" borderId="68" xfId="0" applyFont="1" applyFill="1" applyBorder="1" applyAlignment="1">
      <alignment horizontal="left" vertical="center"/>
    </xf>
    <xf numFmtId="14" fontId="6" fillId="5" borderId="28" xfId="0" applyNumberFormat="1" applyFont="1" applyFill="1" applyBorder="1" applyAlignment="1">
      <alignment horizontal="left" vertical="center"/>
    </xf>
    <xf numFmtId="0" fontId="6" fillId="5" borderId="24" xfId="0" applyFont="1" applyFill="1" applyBorder="1" applyAlignment="1">
      <alignment horizontal="left" vertical="center"/>
    </xf>
    <xf numFmtId="14" fontId="6" fillId="5" borderId="24" xfId="0" applyNumberFormat="1" applyFont="1" applyFill="1" applyBorder="1" applyAlignment="1">
      <alignment horizontal="left" vertical="center"/>
    </xf>
    <xf numFmtId="14" fontId="6" fillId="5" borderId="29" xfId="0" applyNumberFormat="1" applyFont="1" applyFill="1" applyBorder="1" applyAlignment="1">
      <alignment horizontal="left" vertical="center"/>
    </xf>
    <xf numFmtId="166" fontId="9" fillId="5" borderId="52" xfId="0" applyNumberFormat="1" applyFont="1" applyFill="1" applyBorder="1" applyAlignment="1">
      <alignment horizontal="left" vertical="center"/>
    </xf>
    <xf numFmtId="166" fontId="9" fillId="5" borderId="53" xfId="0" applyNumberFormat="1" applyFont="1" applyFill="1" applyBorder="1" applyAlignment="1">
      <alignment horizontal="left" vertical="center"/>
    </xf>
    <xf numFmtId="166" fontId="9" fillId="5" borderId="54" xfId="0" applyNumberFormat="1" applyFont="1" applyFill="1" applyBorder="1" applyAlignment="1">
      <alignment horizontal="left" vertical="center"/>
    </xf>
    <xf numFmtId="0" fontId="7" fillId="5" borderId="46" xfId="0" applyFont="1" applyFill="1" applyBorder="1" applyAlignment="1">
      <alignment horizontal="center" vertical="center" wrapText="1"/>
    </xf>
    <xf numFmtId="0" fontId="2" fillId="5" borderId="33" xfId="0" applyFont="1" applyFill="1" applyBorder="1" applyAlignment="1">
      <alignment horizontal="center" vertical="center"/>
    </xf>
    <xf numFmtId="0" fontId="2" fillId="5" borderId="34" xfId="0" applyFont="1" applyFill="1" applyBorder="1" applyAlignment="1">
      <alignment horizontal="center" vertical="center"/>
    </xf>
    <xf numFmtId="0" fontId="2" fillId="5" borderId="133" xfId="0" applyFont="1" applyFill="1" applyBorder="1" applyAlignment="1">
      <alignment horizontal="center" vertical="center"/>
    </xf>
    <xf numFmtId="166" fontId="6" fillId="5" borderId="61" xfId="0" applyNumberFormat="1" applyFont="1" applyFill="1" applyBorder="1" applyAlignment="1">
      <alignment horizontal="center" vertical="center"/>
    </xf>
    <xf numFmtId="166" fontId="6" fillId="5" borderId="62" xfId="0" applyNumberFormat="1" applyFont="1" applyFill="1" applyBorder="1" applyAlignment="1">
      <alignment horizontal="center" vertical="center"/>
    </xf>
    <xf numFmtId="166" fontId="6" fillId="5" borderId="63" xfId="0" applyNumberFormat="1" applyFont="1" applyFill="1" applyBorder="1" applyAlignment="1">
      <alignment horizontal="center" vertical="center"/>
    </xf>
    <xf numFmtId="166" fontId="6" fillId="5" borderId="64" xfId="0" applyNumberFormat="1" applyFont="1" applyFill="1" applyBorder="1" applyAlignment="1">
      <alignment horizontal="center" vertical="center"/>
    </xf>
    <xf numFmtId="166" fontId="9" fillId="5" borderId="47" xfId="0" applyNumberFormat="1" applyFont="1" applyFill="1" applyBorder="1" applyAlignment="1">
      <alignment horizontal="left" vertical="center"/>
    </xf>
    <xf numFmtId="166" fontId="9" fillId="5" borderId="48" xfId="0" applyNumberFormat="1" applyFont="1" applyFill="1" applyBorder="1" applyAlignment="1">
      <alignment horizontal="left" vertical="center"/>
    </xf>
    <xf numFmtId="166" fontId="9" fillId="5" borderId="49" xfId="0" applyNumberFormat="1" applyFont="1" applyFill="1" applyBorder="1" applyAlignment="1">
      <alignment horizontal="left" vertical="center"/>
    </xf>
    <xf numFmtId="0" fontId="7" fillId="5" borderId="45" xfId="0" applyFont="1" applyFill="1" applyBorder="1" applyAlignment="1">
      <alignment horizontal="center" vertical="center" wrapText="1"/>
    </xf>
    <xf numFmtId="0" fontId="7" fillId="5" borderId="55" xfId="0" applyFont="1" applyFill="1" applyBorder="1" applyAlignment="1">
      <alignment horizontal="center" vertical="center" wrapText="1"/>
    </xf>
    <xf numFmtId="14" fontId="7" fillId="5" borderId="55" xfId="0" applyNumberFormat="1" applyFont="1" applyFill="1" applyBorder="1" applyAlignment="1">
      <alignment horizontal="center" vertical="center" wrapText="1"/>
    </xf>
    <xf numFmtId="166" fontId="9" fillId="5" borderId="50" xfId="0" applyNumberFormat="1" applyFont="1" applyFill="1" applyBorder="1" applyAlignment="1">
      <alignment horizontal="left" vertical="center"/>
    </xf>
    <xf numFmtId="166" fontId="9" fillId="5" borderId="51" xfId="0" applyNumberFormat="1" applyFont="1" applyFill="1" applyBorder="1" applyAlignment="1">
      <alignment horizontal="left" vertical="center"/>
    </xf>
    <xf numFmtId="168" fontId="2" fillId="5" borderId="3" xfId="1" applyNumberFormat="1" applyFont="1" applyFill="1" applyBorder="1" applyAlignment="1">
      <alignment vertical="center"/>
    </xf>
    <xf numFmtId="1" fontId="2" fillId="5" borderId="4" xfId="0" applyNumberFormat="1" applyFont="1" applyFill="1" applyBorder="1" applyAlignment="1">
      <alignment horizontal="center" vertical="center"/>
    </xf>
    <xf numFmtId="1" fontId="2" fillId="5" borderId="6" xfId="0" applyNumberFormat="1" applyFont="1" applyFill="1" applyBorder="1" applyAlignment="1">
      <alignment horizontal="center" vertical="center"/>
    </xf>
    <xf numFmtId="0" fontId="2" fillId="4" borderId="30"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164" fontId="2" fillId="5" borderId="13" xfId="4" applyFont="1" applyFill="1" applyBorder="1" applyAlignment="1">
      <alignment horizontal="center" vertical="center"/>
    </xf>
    <xf numFmtId="164" fontId="2" fillId="5" borderId="14" xfId="4" applyFont="1" applyFill="1" applyBorder="1" applyAlignment="1">
      <alignment horizontal="center" vertical="center"/>
    </xf>
    <xf numFmtId="164" fontId="2" fillId="5" borderId="39" xfId="4" applyFont="1" applyFill="1" applyBorder="1" applyAlignment="1">
      <alignment horizontal="center" vertical="center"/>
    </xf>
    <xf numFmtId="164" fontId="2" fillId="5" borderId="37" xfId="4" applyFont="1" applyFill="1" applyBorder="1" applyAlignment="1">
      <alignment horizontal="center" vertical="center"/>
    </xf>
    <xf numFmtId="165" fontId="2" fillId="5" borderId="57" xfId="0" applyNumberFormat="1" applyFont="1" applyFill="1" applyBorder="1" applyAlignment="1">
      <alignment horizontal="center" vertical="center"/>
    </xf>
    <xf numFmtId="165" fontId="2" fillId="5" borderId="64" xfId="0" applyNumberFormat="1" applyFont="1" applyFill="1" applyBorder="1" applyAlignment="1">
      <alignment horizontal="center" vertical="center"/>
    </xf>
    <xf numFmtId="166" fontId="2" fillId="4" borderId="11" xfId="0" applyNumberFormat="1" applyFont="1" applyFill="1" applyBorder="1" applyAlignment="1">
      <alignment horizontal="center" vertical="center"/>
    </xf>
    <xf numFmtId="166" fontId="2" fillId="4" borderId="12" xfId="0" applyNumberFormat="1" applyFont="1" applyFill="1" applyBorder="1" applyAlignment="1">
      <alignment horizontal="center" vertical="center"/>
    </xf>
    <xf numFmtId="166" fontId="2" fillId="4" borderId="10" xfId="0" applyNumberFormat="1" applyFont="1" applyFill="1" applyBorder="1" applyAlignment="1">
      <alignment horizontal="center" vertical="center"/>
    </xf>
    <xf numFmtId="166" fontId="2" fillId="4" borderId="8" xfId="0" applyNumberFormat="1" applyFont="1" applyFill="1" applyBorder="1" applyAlignment="1">
      <alignment horizontal="center" vertical="center"/>
    </xf>
    <xf numFmtId="10" fontId="2" fillId="4" borderId="11" xfId="0" applyNumberFormat="1" applyFont="1" applyFill="1" applyBorder="1" applyAlignment="1">
      <alignment horizontal="center" vertical="center"/>
    </xf>
    <xf numFmtId="0" fontId="2" fillId="4" borderId="12" xfId="0" applyFont="1" applyFill="1" applyBorder="1" applyAlignment="1">
      <alignment horizontal="center" vertical="center"/>
    </xf>
    <xf numFmtId="14" fontId="2" fillId="5" borderId="13" xfId="0" applyNumberFormat="1" applyFont="1" applyFill="1" applyBorder="1" applyAlignment="1">
      <alignment horizontal="center" vertical="center" wrapText="1"/>
    </xf>
    <xf numFmtId="0" fontId="2" fillId="5" borderId="14" xfId="0" applyFont="1" applyFill="1" applyBorder="1" applyAlignment="1">
      <alignment horizontal="center" vertical="center" wrapText="1"/>
    </xf>
    <xf numFmtId="0" fontId="2" fillId="5" borderId="13" xfId="0" applyFont="1" applyFill="1" applyBorder="1" applyAlignment="1">
      <alignment horizontal="center" vertical="center" wrapText="1"/>
    </xf>
    <xf numFmtId="1" fontId="2" fillId="5" borderId="13" xfId="0" applyNumberFormat="1" applyFont="1" applyFill="1" applyBorder="1" applyAlignment="1">
      <alignment horizontal="center" vertical="center" wrapText="1"/>
    </xf>
    <xf numFmtId="1" fontId="2" fillId="5" borderId="14" xfId="0" applyNumberFormat="1" applyFont="1" applyFill="1" applyBorder="1" applyAlignment="1">
      <alignment horizontal="center" vertical="center" wrapText="1"/>
    </xf>
    <xf numFmtId="0" fontId="6" fillId="0" borderId="18" xfId="0" applyFont="1" applyBorder="1" applyAlignment="1" applyProtection="1">
      <alignment horizontal="justify" vertical="top" wrapText="1"/>
      <protection locked="0"/>
    </xf>
    <xf numFmtId="0" fontId="6" fillId="0" borderId="17" xfId="0" applyFont="1" applyBorder="1" applyAlignment="1" applyProtection="1">
      <alignment horizontal="justify" vertical="top" wrapText="1"/>
      <protection locked="0"/>
    </xf>
    <xf numFmtId="0" fontId="6" fillId="0" borderId="19" xfId="0" applyFont="1" applyBorder="1" applyAlignment="1" applyProtection="1">
      <alignment horizontal="justify" vertical="top" wrapText="1"/>
      <protection locked="0"/>
    </xf>
    <xf numFmtId="0" fontId="6" fillId="0" borderId="22" xfId="0" applyFont="1" applyBorder="1" applyAlignment="1" applyProtection="1">
      <alignment horizontal="justify" vertical="top" wrapText="1"/>
      <protection locked="0"/>
    </xf>
    <xf numFmtId="0" fontId="6" fillId="0" borderId="16" xfId="0" applyFont="1" applyBorder="1" applyAlignment="1" applyProtection="1">
      <alignment horizontal="justify" vertical="top" wrapText="1"/>
      <protection locked="0"/>
    </xf>
    <xf numFmtId="0" fontId="6" fillId="0" borderId="23" xfId="0" applyFont="1" applyBorder="1" applyAlignment="1" applyProtection="1">
      <alignment horizontal="justify" vertical="top" wrapText="1"/>
      <protection locked="0"/>
    </xf>
    <xf numFmtId="0" fontId="3" fillId="2" borderId="18"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9" xfId="0" applyFont="1" applyFill="1" applyBorder="1" applyAlignment="1">
      <alignment horizontal="center" vertical="center"/>
    </xf>
    <xf numFmtId="0" fontId="2" fillId="5" borderId="30" xfId="0" applyFont="1" applyFill="1" applyBorder="1" applyAlignment="1">
      <alignment horizontal="center" vertical="center"/>
    </xf>
    <xf numFmtId="0" fontId="2" fillId="5" borderId="31" xfId="0" applyFont="1" applyFill="1" applyBorder="1" applyAlignment="1">
      <alignment horizontal="center" vertical="center"/>
    </xf>
    <xf numFmtId="0" fontId="2" fillId="0" borderId="40"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0" fontId="2" fillId="5" borderId="11" xfId="0" applyFont="1" applyFill="1" applyBorder="1" applyAlignment="1">
      <alignment horizontal="center" vertical="center"/>
    </xf>
    <xf numFmtId="0" fontId="2" fillId="5" borderId="3" xfId="0" applyFont="1" applyFill="1" applyBorder="1" applyAlignment="1">
      <alignment horizontal="center" vertical="center"/>
    </xf>
    <xf numFmtId="49" fontId="2" fillId="0" borderId="1" xfId="0" applyNumberFormat="1" applyFont="1" applyBorder="1" applyAlignment="1" applyProtection="1">
      <alignment horizontal="center" vertical="center"/>
      <protection locked="0"/>
    </xf>
    <xf numFmtId="49" fontId="2" fillId="0" borderId="42" xfId="0" applyNumberFormat="1" applyFont="1" applyBorder="1" applyAlignment="1" applyProtection="1">
      <alignment horizontal="center" vertical="center"/>
      <protection locked="0"/>
    </xf>
    <xf numFmtId="0" fontId="18" fillId="0" borderId="17" xfId="0" applyFont="1" applyBorder="1" applyAlignment="1">
      <alignment horizontal="left" vertical="center"/>
    </xf>
    <xf numFmtId="0" fontId="18" fillId="0" borderId="0" xfId="0" applyFont="1" applyAlignment="1">
      <alignment horizontal="left" vertical="center"/>
    </xf>
    <xf numFmtId="0" fontId="5" fillId="4" borderId="77" xfId="0" applyFont="1" applyFill="1" applyBorder="1" applyAlignment="1">
      <alignment horizontal="center" vertical="center"/>
    </xf>
    <xf numFmtId="0" fontId="5" fillId="4" borderId="78" xfId="0" applyFont="1" applyFill="1" applyBorder="1" applyAlignment="1">
      <alignment horizontal="center" vertical="center"/>
    </xf>
    <xf numFmtId="0" fontId="5" fillId="4" borderId="79"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14" xfId="0" applyFont="1" applyFill="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3" xfId="0" applyFont="1" applyBorder="1" applyAlignment="1">
      <alignment horizontal="center" vertical="center"/>
    </xf>
    <xf numFmtId="0" fontId="5" fillId="0" borderId="8" xfId="0" applyFont="1" applyBorder="1" applyAlignment="1">
      <alignment horizontal="center" vertical="center"/>
    </xf>
    <xf numFmtId="0" fontId="16" fillId="5" borderId="30" xfId="0" applyFont="1" applyFill="1" applyBorder="1" applyAlignment="1">
      <alignment horizontal="left" vertical="top"/>
    </xf>
    <xf numFmtId="0" fontId="16" fillId="5" borderId="11" xfId="0" applyFont="1" applyFill="1" applyBorder="1" applyAlignment="1">
      <alignment horizontal="left" vertical="top"/>
    </xf>
    <xf numFmtId="0" fontId="2" fillId="0" borderId="43" xfId="0" applyFont="1" applyBorder="1" applyAlignment="1" applyProtection="1">
      <alignment horizontal="center" vertical="center"/>
      <protection locked="0"/>
    </xf>
    <xf numFmtId="0" fontId="2" fillId="0" borderId="44" xfId="0" applyFont="1" applyBorder="1" applyAlignment="1" applyProtection="1">
      <alignment horizontal="center" vertical="center"/>
      <protection locked="0"/>
    </xf>
    <xf numFmtId="0" fontId="2" fillId="5" borderId="13" xfId="0" applyFont="1" applyFill="1" applyBorder="1" applyAlignment="1">
      <alignment horizontal="center" vertical="center"/>
    </xf>
    <xf numFmtId="0" fontId="2" fillId="5" borderId="15" xfId="0" applyFont="1" applyFill="1" applyBorder="1" applyAlignment="1">
      <alignment horizontal="center" vertical="center"/>
    </xf>
    <xf numFmtId="0" fontId="24" fillId="0" borderId="20" xfId="0" applyFont="1" applyBorder="1" applyAlignment="1">
      <alignment horizontal="center" vertical="center" wrapText="1"/>
    </xf>
    <xf numFmtId="0" fontId="24" fillId="0" borderId="0" xfId="0" applyFont="1" applyAlignment="1">
      <alignment horizontal="center" vertical="center" wrapText="1"/>
    </xf>
    <xf numFmtId="14" fontId="10" fillId="5" borderId="0" xfId="0" applyNumberFormat="1" applyFont="1" applyFill="1" applyAlignment="1">
      <alignment horizontal="center" vertical="justify" wrapText="1"/>
    </xf>
    <xf numFmtId="0" fontId="10" fillId="5" borderId="0" xfId="0" applyFont="1" applyFill="1" applyAlignment="1">
      <alignment horizontal="center" vertical="justify" wrapText="1"/>
    </xf>
    <xf numFmtId="0" fontId="16" fillId="5" borderId="108" xfId="0" applyFont="1" applyFill="1" applyBorder="1" applyAlignment="1">
      <alignment horizontal="center" vertical="center"/>
    </xf>
    <xf numFmtId="0" fontId="16" fillId="5" borderId="88" xfId="0" applyFont="1" applyFill="1" applyBorder="1" applyAlignment="1">
      <alignment horizontal="center" vertical="center"/>
    </xf>
    <xf numFmtId="0" fontId="10" fillId="5" borderId="108" xfId="0" applyFont="1" applyFill="1" applyBorder="1" applyAlignment="1">
      <alignment horizontal="center" vertical="center"/>
    </xf>
    <xf numFmtId="0" fontId="10" fillId="5" borderId="88" xfId="0" applyFont="1" applyFill="1" applyBorder="1" applyAlignment="1">
      <alignment horizontal="center" vertical="center"/>
    </xf>
    <xf numFmtId="1" fontId="6" fillId="0" borderId="15" xfId="0" applyNumberFormat="1" applyFont="1" applyBorder="1" applyAlignment="1" applyProtection="1">
      <alignment horizontal="center" vertical="center" wrapText="1"/>
      <protection locked="0"/>
    </xf>
    <xf numFmtId="0" fontId="2" fillId="0" borderId="13"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21" xfId="0" applyFont="1" applyBorder="1" applyAlignment="1" applyProtection="1">
      <alignment horizontal="center" vertical="center" wrapText="1"/>
      <protection locked="0"/>
    </xf>
    <xf numFmtId="169" fontId="6" fillId="5" borderId="5" xfId="1" applyNumberFormat="1" applyFont="1" applyFill="1" applyBorder="1" applyAlignment="1">
      <alignment horizontal="center" vertical="center"/>
    </xf>
    <xf numFmtId="169" fontId="6" fillId="5" borderId="6" xfId="1" applyNumberFormat="1" applyFont="1" applyFill="1" applyBorder="1" applyAlignment="1">
      <alignment horizontal="center" vertical="center"/>
    </xf>
    <xf numFmtId="0" fontId="7" fillId="5" borderId="0" xfId="0" applyFont="1" applyFill="1" applyAlignment="1">
      <alignment horizontal="center" vertical="center" wrapText="1"/>
    </xf>
    <xf numFmtId="0" fontId="33" fillId="0" borderId="0" xfId="0" applyFont="1" applyAlignment="1">
      <alignment horizontal="center" vertical="center"/>
    </xf>
    <xf numFmtId="169" fontId="6" fillId="0" borderId="17" xfId="1" applyNumberFormat="1" applyFont="1" applyBorder="1" applyAlignment="1" applyProtection="1">
      <alignment horizontal="left" vertical="center" wrapText="1"/>
      <protection locked="0"/>
    </xf>
    <xf numFmtId="169" fontId="6" fillId="0" borderId="19" xfId="1" applyNumberFormat="1" applyFont="1" applyBorder="1" applyAlignment="1" applyProtection="1">
      <alignment horizontal="left" vertical="center" wrapText="1"/>
      <protection locked="0"/>
    </xf>
    <xf numFmtId="44" fontId="6" fillId="0" borderId="20" xfId="1" applyFont="1" applyBorder="1" applyAlignment="1" applyProtection="1">
      <alignment horizontal="left" vertical="center" wrapText="1"/>
      <protection locked="0"/>
    </xf>
    <xf numFmtId="44" fontId="6" fillId="0" borderId="0" xfId="1" applyFont="1" applyAlignment="1" applyProtection="1">
      <alignment horizontal="left" vertical="center" wrapText="1"/>
      <protection locked="0"/>
    </xf>
    <xf numFmtId="169" fontId="6" fillId="0" borderId="5" xfId="1" applyNumberFormat="1" applyFont="1" applyBorder="1" applyAlignment="1" applyProtection="1">
      <alignment horizontal="left" vertical="center" wrapText="1"/>
      <protection locked="0"/>
    </xf>
    <xf numFmtId="169" fontId="6" fillId="0" borderId="6" xfId="1" applyNumberFormat="1" applyFont="1" applyBorder="1" applyAlignment="1" applyProtection="1">
      <alignment horizontal="left" vertical="center" wrapText="1"/>
      <protection locked="0"/>
    </xf>
    <xf numFmtId="0" fontId="6" fillId="5" borderId="18" xfId="0" applyFont="1" applyFill="1" applyBorder="1" applyAlignment="1">
      <alignment horizontal="center" vertical="center"/>
    </xf>
    <xf numFmtId="0" fontId="6" fillId="5" borderId="17" xfId="0" applyFont="1" applyFill="1" applyBorder="1" applyAlignment="1">
      <alignment horizontal="center" vertical="center"/>
    </xf>
    <xf numFmtId="0" fontId="6" fillId="5" borderId="18" xfId="0" applyFont="1" applyFill="1" applyBorder="1" applyAlignment="1">
      <alignment horizontal="left" vertical="center"/>
    </xf>
    <xf numFmtId="0" fontId="6" fillId="5" borderId="17" xfId="0" applyFont="1" applyFill="1" applyBorder="1" applyAlignment="1">
      <alignment horizontal="left" vertical="center"/>
    </xf>
    <xf numFmtId="0" fontId="6" fillId="5" borderId="19" xfId="0" applyFont="1" applyFill="1" applyBorder="1" applyAlignment="1">
      <alignment horizontal="left" vertical="center"/>
    </xf>
    <xf numFmtId="44" fontId="2" fillId="5" borderId="27" xfId="1" applyFont="1" applyFill="1" applyBorder="1" applyAlignment="1">
      <alignment horizontal="center" vertical="center"/>
    </xf>
    <xf numFmtId="44" fontId="2" fillId="5" borderId="10" xfId="1" applyFont="1" applyFill="1" applyBorder="1" applyAlignment="1">
      <alignment horizontal="center" vertical="center"/>
    </xf>
    <xf numFmtId="0" fontId="10" fillId="5" borderId="110" xfId="0" applyFont="1" applyFill="1" applyBorder="1" applyAlignment="1">
      <alignment horizontal="center" vertical="center" wrapText="1"/>
    </xf>
    <xf numFmtId="0" fontId="10" fillId="5" borderId="111" xfId="0" applyFont="1" applyFill="1" applyBorder="1" applyAlignment="1">
      <alignment horizontal="center" vertical="center" wrapText="1"/>
    </xf>
    <xf numFmtId="0" fontId="5" fillId="5" borderId="88" xfId="0" applyFont="1" applyFill="1" applyBorder="1" applyAlignment="1">
      <alignment horizontal="center" vertical="center"/>
    </xf>
    <xf numFmtId="0" fontId="5" fillId="5" borderId="109" xfId="0" applyFont="1" applyFill="1" applyBorder="1" applyAlignment="1">
      <alignment horizontal="center" vertical="center"/>
    </xf>
    <xf numFmtId="0" fontId="5" fillId="5" borderId="111" xfId="0" applyFont="1" applyFill="1" applyBorder="1" applyAlignment="1">
      <alignment horizontal="center" vertical="center"/>
    </xf>
    <xf numFmtId="0" fontId="5" fillId="5" borderId="112" xfId="0" applyFont="1" applyFill="1" applyBorder="1" applyAlignment="1">
      <alignment horizontal="center" vertical="center"/>
    </xf>
    <xf numFmtId="0" fontId="33" fillId="0" borderId="88" xfId="0" applyFont="1" applyBorder="1" applyAlignment="1">
      <alignment horizontal="center" vertical="center" wrapText="1"/>
    </xf>
    <xf numFmtId="0" fontId="33" fillId="0" borderId="109" xfId="0" applyFont="1" applyBorder="1" applyAlignment="1">
      <alignment horizontal="center" vertical="center" wrapText="1"/>
    </xf>
    <xf numFmtId="168" fontId="25" fillId="5" borderId="143" xfId="0" applyNumberFormat="1" applyFont="1" applyFill="1" applyBorder="1" applyAlignment="1">
      <alignment horizontal="center" vertical="center"/>
    </xf>
    <xf numFmtId="168" fontId="25" fillId="5" borderId="144" xfId="0" applyNumberFormat="1" applyFont="1" applyFill="1" applyBorder="1" applyAlignment="1">
      <alignment horizontal="center" vertical="center"/>
    </xf>
    <xf numFmtId="168" fontId="25" fillId="5" borderId="145" xfId="0" applyNumberFormat="1" applyFont="1" applyFill="1" applyBorder="1" applyAlignment="1">
      <alignment horizontal="center" vertical="center"/>
    </xf>
    <xf numFmtId="168" fontId="25" fillId="5" borderId="146" xfId="0" applyNumberFormat="1" applyFont="1" applyFill="1" applyBorder="1" applyAlignment="1">
      <alignment horizontal="center" vertical="center"/>
    </xf>
    <xf numFmtId="168" fontId="25" fillId="5" borderId="147" xfId="0" applyNumberFormat="1" applyFont="1" applyFill="1" applyBorder="1" applyAlignment="1">
      <alignment horizontal="center" vertical="center"/>
    </xf>
    <xf numFmtId="168" fontId="3" fillId="9" borderId="132" xfId="0" applyNumberFormat="1" applyFont="1" applyFill="1" applyBorder="1" applyAlignment="1">
      <alignment horizontal="center" vertical="center"/>
    </xf>
    <xf numFmtId="0" fontId="27" fillId="5" borderId="4" xfId="0" applyFont="1" applyFill="1" applyBorder="1" applyAlignment="1">
      <alignment horizontal="left" vertical="center" wrapText="1"/>
    </xf>
    <xf numFmtId="0" fontId="27" fillId="5" borderId="5" xfId="0" applyFont="1" applyFill="1" applyBorder="1" applyAlignment="1">
      <alignment horizontal="left" vertical="center" wrapText="1"/>
    </xf>
    <xf numFmtId="0" fontId="27" fillId="5" borderId="6" xfId="0" applyFont="1" applyFill="1" applyBorder="1" applyAlignment="1">
      <alignment horizontal="left" vertical="center" wrapText="1"/>
    </xf>
    <xf numFmtId="169" fontId="6" fillId="0" borderId="0" xfId="1" applyNumberFormat="1" applyFont="1" applyAlignment="1" applyProtection="1">
      <alignment horizontal="left" vertical="center" wrapText="1"/>
      <protection locked="0"/>
    </xf>
    <xf numFmtId="0" fontId="8" fillId="0" borderId="17" xfId="0" applyFont="1" applyBorder="1" applyAlignment="1">
      <alignment horizontal="left" vertical="center" wrapText="1"/>
    </xf>
  </cellXfs>
  <cellStyles count="5">
    <cellStyle name="Millares [0]" xfId="3" builtinId="6"/>
    <cellStyle name="Moneda" xfId="1" builtinId="4"/>
    <cellStyle name="Moneda [0]" xfId="4"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N148"/>
  <sheetViews>
    <sheetView showWhiteSpace="0" topLeftCell="A76" zoomScale="150" zoomScaleNormal="150" zoomScalePageLayoutView="80" workbookViewId="0">
      <selection activeCell="E15" sqref="E15:N15"/>
    </sheetView>
  </sheetViews>
  <sheetFormatPr baseColWidth="10" defaultColWidth="6.140625" defaultRowHeight="12.75" x14ac:dyDescent="0.25"/>
  <cols>
    <col min="1" max="1" width="6.140625" style="1" customWidth="1"/>
    <col min="2" max="3" width="6.140625" style="1"/>
    <col min="4" max="4" width="6.140625" style="1" customWidth="1"/>
    <col min="5" max="10" width="6.140625" style="1"/>
    <col min="11" max="11" width="6.140625" style="1" customWidth="1"/>
    <col min="12" max="13" width="6.140625" style="1"/>
    <col min="14" max="14" width="6.140625" style="1" customWidth="1"/>
    <col min="15" max="16384" width="6.140625" style="1"/>
  </cols>
  <sheetData>
    <row r="1" spans="1:14" x14ac:dyDescent="0.25">
      <c r="A1" s="236"/>
      <c r="B1" s="236"/>
      <c r="C1" s="236"/>
      <c r="D1" s="236"/>
      <c r="E1" s="236"/>
      <c r="F1" s="236"/>
      <c r="G1" s="236"/>
      <c r="H1" s="236"/>
      <c r="I1" s="236"/>
      <c r="J1" s="236"/>
      <c r="K1" s="236"/>
      <c r="L1" s="236"/>
      <c r="M1" s="236"/>
      <c r="N1" s="236"/>
    </row>
    <row r="2" spans="1:14" x14ac:dyDescent="0.25">
      <c r="A2" s="222" t="s">
        <v>3</v>
      </c>
      <c r="B2" s="223"/>
      <c r="C2" s="223"/>
      <c r="D2" s="223"/>
      <c r="E2" s="223"/>
      <c r="F2" s="223"/>
      <c r="G2" s="223"/>
      <c r="H2" s="223"/>
      <c r="I2" s="223"/>
      <c r="J2" s="223"/>
      <c r="K2" s="223"/>
      <c r="L2" s="223"/>
      <c r="M2" s="223"/>
      <c r="N2" s="223"/>
    </row>
    <row r="3" spans="1:14" ht="15" customHeight="1" x14ac:dyDescent="0.25">
      <c r="A3" s="166" t="s">
        <v>4</v>
      </c>
      <c r="B3" s="166"/>
      <c r="C3" s="166"/>
      <c r="D3" s="166"/>
      <c r="E3" s="191" t="s">
        <v>184</v>
      </c>
      <c r="F3" s="192"/>
      <c r="G3" s="192"/>
      <c r="H3" s="193"/>
      <c r="I3" s="189" t="s">
        <v>127</v>
      </c>
      <c r="J3" s="190"/>
      <c r="K3" s="190"/>
      <c r="L3" s="190"/>
      <c r="M3" s="164">
        <v>43515</v>
      </c>
      <c r="N3" s="169"/>
    </row>
    <row r="4" spans="1:14" x14ac:dyDescent="0.25">
      <c r="A4" s="166" t="s">
        <v>102</v>
      </c>
      <c r="B4" s="166"/>
      <c r="C4" s="166"/>
      <c r="D4" s="224"/>
      <c r="E4" s="232" t="s">
        <v>185</v>
      </c>
      <c r="F4" s="232"/>
      <c r="G4" s="232"/>
      <c r="H4" s="232"/>
      <c r="I4" s="232"/>
      <c r="J4" s="190" t="s">
        <v>109</v>
      </c>
      <c r="K4" s="201"/>
      <c r="L4" s="202">
        <v>39546837</v>
      </c>
      <c r="M4" s="165"/>
      <c r="N4" s="203"/>
    </row>
    <row r="5" spans="1:14" x14ac:dyDescent="0.25">
      <c r="A5" s="224" t="s">
        <v>101</v>
      </c>
      <c r="B5" s="233"/>
      <c r="C5" s="233"/>
      <c r="D5" s="233"/>
      <c r="E5" s="202" t="s">
        <v>186</v>
      </c>
      <c r="F5" s="165"/>
      <c r="G5" s="165"/>
      <c r="H5" s="165"/>
      <c r="I5" s="165"/>
      <c r="J5" s="165"/>
      <c r="K5" s="165"/>
      <c r="L5" s="165"/>
      <c r="M5" s="165"/>
      <c r="N5" s="203"/>
    </row>
    <row r="6" spans="1:14" x14ac:dyDescent="0.25">
      <c r="A6" s="166" t="s">
        <v>172</v>
      </c>
      <c r="B6" s="166"/>
      <c r="C6" s="166"/>
      <c r="D6" s="166"/>
      <c r="E6" s="205" t="s">
        <v>187</v>
      </c>
      <c r="F6" s="206"/>
      <c r="G6" s="206"/>
      <c r="H6" s="206"/>
      <c r="I6" s="207"/>
      <c r="J6" s="234" t="s">
        <v>41</v>
      </c>
      <c r="K6" s="235"/>
      <c r="L6" s="205">
        <v>79235129</v>
      </c>
      <c r="M6" s="206"/>
      <c r="N6" s="207"/>
    </row>
    <row r="7" spans="1:14" ht="22.5" customHeight="1" x14ac:dyDescent="0.25">
      <c r="A7" s="166" t="s">
        <v>5</v>
      </c>
      <c r="B7" s="166"/>
      <c r="C7" s="166"/>
      <c r="D7" s="166"/>
      <c r="E7" s="239" t="s">
        <v>204</v>
      </c>
      <c r="F7" s="239"/>
      <c r="G7" s="239"/>
      <c r="H7" s="239"/>
      <c r="I7" s="239"/>
      <c r="J7" s="239"/>
      <c r="K7" s="239"/>
      <c r="L7" s="239"/>
      <c r="M7" s="239"/>
      <c r="N7" s="239"/>
    </row>
    <row r="8" spans="1:14" ht="22.5" customHeight="1" x14ac:dyDescent="0.25">
      <c r="A8" s="166"/>
      <c r="B8" s="166"/>
      <c r="C8" s="166"/>
      <c r="D8" s="166"/>
      <c r="E8" s="239"/>
      <c r="F8" s="239"/>
      <c r="G8" s="239"/>
      <c r="H8" s="239"/>
      <c r="I8" s="239"/>
      <c r="J8" s="239"/>
      <c r="K8" s="239"/>
      <c r="L8" s="239"/>
      <c r="M8" s="239"/>
      <c r="N8" s="239"/>
    </row>
    <row r="9" spans="1:14" x14ac:dyDescent="0.25">
      <c r="A9" s="166" t="s">
        <v>6</v>
      </c>
      <c r="B9" s="166"/>
      <c r="C9" s="166"/>
      <c r="D9" s="166"/>
      <c r="E9" s="240">
        <v>75993610</v>
      </c>
      <c r="F9" s="240"/>
      <c r="G9" s="240"/>
      <c r="H9" s="240"/>
      <c r="I9" s="240"/>
      <c r="J9" s="240"/>
      <c r="K9" s="240"/>
      <c r="L9" s="240"/>
      <c r="M9" s="240"/>
      <c r="N9" s="240"/>
    </row>
    <row r="10" spans="1:14" x14ac:dyDescent="0.25">
      <c r="A10" s="166" t="s">
        <v>81</v>
      </c>
      <c r="B10" s="166"/>
      <c r="C10" s="166"/>
      <c r="D10" s="166"/>
      <c r="E10" s="204">
        <v>0</v>
      </c>
      <c r="F10" s="204"/>
      <c r="G10" s="204"/>
      <c r="H10" s="204"/>
      <c r="I10" s="204"/>
      <c r="J10" s="204"/>
      <c r="K10" s="204"/>
      <c r="L10" s="204"/>
      <c r="M10" s="204"/>
      <c r="N10" s="204"/>
    </row>
    <row r="11" spans="1:14" x14ac:dyDescent="0.25">
      <c r="A11" s="166" t="s">
        <v>7</v>
      </c>
      <c r="B11" s="166"/>
      <c r="C11" s="166"/>
      <c r="D11" s="166"/>
      <c r="E11" s="157">
        <f>E9+E10</f>
        <v>75993610</v>
      </c>
      <c r="F11" s="157"/>
      <c r="G11" s="157"/>
      <c r="H11" s="157"/>
      <c r="I11" s="157"/>
      <c r="J11" s="157"/>
      <c r="K11" s="157"/>
      <c r="L11" s="157"/>
      <c r="M11" s="157"/>
      <c r="N11" s="157"/>
    </row>
    <row r="12" spans="1:14" x14ac:dyDescent="0.25">
      <c r="A12" s="166" t="s">
        <v>8</v>
      </c>
      <c r="B12" s="166"/>
      <c r="C12" s="166"/>
      <c r="D12" s="166"/>
      <c r="E12" s="29">
        <v>10</v>
      </c>
      <c r="F12" s="69" t="s">
        <v>43</v>
      </c>
      <c r="G12" s="29">
        <v>0</v>
      </c>
      <c r="H12" s="70" t="s">
        <v>114</v>
      </c>
      <c r="I12" s="159"/>
      <c r="J12" s="159"/>
      <c r="K12" s="159"/>
      <c r="L12" s="159"/>
      <c r="M12" s="159"/>
      <c r="N12" s="160"/>
    </row>
    <row r="13" spans="1:14" x14ac:dyDescent="0.25">
      <c r="A13" s="166" t="s">
        <v>86</v>
      </c>
      <c r="B13" s="166"/>
      <c r="C13" s="166"/>
      <c r="D13" s="166"/>
      <c r="E13" s="202" t="s">
        <v>47</v>
      </c>
      <c r="F13" s="165"/>
      <c r="G13" s="165"/>
      <c r="H13" s="165"/>
      <c r="I13" s="203"/>
      <c r="J13" s="189" t="s">
        <v>40</v>
      </c>
      <c r="K13" s="201"/>
      <c r="L13" s="226" t="s">
        <v>47</v>
      </c>
      <c r="M13" s="227"/>
      <c r="N13" s="228"/>
    </row>
    <row r="14" spans="1:14" x14ac:dyDescent="0.25">
      <c r="A14" s="166" t="s">
        <v>121</v>
      </c>
      <c r="B14" s="166"/>
      <c r="C14" s="166"/>
      <c r="D14" s="166"/>
      <c r="E14" s="164" t="s">
        <v>42</v>
      </c>
      <c r="F14" s="169"/>
      <c r="G14" s="47" t="s">
        <v>24</v>
      </c>
      <c r="H14" s="164" t="s">
        <v>42</v>
      </c>
      <c r="I14" s="169"/>
      <c r="J14" s="164" t="s">
        <v>42</v>
      </c>
      <c r="K14" s="169"/>
      <c r="L14" s="47" t="s">
        <v>24</v>
      </c>
      <c r="M14" s="164" t="s">
        <v>42</v>
      </c>
      <c r="N14" s="169"/>
    </row>
    <row r="15" spans="1:14" x14ac:dyDescent="0.25">
      <c r="A15" s="166" t="s">
        <v>45</v>
      </c>
      <c r="B15" s="166"/>
      <c r="C15" s="166"/>
      <c r="D15" s="166"/>
      <c r="E15" s="167">
        <v>43515</v>
      </c>
      <c r="F15" s="167"/>
      <c r="G15" s="167"/>
      <c r="H15" s="167"/>
      <c r="I15" s="167"/>
      <c r="J15" s="167"/>
      <c r="K15" s="167"/>
      <c r="L15" s="167"/>
      <c r="M15" s="167"/>
      <c r="N15" s="167"/>
    </row>
    <row r="16" spans="1:14" ht="15" customHeight="1" x14ac:dyDescent="0.25">
      <c r="A16" s="168" t="s">
        <v>46</v>
      </c>
      <c r="B16" s="168"/>
      <c r="C16" s="168"/>
      <c r="D16" s="168"/>
      <c r="E16" s="167">
        <v>43817</v>
      </c>
      <c r="F16" s="167"/>
      <c r="G16" s="167"/>
      <c r="H16" s="167"/>
      <c r="I16" s="167"/>
      <c r="J16" s="167"/>
      <c r="K16" s="167"/>
      <c r="L16" s="167"/>
      <c r="M16" s="167"/>
      <c r="N16" s="167"/>
    </row>
    <row r="17" spans="1:14" x14ac:dyDescent="0.25">
      <c r="A17" s="166" t="s">
        <v>9</v>
      </c>
      <c r="B17" s="166"/>
      <c r="C17" s="166"/>
      <c r="D17" s="166"/>
      <c r="E17" s="164">
        <v>43819</v>
      </c>
      <c r="F17" s="170"/>
      <c r="G17" s="170"/>
      <c r="H17" s="170"/>
      <c r="I17" s="170"/>
      <c r="J17" s="170"/>
      <c r="K17" s="170"/>
      <c r="L17" s="170"/>
      <c r="M17" s="170"/>
      <c r="N17" s="169"/>
    </row>
    <row r="18" spans="1:14" x14ac:dyDescent="0.25">
      <c r="A18" s="166" t="s">
        <v>10</v>
      </c>
      <c r="B18" s="166"/>
      <c r="C18" s="166"/>
      <c r="D18" s="166"/>
      <c r="E18" s="164">
        <v>43800</v>
      </c>
      <c r="F18" s="165"/>
      <c r="G18" s="48" t="s">
        <v>24</v>
      </c>
      <c r="H18" s="170">
        <v>43817</v>
      </c>
      <c r="I18" s="170"/>
      <c r="J18" s="170"/>
      <c r="K18" s="170"/>
      <c r="L18" s="170"/>
      <c r="M18" s="170"/>
      <c r="N18" s="169"/>
    </row>
    <row r="19" spans="1:14" x14ac:dyDescent="0.25">
      <c r="A19" s="166" t="s">
        <v>11</v>
      </c>
      <c r="B19" s="166"/>
      <c r="C19" s="166"/>
      <c r="D19" s="166"/>
      <c r="E19" s="30">
        <f>300/300</f>
        <v>1</v>
      </c>
      <c r="F19" s="229" t="s">
        <v>44</v>
      </c>
      <c r="G19" s="230"/>
      <c r="H19" s="230"/>
      <c r="I19" s="230"/>
      <c r="J19" s="230"/>
      <c r="K19" s="230"/>
      <c r="L19" s="230"/>
      <c r="M19" s="230"/>
      <c r="N19" s="231"/>
    </row>
    <row r="20" spans="1:14" ht="6.75" customHeight="1" x14ac:dyDescent="0.25">
      <c r="A20" s="41"/>
      <c r="B20" s="42"/>
      <c r="C20" s="42"/>
      <c r="D20" s="42"/>
      <c r="E20" s="43"/>
      <c r="F20" s="44"/>
      <c r="G20" s="44"/>
      <c r="H20" s="44"/>
      <c r="I20" s="44"/>
      <c r="J20" s="44"/>
      <c r="K20" s="44"/>
      <c r="L20" s="44"/>
      <c r="M20" s="44"/>
      <c r="N20" s="44"/>
    </row>
    <row r="21" spans="1:14" x14ac:dyDescent="0.25">
      <c r="A21" s="50" t="s">
        <v>151</v>
      </c>
      <c r="B21" s="225" t="s">
        <v>152</v>
      </c>
      <c r="C21" s="225"/>
      <c r="D21" s="225"/>
      <c r="E21" s="225" t="s">
        <v>153</v>
      </c>
      <c r="F21" s="225"/>
      <c r="G21" s="225"/>
      <c r="H21" s="225"/>
      <c r="I21" s="225" t="s">
        <v>154</v>
      </c>
      <c r="J21" s="225"/>
      <c r="K21" s="225"/>
      <c r="L21" s="225" t="s">
        <v>155</v>
      </c>
      <c r="M21" s="225"/>
      <c r="N21" s="225"/>
    </row>
    <row r="22" spans="1:14" ht="67.5" customHeight="1" x14ac:dyDescent="0.25">
      <c r="A22" s="49">
        <v>67</v>
      </c>
      <c r="B22" s="241" t="s">
        <v>188</v>
      </c>
      <c r="C22" s="241"/>
      <c r="D22" s="241"/>
      <c r="E22" s="242" t="s">
        <v>189</v>
      </c>
      <c r="F22" s="242"/>
      <c r="G22" s="242"/>
      <c r="H22" s="242"/>
      <c r="I22" s="243" t="s">
        <v>190</v>
      </c>
      <c r="J22" s="243"/>
      <c r="K22" s="243"/>
      <c r="L22" s="243">
        <v>2311000</v>
      </c>
      <c r="M22" s="243"/>
      <c r="N22" s="243"/>
    </row>
    <row r="23" spans="1:14" ht="6.75" customHeight="1" x14ac:dyDescent="0.25"/>
    <row r="24" spans="1:14" x14ac:dyDescent="0.25">
      <c r="A24" s="147" t="s">
        <v>80</v>
      </c>
      <c r="B24" s="148"/>
      <c r="C24" s="148"/>
      <c r="D24" s="148"/>
      <c r="E24" s="148"/>
      <c r="F24" s="148"/>
      <c r="G24" s="148"/>
      <c r="H24" s="148"/>
      <c r="I24" s="148"/>
      <c r="J24" s="148"/>
      <c r="K24" s="148"/>
      <c r="L24" s="148"/>
      <c r="M24" s="148"/>
      <c r="N24" s="148"/>
    </row>
    <row r="25" spans="1:14" ht="13.5" thickBot="1" x14ac:dyDescent="0.3">
      <c r="A25" s="2" t="s">
        <v>13</v>
      </c>
      <c r="B25" s="3"/>
      <c r="C25" s="3"/>
      <c r="D25" s="3"/>
      <c r="F25" s="3"/>
      <c r="G25" s="3"/>
      <c r="H25" s="3"/>
      <c r="K25" s="3"/>
      <c r="L25" s="3"/>
    </row>
    <row r="26" spans="1:14" ht="21" customHeight="1" thickBot="1" x14ac:dyDescent="0.3">
      <c r="A26" s="2"/>
      <c r="B26" s="182" t="s">
        <v>118</v>
      </c>
      <c r="C26" s="182"/>
      <c r="D26" s="182"/>
      <c r="E26" s="81" t="s">
        <v>120</v>
      </c>
      <c r="F26" s="181" t="s">
        <v>119</v>
      </c>
      <c r="G26" s="182"/>
      <c r="H26" s="182"/>
      <c r="I26" s="81"/>
      <c r="K26" s="95" t="s">
        <v>173</v>
      </c>
      <c r="L26" s="95"/>
      <c r="M26" s="81" t="s">
        <v>17</v>
      </c>
    </row>
    <row r="27" spans="1:14" ht="21" customHeight="1" thickBot="1" x14ac:dyDescent="0.3">
      <c r="B27" s="182" t="s">
        <v>0</v>
      </c>
      <c r="C27" s="182"/>
      <c r="D27" s="182"/>
      <c r="E27" s="81" t="s">
        <v>120</v>
      </c>
      <c r="F27" s="182" t="s">
        <v>1</v>
      </c>
      <c r="G27" s="182"/>
      <c r="H27" s="182"/>
      <c r="I27" s="81"/>
      <c r="J27" s="80"/>
      <c r="K27" s="182" t="s">
        <v>2</v>
      </c>
      <c r="L27" s="182"/>
      <c r="M27" s="79"/>
    </row>
    <row r="28" spans="1:14" ht="6" customHeight="1" thickBot="1" x14ac:dyDescent="0.3">
      <c r="B28" s="3"/>
      <c r="C28" s="3"/>
      <c r="D28" s="3"/>
      <c r="F28" s="3"/>
      <c r="G28" s="3"/>
      <c r="H28" s="3"/>
      <c r="K28" s="3"/>
      <c r="L28" s="3"/>
    </row>
    <row r="29" spans="1:14" ht="7.5" customHeight="1" thickBot="1" x14ac:dyDescent="0.3">
      <c r="A29" s="237" t="s">
        <v>95</v>
      </c>
      <c r="B29" s="238"/>
      <c r="C29" s="238"/>
      <c r="D29" s="238"/>
      <c r="E29" s="238"/>
      <c r="F29" s="199" t="s">
        <v>85</v>
      </c>
      <c r="G29" s="199"/>
      <c r="H29" s="45"/>
      <c r="I29" s="199" t="s">
        <v>83</v>
      </c>
      <c r="J29" s="199"/>
      <c r="K29" s="45"/>
      <c r="L29" s="200" t="s">
        <v>157</v>
      </c>
      <c r="M29" s="200"/>
      <c r="N29" s="45"/>
    </row>
    <row r="30" spans="1:14" ht="7.5" customHeight="1" thickBot="1" x14ac:dyDescent="0.3">
      <c r="A30" s="237"/>
      <c r="B30" s="238"/>
      <c r="C30" s="238"/>
      <c r="D30" s="238"/>
      <c r="E30" s="238"/>
      <c r="F30" s="199" t="s">
        <v>128</v>
      </c>
      <c r="G30" s="199"/>
      <c r="H30" s="45"/>
      <c r="I30" s="199" t="s">
        <v>131</v>
      </c>
      <c r="J30" s="199"/>
      <c r="K30" s="45"/>
      <c r="L30" s="199" t="s">
        <v>134</v>
      </c>
      <c r="M30" s="199"/>
      <c r="N30" s="45"/>
    </row>
    <row r="31" spans="1:14" ht="7.5" customHeight="1" thickBot="1" x14ac:dyDescent="0.3">
      <c r="A31" s="237"/>
      <c r="B31" s="238"/>
      <c r="C31" s="238"/>
      <c r="D31" s="238"/>
      <c r="E31" s="238"/>
      <c r="F31" s="199" t="s">
        <v>129</v>
      </c>
      <c r="G31" s="199"/>
      <c r="H31" s="45"/>
      <c r="I31" s="199" t="s">
        <v>132</v>
      </c>
      <c r="J31" s="199"/>
      <c r="K31" s="45"/>
      <c r="L31" s="199" t="s">
        <v>135</v>
      </c>
      <c r="M31" s="199"/>
      <c r="N31" s="45"/>
    </row>
    <row r="32" spans="1:14" ht="7.5" customHeight="1" thickBot="1" x14ac:dyDescent="0.3">
      <c r="A32" s="237"/>
      <c r="B32" s="238"/>
      <c r="C32" s="238"/>
      <c r="D32" s="238"/>
      <c r="E32" s="238"/>
      <c r="F32" s="199" t="s">
        <v>130</v>
      </c>
      <c r="G32" s="199"/>
      <c r="H32" s="45"/>
      <c r="I32" s="200" t="s">
        <v>156</v>
      </c>
      <c r="J32" s="200"/>
      <c r="K32" s="45"/>
      <c r="L32" s="199" t="s">
        <v>136</v>
      </c>
      <c r="M32" s="199"/>
      <c r="N32" s="45"/>
    </row>
    <row r="33" spans="1:14" ht="7.5" customHeight="1" thickBot="1" x14ac:dyDescent="0.3">
      <c r="A33" s="237"/>
      <c r="B33" s="238"/>
      <c r="C33" s="238"/>
      <c r="D33" s="238"/>
      <c r="E33" s="238"/>
      <c r="F33" s="199" t="s">
        <v>82</v>
      </c>
      <c r="G33" s="199"/>
      <c r="H33" s="45" t="s">
        <v>120</v>
      </c>
      <c r="I33" s="199" t="s">
        <v>133</v>
      </c>
      <c r="J33" s="199"/>
      <c r="K33" s="45"/>
      <c r="L33" s="199" t="s">
        <v>84</v>
      </c>
      <c r="M33" s="199"/>
      <c r="N33" s="45"/>
    </row>
    <row r="34" spans="1:14" ht="7.5" customHeight="1" thickBot="1" x14ac:dyDescent="0.3">
      <c r="A34" s="238"/>
      <c r="B34" s="238"/>
      <c r="C34" s="238"/>
      <c r="D34" s="238"/>
      <c r="E34" s="238"/>
      <c r="F34" s="199" t="s">
        <v>137</v>
      </c>
      <c r="G34" s="199"/>
      <c r="H34" s="45"/>
      <c r="I34" s="199" t="s">
        <v>138</v>
      </c>
      <c r="J34" s="199"/>
      <c r="K34" s="45"/>
      <c r="L34" s="199"/>
      <c r="M34" s="199"/>
      <c r="N34" s="45"/>
    </row>
    <row r="35" spans="1:14" x14ac:dyDescent="0.25">
      <c r="A35" s="7" t="s">
        <v>22</v>
      </c>
      <c r="B35" s="3"/>
      <c r="C35" s="3"/>
      <c r="D35" s="3"/>
      <c r="F35" s="3"/>
      <c r="G35" s="3"/>
      <c r="H35" s="3"/>
      <c r="K35" s="3"/>
      <c r="L35" s="3"/>
    </row>
    <row r="36" spans="1:14" x14ac:dyDescent="0.25">
      <c r="A36" s="147" t="s">
        <v>88</v>
      </c>
      <c r="B36" s="147"/>
      <c r="C36" s="147"/>
      <c r="D36" s="147"/>
      <c r="E36" s="147"/>
      <c r="F36" s="147"/>
      <c r="G36" s="147"/>
      <c r="H36" s="147"/>
      <c r="I36" s="147"/>
      <c r="J36" s="147"/>
      <c r="K36" s="147"/>
      <c r="L36" s="147"/>
      <c r="M36" s="147"/>
      <c r="N36" s="147"/>
    </row>
    <row r="37" spans="1:14" x14ac:dyDescent="0.25">
      <c r="A37" s="208" t="s">
        <v>87</v>
      </c>
      <c r="B37" s="209"/>
      <c r="C37" s="209"/>
      <c r="D37" s="210"/>
      <c r="E37" s="211">
        <f>+E11</f>
        <v>75993610</v>
      </c>
      <c r="F37" s="212"/>
      <c r="G37" s="212"/>
      <c r="H37" s="212"/>
      <c r="I37" s="212"/>
      <c r="J37" s="212"/>
      <c r="K37" s="212"/>
      <c r="L37" s="212"/>
      <c r="M37" s="212"/>
      <c r="N37" s="212"/>
    </row>
    <row r="38" spans="1:14" x14ac:dyDescent="0.25">
      <c r="A38" s="180"/>
      <c r="B38" s="180"/>
      <c r="C38" s="180"/>
      <c r="D38" s="180"/>
      <c r="E38" s="177" t="s">
        <v>179</v>
      </c>
      <c r="F38" s="178"/>
      <c r="G38" s="178"/>
      <c r="H38" s="178"/>
      <c r="I38" s="178"/>
      <c r="J38" s="178"/>
      <c r="K38" s="178"/>
      <c r="L38" s="178"/>
      <c r="M38" s="178"/>
      <c r="N38" s="179"/>
    </row>
    <row r="39" spans="1:14" ht="15" customHeight="1" x14ac:dyDescent="0.25">
      <c r="A39" s="276" t="str">
        <f>IF(M26="SI","RELACION DE VALOR(ES) O FACTURA(S) A COBRAR EN EL PERIODO", "REGISTRO DE PAGO(S)")</f>
        <v>REGISTRO DE PAGO(S)</v>
      </c>
      <c r="B39" s="277"/>
      <c r="C39" s="277"/>
      <c r="D39" s="278"/>
      <c r="E39" s="171" t="str">
        <f>IF(M26="SI","VALOR 1","ENERO")</f>
        <v>ENERO</v>
      </c>
      <c r="F39" s="172"/>
      <c r="G39" s="171">
        <v>2533120</v>
      </c>
      <c r="H39" s="172"/>
      <c r="I39" s="171">
        <v>7599361</v>
      </c>
      <c r="J39" s="172"/>
      <c r="K39" s="171">
        <v>7599361</v>
      </c>
      <c r="L39" s="172"/>
      <c r="M39" s="171">
        <v>7599361</v>
      </c>
      <c r="N39" s="172"/>
    </row>
    <row r="40" spans="1:14" ht="15" customHeight="1" x14ac:dyDescent="0.25">
      <c r="A40" s="279"/>
      <c r="B40" s="280"/>
      <c r="C40" s="280"/>
      <c r="D40" s="281"/>
      <c r="E40" s="171">
        <v>7599361</v>
      </c>
      <c r="F40" s="172"/>
      <c r="G40" s="171">
        <v>7599361</v>
      </c>
      <c r="H40" s="172"/>
      <c r="I40" s="171">
        <v>7599361</v>
      </c>
      <c r="J40" s="172"/>
      <c r="K40" s="171">
        <v>7599361</v>
      </c>
      <c r="L40" s="172"/>
      <c r="M40" s="173">
        <v>7599361</v>
      </c>
      <c r="N40" s="174"/>
    </row>
    <row r="41" spans="1:14" ht="15" customHeight="1" x14ac:dyDescent="0.25">
      <c r="A41" s="279"/>
      <c r="B41" s="280"/>
      <c r="C41" s="280"/>
      <c r="D41" s="280"/>
      <c r="E41" s="295">
        <v>7599361</v>
      </c>
      <c r="F41" s="296"/>
      <c r="G41" s="297">
        <v>4559617</v>
      </c>
      <c r="H41" s="296"/>
      <c r="I41" s="298" t="s">
        <v>158</v>
      </c>
      <c r="J41" s="299"/>
      <c r="K41" s="175">
        <f>IF(M26="SI",IF(E39="VALOR 1",0,E39)+IF(G39="VALOR 2",0,G39)+IF(I39="VALOR 3",0,I39)+IF(K39="VALOR 4",0,K39)+IF(M39="VALOR 5",0,M39)+IF(E40="VALOR 6",0,E40)+IF(G40="VALOR 7",0,G40)+IF(I40="VALOR 8",0,I40)+IF(K40="VALOR 9",0,K40)+IF(M40="VALOR 10",0,M40)+IF(E41="VALOR 11",0,E41)+IF(G41="VALOR 12",0,G41),(IF(E39="ENERO",0,E39)+IF(G39="FEBRERO",0,G39)+IF(I39="MARZO",0,I39)+IF(K39="ABRIL",0,K39)+IF(M39="MAYO",0,M39)+IF(E40="JUNIO",0,E40)+IF(G40="JULIO",0,G40)+IF(I40="AGOSTO",0,I40)+IF(K40="SEPTIEMBRE",0,K40)+IF(M40="OCTUBRE",0,M40)+IF(E41="NOVIEMBRE",0,E41)+IF(G41="DICIEMBRE",0,G41)))</f>
        <v>75486986</v>
      </c>
      <c r="L41" s="175"/>
      <c r="M41" s="175"/>
      <c r="N41" s="176"/>
    </row>
    <row r="42" spans="1:14" ht="15" customHeight="1" x14ac:dyDescent="0.25">
      <c r="A42" s="194" t="s">
        <v>76</v>
      </c>
      <c r="B42" s="195"/>
      <c r="C42" s="195"/>
      <c r="D42" s="195"/>
      <c r="E42" s="196">
        <f>IF(M26="SI",K41,(IF(G41&lt;&gt;"DICIEMBRE",G41,IF(E41&lt;&gt;"NOVIEMBRE",E41,IF(M40&lt;&gt;"OCTUBRE",M40,IF(K40&lt;&gt;"SEPTIEMBRE",K40,IF(I40&lt;&gt;"AGOSTO",I40,IF(G40&lt;&gt;"JULIO",G40,IF(E40&lt;&gt;"JUNIO",E40,IF(M39&lt;&gt;"MAYO",M39,IF(K39&lt;&gt;"ABRIL",K39,IF(I39&lt;&gt;"MARZO",I39,IF(G39&lt;&gt;"FEBRERO",G39,IF(E39&lt;&gt;"ENERO",E39,0))))))))))))))</f>
        <v>4559617</v>
      </c>
      <c r="F42" s="197"/>
      <c r="G42" s="197"/>
      <c r="H42" s="197"/>
      <c r="I42" s="197"/>
      <c r="J42" s="197"/>
      <c r="K42" s="197"/>
      <c r="L42" s="197"/>
      <c r="M42" s="197"/>
      <c r="N42" s="198"/>
    </row>
    <row r="43" spans="1:14" x14ac:dyDescent="0.25">
      <c r="A43" s="290" t="str">
        <f>IF(M26="SI", "ATENCIÓN!!!","FALTANTE POR PAGAR")</f>
        <v>FALTANTE POR PAGAR</v>
      </c>
      <c r="B43" s="290"/>
      <c r="C43" s="290"/>
      <c r="D43" s="291"/>
      <c r="E43" s="292">
        <f>IF(M26="SI","Recuerde llevar el control de pagos (evite el desfinanciamiento del prespuesto asignado)",E37-K41)</f>
        <v>506624</v>
      </c>
      <c r="F43" s="293"/>
      <c r="G43" s="293"/>
      <c r="H43" s="293"/>
      <c r="I43" s="293"/>
      <c r="J43" s="293"/>
      <c r="K43" s="293"/>
      <c r="L43" s="293"/>
      <c r="M43" s="293"/>
      <c r="N43" s="294"/>
    </row>
    <row r="44" spans="1:14" ht="12.75" customHeight="1" x14ac:dyDescent="0.25">
      <c r="A44" s="275" t="str">
        <f>IF(M26="SI","*Si aplica (Facturas adjuntas)","NUMERO DEL PAGO A REALIZAR")</f>
        <v>NUMERO DEL PAGO A REALIZAR</v>
      </c>
      <c r="B44" s="275"/>
      <c r="C44" s="275"/>
      <c r="D44" s="275"/>
      <c r="E44" s="52">
        <v>11</v>
      </c>
      <c r="F44" s="96"/>
      <c r="G44" s="97"/>
      <c r="H44" s="97"/>
      <c r="I44" s="97"/>
      <c r="J44" s="97"/>
      <c r="K44" s="97"/>
      <c r="L44" s="97"/>
      <c r="M44" s="97"/>
      <c r="N44" s="97"/>
    </row>
    <row r="45" spans="1:14" ht="12.75" customHeight="1" x14ac:dyDescent="0.25">
      <c r="A45" s="3"/>
      <c r="B45" s="3"/>
      <c r="C45" s="3"/>
      <c r="D45" s="3"/>
      <c r="E45" s="25"/>
      <c r="F45" s="19"/>
      <c r="G45" s="19"/>
      <c r="H45" s="19"/>
      <c r="I45" s="19"/>
      <c r="J45" s="19"/>
      <c r="K45" s="19"/>
      <c r="L45" s="19"/>
      <c r="M45" s="19"/>
      <c r="N45" s="19"/>
    </row>
    <row r="46" spans="1:14" ht="12.75" customHeight="1" x14ac:dyDescent="0.25">
      <c r="A46" s="3"/>
      <c r="B46" s="3"/>
      <c r="C46" s="3"/>
      <c r="D46" s="3"/>
      <c r="E46" s="25"/>
      <c r="F46" s="19"/>
      <c r="G46" s="19"/>
      <c r="H46" s="19"/>
      <c r="I46" s="19"/>
      <c r="J46" s="19"/>
      <c r="K46" s="19"/>
      <c r="L46" s="19"/>
      <c r="M46" s="19"/>
      <c r="N46" s="19"/>
    </row>
    <row r="47" spans="1:14" ht="12.75" customHeight="1" x14ac:dyDescent="0.25">
      <c r="A47" s="3"/>
      <c r="B47" s="3"/>
      <c r="C47" s="3"/>
      <c r="D47" s="3"/>
      <c r="E47" s="25"/>
      <c r="F47" s="19"/>
      <c r="G47" s="19"/>
      <c r="H47" s="19"/>
      <c r="I47" s="19"/>
      <c r="J47" s="19"/>
      <c r="K47" s="19"/>
      <c r="L47" s="19"/>
      <c r="M47" s="19"/>
      <c r="N47" s="19"/>
    </row>
    <row r="48" spans="1:14" ht="12.75" customHeight="1" x14ac:dyDescent="0.25">
      <c r="B48" s="19"/>
      <c r="C48" s="19"/>
      <c r="F48" s="19"/>
      <c r="G48" s="19"/>
      <c r="H48" s="19"/>
      <c r="I48" s="19"/>
      <c r="J48" s="19"/>
      <c r="K48" s="19"/>
      <c r="L48" s="19"/>
      <c r="M48" s="19"/>
      <c r="N48" s="19"/>
    </row>
    <row r="49" spans="1:14" ht="15.75" customHeight="1" x14ac:dyDescent="0.25">
      <c r="A49" s="147" t="s">
        <v>89</v>
      </c>
      <c r="B49" s="148"/>
      <c r="C49" s="148"/>
      <c r="D49" s="148"/>
      <c r="E49" s="148"/>
      <c r="F49" s="148"/>
      <c r="G49" s="148"/>
      <c r="H49" s="148"/>
      <c r="I49" s="148"/>
      <c r="J49" s="148"/>
      <c r="K49" s="148"/>
      <c r="L49" s="148"/>
      <c r="M49" s="148"/>
      <c r="N49" s="148"/>
    </row>
    <row r="50" spans="1:14" ht="13.5" thickBot="1" x14ac:dyDescent="0.3">
      <c r="A50" s="4"/>
      <c r="B50" s="21"/>
      <c r="C50" s="21"/>
      <c r="D50" s="21"/>
      <c r="E50" s="21"/>
      <c r="F50" s="21"/>
      <c r="G50" s="21"/>
      <c r="H50" s="21"/>
      <c r="I50" s="5"/>
      <c r="K50" s="5"/>
    </row>
    <row r="51" spans="1:14" ht="13.5" thickBot="1" x14ac:dyDescent="0.3">
      <c r="A51" s="4" t="s">
        <v>14</v>
      </c>
      <c r="B51" s="274" t="s">
        <v>103</v>
      </c>
      <c r="C51" s="274"/>
      <c r="D51" s="274"/>
      <c r="E51" s="274"/>
      <c r="F51" s="274"/>
      <c r="G51" s="274"/>
      <c r="H51" s="274"/>
      <c r="I51" s="5" t="s">
        <v>16</v>
      </c>
      <c r="J51" s="24"/>
      <c r="K51" s="5" t="s">
        <v>17</v>
      </c>
      <c r="L51" s="45" t="s">
        <v>211</v>
      </c>
    </row>
    <row r="52" spans="1:14" ht="15" customHeight="1" x14ac:dyDescent="0.25">
      <c r="B52" s="286" t="s">
        <v>106</v>
      </c>
      <c r="C52" s="286"/>
      <c r="D52" s="286"/>
      <c r="E52" s="286"/>
      <c r="F52" s="286"/>
      <c r="G52" s="286"/>
      <c r="H52" s="286"/>
      <c r="I52" s="286"/>
      <c r="J52" s="286"/>
      <c r="K52" s="286"/>
      <c r="L52" s="286"/>
    </row>
    <row r="53" spans="1:14" ht="17.25" customHeight="1" x14ac:dyDescent="0.25">
      <c r="B53" s="286"/>
      <c r="C53" s="286"/>
      <c r="D53" s="286"/>
      <c r="E53" s="286"/>
      <c r="F53" s="286"/>
      <c r="G53" s="286"/>
      <c r="H53" s="286"/>
      <c r="I53" s="286"/>
      <c r="J53" s="286"/>
      <c r="K53" s="286"/>
      <c r="L53" s="286"/>
      <c r="M53" s="215" t="s">
        <v>104</v>
      </c>
      <c r="N53" s="215"/>
    </row>
    <row r="54" spans="1:14" ht="15.75" customHeight="1" x14ac:dyDescent="0.25">
      <c r="B54" s="20"/>
      <c r="C54" s="20"/>
      <c r="D54" s="20"/>
      <c r="E54" s="20"/>
      <c r="F54" s="20"/>
      <c r="G54" s="20"/>
      <c r="H54" s="20"/>
      <c r="I54" s="20"/>
      <c r="J54" s="20"/>
      <c r="K54" s="20"/>
      <c r="L54" s="20"/>
      <c r="M54" s="215"/>
      <c r="N54" s="215"/>
    </row>
    <row r="55" spans="1:14" x14ac:dyDescent="0.25">
      <c r="A55" s="6" t="s">
        <v>15</v>
      </c>
      <c r="B55" s="142" t="s">
        <v>105</v>
      </c>
      <c r="C55" s="142"/>
      <c r="D55" s="142"/>
      <c r="E55" s="142"/>
      <c r="F55" s="142"/>
      <c r="G55" s="142"/>
      <c r="H55" s="142"/>
      <c r="I55" s="142"/>
      <c r="J55" s="142"/>
      <c r="K55" s="142"/>
      <c r="L55" s="22" t="s">
        <v>21</v>
      </c>
      <c r="M55" s="6" t="s">
        <v>16</v>
      </c>
      <c r="N55" s="6" t="s">
        <v>17</v>
      </c>
    </row>
    <row r="56" spans="1:14" ht="22.5" customHeight="1" x14ac:dyDescent="0.25">
      <c r="A56" s="34">
        <v>1</v>
      </c>
      <c r="B56" s="282" t="s">
        <v>122</v>
      </c>
      <c r="C56" s="282"/>
      <c r="D56" s="282"/>
      <c r="E56" s="282"/>
      <c r="F56" s="282"/>
      <c r="G56" s="282"/>
      <c r="H56" s="282"/>
      <c r="I56" s="282"/>
      <c r="J56" s="282"/>
      <c r="K56" s="282"/>
      <c r="L56" s="31"/>
      <c r="M56" s="26"/>
      <c r="N56" s="26"/>
    </row>
    <row r="57" spans="1:14" x14ac:dyDescent="0.25">
      <c r="A57" s="34">
        <v>2</v>
      </c>
      <c r="B57" s="283"/>
      <c r="C57" s="283"/>
      <c r="D57" s="283"/>
      <c r="E57" s="283"/>
      <c r="F57" s="283"/>
      <c r="G57" s="283"/>
      <c r="H57" s="283"/>
      <c r="I57" s="283"/>
      <c r="J57" s="283"/>
      <c r="K57" s="283"/>
      <c r="L57" s="31"/>
      <c r="M57" s="26"/>
      <c r="N57" s="26"/>
    </row>
    <row r="58" spans="1:14" x14ac:dyDescent="0.25">
      <c r="A58" s="34">
        <v>3</v>
      </c>
      <c r="B58" s="283"/>
      <c r="C58" s="283"/>
      <c r="D58" s="283"/>
      <c r="E58" s="283"/>
      <c r="F58" s="283"/>
      <c r="G58" s="283"/>
      <c r="H58" s="283"/>
      <c r="I58" s="283"/>
      <c r="J58" s="283"/>
      <c r="K58" s="283"/>
      <c r="L58" s="31"/>
      <c r="M58" s="26"/>
      <c r="N58" s="26"/>
    </row>
    <row r="59" spans="1:14" x14ac:dyDescent="0.25">
      <c r="A59" s="34">
        <v>4</v>
      </c>
      <c r="B59" s="283"/>
      <c r="C59" s="283"/>
      <c r="D59" s="283"/>
      <c r="E59" s="283"/>
      <c r="F59" s="283"/>
      <c r="G59" s="283"/>
      <c r="H59" s="283"/>
      <c r="I59" s="283"/>
      <c r="J59" s="283"/>
      <c r="K59" s="283"/>
      <c r="L59" s="31"/>
      <c r="M59" s="26"/>
      <c r="N59" s="26"/>
    </row>
    <row r="60" spans="1:14" x14ac:dyDescent="0.25">
      <c r="A60" s="34">
        <v>5</v>
      </c>
      <c r="B60" s="283"/>
      <c r="C60" s="283"/>
      <c r="D60" s="283"/>
      <c r="E60" s="283"/>
      <c r="F60" s="283"/>
      <c r="G60" s="283"/>
      <c r="H60" s="283"/>
      <c r="I60" s="283"/>
      <c r="J60" s="283"/>
      <c r="K60" s="283"/>
      <c r="L60" s="31"/>
      <c r="M60" s="26"/>
      <c r="N60" s="26"/>
    </row>
    <row r="61" spans="1:14" x14ac:dyDescent="0.25">
      <c r="A61" s="4" t="s">
        <v>14</v>
      </c>
      <c r="B61" s="284" t="s">
        <v>115</v>
      </c>
      <c r="C61" s="284"/>
      <c r="D61" s="284"/>
      <c r="E61" s="284"/>
      <c r="F61" s="284"/>
      <c r="G61" s="284"/>
      <c r="H61" s="284"/>
      <c r="I61" s="284"/>
      <c r="J61" s="284"/>
      <c r="K61" s="284"/>
      <c r="L61" s="284"/>
      <c r="M61" s="284"/>
    </row>
    <row r="62" spans="1:14" x14ac:dyDescent="0.25">
      <c r="B62" s="285"/>
      <c r="C62" s="285"/>
      <c r="D62" s="285"/>
      <c r="E62" s="285"/>
      <c r="F62" s="285"/>
      <c r="G62" s="285"/>
      <c r="H62" s="285"/>
      <c r="I62" s="285"/>
      <c r="J62" s="285"/>
      <c r="K62" s="285"/>
      <c r="L62" s="285"/>
      <c r="M62" s="285"/>
    </row>
    <row r="63" spans="1:14" x14ac:dyDescent="0.25">
      <c r="B63" s="23"/>
      <c r="C63" s="23"/>
      <c r="D63" s="23"/>
      <c r="E63" s="23"/>
      <c r="F63" s="23"/>
      <c r="G63" s="23"/>
      <c r="H63" s="23"/>
      <c r="I63" s="23"/>
      <c r="J63" s="23"/>
      <c r="K63" s="23"/>
      <c r="L63" s="23"/>
      <c r="M63" s="23"/>
    </row>
    <row r="64" spans="1:14" ht="15" customHeight="1" x14ac:dyDescent="0.25">
      <c r="A64" s="158" t="s">
        <v>110</v>
      </c>
      <c r="B64" s="158"/>
      <c r="C64" s="158"/>
      <c r="D64" s="158"/>
      <c r="E64" s="158"/>
      <c r="F64" s="158"/>
      <c r="G64" s="158"/>
      <c r="H64" s="158"/>
      <c r="I64" s="158"/>
      <c r="J64" s="158"/>
      <c r="K64" s="158"/>
      <c r="L64" s="158"/>
      <c r="M64" s="158"/>
      <c r="N64" s="158"/>
    </row>
    <row r="65" spans="1:14" ht="15.75" customHeight="1" x14ac:dyDescent="0.25">
      <c r="A65" s="72" t="s">
        <v>15</v>
      </c>
      <c r="B65" s="158" t="s">
        <v>111</v>
      </c>
      <c r="C65" s="158"/>
      <c r="D65" s="158"/>
      <c r="E65" s="158"/>
      <c r="F65" s="158"/>
      <c r="G65" s="158" t="s">
        <v>90</v>
      </c>
      <c r="H65" s="158"/>
      <c r="I65" s="158"/>
      <c r="J65" s="158"/>
      <c r="K65" s="158"/>
      <c r="L65" s="158"/>
      <c r="M65" s="158"/>
      <c r="N65" s="158"/>
    </row>
    <row r="66" spans="1:14" s="25" customFormat="1" ht="93.75" customHeight="1" x14ac:dyDescent="0.25">
      <c r="A66" s="73">
        <v>1</v>
      </c>
      <c r="B66" s="318" t="s">
        <v>191</v>
      </c>
      <c r="C66" s="318"/>
      <c r="D66" s="318"/>
      <c r="E66" s="318"/>
      <c r="F66" s="318"/>
      <c r="G66" s="319" t="s">
        <v>205</v>
      </c>
      <c r="H66" s="319"/>
      <c r="I66" s="319"/>
      <c r="J66" s="319"/>
      <c r="K66" s="319"/>
      <c r="L66" s="319"/>
      <c r="M66" s="319"/>
      <c r="N66" s="319"/>
    </row>
    <row r="67" spans="1:14" s="25" customFormat="1" ht="348.75" customHeight="1" x14ac:dyDescent="0.25">
      <c r="A67" s="73">
        <v>2</v>
      </c>
      <c r="B67" s="318" t="s">
        <v>192</v>
      </c>
      <c r="C67" s="318"/>
      <c r="D67" s="318"/>
      <c r="E67" s="318"/>
      <c r="F67" s="318"/>
      <c r="G67" s="319" t="s">
        <v>208</v>
      </c>
      <c r="H67" s="319"/>
      <c r="I67" s="319"/>
      <c r="J67" s="319"/>
      <c r="K67" s="319"/>
      <c r="L67" s="319"/>
      <c r="M67" s="319"/>
      <c r="N67" s="319"/>
    </row>
    <row r="68" spans="1:14" s="25" customFormat="1" ht="48" customHeight="1" x14ac:dyDescent="0.25">
      <c r="A68" s="73">
        <v>3</v>
      </c>
      <c r="B68" s="318" t="s">
        <v>193</v>
      </c>
      <c r="C68" s="318"/>
      <c r="D68" s="318"/>
      <c r="E68" s="318"/>
      <c r="F68" s="318"/>
      <c r="G68" s="319" t="s">
        <v>214</v>
      </c>
      <c r="H68" s="319"/>
      <c r="I68" s="319"/>
      <c r="J68" s="319"/>
      <c r="K68" s="319"/>
      <c r="L68" s="319"/>
      <c r="M68" s="319"/>
      <c r="N68" s="319"/>
    </row>
    <row r="69" spans="1:14" s="25" customFormat="1" ht="152.25" customHeight="1" x14ac:dyDescent="0.25">
      <c r="A69" s="73">
        <v>4</v>
      </c>
      <c r="B69" s="318" t="s">
        <v>194</v>
      </c>
      <c r="C69" s="318"/>
      <c r="D69" s="318"/>
      <c r="E69" s="318"/>
      <c r="F69" s="318"/>
      <c r="G69" s="319" t="s">
        <v>206</v>
      </c>
      <c r="H69" s="319"/>
      <c r="I69" s="319"/>
      <c r="J69" s="319"/>
      <c r="K69" s="319"/>
      <c r="L69" s="319"/>
      <c r="M69" s="319"/>
      <c r="N69" s="319"/>
    </row>
    <row r="70" spans="1:14" s="25" customFormat="1" ht="93" customHeight="1" x14ac:dyDescent="0.25">
      <c r="A70" s="73">
        <v>5</v>
      </c>
      <c r="B70" s="318" t="s">
        <v>195</v>
      </c>
      <c r="C70" s="318"/>
      <c r="D70" s="318"/>
      <c r="E70" s="318"/>
      <c r="F70" s="318"/>
      <c r="G70" s="319" t="s">
        <v>207</v>
      </c>
      <c r="H70" s="319"/>
      <c r="I70" s="319"/>
      <c r="J70" s="319"/>
      <c r="K70" s="319"/>
      <c r="L70" s="319"/>
      <c r="M70" s="319"/>
      <c r="N70" s="319"/>
    </row>
    <row r="71" spans="1:14" s="25" customFormat="1" ht="116.25" customHeight="1" x14ac:dyDescent="0.25">
      <c r="A71" s="73">
        <v>6</v>
      </c>
      <c r="B71" s="318" t="s">
        <v>196</v>
      </c>
      <c r="C71" s="318"/>
      <c r="D71" s="318"/>
      <c r="E71" s="318"/>
      <c r="F71" s="318"/>
      <c r="G71" s="319" t="s">
        <v>210</v>
      </c>
      <c r="H71" s="319"/>
      <c r="I71" s="319"/>
      <c r="J71" s="319"/>
      <c r="K71" s="319"/>
      <c r="L71" s="319"/>
      <c r="M71" s="319"/>
      <c r="N71" s="319"/>
    </row>
    <row r="72" spans="1:14" s="25" customFormat="1" ht="74.25" customHeight="1" x14ac:dyDescent="0.25">
      <c r="A72" s="73">
        <v>7</v>
      </c>
      <c r="B72" s="318" t="s">
        <v>197</v>
      </c>
      <c r="C72" s="318"/>
      <c r="D72" s="318"/>
      <c r="E72" s="318"/>
      <c r="F72" s="318"/>
      <c r="G72" s="319" t="s">
        <v>209</v>
      </c>
      <c r="H72" s="319"/>
      <c r="I72" s="319"/>
      <c r="J72" s="319"/>
      <c r="K72" s="319"/>
      <c r="L72" s="319"/>
      <c r="M72" s="319"/>
      <c r="N72" s="319"/>
    </row>
    <row r="73" spans="1:14" s="25" customFormat="1" ht="171" customHeight="1" x14ac:dyDescent="0.25">
      <c r="A73" s="73">
        <v>8</v>
      </c>
      <c r="B73" s="318" t="s">
        <v>198</v>
      </c>
      <c r="C73" s="318"/>
      <c r="D73" s="318"/>
      <c r="E73" s="318"/>
      <c r="F73" s="318"/>
      <c r="G73" s="319" t="s">
        <v>212</v>
      </c>
      <c r="H73" s="319"/>
      <c r="I73" s="319"/>
      <c r="J73" s="319"/>
      <c r="K73" s="319"/>
      <c r="L73" s="319"/>
      <c r="M73" s="319"/>
      <c r="N73" s="319"/>
    </row>
    <row r="74" spans="1:14" s="25" customFormat="1" ht="13.5" customHeight="1" x14ac:dyDescent="0.25">
      <c r="A74" s="73">
        <v>9</v>
      </c>
      <c r="B74" s="318"/>
      <c r="C74" s="318"/>
      <c r="D74" s="318"/>
      <c r="E74" s="318"/>
      <c r="F74" s="318"/>
      <c r="G74" s="319"/>
      <c r="H74" s="319"/>
      <c r="I74" s="319"/>
      <c r="J74" s="319"/>
      <c r="K74" s="319"/>
      <c r="L74" s="319"/>
      <c r="M74" s="319"/>
      <c r="N74" s="319"/>
    </row>
    <row r="75" spans="1:14" s="25" customFormat="1" x14ac:dyDescent="0.25">
      <c r="B75" s="28"/>
      <c r="C75" s="28"/>
      <c r="D75" s="28"/>
      <c r="E75" s="28"/>
      <c r="F75" s="28"/>
      <c r="G75" s="28"/>
      <c r="H75" s="28"/>
      <c r="I75" s="28"/>
      <c r="J75" s="28"/>
      <c r="K75" s="28"/>
      <c r="L75" s="28"/>
    </row>
    <row r="76" spans="1:14" ht="15" customHeight="1" x14ac:dyDescent="0.25">
      <c r="A76" s="107" t="s">
        <v>174</v>
      </c>
      <c r="B76" s="108"/>
      <c r="C76" s="108"/>
      <c r="D76" s="108"/>
      <c r="E76" s="108"/>
      <c r="F76" s="109"/>
      <c r="G76" s="110" t="s">
        <v>175</v>
      </c>
      <c r="H76" s="111"/>
      <c r="I76" s="82" t="s">
        <v>120</v>
      </c>
      <c r="J76" s="83" t="s">
        <v>176</v>
      </c>
      <c r="K76" s="82"/>
      <c r="L76" s="110" t="s">
        <v>180</v>
      </c>
      <c r="M76" s="111"/>
      <c r="N76" s="82"/>
    </row>
    <row r="77" spans="1:14" ht="14.25" customHeight="1" x14ac:dyDescent="0.25">
      <c r="A77" s="18"/>
      <c r="B77" s="18"/>
      <c r="C77" s="18"/>
      <c r="D77" s="18"/>
      <c r="E77" s="18"/>
      <c r="F77" s="18"/>
      <c r="G77" s="18"/>
      <c r="H77" s="18"/>
      <c r="I77" s="18"/>
      <c r="J77" s="18"/>
      <c r="K77" s="18"/>
      <c r="L77" s="18"/>
    </row>
    <row r="78" spans="1:14" ht="12.75" customHeight="1" x14ac:dyDescent="0.25">
      <c r="A78" s="147" t="s">
        <v>91</v>
      </c>
      <c r="B78" s="148"/>
      <c r="C78" s="148"/>
      <c r="D78" s="148"/>
      <c r="E78" s="148"/>
      <c r="F78" s="148"/>
      <c r="G78" s="148"/>
      <c r="H78" s="148"/>
      <c r="I78" s="148"/>
      <c r="J78" s="148"/>
      <c r="K78" s="148"/>
      <c r="L78" s="148"/>
      <c r="M78" s="148"/>
      <c r="N78" s="148"/>
    </row>
    <row r="79" spans="1:14" ht="15.75" customHeight="1" thickBot="1" x14ac:dyDescent="0.3">
      <c r="A79" s="18"/>
      <c r="B79" s="18"/>
      <c r="C79" s="18"/>
      <c r="D79" s="18"/>
      <c r="E79" s="18"/>
      <c r="F79" s="18"/>
      <c r="G79" s="18"/>
      <c r="H79" s="18"/>
      <c r="I79" s="18"/>
      <c r="J79" s="18"/>
      <c r="K79" s="18"/>
      <c r="L79" s="18"/>
    </row>
    <row r="80" spans="1:14" ht="12.75" customHeight="1" thickBot="1" x14ac:dyDescent="0.3">
      <c r="A80" s="11"/>
      <c r="B80" s="12"/>
      <c r="C80" s="12"/>
      <c r="D80" s="246" t="s">
        <v>57</v>
      </c>
      <c r="E80" s="247"/>
      <c r="F80" s="247"/>
      <c r="G80" s="303"/>
      <c r="H80" s="288" t="s">
        <v>108</v>
      </c>
      <c r="I80" s="289"/>
      <c r="J80" s="287" t="s">
        <v>49</v>
      </c>
      <c r="K80" s="248"/>
      <c r="L80" s="246" t="s">
        <v>107</v>
      </c>
      <c r="M80" s="247"/>
      <c r="N80" s="248"/>
    </row>
    <row r="81" spans="1:14" ht="20.25" customHeight="1" thickBot="1" x14ac:dyDescent="0.3">
      <c r="A81" s="249" t="s">
        <v>54</v>
      </c>
      <c r="B81" s="250"/>
      <c r="C81" s="250"/>
      <c r="D81" s="304" t="s">
        <v>199</v>
      </c>
      <c r="E81" s="244"/>
      <c r="F81" s="244"/>
      <c r="G81" s="244"/>
      <c r="H81" s="244" t="s">
        <v>215</v>
      </c>
      <c r="I81" s="244"/>
      <c r="J81" s="258" t="s">
        <v>216</v>
      </c>
      <c r="K81" s="244"/>
      <c r="L81" s="244" t="s">
        <v>213</v>
      </c>
      <c r="M81" s="244"/>
      <c r="N81" s="245"/>
    </row>
    <row r="82" spans="1:14" ht="23.25" customHeight="1" thickBot="1" x14ac:dyDescent="0.3">
      <c r="A82" s="249" t="s">
        <v>55</v>
      </c>
      <c r="B82" s="250"/>
      <c r="C82" s="250"/>
      <c r="D82" s="304" t="s">
        <v>199</v>
      </c>
      <c r="E82" s="244"/>
      <c r="F82" s="244"/>
      <c r="G82" s="244"/>
      <c r="H82" s="244" t="s">
        <v>215</v>
      </c>
      <c r="I82" s="244"/>
      <c r="J82" s="258" t="s">
        <v>216</v>
      </c>
      <c r="K82" s="244"/>
      <c r="L82" s="244" t="s">
        <v>213</v>
      </c>
      <c r="M82" s="244"/>
      <c r="N82" s="245"/>
    </row>
    <row r="83" spans="1:14" ht="28.5" customHeight="1" thickBot="1" x14ac:dyDescent="0.3">
      <c r="A83" s="300" t="s">
        <v>117</v>
      </c>
      <c r="B83" s="301"/>
      <c r="C83" s="301"/>
      <c r="D83" s="304" t="s">
        <v>199</v>
      </c>
      <c r="E83" s="244"/>
      <c r="F83" s="244"/>
      <c r="G83" s="244"/>
      <c r="H83" s="244" t="s">
        <v>215</v>
      </c>
      <c r="I83" s="244"/>
      <c r="J83" s="258" t="s">
        <v>216</v>
      </c>
      <c r="K83" s="244"/>
      <c r="L83" s="244" t="s">
        <v>213</v>
      </c>
      <c r="M83" s="244"/>
      <c r="N83" s="245"/>
    </row>
    <row r="84" spans="1:14" ht="24" customHeight="1" x14ac:dyDescent="0.25">
      <c r="A84" s="54" t="s">
        <v>14</v>
      </c>
      <c r="B84" s="259" t="s">
        <v>164</v>
      </c>
      <c r="C84" s="259"/>
      <c r="D84" s="259"/>
      <c r="E84" s="259"/>
      <c r="F84" s="259"/>
      <c r="G84" s="259"/>
      <c r="H84" s="259"/>
      <c r="I84" s="259"/>
      <c r="J84" s="259"/>
      <c r="K84" s="259"/>
      <c r="L84" s="259"/>
      <c r="M84" s="259"/>
      <c r="N84" s="259"/>
    </row>
    <row r="85" spans="1:14" ht="12.75" customHeight="1" thickBot="1" x14ac:dyDescent="0.3">
      <c r="A85" s="53"/>
      <c r="B85" s="259" t="s">
        <v>165</v>
      </c>
      <c r="C85" s="259"/>
      <c r="D85" s="259"/>
      <c r="E85" s="259"/>
      <c r="F85" s="259"/>
      <c r="G85" s="259"/>
      <c r="H85" s="259"/>
      <c r="I85" s="259"/>
      <c r="J85" s="259"/>
      <c r="K85" s="259"/>
      <c r="L85" s="259"/>
      <c r="M85" s="259"/>
      <c r="N85" s="259"/>
    </row>
    <row r="86" spans="1:14" ht="12.75" customHeight="1" thickBot="1" x14ac:dyDescent="0.3">
      <c r="A86" s="54" t="s">
        <v>14</v>
      </c>
      <c r="B86" s="67" t="s">
        <v>16</v>
      </c>
      <c r="C86" s="161" t="s">
        <v>166</v>
      </c>
      <c r="D86" s="161"/>
      <c r="E86" s="161"/>
      <c r="F86" s="161"/>
      <c r="G86" s="161"/>
      <c r="H86" s="161"/>
      <c r="I86" s="161"/>
      <c r="J86" s="161"/>
      <c r="K86" s="161"/>
      <c r="L86" s="161"/>
      <c r="M86" s="161"/>
      <c r="N86" s="161"/>
    </row>
    <row r="87" spans="1:14" ht="13.5" customHeight="1" thickBot="1" x14ac:dyDescent="0.3">
      <c r="A87" s="54" t="s">
        <v>14</v>
      </c>
      <c r="B87" s="68" t="s">
        <v>17</v>
      </c>
      <c r="C87" s="161" t="s">
        <v>167</v>
      </c>
      <c r="D87" s="161"/>
      <c r="E87" s="161"/>
      <c r="F87" s="161"/>
      <c r="G87" s="58" t="s">
        <v>168</v>
      </c>
      <c r="H87" s="71">
        <f>IF(B87="NO",0,0.19)</f>
        <v>0</v>
      </c>
      <c r="I87" s="57"/>
      <c r="J87" s="57"/>
      <c r="K87" s="57"/>
      <c r="L87" s="57"/>
      <c r="M87" s="57"/>
      <c r="N87" s="57"/>
    </row>
    <row r="88" spans="1:14" ht="13.5" thickBot="1" x14ac:dyDescent="0.3">
      <c r="E88" s="55" t="s">
        <v>16</v>
      </c>
      <c r="M88" s="309" t="s">
        <v>32</v>
      </c>
      <c r="N88" s="310"/>
    </row>
    <row r="89" spans="1:14" ht="13.5" thickBot="1" x14ac:dyDescent="0.3">
      <c r="E89" s="55" t="s">
        <v>17</v>
      </c>
      <c r="M89" s="316" t="s">
        <v>162</v>
      </c>
      <c r="N89" s="317"/>
    </row>
    <row r="90" spans="1:14" ht="12.75" customHeight="1" thickBot="1" x14ac:dyDescent="0.3">
      <c r="A90" s="313" t="s">
        <v>25</v>
      </c>
      <c r="B90" s="314"/>
      <c r="C90" s="314"/>
      <c r="D90" s="314"/>
      <c r="E90" s="314"/>
      <c r="F90" s="314"/>
      <c r="G90" s="314"/>
      <c r="H90" s="315"/>
      <c r="I90" s="309" t="s">
        <v>30</v>
      </c>
      <c r="J90" s="310"/>
      <c r="K90" s="302" t="s">
        <v>31</v>
      </c>
      <c r="L90" s="302"/>
      <c r="M90" s="268">
        <v>1</v>
      </c>
      <c r="N90" s="269"/>
    </row>
    <row r="91" spans="1:14" ht="12.75" customHeight="1" x14ac:dyDescent="0.25">
      <c r="A91" s="260" t="s">
        <v>26</v>
      </c>
      <c r="B91" s="261"/>
      <c r="C91" s="260" t="s">
        <v>27</v>
      </c>
      <c r="D91" s="261"/>
      <c r="E91" s="260" t="s">
        <v>28</v>
      </c>
      <c r="F91" s="261"/>
      <c r="G91" s="260" t="s">
        <v>29</v>
      </c>
      <c r="H91" s="261"/>
      <c r="I91" s="264" t="s">
        <v>49</v>
      </c>
      <c r="J91" s="265"/>
      <c r="K91" s="266" t="s">
        <v>49</v>
      </c>
      <c r="L91" s="267"/>
      <c r="M91" s="264" t="s">
        <v>49</v>
      </c>
      <c r="N91" s="265"/>
    </row>
    <row r="92" spans="1:14" ht="12.75" customHeight="1" x14ac:dyDescent="0.25">
      <c r="A92" s="262"/>
      <c r="B92" s="263"/>
      <c r="C92" s="262"/>
      <c r="D92" s="263"/>
      <c r="E92" s="262"/>
      <c r="F92" s="263"/>
      <c r="G92" s="262"/>
      <c r="H92" s="263"/>
      <c r="I92" s="270" t="str">
        <f>+J81</f>
        <v>19/12/2019
20/12/2019</v>
      </c>
      <c r="J92" s="271"/>
      <c r="K92" s="272" t="str">
        <f>+J82</f>
        <v>19/12/2019
20/12/2019</v>
      </c>
      <c r="L92" s="273"/>
      <c r="M92" s="270" t="str">
        <f>+J83</f>
        <v>19/12/2019
20/12/2019</v>
      </c>
      <c r="N92" s="271"/>
    </row>
    <row r="93" spans="1:14" ht="12.75" customHeight="1" x14ac:dyDescent="0.25">
      <c r="A93" s="262"/>
      <c r="B93" s="263"/>
      <c r="C93" s="262"/>
      <c r="D93" s="263"/>
      <c r="E93" s="262"/>
      <c r="F93" s="263"/>
      <c r="G93" s="262"/>
      <c r="H93" s="263"/>
      <c r="I93" s="305">
        <v>0.125</v>
      </c>
      <c r="J93" s="306"/>
      <c r="K93" s="307">
        <v>0.16</v>
      </c>
      <c r="L93" s="308"/>
      <c r="M93" s="311">
        <f>IF(M90=1,0.522%,IF(M90=2,1.044%,IF(M90=3,2.436%,IF(M90=4,4.35%,IF(M90=5,6.96%,0)))))</f>
        <v>5.2199999999999998E-3</v>
      </c>
      <c r="N93" s="312"/>
    </row>
    <row r="94" spans="1:14" ht="12.75" customHeight="1" thickBot="1" x14ac:dyDescent="0.3">
      <c r="A94" s="255">
        <f>IF(E26= "X",E18," ")</f>
        <v>43800</v>
      </c>
      <c r="B94" s="256"/>
      <c r="C94" s="255">
        <f>IF(E26= "X",H18," ")</f>
        <v>43817</v>
      </c>
      <c r="D94" s="256"/>
      <c r="E94" s="257">
        <f>IFERROR(IF(C94="00/00/0000","",(C94-A94)+1),0)</f>
        <v>18</v>
      </c>
      <c r="F94" s="256"/>
      <c r="G94" s="122">
        <f>IF(E26= "X",IF(B87="NO",E42,(E42/(1+H87)))," ")</f>
        <v>4559617</v>
      </c>
      <c r="H94" s="123"/>
      <c r="I94" s="162">
        <f>IFERROR(IF(G94=0,"",ROUNDUP(IF($G94="","",((IF($G94*0.4&lt;D96,D96,$G94*0.4))*I93)),-2)),0)</f>
        <v>228000</v>
      </c>
      <c r="J94" s="163"/>
      <c r="K94" s="115">
        <f>IF(B86="SI",IFERROR(IF(G94=0,"",ROUNDUP(IF($G94="","",((IF($G94*0.4&lt;D96,D96,$G94*0.4))*K93)),-2)),0),IF(B86="NO",0,"ERROR"))</f>
        <v>291900</v>
      </c>
      <c r="L94" s="116"/>
      <c r="M94" s="162">
        <f>IFERROR(IF(G94=0,"",ROUNDUP(IF($G94="","",((IF($G94*0.4&lt;D96,D96,$G94*0.4))*M93)), -2)),0)</f>
        <v>9600</v>
      </c>
      <c r="N94" s="163"/>
    </row>
    <row r="95" spans="1:14" ht="12.75" customHeight="1" thickBot="1" x14ac:dyDescent="0.3">
      <c r="A95" s="9" t="s">
        <v>14</v>
      </c>
      <c r="B95" s="259" t="s">
        <v>33</v>
      </c>
      <c r="C95" s="259"/>
      <c r="D95" s="259"/>
      <c r="E95" s="259"/>
      <c r="F95" s="259"/>
      <c r="G95" s="259"/>
      <c r="H95" s="259"/>
      <c r="I95" s="259"/>
      <c r="J95" s="259"/>
      <c r="K95" s="259"/>
    </row>
    <row r="96" spans="1:14" ht="12.75" customHeight="1" thickBot="1" x14ac:dyDescent="0.3">
      <c r="B96" s="251" t="s">
        <v>50</v>
      </c>
      <c r="C96" s="252"/>
      <c r="D96" s="253">
        <v>828116</v>
      </c>
      <c r="E96" s="254"/>
      <c r="H96" s="218" t="s">
        <v>113</v>
      </c>
      <c r="I96" s="219"/>
      <c r="J96" s="219"/>
      <c r="K96" s="220" t="str">
        <f>IF(E97="NO","",ROUNDUP(((IFERROR(IF(E97="SI",(G94*0.4)*0.01,""),0))/1000),1)*1000)</f>
        <v/>
      </c>
      <c r="L96" s="220"/>
      <c r="M96" s="221"/>
    </row>
    <row r="97" spans="1:14" ht="12.75" customHeight="1" thickBot="1" x14ac:dyDescent="0.3">
      <c r="A97" s="4" t="s">
        <v>14</v>
      </c>
      <c r="B97" s="117"/>
      <c r="C97" s="118"/>
      <c r="D97" s="118"/>
      <c r="E97" s="13" t="str">
        <f>IF(E26= "X",IF((G94*0.4)&gt;(D96*4),"SI","NO"),"NO")</f>
        <v>NO</v>
      </c>
      <c r="F97" s="119" t="s">
        <v>52</v>
      </c>
      <c r="G97" s="119"/>
      <c r="H97" s="119"/>
      <c r="I97" s="119"/>
      <c r="J97" s="120"/>
      <c r="K97" s="120"/>
      <c r="L97" s="120"/>
      <c r="M97" s="121"/>
    </row>
    <row r="98" spans="1:14" ht="12.75" customHeight="1" x14ac:dyDescent="0.25">
      <c r="A98" s="4"/>
      <c r="B98" s="74"/>
      <c r="C98" s="74"/>
      <c r="D98" s="74"/>
      <c r="E98" s="75"/>
      <c r="F98" s="76"/>
      <c r="G98" s="76"/>
      <c r="H98" s="76"/>
      <c r="I98" s="76"/>
      <c r="J98" s="76"/>
      <c r="K98" s="76"/>
      <c r="L98" s="76"/>
      <c r="M98" s="76"/>
    </row>
    <row r="99" spans="1:14" x14ac:dyDescent="0.25">
      <c r="A99" s="147" t="s">
        <v>92</v>
      </c>
      <c r="B99" s="148"/>
      <c r="C99" s="148"/>
      <c r="D99" s="148"/>
      <c r="E99" s="148"/>
      <c r="F99" s="148"/>
      <c r="G99" s="148"/>
      <c r="H99" s="148"/>
      <c r="I99" s="148"/>
      <c r="J99" s="148"/>
      <c r="K99" s="148"/>
      <c r="L99" s="148"/>
      <c r="M99" s="148"/>
      <c r="N99" s="148"/>
    </row>
    <row r="100" spans="1:14" ht="12.75" customHeight="1" x14ac:dyDescent="0.25">
      <c r="A100" s="4"/>
      <c r="B100" s="74"/>
      <c r="C100" s="74"/>
      <c r="D100" s="74"/>
      <c r="E100" s="75"/>
      <c r="F100" s="76"/>
      <c r="G100" s="76"/>
      <c r="H100" s="76"/>
      <c r="I100" s="76"/>
      <c r="J100" s="76"/>
      <c r="K100" s="76"/>
      <c r="L100" s="76"/>
      <c r="M100" s="76"/>
    </row>
    <row r="101" spans="1:14" x14ac:dyDescent="0.25">
      <c r="M101" s="215" t="s">
        <v>18</v>
      </c>
      <c r="N101" s="215"/>
    </row>
    <row r="102" spans="1:14" x14ac:dyDescent="0.25">
      <c r="A102" s="6" t="s">
        <v>15</v>
      </c>
      <c r="B102" s="142" t="s">
        <v>20</v>
      </c>
      <c r="C102" s="142"/>
      <c r="D102" s="142"/>
      <c r="E102" s="142"/>
      <c r="F102" s="142"/>
      <c r="G102" s="142"/>
      <c r="H102" s="142"/>
      <c r="I102" s="142"/>
      <c r="J102" s="142"/>
      <c r="K102" s="142"/>
      <c r="L102" s="142"/>
      <c r="M102" s="6" t="s">
        <v>16</v>
      </c>
      <c r="N102" s="6" t="s">
        <v>17</v>
      </c>
    </row>
    <row r="103" spans="1:14" x14ac:dyDescent="0.25">
      <c r="A103" s="10">
        <v>1</v>
      </c>
      <c r="B103" s="112" t="s">
        <v>123</v>
      </c>
      <c r="C103" s="113"/>
      <c r="D103" s="113"/>
      <c r="E103" s="113"/>
      <c r="F103" s="113"/>
      <c r="G103" s="113"/>
      <c r="H103" s="113"/>
      <c r="I103" s="113"/>
      <c r="J103" s="113"/>
      <c r="K103" s="113"/>
      <c r="L103" s="114"/>
      <c r="M103" s="34" t="s">
        <v>120</v>
      </c>
      <c r="N103" s="34"/>
    </row>
    <row r="104" spans="1:14" x14ac:dyDescent="0.25">
      <c r="A104" s="10">
        <v>2</v>
      </c>
      <c r="B104" s="112" t="s">
        <v>116</v>
      </c>
      <c r="C104" s="113"/>
      <c r="D104" s="113"/>
      <c r="E104" s="113"/>
      <c r="F104" s="113"/>
      <c r="G104" s="113"/>
      <c r="H104" s="113"/>
      <c r="I104" s="113"/>
      <c r="J104" s="113"/>
      <c r="K104" s="113"/>
      <c r="L104" s="114"/>
      <c r="M104" s="34"/>
      <c r="N104" s="34" t="s">
        <v>120</v>
      </c>
    </row>
    <row r="105" spans="1:14" x14ac:dyDescent="0.25">
      <c r="A105" s="10">
        <v>3</v>
      </c>
      <c r="B105" s="112" t="s">
        <v>79</v>
      </c>
      <c r="C105" s="113"/>
      <c r="D105" s="113"/>
      <c r="E105" s="113"/>
      <c r="F105" s="113"/>
      <c r="G105" s="113"/>
      <c r="H105" s="113"/>
      <c r="I105" s="113"/>
      <c r="J105" s="113"/>
      <c r="K105" s="113"/>
      <c r="L105" s="114"/>
      <c r="M105" s="34"/>
      <c r="N105" s="34" t="s">
        <v>120</v>
      </c>
    </row>
    <row r="106" spans="1:14" x14ac:dyDescent="0.25">
      <c r="A106" s="10">
        <v>4</v>
      </c>
      <c r="B106" s="126" t="s">
        <v>78</v>
      </c>
      <c r="C106" s="126"/>
      <c r="D106" s="126"/>
      <c r="E106" s="126"/>
      <c r="F106" s="126"/>
      <c r="G106" s="126"/>
      <c r="H106" s="126"/>
      <c r="I106" s="126"/>
      <c r="J106" s="126"/>
      <c r="K106" s="126"/>
      <c r="L106" s="126"/>
      <c r="M106" s="34" t="s">
        <v>120</v>
      </c>
      <c r="N106" s="34"/>
    </row>
    <row r="107" spans="1:14" ht="31.15" customHeight="1" x14ac:dyDescent="0.25">
      <c r="A107" s="32">
        <v>5</v>
      </c>
      <c r="B107" s="127" t="s">
        <v>161</v>
      </c>
      <c r="C107" s="128"/>
      <c r="D107" s="128"/>
      <c r="E107" s="128"/>
      <c r="F107" s="128"/>
      <c r="G107" s="128"/>
      <c r="H107" s="128"/>
      <c r="I107" s="128"/>
      <c r="J107" s="128"/>
      <c r="K107" s="128"/>
      <c r="L107" s="129"/>
      <c r="M107" s="33" t="s">
        <v>120</v>
      </c>
      <c r="N107" s="34"/>
    </row>
    <row r="108" spans="1:14" x14ac:dyDescent="0.25">
      <c r="A108" s="124">
        <v>6</v>
      </c>
      <c r="B108" s="130" t="s">
        <v>126</v>
      </c>
      <c r="C108" s="131"/>
      <c r="D108" s="131"/>
      <c r="E108" s="131"/>
      <c r="F108" s="131"/>
      <c r="G108" s="131"/>
      <c r="H108" s="131"/>
      <c r="I108" s="131"/>
      <c r="J108" s="131"/>
      <c r="K108" s="131"/>
      <c r="L108" s="132"/>
      <c r="M108" s="133"/>
      <c r="N108" s="216" t="s">
        <v>120</v>
      </c>
    </row>
    <row r="109" spans="1:14" x14ac:dyDescent="0.25">
      <c r="A109" s="125"/>
      <c r="B109" s="130"/>
      <c r="C109" s="131"/>
      <c r="D109" s="131"/>
      <c r="E109" s="131"/>
      <c r="F109" s="131"/>
      <c r="G109" s="131"/>
      <c r="H109" s="131"/>
      <c r="I109" s="131"/>
      <c r="J109" s="131"/>
      <c r="K109" s="131"/>
      <c r="L109" s="132"/>
      <c r="M109" s="134"/>
      <c r="N109" s="217"/>
    </row>
    <row r="110" spans="1:14" ht="41.25" customHeight="1" x14ac:dyDescent="0.25">
      <c r="A110" s="36">
        <v>7</v>
      </c>
      <c r="B110" s="38" t="s">
        <v>139</v>
      </c>
      <c r="C110" s="149"/>
      <c r="D110" s="149"/>
      <c r="E110" s="149"/>
      <c r="F110" s="149"/>
      <c r="G110" s="149"/>
      <c r="H110" s="149"/>
      <c r="I110" s="149"/>
      <c r="J110" s="149"/>
      <c r="K110" s="149"/>
      <c r="L110" s="150"/>
      <c r="M110" s="37" t="s">
        <v>120</v>
      </c>
      <c r="N110" s="37"/>
    </row>
    <row r="111" spans="1:14" ht="12.75" customHeight="1" x14ac:dyDescent="0.25">
      <c r="A111" s="11" t="s">
        <v>14</v>
      </c>
      <c r="B111" s="214" t="s">
        <v>48</v>
      </c>
      <c r="C111" s="214"/>
      <c r="D111" s="214"/>
      <c r="E111" s="214"/>
      <c r="F111" s="214"/>
      <c r="G111" s="214"/>
      <c r="H111" s="214"/>
      <c r="I111" s="214"/>
      <c r="J111" s="214"/>
      <c r="K111" s="214"/>
      <c r="L111" s="214"/>
      <c r="M111" s="8"/>
    </row>
    <row r="112" spans="1:14" ht="12.75" customHeight="1" x14ac:dyDescent="0.25">
      <c r="A112" s="4"/>
    </row>
    <row r="113" spans="1:14" x14ac:dyDescent="0.25">
      <c r="A113" s="147" t="s">
        <v>93</v>
      </c>
      <c r="B113" s="148"/>
      <c r="C113" s="148"/>
      <c r="D113" s="148"/>
      <c r="E113" s="148"/>
      <c r="F113" s="148"/>
      <c r="G113" s="148"/>
      <c r="H113" s="148"/>
      <c r="I113" s="148"/>
      <c r="J113" s="148"/>
      <c r="K113" s="148"/>
      <c r="L113" s="148"/>
      <c r="M113" s="148"/>
      <c r="N113" s="148"/>
    </row>
    <row r="115" spans="1:14" ht="13.5" thickBot="1" x14ac:dyDescent="0.3">
      <c r="A115" s="4" t="s">
        <v>14</v>
      </c>
      <c r="B115" s="213" t="s">
        <v>69</v>
      </c>
      <c r="C115" s="213"/>
      <c r="D115" s="213"/>
      <c r="E115" s="213"/>
      <c r="F115" s="213"/>
      <c r="G115" s="213"/>
      <c r="H115" s="213"/>
    </row>
    <row r="116" spans="1:14" ht="13.5" thickBot="1" x14ac:dyDescent="0.3">
      <c r="B116" s="213"/>
      <c r="C116" s="213"/>
      <c r="D116" s="213"/>
      <c r="E116" s="213"/>
      <c r="F116" s="213"/>
      <c r="G116" s="213"/>
      <c r="H116" s="213"/>
      <c r="I116" s="5" t="s">
        <v>16</v>
      </c>
      <c r="J116" s="24"/>
      <c r="K116" s="5" t="s">
        <v>17</v>
      </c>
      <c r="L116" s="24" t="s">
        <v>120</v>
      </c>
    </row>
    <row r="118" spans="1:14" x14ac:dyDescent="0.25">
      <c r="A118" s="4"/>
      <c r="B118" s="185" t="s">
        <v>70</v>
      </c>
      <c r="C118" s="185"/>
      <c r="D118" s="185"/>
      <c r="E118" s="185"/>
      <c r="F118" s="185"/>
      <c r="G118" s="185"/>
      <c r="H118" s="185"/>
      <c r="I118" s="185"/>
      <c r="J118" s="185"/>
      <c r="K118" s="185"/>
      <c r="L118" s="185"/>
      <c r="M118" s="185"/>
    </row>
    <row r="119" spans="1:14" x14ac:dyDescent="0.25">
      <c r="A119" s="4"/>
      <c r="B119" s="185"/>
      <c r="C119" s="185"/>
      <c r="D119" s="185"/>
      <c r="E119" s="185"/>
      <c r="F119" s="185"/>
      <c r="G119" s="185"/>
      <c r="H119" s="185"/>
      <c r="I119" s="185"/>
      <c r="J119" s="185"/>
      <c r="K119" s="185"/>
      <c r="L119" s="185"/>
      <c r="M119" s="185"/>
    </row>
    <row r="120" spans="1:14" ht="13.5" thickBot="1" x14ac:dyDescent="0.3"/>
    <row r="121" spans="1:14" ht="13.5" thickBot="1" x14ac:dyDescent="0.3">
      <c r="A121" s="135" t="s">
        <v>19</v>
      </c>
      <c r="B121" s="136"/>
      <c r="C121" s="136"/>
      <c r="D121" s="136"/>
      <c r="E121" s="136"/>
      <c r="F121" s="136"/>
      <c r="G121" s="136"/>
      <c r="H121" s="136"/>
      <c r="I121" s="136"/>
      <c r="J121" s="136"/>
      <c r="K121" s="136"/>
      <c r="L121" s="136"/>
      <c r="M121" s="136"/>
      <c r="N121" s="186"/>
    </row>
    <row r="122" spans="1:14" ht="13.5" customHeight="1" x14ac:dyDescent="0.25">
      <c r="A122" s="151" t="s">
        <v>200</v>
      </c>
      <c r="B122" s="152"/>
      <c r="C122" s="152"/>
      <c r="D122" s="152"/>
      <c r="E122" s="152"/>
      <c r="F122" s="152"/>
      <c r="G122" s="152"/>
      <c r="H122" s="152"/>
      <c r="I122" s="152"/>
      <c r="J122" s="152"/>
      <c r="K122" s="152"/>
      <c r="L122" s="152"/>
      <c r="M122" s="152"/>
      <c r="N122" s="153"/>
    </row>
    <row r="123" spans="1:14" ht="13.5" thickBot="1" x14ac:dyDescent="0.3">
      <c r="A123" s="154"/>
      <c r="B123" s="155"/>
      <c r="C123" s="155"/>
      <c r="D123" s="155"/>
      <c r="E123" s="155"/>
      <c r="F123" s="155"/>
      <c r="G123" s="155"/>
      <c r="H123" s="155"/>
      <c r="I123" s="155"/>
      <c r="J123" s="155"/>
      <c r="K123" s="155"/>
      <c r="L123" s="155"/>
      <c r="M123" s="155"/>
      <c r="N123" s="156"/>
    </row>
    <row r="124" spans="1:14" x14ac:dyDescent="0.25">
      <c r="A124" s="61"/>
      <c r="B124" s="61"/>
      <c r="C124" s="61"/>
      <c r="D124" s="61"/>
      <c r="E124" s="61"/>
      <c r="F124" s="61"/>
      <c r="G124" s="61"/>
      <c r="H124" s="61"/>
      <c r="I124" s="61"/>
      <c r="J124" s="61"/>
      <c r="K124" s="61"/>
      <c r="L124" s="61"/>
      <c r="M124" s="61"/>
      <c r="N124" s="61"/>
    </row>
    <row r="125" spans="1:14" x14ac:dyDescent="0.25">
      <c r="A125" s="61"/>
      <c r="B125" s="61"/>
      <c r="C125" s="61"/>
      <c r="D125" s="61"/>
      <c r="E125" s="61"/>
      <c r="F125" s="61"/>
      <c r="G125" s="61"/>
      <c r="H125" s="61"/>
      <c r="I125" s="61"/>
      <c r="J125" s="61"/>
      <c r="K125" s="61"/>
      <c r="L125" s="61"/>
      <c r="M125" s="61"/>
      <c r="N125" s="61"/>
    </row>
    <row r="126" spans="1:14" s="25" customFormat="1" x14ac:dyDescent="0.25">
      <c r="A126" s="51"/>
      <c r="B126" s="51"/>
      <c r="C126" s="51"/>
      <c r="D126" s="51"/>
      <c r="E126" s="51"/>
      <c r="F126" s="51"/>
      <c r="G126" s="51"/>
      <c r="H126" s="51"/>
      <c r="I126" s="51"/>
      <c r="J126" s="51"/>
      <c r="K126" s="51"/>
      <c r="L126" s="51"/>
      <c r="M126" s="51"/>
      <c r="N126" s="51"/>
    </row>
    <row r="127" spans="1:14" x14ac:dyDescent="0.25">
      <c r="A127" s="147" t="s">
        <v>94</v>
      </c>
      <c r="B127" s="148"/>
      <c r="C127" s="148"/>
      <c r="D127" s="148"/>
      <c r="E127" s="148"/>
      <c r="F127" s="148"/>
      <c r="G127" s="148"/>
      <c r="H127" s="148"/>
      <c r="I127" s="148"/>
      <c r="J127" s="148"/>
      <c r="K127" s="148"/>
      <c r="L127" s="148"/>
      <c r="M127" s="148"/>
      <c r="N127" s="148"/>
    </row>
    <row r="128" spans="1:14" s="25" customFormat="1" ht="13.5" thickBot="1" x14ac:dyDescent="0.3"/>
    <row r="129" spans="1:14" s="25" customFormat="1" x14ac:dyDescent="0.25">
      <c r="A129" s="135" t="s">
        <v>37</v>
      </c>
      <c r="B129" s="136"/>
      <c r="C129" s="136"/>
      <c r="D129" s="136"/>
      <c r="E129" s="136"/>
      <c r="F129" s="136"/>
      <c r="G129" s="136"/>
      <c r="H129" s="137"/>
      <c r="I129" s="98" t="s">
        <v>177</v>
      </c>
      <c r="J129" s="99"/>
      <c r="K129" s="99"/>
      <c r="L129" s="99"/>
      <c r="M129" s="99"/>
      <c r="N129" s="100"/>
    </row>
    <row r="130" spans="1:14" s="25" customFormat="1" x14ac:dyDescent="0.25">
      <c r="A130" s="138"/>
      <c r="B130" s="139"/>
      <c r="C130" s="139"/>
      <c r="D130" s="139"/>
      <c r="E130" s="139"/>
      <c r="F130" s="139"/>
      <c r="G130" s="139"/>
      <c r="H130" s="140"/>
      <c r="I130" s="101"/>
      <c r="J130" s="102"/>
      <c r="K130" s="102"/>
      <c r="L130" s="102"/>
      <c r="M130" s="102"/>
      <c r="N130" s="103"/>
    </row>
    <row r="131" spans="1:14" s="25" customFormat="1" ht="24.75" customHeight="1" x14ac:dyDescent="0.25">
      <c r="A131" s="141" t="s">
        <v>170</v>
      </c>
      <c r="B131" s="142"/>
      <c r="C131" s="143" t="str">
        <f>IF(E6="","",E6)</f>
        <v>CARLOS ARTURO RUEDA DAZA</v>
      </c>
      <c r="D131" s="143"/>
      <c r="E131" s="143"/>
      <c r="F131" s="143"/>
      <c r="G131" s="143"/>
      <c r="H131" s="143"/>
      <c r="I131" s="101"/>
      <c r="J131" s="102"/>
      <c r="K131" s="102"/>
      <c r="L131" s="102"/>
      <c r="M131" s="102"/>
      <c r="N131" s="103"/>
    </row>
    <row r="132" spans="1:14" s="25" customFormat="1" ht="24.75" customHeight="1" thickBot="1" x14ac:dyDescent="0.3">
      <c r="A132" s="144" t="s">
        <v>41</v>
      </c>
      <c r="B132" s="145"/>
      <c r="C132" s="146">
        <f>IF(L6="","",L6)</f>
        <v>79235129</v>
      </c>
      <c r="D132" s="146"/>
      <c r="E132" s="146"/>
      <c r="F132" s="146"/>
      <c r="G132" s="146"/>
      <c r="H132" s="146"/>
      <c r="I132" s="104"/>
      <c r="J132" s="105"/>
      <c r="K132" s="105"/>
      <c r="L132" s="105"/>
      <c r="M132" s="105"/>
      <c r="N132" s="106"/>
    </row>
    <row r="133" spans="1:14" s="25" customFormat="1" ht="13.5" thickBot="1" x14ac:dyDescent="0.3">
      <c r="A133" s="183"/>
      <c r="B133" s="183"/>
      <c r="C133" s="183"/>
      <c r="D133" s="183"/>
      <c r="E133" s="183"/>
      <c r="F133" s="183"/>
      <c r="G133" s="183"/>
      <c r="H133" s="183"/>
      <c r="I133" s="183"/>
      <c r="J133" s="183"/>
      <c r="K133" s="183"/>
      <c r="L133" s="183"/>
      <c r="M133" s="183"/>
      <c r="N133" s="183"/>
    </row>
    <row r="134" spans="1:14" s="25" customFormat="1" x14ac:dyDescent="0.25">
      <c r="A134" s="187" t="s">
        <v>39</v>
      </c>
      <c r="B134" s="188"/>
      <c r="C134" s="188"/>
      <c r="D134" s="188"/>
      <c r="E134" s="188"/>
      <c r="F134" s="188"/>
      <c r="G134" s="188"/>
      <c r="H134" s="188"/>
      <c r="I134" s="98" t="s">
        <v>178</v>
      </c>
      <c r="J134" s="99"/>
      <c r="K134" s="99"/>
      <c r="L134" s="99"/>
      <c r="M134" s="99"/>
      <c r="N134" s="100"/>
    </row>
    <row r="135" spans="1:14" s="25" customFormat="1" ht="78.75" customHeight="1" x14ac:dyDescent="0.25">
      <c r="A135" s="141" t="s">
        <v>34</v>
      </c>
      <c r="B135" s="142"/>
      <c r="C135" s="143" t="str">
        <f>IF(E4="","",E4)</f>
        <v>ETHEL VASQUEZ ROJAS</v>
      </c>
      <c r="D135" s="143"/>
      <c r="E135" s="143"/>
      <c r="F135" s="143"/>
      <c r="G135" s="143"/>
      <c r="H135" s="143"/>
      <c r="I135" s="101"/>
      <c r="J135" s="102"/>
      <c r="K135" s="102"/>
      <c r="L135" s="102"/>
      <c r="M135" s="102"/>
      <c r="N135" s="103"/>
    </row>
    <row r="136" spans="1:14" s="25" customFormat="1" ht="47.25" customHeight="1" x14ac:dyDescent="0.25">
      <c r="A136" s="141" t="s">
        <v>35</v>
      </c>
      <c r="B136" s="142"/>
      <c r="C136" s="143">
        <f>IF(L4="","",L4)</f>
        <v>39546837</v>
      </c>
      <c r="D136" s="143"/>
      <c r="E136" s="143"/>
      <c r="F136" s="143"/>
      <c r="G136" s="143"/>
      <c r="H136" s="143"/>
      <c r="I136" s="101"/>
      <c r="J136" s="102"/>
      <c r="K136" s="102"/>
      <c r="L136" s="102"/>
      <c r="M136" s="102"/>
      <c r="N136" s="103"/>
    </row>
    <row r="137" spans="1:14" s="25" customFormat="1" ht="24.75" customHeight="1" thickBot="1" x14ac:dyDescent="0.3">
      <c r="A137" s="144" t="s">
        <v>36</v>
      </c>
      <c r="B137" s="145"/>
      <c r="C137" s="184" t="str">
        <f>IF(E5="","",E5)</f>
        <v>DIRECTORA DE GESTION CORPORATIVA</v>
      </c>
      <c r="D137" s="184"/>
      <c r="E137" s="184"/>
      <c r="F137" s="184"/>
      <c r="G137" s="184"/>
      <c r="H137" s="184"/>
      <c r="I137" s="104"/>
      <c r="J137" s="105"/>
      <c r="K137" s="105"/>
      <c r="L137" s="105"/>
      <c r="M137" s="105"/>
      <c r="N137" s="106"/>
    </row>
    <row r="138" spans="1:14" s="25" customFormat="1" ht="41.25" customHeight="1" x14ac:dyDescent="0.25">
      <c r="A138" s="183" t="s">
        <v>163</v>
      </c>
      <c r="B138" s="183"/>
      <c r="C138" s="183"/>
      <c r="D138" s="183"/>
      <c r="E138" s="183"/>
      <c r="F138" s="183"/>
      <c r="G138" s="183"/>
      <c r="H138" s="183"/>
      <c r="I138" s="183"/>
      <c r="J138" s="183"/>
      <c r="K138" s="183"/>
      <c r="L138" s="183"/>
      <c r="M138" s="183"/>
      <c r="N138" s="183"/>
    </row>
    <row r="139" spans="1:14" s="25" customFormat="1" x14ac:dyDescent="0.25"/>
    <row r="140" spans="1:14" ht="15" customHeight="1" x14ac:dyDescent="0.25"/>
    <row r="141" spans="1:14" ht="15.75" customHeight="1" x14ac:dyDescent="0.25"/>
    <row r="142" spans="1:14" ht="15.75" customHeight="1" x14ac:dyDescent="0.25"/>
    <row r="143" spans="1:14" ht="15.75" customHeight="1" x14ac:dyDescent="0.25"/>
    <row r="144" spans="1:14" ht="16.5" customHeight="1" x14ac:dyDescent="0.25"/>
    <row r="145" ht="15" customHeight="1" x14ac:dyDescent="0.25"/>
    <row r="146" ht="15" customHeight="1" x14ac:dyDescent="0.25"/>
    <row r="147" ht="15" customHeight="1" x14ac:dyDescent="0.25"/>
    <row r="148" ht="15.75" customHeight="1" x14ac:dyDescent="0.25"/>
  </sheetData>
  <sheetProtection algorithmName="SHA-512" hashValue="V/WKitYxoz5jM+rZvQaF+FkD6jNyiQTOpTpRHjR+TBblu5xooztNJ6yU8ETm0ou8b1i7hmHOnnkgwUw6/8Q3zg==" saltValue="gNJd2ZsHuj3hu9c9J+oszw==" spinCount="100000" sheet="1" formatRows="0" insertRows="0" deleteRows="0"/>
  <mergeCells count="234">
    <mergeCell ref="G65:N65"/>
    <mergeCell ref="B74:F74"/>
    <mergeCell ref="G66:N66"/>
    <mergeCell ref="G67:N67"/>
    <mergeCell ref="G68:N68"/>
    <mergeCell ref="G69:N69"/>
    <mergeCell ref="G70:N70"/>
    <mergeCell ref="G71:N71"/>
    <mergeCell ref="G72:N72"/>
    <mergeCell ref="G73:N73"/>
    <mergeCell ref="G74:N74"/>
    <mergeCell ref="B65:F65"/>
    <mergeCell ref="B66:F66"/>
    <mergeCell ref="B67:F67"/>
    <mergeCell ref="B68:F68"/>
    <mergeCell ref="B69:F69"/>
    <mergeCell ref="B70:F70"/>
    <mergeCell ref="B71:F71"/>
    <mergeCell ref="B72:F72"/>
    <mergeCell ref="B73:F73"/>
    <mergeCell ref="I41:J41"/>
    <mergeCell ref="I40:J40"/>
    <mergeCell ref="B95:K95"/>
    <mergeCell ref="G91:H93"/>
    <mergeCell ref="M91:N91"/>
    <mergeCell ref="A83:C83"/>
    <mergeCell ref="H82:I82"/>
    <mergeCell ref="K90:L90"/>
    <mergeCell ref="D80:G80"/>
    <mergeCell ref="D81:G81"/>
    <mergeCell ref="D82:G82"/>
    <mergeCell ref="D83:G83"/>
    <mergeCell ref="A91:B93"/>
    <mergeCell ref="I93:J93"/>
    <mergeCell ref="K93:L93"/>
    <mergeCell ref="L76:M76"/>
    <mergeCell ref="J81:K81"/>
    <mergeCell ref="E91:F93"/>
    <mergeCell ref="I90:J90"/>
    <mergeCell ref="M93:N93"/>
    <mergeCell ref="A90:H90"/>
    <mergeCell ref="M88:N88"/>
    <mergeCell ref="M89:N89"/>
    <mergeCell ref="J82:K82"/>
    <mergeCell ref="B51:H51"/>
    <mergeCell ref="B55:K55"/>
    <mergeCell ref="A44:D44"/>
    <mergeCell ref="A39:D41"/>
    <mergeCell ref="E39:F39"/>
    <mergeCell ref="G39:H39"/>
    <mergeCell ref="H83:I83"/>
    <mergeCell ref="B56:K56"/>
    <mergeCell ref="B57:K57"/>
    <mergeCell ref="B58:K58"/>
    <mergeCell ref="E40:F40"/>
    <mergeCell ref="G40:H40"/>
    <mergeCell ref="B59:K59"/>
    <mergeCell ref="B60:K60"/>
    <mergeCell ref="B61:M62"/>
    <mergeCell ref="B52:L53"/>
    <mergeCell ref="M53:N54"/>
    <mergeCell ref="J80:K80"/>
    <mergeCell ref="A78:N78"/>
    <mergeCell ref="H80:I80"/>
    <mergeCell ref="A43:D43"/>
    <mergeCell ref="E43:N43"/>
    <mergeCell ref="E41:F41"/>
    <mergeCell ref="G41:H41"/>
    <mergeCell ref="L82:N82"/>
    <mergeCell ref="L83:N83"/>
    <mergeCell ref="L80:N80"/>
    <mergeCell ref="L81:N81"/>
    <mergeCell ref="B104:L104"/>
    <mergeCell ref="A81:C81"/>
    <mergeCell ref="A82:C82"/>
    <mergeCell ref="B96:C96"/>
    <mergeCell ref="D96:E96"/>
    <mergeCell ref="A94:B94"/>
    <mergeCell ref="C94:D94"/>
    <mergeCell ref="E94:F94"/>
    <mergeCell ref="J83:K83"/>
    <mergeCell ref="H81:I81"/>
    <mergeCell ref="B84:N84"/>
    <mergeCell ref="B85:N85"/>
    <mergeCell ref="C86:N86"/>
    <mergeCell ref="C91:D93"/>
    <mergeCell ref="I91:J91"/>
    <mergeCell ref="K91:L91"/>
    <mergeCell ref="M90:N90"/>
    <mergeCell ref="I92:J92"/>
    <mergeCell ref="K92:L92"/>
    <mergeCell ref="M92:N92"/>
    <mergeCell ref="A1:N1"/>
    <mergeCell ref="B27:D27"/>
    <mergeCell ref="F27:H27"/>
    <mergeCell ref="K27:L27"/>
    <mergeCell ref="A29:E34"/>
    <mergeCell ref="A24:N24"/>
    <mergeCell ref="F29:G29"/>
    <mergeCell ref="F30:G30"/>
    <mergeCell ref="F32:G32"/>
    <mergeCell ref="F34:G34"/>
    <mergeCell ref="F31:G31"/>
    <mergeCell ref="L31:M31"/>
    <mergeCell ref="L32:M32"/>
    <mergeCell ref="L34:M34"/>
    <mergeCell ref="A7:D8"/>
    <mergeCell ref="E7:N8"/>
    <mergeCell ref="A9:D9"/>
    <mergeCell ref="E9:N9"/>
    <mergeCell ref="A10:D10"/>
    <mergeCell ref="B22:D22"/>
    <mergeCell ref="E22:H22"/>
    <mergeCell ref="I22:K22"/>
    <mergeCell ref="L22:N22"/>
    <mergeCell ref="B26:D26"/>
    <mergeCell ref="A2:N2"/>
    <mergeCell ref="A3:D3"/>
    <mergeCell ref="H18:N18"/>
    <mergeCell ref="A4:D4"/>
    <mergeCell ref="B21:D21"/>
    <mergeCell ref="E21:H21"/>
    <mergeCell ref="I21:K21"/>
    <mergeCell ref="L21:N21"/>
    <mergeCell ref="A12:D12"/>
    <mergeCell ref="A13:D13"/>
    <mergeCell ref="E13:I13"/>
    <mergeCell ref="J13:K13"/>
    <mergeCell ref="L13:N13"/>
    <mergeCell ref="A19:D19"/>
    <mergeCell ref="F19:N19"/>
    <mergeCell ref="A14:D14"/>
    <mergeCell ref="E14:F14"/>
    <mergeCell ref="H14:I14"/>
    <mergeCell ref="E4:I4"/>
    <mergeCell ref="E5:N5"/>
    <mergeCell ref="A5:D5"/>
    <mergeCell ref="A6:D6"/>
    <mergeCell ref="E6:I6"/>
    <mergeCell ref="J6:K6"/>
    <mergeCell ref="A113:N113"/>
    <mergeCell ref="B115:H116"/>
    <mergeCell ref="B111:L111"/>
    <mergeCell ref="M101:N101"/>
    <mergeCell ref="B102:L102"/>
    <mergeCell ref="N108:N109"/>
    <mergeCell ref="I94:J94"/>
    <mergeCell ref="A99:N99"/>
    <mergeCell ref="H96:J96"/>
    <mergeCell ref="K96:M96"/>
    <mergeCell ref="B105:L105"/>
    <mergeCell ref="I3:L3"/>
    <mergeCell ref="E3:H3"/>
    <mergeCell ref="M3:N3"/>
    <mergeCell ref="A42:D42"/>
    <mergeCell ref="E42:N42"/>
    <mergeCell ref="A49:N49"/>
    <mergeCell ref="I29:J29"/>
    <mergeCell ref="I30:J30"/>
    <mergeCell ref="I31:J31"/>
    <mergeCell ref="I32:J32"/>
    <mergeCell ref="I34:J34"/>
    <mergeCell ref="L29:M29"/>
    <mergeCell ref="L30:M30"/>
    <mergeCell ref="J4:K4"/>
    <mergeCell ref="L4:N4"/>
    <mergeCell ref="A11:D11"/>
    <mergeCell ref="F33:G33"/>
    <mergeCell ref="I33:J33"/>
    <mergeCell ref="E10:N10"/>
    <mergeCell ref="M39:N39"/>
    <mergeCell ref="L33:M33"/>
    <mergeCell ref="L6:N6"/>
    <mergeCell ref="A37:D37"/>
    <mergeCell ref="E37:N37"/>
    <mergeCell ref="A138:N138"/>
    <mergeCell ref="C136:H136"/>
    <mergeCell ref="A137:B137"/>
    <mergeCell ref="C137:H137"/>
    <mergeCell ref="B118:M119"/>
    <mergeCell ref="A121:N121"/>
    <mergeCell ref="A134:H134"/>
    <mergeCell ref="A135:B135"/>
    <mergeCell ref="C135:H135"/>
    <mergeCell ref="A136:B136"/>
    <mergeCell ref="A133:N133"/>
    <mergeCell ref="E11:N11"/>
    <mergeCell ref="A64:N64"/>
    <mergeCell ref="I12:N12"/>
    <mergeCell ref="A36:N36"/>
    <mergeCell ref="C87:F87"/>
    <mergeCell ref="M94:N94"/>
    <mergeCell ref="E18:F18"/>
    <mergeCell ref="A15:D15"/>
    <mergeCell ref="E15:N15"/>
    <mergeCell ref="A16:D16"/>
    <mergeCell ref="E16:N16"/>
    <mergeCell ref="J14:K14"/>
    <mergeCell ref="M14:N14"/>
    <mergeCell ref="A17:D17"/>
    <mergeCell ref="E17:N17"/>
    <mergeCell ref="A18:D18"/>
    <mergeCell ref="K40:L40"/>
    <mergeCell ref="M40:N40"/>
    <mergeCell ref="K41:N41"/>
    <mergeCell ref="E38:N38"/>
    <mergeCell ref="A38:D38"/>
    <mergeCell ref="F26:H26"/>
    <mergeCell ref="I39:J39"/>
    <mergeCell ref="K39:L39"/>
    <mergeCell ref="K26:L26"/>
    <mergeCell ref="F44:N44"/>
    <mergeCell ref="I134:N137"/>
    <mergeCell ref="I129:N132"/>
    <mergeCell ref="A76:F76"/>
    <mergeCell ref="G76:H76"/>
    <mergeCell ref="B103:L103"/>
    <mergeCell ref="K94:L94"/>
    <mergeCell ref="B97:D97"/>
    <mergeCell ref="F97:M97"/>
    <mergeCell ref="G94:H94"/>
    <mergeCell ref="A108:A109"/>
    <mergeCell ref="B106:L106"/>
    <mergeCell ref="B107:L107"/>
    <mergeCell ref="B108:L109"/>
    <mergeCell ref="M108:M109"/>
    <mergeCell ref="A129:H130"/>
    <mergeCell ref="A131:B131"/>
    <mergeCell ref="C131:H131"/>
    <mergeCell ref="A132:B132"/>
    <mergeCell ref="C132:H132"/>
    <mergeCell ref="A127:N127"/>
    <mergeCell ref="C110:L110"/>
    <mergeCell ref="A122:N123"/>
  </mergeCells>
  <dataValidations count="3">
    <dataValidation type="whole" allowBlank="1" showInputMessage="1" showErrorMessage="1" sqref="E45:E47">
      <formula1>1</formula1>
      <formula2>20</formula2>
    </dataValidation>
    <dataValidation type="list" allowBlank="1" showInputMessage="1" showErrorMessage="1" sqref="B86:B87 M26">
      <formula1>$E$88:$E$89</formula1>
    </dataValidation>
    <dataValidation type="list" allowBlank="1" showInputMessage="1" showErrorMessage="1" sqref="M90:N90">
      <formula1>"1, 2, 3, 4, 5, 6 "</formula1>
    </dataValidation>
  </dataValidations>
  <pageMargins left="0.82677165354330717" right="0.78740157480314965" top="1.6535433070866143" bottom="1.5748031496062993" header="0.31496062992125984" footer="0.31496062992125984"/>
  <pageSetup orientation="portrait" horizontalDpi="4294967295" verticalDpi="4294967295" r:id="rId1"/>
  <headerFooter>
    <oddHeader xml:space="preserve">&amp;L&amp;G&amp;C
INFORME DEL CONTRATISTA - SUPERVISOR
(CONTRATOS)
</oddHeader>
    <oddFooter>&amp;C&amp;"Arial,Normal"&amp;8&amp;G 
2311400-FT-197 Versión 04&amp;R&amp;"Arial,Negrita"&amp;8&amp;P</oddFoot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Hoja2!$A$2:$A$25</xm:f>
          </x14:formula1>
          <xm:sqref>E44</xm:sqref>
        </x14:dataValidation>
        <x14:dataValidation type="list" allowBlank="1" showInputMessage="1" showErrorMessage="1">
          <x14:formula1>
            <xm:f>Hoja1!$A$3</xm:f>
          </x14:formula1>
          <xm:sqref>E26:E27 I26:I27 M27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3"/>
  <sheetViews>
    <sheetView workbookViewId="0">
      <selection activeCell="A3" sqref="A3"/>
    </sheetView>
  </sheetViews>
  <sheetFormatPr baseColWidth="10" defaultRowHeight="15" x14ac:dyDescent="0.25"/>
  <sheetData>
    <row r="3" spans="1:1" x14ac:dyDescent="0.25">
      <c r="A3"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N108"/>
  <sheetViews>
    <sheetView tabSelected="1" view="pageLayout" zoomScale="145" zoomScaleNormal="100" zoomScalePageLayoutView="145" workbookViewId="0">
      <selection activeCell="A2" sqref="A2:D2"/>
    </sheetView>
  </sheetViews>
  <sheetFormatPr baseColWidth="10" defaultColWidth="6.140625" defaultRowHeight="12.75" x14ac:dyDescent="0.25"/>
  <cols>
    <col min="1" max="1" width="6.140625" style="1" customWidth="1"/>
    <col min="2" max="3" width="6.140625" style="1"/>
    <col min="4" max="4" width="7.28515625" style="1" customWidth="1"/>
    <col min="5" max="6" width="6.140625" style="1"/>
    <col min="7" max="7" width="7.28515625" style="1" bestFit="1" customWidth="1"/>
    <col min="8" max="10" width="6.140625" style="1"/>
    <col min="11" max="11" width="9.28515625" style="1" bestFit="1" customWidth="1"/>
    <col min="12" max="16384" width="6.140625" style="1"/>
  </cols>
  <sheetData>
    <row r="1" spans="1:14" x14ac:dyDescent="0.25">
      <c r="A1" s="222" t="s">
        <v>3</v>
      </c>
      <c r="B1" s="223"/>
      <c r="C1" s="223"/>
      <c r="D1" s="223"/>
      <c r="E1" s="223"/>
      <c r="F1" s="223"/>
      <c r="G1" s="223"/>
      <c r="H1" s="223"/>
      <c r="I1" s="223"/>
      <c r="J1" s="223"/>
      <c r="K1" s="223"/>
      <c r="L1" s="223"/>
      <c r="M1" s="223"/>
      <c r="N1" s="223"/>
    </row>
    <row r="2" spans="1:14" x14ac:dyDescent="0.25">
      <c r="A2" s="166" t="s">
        <v>4</v>
      </c>
      <c r="B2" s="166"/>
      <c r="C2" s="166"/>
      <c r="D2" s="166"/>
      <c r="E2" s="410" t="str">
        <f>IF('INFORME DEL CONTRATISTA -SUPERV'!E3="","",'INFORME DEL CONTRATISTA -SUPERV'!E3)</f>
        <v>061 de 2019</v>
      </c>
      <c r="F2" s="411"/>
      <c r="G2" s="411"/>
      <c r="H2" s="411"/>
      <c r="I2" s="412"/>
      <c r="J2" s="413" t="s">
        <v>60</v>
      </c>
      <c r="K2" s="414"/>
      <c r="L2" s="415">
        <f>+'INFORME DEL CONTRATISTA -SUPERV'!M3</f>
        <v>43515</v>
      </c>
      <c r="M2" s="416"/>
      <c r="N2" s="417"/>
    </row>
    <row r="3" spans="1:14" x14ac:dyDescent="0.25">
      <c r="A3" s="166" t="s">
        <v>102</v>
      </c>
      <c r="B3" s="166"/>
      <c r="C3" s="166"/>
      <c r="D3" s="224"/>
      <c r="E3" s="422" t="str">
        <f>IF('INFORME DEL CONTRATISTA -SUPERV'!E4="","",'INFORME DEL CONTRATISTA -SUPERV'!E4)</f>
        <v>ETHEL VASQUEZ ROJAS</v>
      </c>
      <c r="F3" s="423"/>
      <c r="G3" s="423"/>
      <c r="H3" s="423"/>
      <c r="I3" s="424"/>
      <c r="J3" s="421" t="s">
        <v>112</v>
      </c>
      <c r="K3" s="414"/>
      <c r="L3" s="112">
        <f>IF('INFORME DEL CONTRATISTA -SUPERV'!L4="","",'INFORME DEL CONTRATISTA -SUPERV'!L4)</f>
        <v>39546837</v>
      </c>
      <c r="M3" s="113"/>
      <c r="N3" s="114"/>
    </row>
    <row r="4" spans="1:14" x14ac:dyDescent="0.25">
      <c r="A4" s="425" t="s">
        <v>101</v>
      </c>
      <c r="B4" s="426"/>
      <c r="C4" s="426"/>
      <c r="D4" s="427"/>
      <c r="E4" s="112" t="str">
        <f>IF('INFORME DEL CONTRATISTA -SUPERV'!E5="","",'INFORME DEL CONTRATISTA -SUPERV'!E5)</f>
        <v>DIRECTORA DE GESTION CORPORATIVA</v>
      </c>
      <c r="F4" s="113"/>
      <c r="G4" s="113"/>
      <c r="H4" s="113"/>
      <c r="I4" s="113"/>
      <c r="J4" s="113"/>
      <c r="K4" s="113"/>
      <c r="L4" s="113"/>
      <c r="M4" s="113"/>
      <c r="N4" s="114"/>
    </row>
    <row r="5" spans="1:14" x14ac:dyDescent="0.25">
      <c r="A5" s="166" t="s">
        <v>172</v>
      </c>
      <c r="B5" s="166"/>
      <c r="C5" s="166"/>
      <c r="D5" s="166"/>
      <c r="E5" s="418" t="str">
        <f>IF('INFORME DEL CONTRATISTA -SUPERV'!E6="","",'INFORME DEL CONTRATISTA -SUPERV'!E6)</f>
        <v>CARLOS ARTURO RUEDA DAZA</v>
      </c>
      <c r="F5" s="419"/>
      <c r="G5" s="419"/>
      <c r="H5" s="419"/>
      <c r="I5" s="420"/>
      <c r="J5" s="413" t="s">
        <v>41</v>
      </c>
      <c r="K5" s="414"/>
      <c r="L5" s="112">
        <f>IF('INFORME DEL CONTRATISTA -SUPERV'!L6="","",'INFORME DEL CONTRATISTA -SUPERV'!L6)</f>
        <v>79235129</v>
      </c>
      <c r="M5" s="113"/>
      <c r="N5" s="114"/>
    </row>
    <row r="6" spans="1:14" x14ac:dyDescent="0.25">
      <c r="A6" s="166" t="s">
        <v>5</v>
      </c>
      <c r="B6" s="166"/>
      <c r="C6" s="166"/>
      <c r="D6" s="166"/>
      <c r="E6" s="428" t="str">
        <f>IF('INFORME DEL CONTRATISTA -SUPERV'!E7="","",'INFORME DEL CONTRATISTA -SUPERV'!E7)</f>
        <v>Prestar servicios profesionales como archivista en la elaboración de los documentos archivísticos de la Secretaría Jurídica Distrital</v>
      </c>
      <c r="F6" s="428"/>
      <c r="G6" s="428"/>
      <c r="H6" s="428"/>
      <c r="I6" s="428"/>
      <c r="J6" s="428"/>
      <c r="K6" s="428"/>
      <c r="L6" s="428"/>
      <c r="M6" s="428"/>
      <c r="N6" s="428"/>
    </row>
    <row r="7" spans="1:14" x14ac:dyDescent="0.25">
      <c r="A7" s="166"/>
      <c r="B7" s="166"/>
      <c r="C7" s="166"/>
      <c r="D7" s="166"/>
      <c r="E7" s="428"/>
      <c r="F7" s="428"/>
      <c r="G7" s="428"/>
      <c r="H7" s="428"/>
      <c r="I7" s="428"/>
      <c r="J7" s="428"/>
      <c r="K7" s="428"/>
      <c r="L7" s="428"/>
      <c r="M7" s="428"/>
      <c r="N7" s="428"/>
    </row>
    <row r="8" spans="1:14" x14ac:dyDescent="0.25">
      <c r="A8" s="166" t="s">
        <v>6</v>
      </c>
      <c r="B8" s="166"/>
      <c r="C8" s="166"/>
      <c r="D8" s="166"/>
      <c r="E8" s="453">
        <f>'INFORME DEL CONTRATISTA -SUPERV'!E9:N9</f>
        <v>75993610</v>
      </c>
      <c r="F8" s="453"/>
      <c r="G8" s="453"/>
      <c r="H8" s="453"/>
      <c r="I8" s="453"/>
      <c r="J8" s="453"/>
      <c r="K8" s="453"/>
      <c r="L8" s="453"/>
      <c r="M8" s="453"/>
      <c r="N8" s="453"/>
    </row>
    <row r="9" spans="1:14" x14ac:dyDescent="0.25">
      <c r="A9" s="166" t="s">
        <v>81</v>
      </c>
      <c r="B9" s="166"/>
      <c r="C9" s="166"/>
      <c r="D9" s="166"/>
      <c r="E9" s="453">
        <f>'INFORME DEL CONTRATISTA -SUPERV'!E10:N10</f>
        <v>0</v>
      </c>
      <c r="F9" s="453"/>
      <c r="G9" s="453"/>
      <c r="H9" s="453"/>
      <c r="I9" s="453"/>
      <c r="J9" s="453"/>
      <c r="K9" s="453"/>
      <c r="L9" s="453"/>
      <c r="M9" s="453"/>
      <c r="N9" s="453"/>
    </row>
    <row r="10" spans="1:14" x14ac:dyDescent="0.25">
      <c r="A10" s="166" t="s">
        <v>7</v>
      </c>
      <c r="B10" s="166"/>
      <c r="C10" s="166"/>
      <c r="D10" s="166"/>
      <c r="E10" s="453">
        <f>'INFORME DEL CONTRATISTA -SUPERV'!E11:N11</f>
        <v>75993610</v>
      </c>
      <c r="F10" s="453"/>
      <c r="G10" s="453"/>
      <c r="H10" s="453"/>
      <c r="I10" s="453"/>
      <c r="J10" s="453"/>
      <c r="K10" s="453"/>
      <c r="L10" s="453"/>
      <c r="M10" s="453"/>
      <c r="N10" s="453"/>
    </row>
    <row r="11" spans="1:14" x14ac:dyDescent="0.25">
      <c r="A11" s="166" t="s">
        <v>8</v>
      </c>
      <c r="B11" s="166"/>
      <c r="C11" s="166"/>
      <c r="D11" s="166"/>
      <c r="E11" s="62">
        <f>'INFORME DEL CONTRATISTA -SUPERV'!E12</f>
        <v>10</v>
      </c>
      <c r="F11" s="59" t="s">
        <v>43</v>
      </c>
      <c r="G11" s="62">
        <f>'INFORME DEL CONTRATISTA -SUPERV'!G12</f>
        <v>0</v>
      </c>
      <c r="H11" s="60" t="s">
        <v>114</v>
      </c>
      <c r="I11" s="539"/>
      <c r="J11" s="539"/>
      <c r="K11" s="539"/>
      <c r="L11" s="539"/>
      <c r="M11" s="539"/>
      <c r="N11" s="540"/>
    </row>
    <row r="12" spans="1:14" x14ac:dyDescent="0.25">
      <c r="A12" s="166" t="s">
        <v>86</v>
      </c>
      <c r="B12" s="166"/>
      <c r="C12" s="166"/>
      <c r="D12" s="166"/>
      <c r="E12" s="112" t="str">
        <f>'INFORME DEL CONTRATISTA -SUPERV'!E13:I13</f>
        <v>No aplica</v>
      </c>
      <c r="F12" s="113"/>
      <c r="G12" s="113"/>
      <c r="H12" s="113"/>
      <c r="I12" s="114"/>
      <c r="J12" s="189" t="s">
        <v>40</v>
      </c>
      <c r="K12" s="201"/>
      <c r="L12" s="422" t="str">
        <f>'INFORME DEL CONTRATISTA -SUPERV'!L13:N13</f>
        <v>No aplica</v>
      </c>
      <c r="M12" s="423"/>
      <c r="N12" s="424"/>
    </row>
    <row r="13" spans="1:14" x14ac:dyDescent="0.25">
      <c r="A13" s="166" t="s">
        <v>121</v>
      </c>
      <c r="B13" s="166"/>
      <c r="C13" s="166"/>
      <c r="D13" s="166"/>
      <c r="E13" s="415" t="str">
        <f>'INFORME DEL CONTRATISTA -SUPERV'!E14:F14</f>
        <v>00/00/0000</v>
      </c>
      <c r="F13" s="417"/>
      <c r="G13" s="63" t="s">
        <v>24</v>
      </c>
      <c r="H13" s="415" t="str">
        <f>'INFORME DEL CONTRATISTA -SUPERV'!H14:I14</f>
        <v>00/00/0000</v>
      </c>
      <c r="I13" s="417"/>
      <c r="J13" s="415" t="str">
        <f>'INFORME DEL CONTRATISTA -SUPERV'!J14:K14</f>
        <v>00/00/0000</v>
      </c>
      <c r="K13" s="417"/>
      <c r="L13" s="63" t="s">
        <v>24</v>
      </c>
      <c r="M13" s="415" t="str">
        <f>'INFORME DEL CONTRATISTA -SUPERV'!M14:N14</f>
        <v>00/00/0000</v>
      </c>
      <c r="N13" s="417"/>
    </row>
    <row r="14" spans="1:14" x14ac:dyDescent="0.25">
      <c r="A14" s="166" t="s">
        <v>45</v>
      </c>
      <c r="B14" s="166"/>
      <c r="C14" s="166"/>
      <c r="D14" s="166"/>
      <c r="E14" s="351">
        <f>'INFORME DEL CONTRATISTA -SUPERV'!E15</f>
        <v>43515</v>
      </c>
      <c r="F14" s="351"/>
      <c r="G14" s="351"/>
      <c r="H14" s="351"/>
      <c r="I14" s="351"/>
      <c r="J14" s="351"/>
      <c r="K14" s="351"/>
      <c r="L14" s="351"/>
      <c r="M14" s="351"/>
      <c r="N14" s="351"/>
    </row>
    <row r="15" spans="1:14" ht="15" customHeight="1" x14ac:dyDescent="0.25">
      <c r="A15" s="168" t="s">
        <v>46</v>
      </c>
      <c r="B15" s="168"/>
      <c r="C15" s="168"/>
      <c r="D15" s="168"/>
      <c r="E15" s="351">
        <f>'INFORME DEL CONTRATISTA -SUPERV'!E16</f>
        <v>43817</v>
      </c>
      <c r="F15" s="351"/>
      <c r="G15" s="351"/>
      <c r="H15" s="351"/>
      <c r="I15" s="351"/>
      <c r="J15" s="351"/>
      <c r="K15" s="351"/>
      <c r="L15" s="351"/>
      <c r="M15" s="351"/>
      <c r="N15" s="351"/>
    </row>
    <row r="16" spans="1:14" x14ac:dyDescent="0.25">
      <c r="A16" s="166" t="s">
        <v>58</v>
      </c>
      <c r="B16" s="166"/>
      <c r="C16" s="166"/>
      <c r="D16" s="166"/>
      <c r="E16" s="351">
        <f>'INFORME DEL CONTRATISTA -SUPERV'!E17</f>
        <v>43819</v>
      </c>
      <c r="F16" s="351"/>
      <c r="G16" s="351"/>
      <c r="H16" s="351"/>
      <c r="I16" s="351"/>
      <c r="J16" s="351"/>
      <c r="K16" s="351"/>
      <c r="L16" s="351"/>
      <c r="M16" s="351"/>
      <c r="N16" s="351"/>
    </row>
    <row r="17" spans="1:14" x14ac:dyDescent="0.25">
      <c r="A17" s="429" t="s">
        <v>59</v>
      </c>
      <c r="B17" s="429"/>
      <c r="C17" s="429"/>
      <c r="D17" s="429"/>
      <c r="E17" s="430">
        <f>'INFORME DEL CONTRATISTA -SUPERV'!E18</f>
        <v>43800</v>
      </c>
      <c r="F17" s="431"/>
      <c r="G17" s="56" t="s">
        <v>24</v>
      </c>
      <c r="H17" s="432">
        <f>'INFORME DEL CONTRATISTA -SUPERV'!H18</f>
        <v>43817</v>
      </c>
      <c r="I17" s="432"/>
      <c r="J17" s="432"/>
      <c r="K17" s="432"/>
      <c r="L17" s="432"/>
      <c r="M17" s="432"/>
      <c r="N17" s="433"/>
    </row>
    <row r="18" spans="1:14" ht="13.5" thickBot="1" x14ac:dyDescent="0.3">
      <c r="A18" s="65" t="s">
        <v>151</v>
      </c>
      <c r="B18" s="361" t="s">
        <v>152</v>
      </c>
      <c r="C18" s="361"/>
      <c r="D18" s="361"/>
      <c r="E18" s="361" t="s">
        <v>153</v>
      </c>
      <c r="F18" s="361"/>
      <c r="G18" s="361"/>
      <c r="H18" s="361"/>
      <c r="I18" s="361" t="s">
        <v>154</v>
      </c>
      <c r="J18" s="361"/>
      <c r="K18" s="361"/>
      <c r="L18" s="361" t="s">
        <v>155</v>
      </c>
      <c r="M18" s="361"/>
      <c r="N18" s="361"/>
    </row>
    <row r="19" spans="1:14" ht="28.5" customHeight="1" x14ac:dyDescent="0.25">
      <c r="A19" s="362">
        <f>IF('INFORME DEL CONTRATISTA -SUPERV'!A22=0," ",'INFORME DEL CONTRATISTA -SUPERV'!A22)</f>
        <v>67</v>
      </c>
      <c r="B19" s="352" t="str">
        <f>IF('INFORME DEL CONTRATISTA -SUPERV'!B22:D22=0," ",'INFORME DEL CONTRATISTA -SUPERV'!B22:D22)</f>
        <v>3-3-1-15-07-43-7509-189</v>
      </c>
      <c r="C19" s="352"/>
      <c r="D19" s="352"/>
      <c r="E19" s="354" t="str">
        <f>IF('INFORME DEL CONTRATISTA -SUPERV'!E22:H22=0," ",'INFORME DEL CONTRATISTA -SUPERV'!E22:H22)</f>
        <v>“Fortalecimiento de la capacidad institucional para mejorar la
gestión administrativa de la Secretaria Jurídica Distrital</v>
      </c>
      <c r="F19" s="354"/>
      <c r="G19" s="354"/>
      <c r="H19" s="354"/>
      <c r="I19" s="352" t="str">
        <f>IF('INFORME DEL CONTRATISTA -SUPERV'!I22:K22=0," ",'INFORME DEL CONTRATISTA -SUPERV'!I22:K22)</f>
        <v>Funcionamiento 01-12 otros Distrito</v>
      </c>
      <c r="J19" s="352"/>
      <c r="K19" s="352"/>
      <c r="L19" s="352">
        <f>IF('INFORME DEL CONTRATISTA -SUPERV'!L22:N22=0," ",'INFORME DEL CONTRATISTA -SUPERV'!L22:N22)</f>
        <v>2311000</v>
      </c>
      <c r="M19" s="352"/>
      <c r="N19" s="356"/>
    </row>
    <row r="20" spans="1:14" ht="24.75" customHeight="1" thickBot="1" x14ac:dyDescent="0.3">
      <c r="A20" s="363"/>
      <c r="B20" s="353"/>
      <c r="C20" s="353"/>
      <c r="D20" s="353"/>
      <c r="E20" s="355"/>
      <c r="F20" s="355"/>
      <c r="G20" s="355"/>
      <c r="H20" s="355"/>
      <c r="I20" s="353"/>
      <c r="J20" s="353"/>
      <c r="K20" s="353"/>
      <c r="L20" s="353"/>
      <c r="M20" s="353"/>
      <c r="N20" s="357"/>
    </row>
    <row r="21" spans="1:14" ht="6.75" customHeight="1" x14ac:dyDescent="0.25">
      <c r="A21" s="3"/>
      <c r="B21" s="3"/>
      <c r="C21" s="3"/>
      <c r="D21" s="3"/>
      <c r="E21" s="3"/>
      <c r="F21" s="3"/>
      <c r="G21" s="3"/>
      <c r="H21" s="3"/>
      <c r="I21" s="3"/>
      <c r="J21" s="3"/>
      <c r="K21" s="3"/>
      <c r="L21" s="3"/>
      <c r="M21" s="3"/>
      <c r="N21" s="3"/>
    </row>
    <row r="22" spans="1:14" x14ac:dyDescent="0.25">
      <c r="A22" s="147" t="s">
        <v>12</v>
      </c>
      <c r="B22" s="148"/>
      <c r="C22" s="148"/>
      <c r="D22" s="148"/>
      <c r="E22" s="148"/>
      <c r="F22" s="148"/>
      <c r="G22" s="148"/>
      <c r="H22" s="148"/>
      <c r="I22" s="148"/>
      <c r="J22" s="148"/>
      <c r="K22" s="148"/>
      <c r="L22" s="148"/>
      <c r="M22" s="148"/>
      <c r="N22" s="148"/>
    </row>
    <row r="23" spans="1:14" ht="6.75" customHeight="1" thickBot="1" x14ac:dyDescent="0.3">
      <c r="A23" s="3"/>
      <c r="B23" s="3"/>
      <c r="C23" s="3"/>
      <c r="D23" s="3"/>
      <c r="E23" s="27"/>
      <c r="F23" s="27"/>
      <c r="G23" s="27"/>
      <c r="H23" s="27"/>
      <c r="I23" s="27"/>
      <c r="J23" s="27"/>
      <c r="K23" s="27"/>
      <c r="L23" s="27"/>
      <c r="M23" s="27"/>
      <c r="N23" s="27"/>
    </row>
    <row r="24" spans="1:14" ht="13.5" thickBot="1" x14ac:dyDescent="0.3">
      <c r="A24" s="369" t="s">
        <v>77</v>
      </c>
      <c r="B24" s="370"/>
      <c r="C24" s="370"/>
      <c r="D24" s="370"/>
      <c r="E24" s="371">
        <f>'INFORME DEL CONTRATISTA -SUPERV'!E37</f>
        <v>75993610</v>
      </c>
      <c r="F24" s="371"/>
      <c r="G24" s="371"/>
      <c r="H24" s="371"/>
      <c r="I24" s="371"/>
      <c r="J24" s="371"/>
      <c r="K24" s="371"/>
      <c r="L24" s="371"/>
      <c r="M24" s="371"/>
      <c r="N24" s="372"/>
    </row>
    <row r="25" spans="1:14" ht="11.25" customHeight="1" thickBot="1" x14ac:dyDescent="0.3">
      <c r="A25" s="180"/>
      <c r="B25" s="180"/>
      <c r="C25" s="180"/>
      <c r="D25" s="180"/>
      <c r="E25" s="358" t="s">
        <v>150</v>
      </c>
      <c r="F25" s="359"/>
      <c r="G25" s="359"/>
      <c r="H25" s="359"/>
      <c r="I25" s="359"/>
      <c r="J25" s="359"/>
      <c r="K25" s="359"/>
      <c r="L25" s="359"/>
      <c r="M25" s="359"/>
      <c r="N25" s="360"/>
    </row>
    <row r="26" spans="1:14" ht="14.25" customHeight="1" x14ac:dyDescent="0.25">
      <c r="A26" s="386" t="str">
        <f>'INFORME DEL CONTRATISTA -SUPERV'!A39</f>
        <v>REGISTRO DE PAGO(S)</v>
      </c>
      <c r="B26" s="387"/>
      <c r="C26" s="387"/>
      <c r="D26" s="388"/>
      <c r="E26" s="394" t="str">
        <f>'INFORME DEL CONTRATISTA -SUPERV'!E39:F39</f>
        <v>ENERO</v>
      </c>
      <c r="F26" s="395"/>
      <c r="G26" s="396">
        <f>'INFORME DEL CONTRATISTA -SUPERV'!G39:H39</f>
        <v>2533120</v>
      </c>
      <c r="H26" s="395"/>
      <c r="I26" s="396">
        <f>'INFORME DEL CONTRATISTA -SUPERV'!I39:J39</f>
        <v>7599361</v>
      </c>
      <c r="J26" s="397"/>
      <c r="K26" s="396">
        <f>'INFORME DEL CONTRATISTA -SUPERV'!K39:L39</f>
        <v>7599361</v>
      </c>
      <c r="L26" s="397"/>
      <c r="M26" s="396">
        <f>'INFORME DEL CONTRATISTA -SUPERV'!M39:N39</f>
        <v>7599361</v>
      </c>
      <c r="N26" s="398"/>
    </row>
    <row r="27" spans="1:14" ht="13.5" thickBot="1" x14ac:dyDescent="0.3">
      <c r="A27" s="389"/>
      <c r="B27" s="280"/>
      <c r="C27" s="280"/>
      <c r="D27" s="390"/>
      <c r="E27" s="399">
        <f>'INFORME DEL CONTRATISTA -SUPERV'!E40:F40</f>
        <v>7599361</v>
      </c>
      <c r="F27" s="400"/>
      <c r="G27" s="401">
        <f>'INFORME DEL CONTRATISTA -SUPERV'!G40:H40</f>
        <v>7599361</v>
      </c>
      <c r="H27" s="400"/>
      <c r="I27" s="402">
        <f>'INFORME DEL CONTRATISTA -SUPERV'!I40:J40</f>
        <v>7599361</v>
      </c>
      <c r="J27" s="403"/>
      <c r="K27" s="402">
        <f>'INFORME DEL CONTRATISTA -SUPERV'!K40:L40</f>
        <v>7599361</v>
      </c>
      <c r="L27" s="403"/>
      <c r="M27" s="402">
        <f>'INFORME DEL CONTRATISTA -SUPERV'!M40:N40</f>
        <v>7599361</v>
      </c>
      <c r="N27" s="549"/>
    </row>
    <row r="28" spans="1:14" ht="15" customHeight="1" thickBot="1" x14ac:dyDescent="0.3">
      <c r="A28" s="391"/>
      <c r="B28" s="392"/>
      <c r="C28" s="392"/>
      <c r="D28" s="393"/>
      <c r="E28" s="550">
        <f>'INFORME DEL CONTRATISTA -SUPERV'!E41:F41</f>
        <v>7599361</v>
      </c>
      <c r="F28" s="551"/>
      <c r="G28" s="552">
        <f>'INFORME DEL CONTRATISTA -SUPERV'!G41:H41</f>
        <v>4559617</v>
      </c>
      <c r="H28" s="553"/>
      <c r="I28" s="404" t="s">
        <v>158</v>
      </c>
      <c r="J28" s="405"/>
      <c r="K28" s="405">
        <f>'INFORME DEL CONTRATISTA -SUPERV'!K41:N41</f>
        <v>75486986</v>
      </c>
      <c r="L28" s="405"/>
      <c r="M28" s="405"/>
      <c r="N28" s="554"/>
    </row>
    <row r="29" spans="1:14" ht="12" customHeight="1" thickBot="1" x14ac:dyDescent="0.3">
      <c r="A29" s="377" t="str">
        <f>'INFORME DEL CONTRATISTA -SUPERV'!A42</f>
        <v>VALOR A PAGAR EN ESTE PERIODO</v>
      </c>
      <c r="B29" s="378"/>
      <c r="C29" s="378"/>
      <c r="D29" s="379"/>
      <c r="E29" s="380">
        <f>'INFORME DEL CONTRATISTA -SUPERV'!E42:N42</f>
        <v>4559617</v>
      </c>
      <c r="F29" s="381"/>
      <c r="G29" s="381"/>
      <c r="H29" s="381"/>
      <c r="I29" s="381"/>
      <c r="J29" s="381"/>
      <c r="K29" s="381"/>
      <c r="L29" s="381"/>
      <c r="M29" s="381"/>
      <c r="N29" s="382"/>
    </row>
    <row r="30" spans="1:14" ht="12.75" customHeight="1" thickBot="1" x14ac:dyDescent="0.3">
      <c r="A30" s="438" t="str">
        <f>'INFORME DEL CONTRATISTA -SUPERV'!A43</f>
        <v>FALTANTE POR PAGAR</v>
      </c>
      <c r="B30" s="439"/>
      <c r="C30" s="439"/>
      <c r="D30" s="440"/>
      <c r="E30" s="380">
        <f>'INFORME DEL CONTRATISTA -SUPERV'!E43:N43</f>
        <v>506624</v>
      </c>
      <c r="F30" s="381"/>
      <c r="G30" s="381"/>
      <c r="H30" s="381"/>
      <c r="I30" s="381"/>
      <c r="J30" s="381"/>
      <c r="K30" s="381"/>
      <c r="L30" s="381"/>
      <c r="M30" s="381"/>
      <c r="N30" s="382"/>
    </row>
    <row r="31" spans="1:14" ht="13.5" thickBot="1" x14ac:dyDescent="0.3">
      <c r="A31" s="438" t="str">
        <f>'INFORME DEL CONTRATISTA -SUPERV'!A44</f>
        <v>NUMERO DEL PAGO A REALIZAR</v>
      </c>
      <c r="B31" s="439"/>
      <c r="C31" s="439"/>
      <c r="D31" s="440"/>
      <c r="E31" s="64">
        <f>+'INFORME DEL CONTRATISTA -SUPERV'!E44</f>
        <v>11</v>
      </c>
    </row>
    <row r="32" spans="1:14" ht="5.25" customHeight="1" x14ac:dyDescent="0.25">
      <c r="A32" s="3"/>
      <c r="B32" s="3"/>
      <c r="C32" s="3"/>
      <c r="D32" s="3"/>
      <c r="E32" s="3"/>
      <c r="F32" s="3"/>
      <c r="G32" s="3"/>
      <c r="H32" s="3"/>
      <c r="I32" s="3"/>
      <c r="J32" s="3"/>
      <c r="K32" s="3"/>
      <c r="L32" s="3"/>
      <c r="M32" s="3"/>
      <c r="N32" s="3"/>
    </row>
    <row r="33" spans="1:14" x14ac:dyDescent="0.25">
      <c r="A33" s="147" t="s">
        <v>66</v>
      </c>
      <c r="B33" s="148"/>
      <c r="C33" s="148"/>
      <c r="D33" s="148"/>
      <c r="E33" s="148"/>
      <c r="F33" s="148"/>
      <c r="G33" s="148"/>
      <c r="H33" s="148"/>
      <c r="I33" s="148"/>
      <c r="J33" s="148"/>
      <c r="K33" s="148"/>
      <c r="L33" s="148"/>
      <c r="M33" s="148"/>
      <c r="N33" s="148"/>
    </row>
    <row r="34" spans="1:14" ht="12.75" customHeight="1" x14ac:dyDescent="0.25">
      <c r="A34" s="376" t="s">
        <v>160</v>
      </c>
      <c r="B34" s="376"/>
      <c r="C34" s="376"/>
      <c r="D34" s="376"/>
      <c r="E34" s="376"/>
      <c r="F34" s="376"/>
      <c r="G34" s="376"/>
      <c r="H34" s="376"/>
      <c r="I34" s="376"/>
      <c r="J34" s="376"/>
      <c r="K34" s="376"/>
      <c r="L34" s="376"/>
      <c r="M34" s="376"/>
      <c r="N34" s="376"/>
    </row>
    <row r="35" spans="1:14" ht="12.75" customHeight="1" x14ac:dyDescent="0.25">
      <c r="A35" s="376"/>
      <c r="B35" s="376"/>
      <c r="C35" s="376"/>
      <c r="D35" s="376"/>
      <c r="E35" s="376"/>
      <c r="F35" s="376"/>
      <c r="G35" s="376"/>
      <c r="H35" s="376"/>
      <c r="I35" s="376"/>
      <c r="J35" s="376"/>
      <c r="K35" s="376"/>
      <c r="L35" s="376"/>
      <c r="M35" s="376"/>
      <c r="N35" s="376"/>
    </row>
    <row r="36" spans="1:14" ht="12.75" customHeight="1" x14ac:dyDescent="0.25">
      <c r="A36" s="376"/>
      <c r="B36" s="376"/>
      <c r="C36" s="376"/>
      <c r="D36" s="376"/>
      <c r="E36" s="376"/>
      <c r="F36" s="376"/>
      <c r="G36" s="376"/>
      <c r="H36" s="376"/>
      <c r="I36" s="376"/>
      <c r="J36" s="376"/>
      <c r="K36" s="376"/>
      <c r="L36" s="376"/>
      <c r="M36" s="376"/>
      <c r="N36" s="376"/>
    </row>
    <row r="37" spans="1:14" ht="12.75" customHeight="1" x14ac:dyDescent="0.25">
      <c r="A37" s="376"/>
      <c r="B37" s="376"/>
      <c r="C37" s="376"/>
      <c r="D37" s="376"/>
      <c r="E37" s="376"/>
      <c r="F37" s="376"/>
      <c r="G37" s="376"/>
      <c r="H37" s="376"/>
      <c r="I37" s="376"/>
      <c r="J37" s="376"/>
      <c r="K37" s="376"/>
      <c r="L37" s="376"/>
      <c r="M37" s="376"/>
      <c r="N37" s="376"/>
    </row>
    <row r="38" spans="1:14" ht="6" customHeight="1" thickBot="1" x14ac:dyDescent="0.3">
      <c r="A38" s="364" t="str">
        <f>IF('INFORME DEL CONTRATISTA -SUPERV'!I26="X","LA SIGUIENTE INFORMACIÓN NO APLICA PARA PERSONAS JURIDICAS - ADJUNTAR CERTIFICACIÓN REVISOR FISCAL","")</f>
        <v/>
      </c>
      <c r="B38" s="364"/>
      <c r="C38" s="364"/>
      <c r="D38" s="364"/>
      <c r="E38" s="364"/>
      <c r="F38" s="364"/>
      <c r="G38" s="364"/>
      <c r="H38" s="364"/>
      <c r="I38" s="364"/>
      <c r="J38" s="364"/>
      <c r="K38" s="364"/>
      <c r="L38" s="364"/>
      <c r="M38" s="364"/>
      <c r="N38" s="364"/>
    </row>
    <row r="39" spans="1:14" ht="12.75" customHeight="1" thickBot="1" x14ac:dyDescent="0.3">
      <c r="A39" s="11"/>
      <c r="B39" s="12"/>
      <c r="C39" s="12"/>
      <c r="D39" s="383" t="s">
        <v>57</v>
      </c>
      <c r="E39" s="384"/>
      <c r="F39" s="384"/>
      <c r="G39" s="385"/>
      <c r="H39" s="408" t="s">
        <v>108</v>
      </c>
      <c r="I39" s="409"/>
      <c r="J39" s="441" t="s">
        <v>49</v>
      </c>
      <c r="K39" s="442"/>
      <c r="L39" s="443" t="s">
        <v>107</v>
      </c>
      <c r="M39" s="384"/>
      <c r="N39" s="444"/>
    </row>
    <row r="40" spans="1:14" ht="19.5" customHeight="1" thickBot="1" x14ac:dyDescent="0.3">
      <c r="A40" s="445" t="s">
        <v>54</v>
      </c>
      <c r="B40" s="446"/>
      <c r="C40" s="447"/>
      <c r="D40" s="448" t="str">
        <f>IF('INFORME DEL CONTRATISTA -SUPERV'!I26="X","NO APLICA",IF('INFORME DEL CONTRATISTA -SUPERV'!D81="","",'INFORME DEL CONTRATISTA -SUPERV'!D81))</f>
        <v>COMPENSAR</v>
      </c>
      <c r="E40" s="449"/>
      <c r="F40" s="449"/>
      <c r="G40" s="449"/>
      <c r="H40" s="449" t="str">
        <f>IF('INFORME DEL CONTRATISTA -SUPERV'!I26="X","NO APLICA",IF('INFORME DEL CONTRATISTA -SUPERV'!H81="","",'INFORME DEL CONTRATISTA -SUPERV'!H81))</f>
        <v>39525563
39545108</v>
      </c>
      <c r="I40" s="449"/>
      <c r="J40" s="450" t="str">
        <f>IF('INFORME DEL CONTRATISTA -SUPERV'!I26="X","NO APLICA",IF('INFORME DEL CONTRATISTA -SUPERV'!J81="","",'INFORME DEL CONTRATISTA -SUPERV'!J81))</f>
        <v>19/12/2019
20/12/2019</v>
      </c>
      <c r="K40" s="450"/>
      <c r="L40" s="449" t="str">
        <f>IF('INFORME DEL CONTRATISTA -SUPERV'!I26="X","NO APLICA",IF('INFORME DEL CONTRATISTA -SUPERV'!L81="","",'INFORME DEL CONTRATISTA -SUPERV'!L81))</f>
        <v>NOVIEMBRE
DICIEMBRE</v>
      </c>
      <c r="M40" s="449"/>
      <c r="N40" s="449"/>
    </row>
    <row r="41" spans="1:14" ht="24.75" customHeight="1" thickBot="1" x14ac:dyDescent="0.3">
      <c r="A41" s="451" t="s">
        <v>55</v>
      </c>
      <c r="B41" s="250"/>
      <c r="C41" s="452"/>
      <c r="D41" s="437" t="str">
        <f>IF('INFORME DEL CONTRATISTA -SUPERV'!I26="X","NO APLICA",IF('INFORME DEL CONTRATISTA -SUPERV'!D82="","",'INFORME DEL CONTRATISTA -SUPERV'!D82))</f>
        <v>COMPENSAR</v>
      </c>
      <c r="E41" s="407"/>
      <c r="F41" s="407"/>
      <c r="G41" s="407"/>
      <c r="H41" s="407" t="str">
        <f>IF('INFORME DEL CONTRATISTA -SUPERV'!I26="X","NO APLICA",IF('INFORME DEL CONTRATISTA -SUPERV'!H82="","",'INFORME DEL CONTRATISTA -SUPERV'!H82))</f>
        <v>39525563
39545108</v>
      </c>
      <c r="I41" s="407"/>
      <c r="J41" s="406" t="str">
        <f>IF('INFORME DEL CONTRATISTA -SUPERV'!I26="X","NO APLICA",IF('INFORME DEL CONTRATISTA -SUPERV'!J82="","",'INFORME DEL CONTRATISTA -SUPERV'!J82))</f>
        <v>19/12/2019
20/12/2019</v>
      </c>
      <c r="K41" s="406"/>
      <c r="L41" s="407" t="str">
        <f>IF('INFORME DEL CONTRATISTA -SUPERV'!I26="X","NO APLICA",IF('INFORME DEL CONTRATISTA -SUPERV'!L82="","",'INFORME DEL CONTRATISTA -SUPERV'!L82))</f>
        <v>NOVIEMBRE
DICIEMBRE</v>
      </c>
      <c r="M41" s="407"/>
      <c r="N41" s="407"/>
    </row>
    <row r="42" spans="1:14" ht="21" customHeight="1" thickBot="1" x14ac:dyDescent="0.3">
      <c r="A42" s="434" t="s">
        <v>56</v>
      </c>
      <c r="B42" s="435"/>
      <c r="C42" s="436"/>
      <c r="D42" s="437" t="str">
        <f>IF('INFORME DEL CONTRATISTA -SUPERV'!I26="X","NO APLICA",IF('INFORME DEL CONTRATISTA -SUPERV'!D83="","",'INFORME DEL CONTRATISTA -SUPERV'!D83))</f>
        <v>COMPENSAR</v>
      </c>
      <c r="E42" s="407"/>
      <c r="F42" s="407"/>
      <c r="G42" s="407"/>
      <c r="H42" s="407" t="str">
        <f>IF('INFORME DEL CONTRATISTA -SUPERV'!I26="X","NO APLICA",IF('INFORME DEL CONTRATISTA -SUPERV'!H83="","",'INFORME DEL CONTRATISTA -SUPERV'!H83))</f>
        <v>39525563
39545108</v>
      </c>
      <c r="I42" s="407"/>
      <c r="J42" s="406" t="str">
        <f>IF('INFORME DEL CONTRATISTA -SUPERV'!I26="X","NO APLICA",IF('INFORME DEL CONTRATISTA -SUPERV'!J83="","",'INFORME DEL CONTRATISTA -SUPERV'!J83))</f>
        <v>19/12/2019
20/12/2019</v>
      </c>
      <c r="K42" s="406"/>
      <c r="L42" s="407" t="str">
        <f>IF('INFORME DEL CONTRATISTA -SUPERV'!I26="X","NO APLICA",IF('INFORME DEL CONTRATISTA -SUPERV'!L83="","",'INFORME DEL CONTRATISTA -SUPERV'!L83))</f>
        <v>NOVIEMBRE
DICIEMBRE</v>
      </c>
      <c r="M42" s="407"/>
      <c r="N42" s="407"/>
    </row>
    <row r="43" spans="1:14" ht="12.75" customHeight="1" x14ac:dyDescent="0.25">
      <c r="A43" s="54" t="s">
        <v>14</v>
      </c>
      <c r="B43" s="259" t="s">
        <v>164</v>
      </c>
      <c r="C43" s="259"/>
      <c r="D43" s="259"/>
      <c r="E43" s="259"/>
      <c r="F43" s="259"/>
      <c r="G43" s="259"/>
      <c r="H43" s="259"/>
      <c r="I43" s="259"/>
      <c r="J43" s="259"/>
      <c r="K43" s="259"/>
      <c r="L43" s="259"/>
      <c r="M43" s="259"/>
      <c r="N43" s="259"/>
    </row>
    <row r="44" spans="1:14" ht="12.75" customHeight="1" thickBot="1" x14ac:dyDescent="0.3">
      <c r="A44" s="53"/>
      <c r="B44" s="259" t="s">
        <v>165</v>
      </c>
      <c r="C44" s="259"/>
      <c r="D44" s="259"/>
      <c r="E44" s="259"/>
      <c r="F44" s="259"/>
      <c r="G44" s="259"/>
      <c r="H44" s="259"/>
      <c r="I44" s="259"/>
      <c r="J44" s="259"/>
      <c r="K44" s="259"/>
      <c r="L44" s="259"/>
      <c r="M44" s="259"/>
      <c r="N44" s="259"/>
    </row>
    <row r="45" spans="1:14" ht="13.5" thickBot="1" x14ac:dyDescent="0.3">
      <c r="A45" s="373" t="s">
        <v>23</v>
      </c>
      <c r="B45" s="374"/>
      <c r="C45" s="374"/>
      <c r="D45" s="374"/>
      <c r="E45" s="374"/>
      <c r="F45" s="374"/>
      <c r="G45" s="374"/>
      <c r="H45" s="374"/>
      <c r="I45" s="374"/>
      <c r="J45" s="374"/>
      <c r="K45" s="374"/>
      <c r="L45" s="374"/>
      <c r="M45" s="374"/>
      <c r="N45" s="375"/>
    </row>
    <row r="46" spans="1:14" ht="13.5" customHeight="1" thickBot="1" x14ac:dyDescent="0.3">
      <c r="A46" s="364" t="str">
        <f>IF('INFORME DEL CONTRATISTA -SUPERV'!I26="X","LA SIGUIENTE INFORMACIÓN NO APLICA PARA PERSONAS JURIDICAS - ADJUNTAR CERTIFICACIÓN REVISOR FISCAL","")</f>
        <v/>
      </c>
      <c r="B46" s="364"/>
      <c r="C46" s="364"/>
      <c r="D46" s="364"/>
      <c r="E46" s="364"/>
      <c r="F46" s="364"/>
      <c r="G46" s="364"/>
      <c r="H46" s="364"/>
      <c r="I46" s="364"/>
      <c r="J46" s="364"/>
      <c r="K46" s="364"/>
      <c r="L46" s="364"/>
      <c r="M46" s="364"/>
      <c r="N46" s="364"/>
    </row>
    <row r="47" spans="1:14" ht="13.5" customHeight="1" thickBot="1" x14ac:dyDescent="0.3">
      <c r="A47" s="54" t="s">
        <v>14</v>
      </c>
      <c r="B47" s="66" t="str">
        <f>'INFORME DEL CONTRATISTA -SUPERV'!B86</f>
        <v>SI</v>
      </c>
      <c r="C47" s="161" t="s">
        <v>166</v>
      </c>
      <c r="D47" s="161"/>
      <c r="E47" s="161"/>
      <c r="F47" s="161"/>
      <c r="G47" s="161"/>
      <c r="H47" s="161"/>
      <c r="I47" s="161"/>
      <c r="J47" s="161"/>
      <c r="K47" s="161"/>
      <c r="L47" s="161"/>
      <c r="M47" s="161"/>
      <c r="N47" s="161"/>
    </row>
    <row r="48" spans="1:14" ht="13.5" customHeight="1" thickBot="1" x14ac:dyDescent="0.3">
      <c r="A48" s="54" t="s">
        <v>14</v>
      </c>
      <c r="B48" s="78" t="str">
        <f>'INFORME DEL CONTRATISTA -SUPERV'!B87</f>
        <v>NO</v>
      </c>
      <c r="C48" s="368" t="s">
        <v>167</v>
      </c>
      <c r="D48" s="161"/>
      <c r="E48" s="161"/>
      <c r="F48" s="161"/>
      <c r="G48" s="58" t="s">
        <v>168</v>
      </c>
      <c r="H48" s="77">
        <f>'INFORME DEL CONTRATISTA -SUPERV'!H87</f>
        <v>0</v>
      </c>
      <c r="I48" s="57"/>
      <c r="J48" s="57"/>
      <c r="K48" s="57"/>
      <c r="L48" s="57"/>
      <c r="M48" s="57"/>
      <c r="N48" s="57"/>
    </row>
    <row r="49" spans="1:14" ht="13.5" customHeight="1" thickBot="1" x14ac:dyDescent="0.3">
      <c r="A49" s="57"/>
      <c r="B49" s="57"/>
      <c r="C49" s="57"/>
      <c r="D49" s="57"/>
      <c r="E49" s="57"/>
      <c r="F49" s="57"/>
      <c r="G49" s="57"/>
      <c r="H49" s="57"/>
      <c r="I49" s="57"/>
      <c r="J49" s="57"/>
      <c r="K49" s="57"/>
      <c r="L49" s="57"/>
      <c r="M49" s="57"/>
      <c r="N49" s="57"/>
    </row>
    <row r="50" spans="1:14" ht="12.75" customHeight="1" thickBot="1" x14ac:dyDescent="0.3">
      <c r="A50" s="313" t="s">
        <v>25</v>
      </c>
      <c r="B50" s="314"/>
      <c r="C50" s="314"/>
      <c r="D50" s="314"/>
      <c r="E50" s="314"/>
      <c r="F50" s="314"/>
      <c r="G50" s="314"/>
      <c r="H50" s="315"/>
      <c r="M50" s="309" t="s">
        <v>32</v>
      </c>
      <c r="N50" s="310"/>
    </row>
    <row r="51" spans="1:14" ht="12.75" customHeight="1" thickBot="1" x14ac:dyDescent="0.3">
      <c r="A51" s="456" t="s">
        <v>26</v>
      </c>
      <c r="B51" s="457"/>
      <c r="C51" s="456" t="s">
        <v>27</v>
      </c>
      <c r="D51" s="457"/>
      <c r="E51" s="456" t="s">
        <v>28</v>
      </c>
      <c r="F51" s="457"/>
      <c r="G51" s="456" t="s">
        <v>96</v>
      </c>
      <c r="H51" s="457"/>
      <c r="M51" s="309" t="s">
        <v>53</v>
      </c>
      <c r="N51" s="310"/>
    </row>
    <row r="52" spans="1:14" ht="12.75" customHeight="1" thickBot="1" x14ac:dyDescent="0.3">
      <c r="A52" s="458"/>
      <c r="B52" s="459"/>
      <c r="C52" s="458"/>
      <c r="D52" s="459"/>
      <c r="E52" s="458"/>
      <c r="F52" s="459"/>
      <c r="G52" s="458"/>
      <c r="H52" s="459"/>
      <c r="I52" s="309" t="s">
        <v>30</v>
      </c>
      <c r="J52" s="310"/>
      <c r="K52" s="302" t="s">
        <v>31</v>
      </c>
      <c r="L52" s="302"/>
      <c r="M52" s="454">
        <f>'INFORME DEL CONTRATISTA -SUPERV'!M90</f>
        <v>1</v>
      </c>
      <c r="N52" s="455"/>
    </row>
    <row r="53" spans="1:14" ht="12.75" customHeight="1" x14ac:dyDescent="0.25">
      <c r="A53" s="458"/>
      <c r="B53" s="459"/>
      <c r="C53" s="458"/>
      <c r="D53" s="459"/>
      <c r="E53" s="458"/>
      <c r="F53" s="459"/>
      <c r="G53" s="458"/>
      <c r="H53" s="459"/>
      <c r="I53" s="466">
        <v>0.125</v>
      </c>
      <c r="J53" s="467"/>
      <c r="K53" s="468">
        <v>0.16</v>
      </c>
      <c r="L53" s="469"/>
      <c r="M53" s="470">
        <f>IF(M52=1,0.522%,IF(M52=2,1.044%,IF(M52=3,2.436%,IF(M52=4,4.35%,IF(M52=5,6.96%,0)))))</f>
        <v>5.2199999999999998E-3</v>
      </c>
      <c r="N53" s="471"/>
    </row>
    <row r="54" spans="1:14" ht="12.75" customHeight="1" thickBot="1" x14ac:dyDescent="0.3">
      <c r="A54" s="472">
        <f>IF('INFORME DEL CONTRATISTA -SUPERV'!I26="X","NO APLICA",'INFORME DEL CONTRATISTA -SUPERV'!A94:B94)</f>
        <v>43800</v>
      </c>
      <c r="B54" s="473"/>
      <c r="C54" s="472">
        <f>IF('INFORME DEL CONTRATISTA -SUPERV'!I26="X","NO APLICA",'INFORME DEL CONTRATISTA -SUPERV'!C94:D94)</f>
        <v>43817</v>
      </c>
      <c r="D54" s="473"/>
      <c r="E54" s="474">
        <f>IF('INFORME DEL CONTRATISTA -SUPERV'!I26="X","NO APLICA",'INFORME DEL CONTRATISTA -SUPERV'!E94:F94)</f>
        <v>18</v>
      </c>
      <c r="F54" s="473"/>
      <c r="G54" s="475">
        <f>IF('INFORME DEL CONTRATISTA -SUPERV'!I26="X","NO APLICA",'INFORME DEL CONTRATISTA -SUPERV'!G94:H94)</f>
        <v>4559617</v>
      </c>
      <c r="H54" s="476"/>
      <c r="I54" s="460">
        <f>IF('INFORME DEL CONTRATISTA -SUPERV'!I26="X","NO APLICA",'INFORME DEL CONTRATISTA -SUPERV'!I94:J94)</f>
        <v>228000</v>
      </c>
      <c r="J54" s="461"/>
      <c r="K54" s="462">
        <f>IF('INFORME DEL CONTRATISTA -SUPERV'!I26="X","NO APLICA",'INFORME DEL CONTRATISTA -SUPERV'!K94:L94)</f>
        <v>291900</v>
      </c>
      <c r="L54" s="463"/>
      <c r="M54" s="460">
        <f>IF('INFORME DEL CONTRATISTA -SUPERV'!I26="X","NO APLICA",'INFORME DEL CONTRATISTA -SUPERV'!M94:N94)</f>
        <v>9600</v>
      </c>
      <c r="N54" s="461"/>
    </row>
    <row r="55" spans="1:14" ht="15" customHeight="1" thickBot="1" x14ac:dyDescent="0.3">
      <c r="A55" s="9" t="s">
        <v>14</v>
      </c>
      <c r="B55" s="559" t="s">
        <v>68</v>
      </c>
      <c r="C55" s="559"/>
      <c r="D55" s="559"/>
      <c r="E55" s="559"/>
      <c r="F55" s="559"/>
      <c r="G55" s="559"/>
      <c r="H55" s="559"/>
      <c r="I55" s="559"/>
      <c r="J55" s="559"/>
      <c r="K55" s="559"/>
      <c r="L55" s="559"/>
      <c r="M55" s="559"/>
    </row>
    <row r="56" spans="1:14" ht="12.75" customHeight="1" thickBot="1" x14ac:dyDescent="0.3">
      <c r="B56" s="251" t="s">
        <v>50</v>
      </c>
      <c r="C56" s="252"/>
      <c r="D56" s="524">
        <f>IF('INFORME DEL CONTRATISTA -SUPERV'!I26="X","NO APLICA",'INFORME DEL CONTRATISTA -SUPERV'!D96:E96)</f>
        <v>828116</v>
      </c>
      <c r="E56" s="525"/>
      <c r="H56" s="218" t="s">
        <v>113</v>
      </c>
      <c r="I56" s="219"/>
      <c r="J56" s="219"/>
      <c r="K56" s="464" t="str">
        <f>IF('INFORME DEL CONTRATISTA -SUPERV'!I26="X","NO APLICA",'INFORME DEL CONTRATISTA -SUPERV'!K96:M96)</f>
        <v/>
      </c>
      <c r="L56" s="464"/>
      <c r="M56" s="465"/>
    </row>
    <row r="57" spans="1:14" ht="12.75" customHeight="1" thickBot="1" x14ac:dyDescent="0.3">
      <c r="A57" s="4" t="s">
        <v>14</v>
      </c>
      <c r="B57" s="117" t="s">
        <v>51</v>
      </c>
      <c r="C57" s="118"/>
      <c r="D57" s="118"/>
      <c r="E57" s="13" t="str">
        <f>+'INFORME DEL CONTRATISTA -SUPERV'!E97</f>
        <v>NO</v>
      </c>
      <c r="F57" s="119" t="s">
        <v>52</v>
      </c>
      <c r="G57" s="119"/>
      <c r="H57" s="120"/>
      <c r="I57" s="120"/>
      <c r="J57" s="120"/>
      <c r="K57" s="120"/>
      <c r="L57" s="120"/>
      <c r="M57" s="121"/>
    </row>
    <row r="58" spans="1:14" ht="15" customHeight="1" x14ac:dyDescent="0.25">
      <c r="A58" s="527" t="str">
        <f>IF('INFORME DEL CONTRATISTA -SUPERV'!I26="X","LOS SIGUIENTES DESCUENTOS NO APLICAN PARA PERSONAS JURIDICAS","")</f>
        <v/>
      </c>
      <c r="B58" s="527"/>
      <c r="C58" s="527"/>
      <c r="D58" s="527"/>
      <c r="E58" s="527"/>
      <c r="F58" s="527"/>
      <c r="G58" s="527"/>
      <c r="H58" s="527"/>
      <c r="I58" s="527"/>
      <c r="J58" s="527"/>
      <c r="K58" s="527"/>
      <c r="L58" s="527"/>
      <c r="M58" s="527"/>
      <c r="N58" s="527"/>
    </row>
    <row r="59" spans="1:14" ht="15" customHeight="1" x14ac:dyDescent="0.25">
      <c r="A59" s="526" t="s">
        <v>140</v>
      </c>
      <c r="B59" s="526"/>
      <c r="C59" s="526"/>
      <c r="D59" s="526"/>
      <c r="E59" s="526"/>
      <c r="F59" s="526"/>
      <c r="G59" s="526"/>
      <c r="H59" s="526"/>
      <c r="I59" s="526"/>
      <c r="J59" s="526"/>
      <c r="K59" s="526"/>
      <c r="L59" s="526"/>
      <c r="M59" s="526"/>
      <c r="N59" s="526"/>
    </row>
    <row r="60" spans="1:14" ht="15" customHeight="1" thickBot="1" x14ac:dyDescent="0.3">
      <c r="A60" s="526"/>
      <c r="B60" s="526"/>
      <c r="C60" s="526"/>
      <c r="D60" s="526"/>
      <c r="E60" s="526"/>
      <c r="F60" s="526"/>
      <c r="G60" s="526"/>
      <c r="H60" s="526"/>
      <c r="I60" s="526"/>
      <c r="J60" s="526"/>
      <c r="K60" s="526"/>
      <c r="L60" s="526"/>
      <c r="M60" s="526"/>
      <c r="N60" s="526"/>
    </row>
    <row r="61" spans="1:14" ht="12.75" customHeight="1" thickBot="1" x14ac:dyDescent="0.3">
      <c r="A61" s="365" t="s">
        <v>65</v>
      </c>
      <c r="B61" s="366"/>
      <c r="C61" s="366"/>
      <c r="D61" s="366"/>
      <c r="E61" s="366"/>
      <c r="F61" s="366"/>
      <c r="G61" s="366"/>
      <c r="H61" s="366"/>
      <c r="I61" s="366"/>
      <c r="J61" s="366"/>
      <c r="K61" s="366"/>
      <c r="L61" s="366"/>
      <c r="M61" s="366"/>
      <c r="N61" s="367"/>
    </row>
    <row r="62" spans="1:14" ht="12.75" customHeight="1" thickBot="1" x14ac:dyDescent="0.3">
      <c r="A62" s="117" t="s">
        <v>61</v>
      </c>
      <c r="B62" s="118"/>
      <c r="C62" s="118"/>
      <c r="D62" s="118"/>
      <c r="E62" s="118"/>
      <c r="F62" s="118"/>
      <c r="G62" s="118"/>
      <c r="H62" s="118"/>
      <c r="I62" s="118"/>
      <c r="J62" s="118"/>
      <c r="K62" s="118"/>
      <c r="L62" s="532">
        <v>0</v>
      </c>
      <c r="M62" s="532"/>
      <c r="N62" s="533"/>
    </row>
    <row r="63" spans="1:14" ht="15.75" customHeight="1" thickBot="1" x14ac:dyDescent="0.3">
      <c r="A63" s="534" t="s">
        <v>62</v>
      </c>
      <c r="B63" s="535"/>
      <c r="C63" s="535"/>
      <c r="D63" s="535"/>
      <c r="E63" s="535"/>
      <c r="F63" s="535"/>
      <c r="G63" s="535"/>
      <c r="H63" s="535"/>
      <c r="I63" s="535"/>
      <c r="J63" s="535"/>
      <c r="K63" s="535"/>
      <c r="L63" s="528">
        <v>0</v>
      </c>
      <c r="M63" s="528"/>
      <c r="N63" s="529"/>
    </row>
    <row r="64" spans="1:14" ht="12.75" customHeight="1" x14ac:dyDescent="0.25">
      <c r="A64" s="536" t="s">
        <v>181</v>
      </c>
      <c r="B64" s="537"/>
      <c r="C64" s="537"/>
      <c r="D64" s="537"/>
      <c r="E64" s="537"/>
      <c r="F64" s="537"/>
      <c r="G64" s="537"/>
      <c r="H64" s="537"/>
      <c r="I64" s="537"/>
      <c r="J64" s="537"/>
      <c r="K64" s="537"/>
      <c r="L64" s="537"/>
      <c r="M64" s="537"/>
      <c r="N64" s="538"/>
    </row>
    <row r="65" spans="1:14" ht="12.75" customHeight="1" x14ac:dyDescent="0.25">
      <c r="A65" s="530">
        <v>0</v>
      </c>
      <c r="B65" s="531"/>
      <c r="C65" s="531"/>
      <c r="D65" s="330" t="s">
        <v>63</v>
      </c>
      <c r="E65" s="330"/>
      <c r="F65" s="330"/>
      <c r="G65" s="330"/>
      <c r="H65" s="522">
        <v>0</v>
      </c>
      <c r="I65" s="522"/>
      <c r="J65" s="330" t="s">
        <v>64</v>
      </c>
      <c r="K65" s="330"/>
      <c r="L65" s="522">
        <v>0</v>
      </c>
      <c r="M65" s="522"/>
      <c r="N65" s="523"/>
    </row>
    <row r="66" spans="1:14" ht="15.75" customHeight="1" thickBot="1" x14ac:dyDescent="0.3">
      <c r="A66" s="87" t="s">
        <v>141</v>
      </c>
      <c r="B66" s="88"/>
      <c r="C66" s="88"/>
      <c r="D66" s="88"/>
      <c r="E66" s="88"/>
      <c r="F66" s="88"/>
      <c r="G66" s="88"/>
      <c r="H66" s="88"/>
      <c r="I66" s="88"/>
      <c r="J66" s="88"/>
      <c r="K66" s="88"/>
      <c r="L66" s="88"/>
      <c r="M66" s="88"/>
      <c r="N66" s="89"/>
    </row>
    <row r="67" spans="1:14" ht="15.75" customHeight="1" x14ac:dyDescent="0.25">
      <c r="A67" s="84" t="s">
        <v>143</v>
      </c>
      <c r="B67" s="85"/>
      <c r="C67" s="85"/>
      <c r="D67" s="85"/>
      <c r="E67" s="85"/>
      <c r="F67" s="85"/>
      <c r="G67" s="85"/>
      <c r="H67" s="328">
        <f>IF(E16=0," ",IF(YEAR(E16)=1900,0,YEAR(E16)-1))</f>
        <v>2018</v>
      </c>
      <c r="I67" s="328"/>
      <c r="J67" s="528">
        <v>0</v>
      </c>
      <c r="K67" s="528"/>
      <c r="L67" s="528"/>
      <c r="M67" s="85"/>
      <c r="N67" s="86"/>
    </row>
    <row r="68" spans="1:14" ht="15.75" customHeight="1" x14ac:dyDescent="0.25">
      <c r="A68" s="329" t="s">
        <v>124</v>
      </c>
      <c r="B68" s="330"/>
      <c r="C68" s="330"/>
      <c r="D68" s="330"/>
      <c r="E68" s="46">
        <v>0</v>
      </c>
      <c r="F68" s="331" t="s">
        <v>125</v>
      </c>
      <c r="G68" s="331"/>
      <c r="H68" s="331"/>
      <c r="I68" s="331"/>
      <c r="J68" s="558">
        <v>0</v>
      </c>
      <c r="K68" s="558"/>
      <c r="L68" s="558"/>
      <c r="M68" s="39"/>
      <c r="N68" s="90"/>
    </row>
    <row r="69" spans="1:14" ht="15.75" customHeight="1" thickBot="1" x14ac:dyDescent="0.3">
      <c r="A69" s="87" t="s">
        <v>142</v>
      </c>
      <c r="B69" s="88"/>
      <c r="C69" s="88"/>
      <c r="D69" s="91"/>
      <c r="E69" s="91"/>
      <c r="F69" s="91"/>
      <c r="G69" s="91"/>
      <c r="H69" s="91"/>
      <c r="I69" s="91"/>
      <c r="J69" s="91"/>
      <c r="K69" s="91"/>
      <c r="L69" s="91"/>
      <c r="M69" s="91"/>
      <c r="N69" s="89"/>
    </row>
    <row r="70" spans="1:14" ht="15.75" customHeight="1" x14ac:dyDescent="0.25">
      <c r="A70" s="332" t="s">
        <v>144</v>
      </c>
      <c r="B70" s="333"/>
      <c r="C70" s="333"/>
      <c r="D70" s="333"/>
      <c r="E70" s="333"/>
      <c r="F70" s="333"/>
      <c r="G70" s="333"/>
      <c r="H70" s="333"/>
      <c r="I70" s="333"/>
      <c r="J70" s="333"/>
      <c r="K70" s="333"/>
      <c r="L70" s="333"/>
      <c r="M70" s="333"/>
      <c r="N70" s="334"/>
    </row>
    <row r="71" spans="1:14" ht="15.75" customHeight="1" thickBot="1" x14ac:dyDescent="0.3">
      <c r="A71" s="335"/>
      <c r="B71" s="131"/>
      <c r="C71" s="131"/>
      <c r="D71" s="131"/>
      <c r="E71" s="131"/>
      <c r="F71" s="131"/>
      <c r="G71" s="131"/>
      <c r="H71" s="131"/>
      <c r="I71" s="131"/>
      <c r="J71" s="131"/>
      <c r="K71" s="131"/>
      <c r="L71" s="131"/>
      <c r="M71" s="131"/>
      <c r="N71" s="336"/>
    </row>
    <row r="72" spans="1:14" ht="25.5" customHeight="1" x14ac:dyDescent="0.25">
      <c r="A72" s="337" t="s">
        <v>146</v>
      </c>
      <c r="B72" s="338"/>
      <c r="C72" s="338"/>
      <c r="D72" s="338"/>
      <c r="E72" s="338"/>
      <c r="F72" s="338"/>
      <c r="G72" s="338"/>
      <c r="H72" s="346" t="s">
        <v>35</v>
      </c>
      <c r="I72" s="346"/>
      <c r="J72" s="346"/>
      <c r="K72" s="347" t="s">
        <v>147</v>
      </c>
      <c r="L72" s="347"/>
      <c r="M72" s="338" t="s">
        <v>148</v>
      </c>
      <c r="N72" s="348"/>
    </row>
    <row r="73" spans="1:14" ht="15.75" customHeight="1" x14ac:dyDescent="0.25">
      <c r="A73" s="349"/>
      <c r="B73" s="350"/>
      <c r="C73" s="350"/>
      <c r="D73" s="350"/>
      <c r="E73" s="350"/>
      <c r="F73" s="350"/>
      <c r="G73" s="350"/>
      <c r="H73" s="345"/>
      <c r="I73" s="345"/>
      <c r="J73" s="345"/>
      <c r="K73" s="339"/>
      <c r="L73" s="339"/>
      <c r="M73" s="341"/>
      <c r="N73" s="342"/>
    </row>
    <row r="74" spans="1:14" ht="15.75" customHeight="1" x14ac:dyDescent="0.25">
      <c r="A74" s="349"/>
      <c r="B74" s="350"/>
      <c r="C74" s="350"/>
      <c r="D74" s="350"/>
      <c r="E74" s="350"/>
      <c r="F74" s="350"/>
      <c r="G74" s="350"/>
      <c r="H74" s="345"/>
      <c r="I74" s="345"/>
      <c r="J74" s="345"/>
      <c r="K74" s="339"/>
      <c r="L74" s="339"/>
      <c r="M74" s="341"/>
      <c r="N74" s="342"/>
    </row>
    <row r="75" spans="1:14" ht="15.75" customHeight="1" x14ac:dyDescent="0.25">
      <c r="A75" s="349"/>
      <c r="B75" s="350"/>
      <c r="C75" s="350"/>
      <c r="D75" s="350"/>
      <c r="E75" s="350"/>
      <c r="F75" s="350"/>
      <c r="G75" s="350"/>
      <c r="H75" s="345"/>
      <c r="I75" s="345"/>
      <c r="J75" s="345"/>
      <c r="K75" s="339"/>
      <c r="L75" s="339"/>
      <c r="M75" s="341"/>
      <c r="N75" s="342"/>
    </row>
    <row r="76" spans="1:14" ht="15.75" customHeight="1" x14ac:dyDescent="0.25">
      <c r="A76" s="349"/>
      <c r="B76" s="350"/>
      <c r="C76" s="350"/>
      <c r="D76" s="350"/>
      <c r="E76" s="350"/>
      <c r="F76" s="350"/>
      <c r="G76" s="350"/>
      <c r="H76" s="345"/>
      <c r="I76" s="345"/>
      <c r="J76" s="345"/>
      <c r="K76" s="339"/>
      <c r="L76" s="339"/>
      <c r="M76" s="341"/>
      <c r="N76" s="342"/>
    </row>
    <row r="77" spans="1:14" ht="15.75" customHeight="1" x14ac:dyDescent="0.25">
      <c r="A77" s="349"/>
      <c r="B77" s="350"/>
      <c r="C77" s="350"/>
      <c r="D77" s="350"/>
      <c r="E77" s="350"/>
      <c r="F77" s="350"/>
      <c r="G77" s="350"/>
      <c r="H77" s="345"/>
      <c r="I77" s="345"/>
      <c r="J77" s="345"/>
      <c r="K77" s="339"/>
      <c r="L77" s="339"/>
      <c r="M77" s="341"/>
      <c r="N77" s="342"/>
    </row>
    <row r="78" spans="1:14" ht="15.75" customHeight="1" thickBot="1" x14ac:dyDescent="0.3">
      <c r="A78" s="520"/>
      <c r="B78" s="521"/>
      <c r="C78" s="521"/>
      <c r="D78" s="521"/>
      <c r="E78" s="521"/>
      <c r="F78" s="521"/>
      <c r="G78" s="521"/>
      <c r="H78" s="519"/>
      <c r="I78" s="519"/>
      <c r="J78" s="519"/>
      <c r="K78" s="340"/>
      <c r="L78" s="340"/>
      <c r="M78" s="343"/>
      <c r="N78" s="344"/>
    </row>
    <row r="79" spans="1:14" ht="33.75" customHeight="1" thickBot="1" x14ac:dyDescent="0.3">
      <c r="A79" s="555" t="s">
        <v>145</v>
      </c>
      <c r="B79" s="556"/>
      <c r="C79" s="556"/>
      <c r="D79" s="556"/>
      <c r="E79" s="556"/>
      <c r="F79" s="556"/>
      <c r="G79" s="556"/>
      <c r="H79" s="556"/>
      <c r="I79" s="556"/>
      <c r="J79" s="556"/>
      <c r="K79" s="556"/>
      <c r="L79" s="556"/>
      <c r="M79" s="556"/>
      <c r="N79" s="557"/>
    </row>
    <row r="84" spans="1:14" x14ac:dyDescent="0.25">
      <c r="A84" s="147" t="s">
        <v>67</v>
      </c>
      <c r="B84" s="147"/>
      <c r="C84" s="147"/>
      <c r="D84" s="147"/>
      <c r="E84" s="147"/>
      <c r="F84" s="147"/>
      <c r="G84" s="147"/>
      <c r="H84" s="147"/>
      <c r="I84" s="147"/>
      <c r="J84" s="147"/>
      <c r="K84" s="147"/>
      <c r="L84" s="147"/>
      <c r="M84" s="147"/>
      <c r="N84" s="147"/>
    </row>
    <row r="85" spans="1:14" ht="13.5" thickBot="1" x14ac:dyDescent="0.3"/>
    <row r="86" spans="1:14" ht="13.5" customHeight="1" x14ac:dyDescent="0.25">
      <c r="B86" s="321" t="s">
        <v>159</v>
      </c>
      <c r="C86" s="322"/>
      <c r="D86" s="322"/>
      <c r="E86" s="322"/>
      <c r="F86" s="322"/>
      <c r="G86" s="322"/>
      <c r="H86" s="322"/>
      <c r="I86" s="322"/>
      <c r="J86" s="322"/>
      <c r="K86" s="322"/>
      <c r="L86" s="322"/>
      <c r="M86" s="323"/>
      <c r="N86" s="20"/>
    </row>
    <row r="87" spans="1:14" ht="24" customHeight="1" x14ac:dyDescent="0.25">
      <c r="A87" s="20"/>
      <c r="B87" s="92" t="s">
        <v>149</v>
      </c>
      <c r="C87" s="513">
        <f>E17</f>
        <v>43800</v>
      </c>
      <c r="D87" s="514"/>
      <c r="E87" s="40" t="s">
        <v>24</v>
      </c>
      <c r="F87" s="513">
        <f>H17</f>
        <v>43817</v>
      </c>
      <c r="G87" s="514"/>
      <c r="H87" s="324" t="s">
        <v>183</v>
      </c>
      <c r="I87" s="324"/>
      <c r="J87" s="324"/>
      <c r="K87" s="324"/>
      <c r="L87" s="324"/>
      <c r="M87" s="325"/>
      <c r="N87" s="20"/>
    </row>
    <row r="88" spans="1:14" ht="12.75" customHeight="1" thickBot="1" x14ac:dyDescent="0.3">
      <c r="B88" s="326" t="s">
        <v>182</v>
      </c>
      <c r="C88" s="327"/>
      <c r="D88" s="327"/>
      <c r="E88" s="327"/>
      <c r="F88" s="320">
        <f>E29</f>
        <v>4559617</v>
      </c>
      <c r="G88" s="320"/>
      <c r="H88" s="320"/>
      <c r="I88" s="94"/>
      <c r="J88" s="94"/>
      <c r="K88" s="94"/>
      <c r="L88" s="94"/>
      <c r="M88" s="93"/>
      <c r="N88" s="20"/>
    </row>
    <row r="89" spans="1:14" ht="12.75" customHeight="1" thickBot="1" x14ac:dyDescent="0.3"/>
    <row r="90" spans="1:14" ht="13.5" thickBot="1" x14ac:dyDescent="0.3">
      <c r="A90" s="483" t="s">
        <v>97</v>
      </c>
      <c r="B90" s="484"/>
      <c r="C90" s="484"/>
      <c r="D90" s="484"/>
      <c r="E90" s="484"/>
      <c r="F90" s="484"/>
      <c r="G90" s="484"/>
      <c r="H90" s="484"/>
      <c r="I90" s="484"/>
      <c r="J90" s="484"/>
      <c r="K90" s="484"/>
      <c r="L90" s="484"/>
      <c r="M90" s="484"/>
      <c r="N90" s="485"/>
    </row>
    <row r="91" spans="1:14" x14ac:dyDescent="0.25">
      <c r="A91" s="486" t="s">
        <v>98</v>
      </c>
      <c r="B91" s="487"/>
      <c r="C91" s="487"/>
      <c r="D91" s="487"/>
      <c r="E91" s="488" t="s">
        <v>201</v>
      </c>
      <c r="F91" s="488"/>
      <c r="G91" s="488"/>
      <c r="H91" s="488"/>
      <c r="I91" s="488"/>
      <c r="J91" s="488"/>
      <c r="K91" s="488"/>
      <c r="L91" s="488"/>
      <c r="M91" s="488"/>
      <c r="N91" s="489"/>
    </row>
    <row r="92" spans="1:14" x14ac:dyDescent="0.25">
      <c r="A92" s="490" t="s">
        <v>99</v>
      </c>
      <c r="B92" s="491"/>
      <c r="C92" s="491"/>
      <c r="D92" s="491"/>
      <c r="E92" s="492" t="s">
        <v>202</v>
      </c>
      <c r="F92" s="492"/>
      <c r="G92" s="492"/>
      <c r="H92" s="492"/>
      <c r="I92" s="492"/>
      <c r="J92" s="492"/>
      <c r="K92" s="492"/>
      <c r="L92" s="492"/>
      <c r="M92" s="492"/>
      <c r="N92" s="493"/>
    </row>
    <row r="93" spans="1:14" ht="13.5" thickBot="1" x14ac:dyDescent="0.3">
      <c r="A93" s="509" t="s">
        <v>100</v>
      </c>
      <c r="B93" s="510"/>
      <c r="C93" s="510"/>
      <c r="D93" s="510"/>
      <c r="E93" s="507" t="s">
        <v>203</v>
      </c>
      <c r="F93" s="507"/>
      <c r="G93" s="507"/>
      <c r="H93" s="507"/>
      <c r="I93" s="507"/>
      <c r="J93" s="507"/>
      <c r="K93" s="507"/>
      <c r="L93" s="507"/>
      <c r="M93" s="507"/>
      <c r="N93" s="508"/>
    </row>
    <row r="94" spans="1:14" x14ac:dyDescent="0.25">
      <c r="A94" s="35"/>
      <c r="B94" s="35"/>
      <c r="C94" s="35"/>
      <c r="D94" s="35"/>
      <c r="E94" s="35"/>
      <c r="F94" s="35"/>
      <c r="G94" s="35"/>
      <c r="H94" s="35"/>
      <c r="I94" s="35"/>
      <c r="J94" s="35"/>
      <c r="K94" s="35"/>
      <c r="L94" s="35"/>
      <c r="M94" s="35"/>
      <c r="N94" s="35"/>
    </row>
    <row r="95" spans="1:14" x14ac:dyDescent="0.25">
      <c r="A95" s="147" t="s">
        <v>38</v>
      </c>
      <c r="B95" s="147"/>
      <c r="C95" s="147"/>
      <c r="D95" s="147"/>
      <c r="E95" s="147"/>
      <c r="F95" s="147"/>
      <c r="G95" s="147"/>
      <c r="H95" s="147"/>
      <c r="I95" s="147"/>
      <c r="J95" s="147"/>
      <c r="K95" s="147"/>
      <c r="L95" s="147"/>
      <c r="M95" s="147"/>
      <c r="N95" s="147"/>
    </row>
    <row r="96" spans="1:14" ht="20.25" customHeight="1" thickBot="1" x14ac:dyDescent="0.3"/>
    <row r="97" spans="1:14" ht="13.5" thickBot="1" x14ac:dyDescent="0.3">
      <c r="A97" s="135" t="s">
        <v>39</v>
      </c>
      <c r="B97" s="136"/>
      <c r="C97" s="136"/>
      <c r="D97" s="136"/>
      <c r="E97" s="136"/>
      <c r="F97" s="136"/>
      <c r="G97" s="136"/>
      <c r="H97" s="496" t="s">
        <v>37</v>
      </c>
      <c r="I97" s="497"/>
      <c r="J97" s="497"/>
      <c r="K97" s="497"/>
      <c r="L97" s="497"/>
      <c r="M97" s="497"/>
      <c r="N97" s="498"/>
    </row>
    <row r="98" spans="1:14" x14ac:dyDescent="0.25">
      <c r="A98" s="505" t="s">
        <v>75</v>
      </c>
      <c r="B98" s="501"/>
      <c r="C98" s="501"/>
      <c r="D98" s="501"/>
      <c r="E98" s="501"/>
      <c r="F98" s="501"/>
      <c r="G98" s="502"/>
      <c r="H98" s="515" t="s">
        <v>75</v>
      </c>
      <c r="I98" s="516"/>
      <c r="J98" s="547" t="str">
        <f>IF('INFORME DEL CONTRATISTA -SUPERV'!I26="X","NO ES NECESARIA LA FIRMA PARA PERSONAS JURIDICAS, ADJUNTAR FACTURA DE COBRO","")</f>
        <v/>
      </c>
      <c r="K98" s="547"/>
      <c r="L98" s="547"/>
      <c r="M98" s="547"/>
      <c r="N98" s="548"/>
    </row>
    <row r="99" spans="1:14" x14ac:dyDescent="0.25">
      <c r="A99" s="506"/>
      <c r="B99" s="503"/>
      <c r="C99" s="503"/>
      <c r="D99" s="503"/>
      <c r="E99" s="503"/>
      <c r="F99" s="503"/>
      <c r="G99" s="504"/>
      <c r="H99" s="515"/>
      <c r="I99" s="516"/>
      <c r="J99" s="547"/>
      <c r="K99" s="547"/>
      <c r="L99" s="547"/>
      <c r="M99" s="547"/>
      <c r="N99" s="548"/>
    </row>
    <row r="100" spans="1:14" x14ac:dyDescent="0.25">
      <c r="A100" s="14" t="s">
        <v>72</v>
      </c>
      <c r="B100" s="143" t="str">
        <f>E3</f>
        <v>ETHEL VASQUEZ ROJAS</v>
      </c>
      <c r="C100" s="143"/>
      <c r="D100" s="143"/>
      <c r="E100" s="143"/>
      <c r="F100" s="143"/>
      <c r="G100" s="499"/>
      <c r="H100" s="517" t="s">
        <v>171</v>
      </c>
      <c r="I100" s="518"/>
      <c r="J100" s="543" t="str">
        <f>E5</f>
        <v>CARLOS ARTURO RUEDA DAZA</v>
      </c>
      <c r="K100" s="543"/>
      <c r="L100" s="543"/>
      <c r="M100" s="543"/>
      <c r="N100" s="544"/>
    </row>
    <row r="101" spans="1:14" ht="13.5" thickBot="1" x14ac:dyDescent="0.3">
      <c r="A101" s="14" t="s">
        <v>73</v>
      </c>
      <c r="B101" s="143">
        <f>L3</f>
        <v>39546837</v>
      </c>
      <c r="C101" s="143"/>
      <c r="D101" s="143"/>
      <c r="E101" s="143"/>
      <c r="F101" s="143"/>
      <c r="G101" s="499"/>
      <c r="H101" s="541" t="s">
        <v>169</v>
      </c>
      <c r="I101" s="542"/>
      <c r="J101" s="545">
        <f>L5</f>
        <v>79235129</v>
      </c>
      <c r="K101" s="545"/>
      <c r="L101" s="545"/>
      <c r="M101" s="545"/>
      <c r="N101" s="546"/>
    </row>
    <row r="102" spans="1:14" ht="15" customHeight="1" thickBot="1" x14ac:dyDescent="0.3">
      <c r="A102" s="15" t="s">
        <v>74</v>
      </c>
      <c r="B102" s="146" t="str">
        <f>IF(E4="","",E4)</f>
        <v>DIRECTORA DE GESTION CORPORATIVA</v>
      </c>
      <c r="C102" s="146"/>
      <c r="D102" s="146"/>
      <c r="E102" s="146"/>
      <c r="F102" s="146"/>
      <c r="G102" s="500"/>
      <c r="H102" s="511"/>
      <c r="I102" s="512"/>
      <c r="J102" s="512"/>
      <c r="K102" s="512"/>
      <c r="L102" s="512"/>
      <c r="M102" s="512"/>
      <c r="N102" s="512"/>
    </row>
    <row r="103" spans="1:14" ht="15.75" customHeight="1" x14ac:dyDescent="0.25">
      <c r="A103" s="16" t="s">
        <v>14</v>
      </c>
      <c r="B103" s="494" t="s">
        <v>71</v>
      </c>
      <c r="C103" s="494"/>
      <c r="D103" s="494"/>
      <c r="E103" s="494"/>
      <c r="F103" s="494"/>
      <c r="G103" s="494"/>
      <c r="H103" s="495"/>
      <c r="I103" s="495"/>
      <c r="J103" s="495"/>
      <c r="K103" s="495"/>
      <c r="L103" s="495"/>
      <c r="M103" s="495"/>
      <c r="N103" s="495"/>
    </row>
    <row r="104" spans="1:14" ht="15.75" customHeight="1" thickBot="1" x14ac:dyDescent="0.3">
      <c r="A104" s="16"/>
      <c r="B104" s="17"/>
    </row>
    <row r="105" spans="1:14" ht="15.75" customHeight="1" thickBot="1" x14ac:dyDescent="0.3">
      <c r="A105" s="373" t="s">
        <v>19</v>
      </c>
      <c r="B105" s="374"/>
      <c r="C105" s="374"/>
      <c r="D105" s="374"/>
      <c r="E105" s="374"/>
      <c r="F105" s="374"/>
      <c r="G105" s="374"/>
      <c r="H105" s="374"/>
      <c r="I105" s="374"/>
      <c r="J105" s="374"/>
      <c r="K105" s="374"/>
      <c r="L105" s="374"/>
      <c r="M105" s="374"/>
      <c r="N105" s="375"/>
    </row>
    <row r="106" spans="1:14" ht="15.75" customHeight="1" x14ac:dyDescent="0.25">
      <c r="A106" s="477"/>
      <c r="B106" s="478"/>
      <c r="C106" s="478"/>
      <c r="D106" s="478"/>
      <c r="E106" s="478"/>
      <c r="F106" s="478"/>
      <c r="G106" s="478"/>
      <c r="H106" s="478"/>
      <c r="I106" s="478"/>
      <c r="J106" s="478"/>
      <c r="K106" s="478"/>
      <c r="L106" s="478"/>
      <c r="M106" s="478"/>
      <c r="N106" s="479"/>
    </row>
    <row r="107" spans="1:14" ht="15.75" customHeight="1" thickBot="1" x14ac:dyDescent="0.3">
      <c r="A107" s="480"/>
      <c r="B107" s="481"/>
      <c r="C107" s="481"/>
      <c r="D107" s="481"/>
      <c r="E107" s="481"/>
      <c r="F107" s="481"/>
      <c r="G107" s="481"/>
      <c r="H107" s="481"/>
      <c r="I107" s="481"/>
      <c r="J107" s="481"/>
      <c r="K107" s="481"/>
      <c r="L107" s="481"/>
      <c r="M107" s="481"/>
      <c r="N107" s="482"/>
    </row>
    <row r="108" spans="1:14" ht="15.75" customHeight="1" x14ac:dyDescent="0.25"/>
  </sheetData>
  <sheetProtection algorithmName="SHA-512" hashValue="zu/G7Ti5kU4vbLTnH1/cvN/DbGeJJZnGwRCCfbZu3//1hqL4TX4BomVdfG5M9XePLew7g31vNjD0pPryIG3Dng==" saltValue="g77wC5B78T0mj5POOlpvCA==" spinCount="100000" sheet="1" formatRows="0" deleteRows="0"/>
  <mergeCells count="212">
    <mergeCell ref="H101:I101"/>
    <mergeCell ref="J100:N100"/>
    <mergeCell ref="J101:N101"/>
    <mergeCell ref="J98:N99"/>
    <mergeCell ref="A13:D13"/>
    <mergeCell ref="E13:F13"/>
    <mergeCell ref="H13:I13"/>
    <mergeCell ref="J13:K13"/>
    <mergeCell ref="M13:N13"/>
    <mergeCell ref="B43:N43"/>
    <mergeCell ref="B44:N44"/>
    <mergeCell ref="K27:L27"/>
    <mergeCell ref="M27:N27"/>
    <mergeCell ref="E28:F28"/>
    <mergeCell ref="G28:H28"/>
    <mergeCell ref="K28:N28"/>
    <mergeCell ref="H42:I42"/>
    <mergeCell ref="J42:K42"/>
    <mergeCell ref="L42:N42"/>
    <mergeCell ref="A31:D31"/>
    <mergeCell ref="A79:N79"/>
    <mergeCell ref="J68:L68"/>
    <mergeCell ref="J67:L67"/>
    <mergeCell ref="B55:M55"/>
    <mergeCell ref="A9:D9"/>
    <mergeCell ref="E9:N9"/>
    <mergeCell ref="A10:D10"/>
    <mergeCell ref="E10:N10"/>
    <mergeCell ref="A11:D11"/>
    <mergeCell ref="I11:N11"/>
    <mergeCell ref="A12:D12"/>
    <mergeCell ref="E12:I12"/>
    <mergeCell ref="J12:K12"/>
    <mergeCell ref="L12:N12"/>
    <mergeCell ref="D65:G65"/>
    <mergeCell ref="H65:I65"/>
    <mergeCell ref="L65:N65"/>
    <mergeCell ref="D56:E56"/>
    <mergeCell ref="B57:D57"/>
    <mergeCell ref="F57:M57"/>
    <mergeCell ref="A59:N60"/>
    <mergeCell ref="A58:N58"/>
    <mergeCell ref="L63:N63"/>
    <mergeCell ref="A65:C65"/>
    <mergeCell ref="L62:N62"/>
    <mergeCell ref="A62:K62"/>
    <mergeCell ref="A63:K63"/>
    <mergeCell ref="A64:N64"/>
    <mergeCell ref="J65:K65"/>
    <mergeCell ref="H74:J74"/>
    <mergeCell ref="K74:L74"/>
    <mergeCell ref="M74:N74"/>
    <mergeCell ref="H75:J75"/>
    <mergeCell ref="K75:L75"/>
    <mergeCell ref="M75:N75"/>
    <mergeCell ref="H78:J78"/>
    <mergeCell ref="A74:G74"/>
    <mergeCell ref="A75:G75"/>
    <mergeCell ref="A76:G76"/>
    <mergeCell ref="A77:G77"/>
    <mergeCell ref="A78:G78"/>
    <mergeCell ref="A105:N105"/>
    <mergeCell ref="A106:N107"/>
    <mergeCell ref="A95:N95"/>
    <mergeCell ref="A84:N84"/>
    <mergeCell ref="A90:N90"/>
    <mergeCell ref="A91:D91"/>
    <mergeCell ref="E91:N91"/>
    <mergeCell ref="A92:D92"/>
    <mergeCell ref="E92:N92"/>
    <mergeCell ref="B103:N103"/>
    <mergeCell ref="A97:G97"/>
    <mergeCell ref="H97:N97"/>
    <mergeCell ref="B100:G100"/>
    <mergeCell ref="B101:G101"/>
    <mergeCell ref="B102:G102"/>
    <mergeCell ref="B98:G99"/>
    <mergeCell ref="A98:A99"/>
    <mergeCell ref="E93:N93"/>
    <mergeCell ref="A93:D93"/>
    <mergeCell ref="H102:N102"/>
    <mergeCell ref="C87:D87"/>
    <mergeCell ref="F87:G87"/>
    <mergeCell ref="H98:I99"/>
    <mergeCell ref="H100:I100"/>
    <mergeCell ref="I54:J54"/>
    <mergeCell ref="K54:L54"/>
    <mergeCell ref="H56:J56"/>
    <mergeCell ref="K56:M56"/>
    <mergeCell ref="I53:J53"/>
    <mergeCell ref="K53:L53"/>
    <mergeCell ref="M53:N53"/>
    <mergeCell ref="M54:N54"/>
    <mergeCell ref="B56:C56"/>
    <mergeCell ref="A54:B54"/>
    <mergeCell ref="C54:D54"/>
    <mergeCell ref="E54:F54"/>
    <mergeCell ref="G54:H54"/>
    <mergeCell ref="M51:N51"/>
    <mergeCell ref="A50:H50"/>
    <mergeCell ref="I52:J52"/>
    <mergeCell ref="K52:L52"/>
    <mergeCell ref="M52:N52"/>
    <mergeCell ref="A51:B53"/>
    <mergeCell ref="C51:D53"/>
    <mergeCell ref="E51:F53"/>
    <mergeCell ref="G51:H53"/>
    <mergeCell ref="A6:D7"/>
    <mergeCell ref="E6:N7"/>
    <mergeCell ref="A16:D16"/>
    <mergeCell ref="E16:N16"/>
    <mergeCell ref="A17:D17"/>
    <mergeCell ref="E17:F17"/>
    <mergeCell ref="H17:N17"/>
    <mergeCell ref="A42:C42"/>
    <mergeCell ref="D42:G42"/>
    <mergeCell ref="A30:D30"/>
    <mergeCell ref="E30:N30"/>
    <mergeCell ref="J39:K39"/>
    <mergeCell ref="L39:N39"/>
    <mergeCell ref="A40:C40"/>
    <mergeCell ref="D40:G40"/>
    <mergeCell ref="H40:I40"/>
    <mergeCell ref="J40:K40"/>
    <mergeCell ref="L40:N40"/>
    <mergeCell ref="A38:N38"/>
    <mergeCell ref="A41:C41"/>
    <mergeCell ref="D41:G41"/>
    <mergeCell ref="H41:I41"/>
    <mergeCell ref="A8:D8"/>
    <mergeCell ref="E8:N8"/>
    <mergeCell ref="A1:N1"/>
    <mergeCell ref="A2:D2"/>
    <mergeCell ref="E2:I2"/>
    <mergeCell ref="J2:K2"/>
    <mergeCell ref="L2:N2"/>
    <mergeCell ref="A5:D5"/>
    <mergeCell ref="E5:I5"/>
    <mergeCell ref="J5:K5"/>
    <mergeCell ref="L5:N5"/>
    <mergeCell ref="A3:D3"/>
    <mergeCell ref="J3:K3"/>
    <mergeCell ref="L3:N3"/>
    <mergeCell ref="E4:N4"/>
    <mergeCell ref="E3:I3"/>
    <mergeCell ref="A4:D4"/>
    <mergeCell ref="K26:L26"/>
    <mergeCell ref="M26:N26"/>
    <mergeCell ref="E27:F27"/>
    <mergeCell ref="G27:H27"/>
    <mergeCell ref="I27:J27"/>
    <mergeCell ref="I28:J28"/>
    <mergeCell ref="J41:K41"/>
    <mergeCell ref="L41:N41"/>
    <mergeCell ref="H39:I39"/>
    <mergeCell ref="A25:D25"/>
    <mergeCell ref="E25:N25"/>
    <mergeCell ref="B18:D18"/>
    <mergeCell ref="E18:H18"/>
    <mergeCell ref="I18:K18"/>
    <mergeCell ref="L18:N18"/>
    <mergeCell ref="A19:A20"/>
    <mergeCell ref="A46:N46"/>
    <mergeCell ref="A61:N61"/>
    <mergeCell ref="C48:F48"/>
    <mergeCell ref="A24:D24"/>
    <mergeCell ref="E24:N24"/>
    <mergeCell ref="A45:N45"/>
    <mergeCell ref="M50:N50"/>
    <mergeCell ref="A34:N37"/>
    <mergeCell ref="A33:N33"/>
    <mergeCell ref="A29:D29"/>
    <mergeCell ref="E29:N29"/>
    <mergeCell ref="D39:G39"/>
    <mergeCell ref="C47:N47"/>
    <mergeCell ref="A26:D28"/>
    <mergeCell ref="E26:F26"/>
    <mergeCell ref="G26:H26"/>
    <mergeCell ref="I26:J26"/>
    <mergeCell ref="A14:D14"/>
    <mergeCell ref="E14:N14"/>
    <mergeCell ref="A15:D15"/>
    <mergeCell ref="E15:N15"/>
    <mergeCell ref="B19:D20"/>
    <mergeCell ref="E19:H20"/>
    <mergeCell ref="I19:K20"/>
    <mergeCell ref="L19:N20"/>
    <mergeCell ref="A22:N22"/>
    <mergeCell ref="F88:H88"/>
    <mergeCell ref="B86:M86"/>
    <mergeCell ref="H87:M87"/>
    <mergeCell ref="B88:E88"/>
    <mergeCell ref="H67:I67"/>
    <mergeCell ref="A68:D68"/>
    <mergeCell ref="F68:I68"/>
    <mergeCell ref="A70:N71"/>
    <mergeCell ref="A72:G72"/>
    <mergeCell ref="K73:L73"/>
    <mergeCell ref="K78:L78"/>
    <mergeCell ref="M73:N73"/>
    <mergeCell ref="M78:N78"/>
    <mergeCell ref="H73:J73"/>
    <mergeCell ref="K76:L76"/>
    <mergeCell ref="M77:N77"/>
    <mergeCell ref="H76:J76"/>
    <mergeCell ref="M76:N76"/>
    <mergeCell ref="H77:J77"/>
    <mergeCell ref="K77:L77"/>
    <mergeCell ref="H72:J72"/>
    <mergeCell ref="K72:L72"/>
    <mergeCell ref="M72:N72"/>
    <mergeCell ref="A73:G73"/>
  </mergeCells>
  <dataValidations disablePrompts="1" count="1">
    <dataValidation type="whole" allowBlank="1" showInputMessage="1" showErrorMessage="1" sqref="E31:E32">
      <formula1>1</formula1>
      <formula2>20</formula2>
    </dataValidation>
  </dataValidations>
  <pageMargins left="0.82677165354330717" right="0.31496062992125984" top="1.6535433070866143" bottom="1.5748031496062993" header="0.31496062992125984" footer="0.31496062992125984"/>
  <pageSetup orientation="portrait" horizontalDpi="4294967295" verticalDpi="4294967295" r:id="rId1"/>
  <headerFooter>
    <oddHeader>&amp;L&amp;G&amp;C
INFORME DEL CONTRATISTA - SUPERVISOR
(FINANCIERA)</oddHeader>
    <oddFooter>&amp;C&amp;"Arial,Normal"&amp;8 &amp;G
2311400-FT-197 Versión 04&amp;R&amp;"Arial,Negrita"&amp;8&amp;K01+019&amp;P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A25"/>
  <sheetViews>
    <sheetView workbookViewId="0">
      <selection activeCell="D22" sqref="D22"/>
    </sheetView>
  </sheetViews>
  <sheetFormatPr baseColWidth="10" defaultRowHeight="15" x14ac:dyDescent="0.25"/>
  <sheetData>
    <row r="2" spans="1:1" x14ac:dyDescent="0.25">
      <c r="A2">
        <v>1</v>
      </c>
    </row>
    <row r="3" spans="1:1" x14ac:dyDescent="0.25">
      <c r="A3">
        <v>2</v>
      </c>
    </row>
    <row r="4" spans="1:1" x14ac:dyDescent="0.25">
      <c r="A4">
        <v>3</v>
      </c>
    </row>
    <row r="5" spans="1:1" x14ac:dyDescent="0.25">
      <c r="A5">
        <v>4</v>
      </c>
    </row>
    <row r="6" spans="1:1" x14ac:dyDescent="0.25">
      <c r="A6">
        <v>5</v>
      </c>
    </row>
    <row r="7" spans="1:1" x14ac:dyDescent="0.25">
      <c r="A7">
        <v>6</v>
      </c>
    </row>
    <row r="8" spans="1:1" x14ac:dyDescent="0.25">
      <c r="A8">
        <v>7</v>
      </c>
    </row>
    <row r="9" spans="1:1" x14ac:dyDescent="0.25">
      <c r="A9">
        <v>8</v>
      </c>
    </row>
    <row r="10" spans="1:1" x14ac:dyDescent="0.25">
      <c r="A10">
        <v>9</v>
      </c>
    </row>
    <row r="11" spans="1:1" x14ac:dyDescent="0.25">
      <c r="A11">
        <v>10</v>
      </c>
    </row>
    <row r="12" spans="1:1" x14ac:dyDescent="0.25">
      <c r="A12">
        <v>11</v>
      </c>
    </row>
    <row r="13" spans="1:1" x14ac:dyDescent="0.25">
      <c r="A13">
        <v>12</v>
      </c>
    </row>
    <row r="14" spans="1:1" x14ac:dyDescent="0.25">
      <c r="A14">
        <v>13</v>
      </c>
    </row>
    <row r="15" spans="1:1" x14ac:dyDescent="0.25">
      <c r="A15">
        <v>14</v>
      </c>
    </row>
    <row r="16" spans="1:1" x14ac:dyDescent="0.25">
      <c r="A16">
        <v>15</v>
      </c>
    </row>
    <row r="17" spans="1:1" x14ac:dyDescent="0.25">
      <c r="A17">
        <v>16</v>
      </c>
    </row>
    <row r="18" spans="1:1" x14ac:dyDescent="0.25">
      <c r="A18">
        <v>17</v>
      </c>
    </row>
    <row r="19" spans="1:1" x14ac:dyDescent="0.25">
      <c r="A19">
        <v>18</v>
      </c>
    </row>
    <row r="20" spans="1:1" x14ac:dyDescent="0.25">
      <c r="A20">
        <v>19</v>
      </c>
    </row>
    <row r="21" spans="1:1" x14ac:dyDescent="0.25">
      <c r="A21">
        <v>20</v>
      </c>
    </row>
    <row r="22" spans="1:1" x14ac:dyDescent="0.25">
      <c r="A22">
        <v>21</v>
      </c>
    </row>
    <row r="23" spans="1:1" x14ac:dyDescent="0.25">
      <c r="A23">
        <v>22</v>
      </c>
    </row>
    <row r="24" spans="1:1" x14ac:dyDescent="0.25">
      <c r="A24">
        <v>23</v>
      </c>
    </row>
    <row r="25" spans="1:1" x14ac:dyDescent="0.25">
      <c r="A25">
        <v>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INFORME DEL CONTRATISTA -SUPERV</vt:lpstr>
      <vt:lpstr>Hoja1</vt:lpstr>
      <vt:lpstr>GESTION FINANCIERA DEL CONTRATO</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INFORME SUPERVISOR CONTRATO</dc:title>
  <dc:creator>Luis Gabriel Espitia Pinzon</dc:creator>
  <cp:lastModifiedBy>ARTEDOC</cp:lastModifiedBy>
  <cp:lastPrinted>2018-07-09T19:07:15Z</cp:lastPrinted>
  <dcterms:created xsi:type="dcterms:W3CDTF">2016-11-17T20:38:56Z</dcterms:created>
  <dcterms:modified xsi:type="dcterms:W3CDTF">2019-12-20T16:01:58Z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ID">
    <vt:i4>331150</vt:i4>
  </property>
</Properties>
</file>