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filterPrivacy="1" defaultThemeVersion="166925"/>
  <xr:revisionPtr revIDLastSave="0" documentId="13_ncr:1_{CE9CA3C6-E5D1-4C9B-BD08-9075FBA7E85B}" xr6:coauthVersionLast="47" xr6:coauthVersionMax="47" xr10:uidLastSave="{00000000-0000-0000-0000-000000000000}"/>
  <bookViews>
    <workbookView xWindow="-108" yWindow="-108" windowWidth="23256" windowHeight="12456" xr2:uid="{1882C2CA-6B2E-4453-9AA7-E0A04DBA640A}"/>
  </bookViews>
  <sheets>
    <sheet name="OFERTA" sheetId="2" r:id="rId1"/>
    <sheet name="PTO" sheetId="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____PJ50" localSheetId="0">#REF!</definedName>
    <definedName name="_____PJ50">#REF!</definedName>
    <definedName name="_____pj51" localSheetId="0">#REF!</definedName>
    <definedName name="_____pj51">#REF!</definedName>
    <definedName name="____PJ50">#REF!</definedName>
    <definedName name="____pj51">#REF!</definedName>
    <definedName name="___EST12">#REF!</definedName>
    <definedName name="___PJ50">#REF!</definedName>
    <definedName name="___pj51">#REF!</definedName>
    <definedName name="__aiu2">[1]AIU!$J$105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PJ50">#REF!</definedName>
    <definedName name="__pj51">#REF!</definedName>
    <definedName name="_aiu2">[1]AIU!$J$105</definedName>
    <definedName name="_APU221">#REF!</definedName>
    <definedName name="_APU465">[2]!absc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localSheetId="0" hidden="1">OFERTA!$A$6:$O$44</definedName>
    <definedName name="_xlnm._FilterDatabase" localSheetId="1" hidden="1">PTO!$A$7:$Z$45</definedName>
    <definedName name="_PJ50" localSheetId="0">#REF!</definedName>
    <definedName name="_PJ50">#REF!</definedName>
    <definedName name="_pj51" localSheetId="0">#REF!</definedName>
    <definedName name="_pj51">#REF!</definedName>
    <definedName name="_REWQ">#REF!</definedName>
    <definedName name="a">#REF!</definedName>
    <definedName name="A_impresión_IM">#REF!</definedName>
    <definedName name="ab">#REF!</definedName>
    <definedName name="absc">#N/A</definedName>
    <definedName name="adoq">[3]!absc</definedName>
    <definedName name="alc">[4]!absc</definedName>
    <definedName name="AÑOWUIE">'[5]Res-Accide-10'!$R$2:$R$7</definedName>
    <definedName name="APU">[6]!absc</definedName>
    <definedName name="APU221.1">#REF!</definedName>
    <definedName name="APU221.2">#REF!</definedName>
    <definedName name="_xlnm.Print_Area" localSheetId="0">OFERTA!$A$1:$G$115</definedName>
    <definedName name="_xlnm.Print_Area" localSheetId="1">PTO!$A$1:$R$119</definedName>
    <definedName name="_xlnm.Print_Area">#REF!</definedName>
    <definedName name="asdfñk">[7]!absc</definedName>
    <definedName name="auto1">#REF!</definedName>
    <definedName name="auto2">#REF!</definedName>
    <definedName name="b">#REF!</definedName>
    <definedName name="_xlnm.Database">#REF!</definedName>
    <definedName name="C_">#REF!</definedName>
    <definedName name="CANT">#REF!</definedName>
    <definedName name="CCCCCC">'[8]A. P. U.'!#REF!</definedName>
    <definedName name="ccto210">#REF!</definedName>
    <definedName name="D">#REF!</definedName>
    <definedName name="DD">#REF!</definedName>
    <definedName name="diego">#REF!</definedName>
    <definedName name="diego1">#REF!</definedName>
    <definedName name="e">#REF!</definedName>
    <definedName name="EQUI">[9]EQUIPO!$B$2:$B$36</definedName>
    <definedName name="EQUIPO">#REF!</definedName>
    <definedName name="EQUIPO_1">[9]EQUIPO!$B$2:$D$36</definedName>
    <definedName name="ER">#REF!</definedName>
    <definedName name="EXCAVACIONCONGLOMERADO">#REF!</definedName>
    <definedName name="EXCAVACIONSIMPLE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'[10]COSTOS OFICINA'!#REF!</definedName>
    <definedName name="Excel_BuiltIn_Print_Titles_4">'[10]COSTOS CAMPAMENTO'!#REF!</definedName>
    <definedName name="EXCROC">'[11]Análisis de precios'!$H$52</definedName>
    <definedName name="fd">'[8]A. P. U.'!#REF!</definedName>
    <definedName name="Festivos">'[12]días habiles 2015'!$D$2:$D$21</definedName>
    <definedName name="Fin_de_semana">'[12]días habiles 2015'!$M$1:$M$2</definedName>
    <definedName name="GKJDGDIJZ">"Imagen 3"</definedName>
    <definedName name="GRUPO1">#REF!</definedName>
    <definedName name="GRUPO2">#REF!</definedName>
    <definedName name="HOJA1">#REF!</definedName>
    <definedName name="I">#REF!</definedName>
    <definedName name="IF">'[8]A. P. U.'!#REF!</definedName>
    <definedName name="inf">#REF!</definedName>
    <definedName name="INFG">#REF!</definedName>
    <definedName name="INST">#REF!</definedName>
    <definedName name="instala">#REF!</definedName>
    <definedName name="INSTALACION">#REF!</definedName>
    <definedName name="INV_11">'[13]PR 1'!$A$2:$N$655</definedName>
    <definedName name="ITEM">#REF!</definedName>
    <definedName name="ITEM__EXCAVACION_EN_CONGLOMERADO_DE_2.00_A_4.00_M">#REF!</definedName>
    <definedName name="IU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LICITACION">#REF!</definedName>
    <definedName name="LOCA">[6]!absc</definedName>
    <definedName name="LOCA1">[6]!absc</definedName>
    <definedName name="mac">#REF!</definedName>
    <definedName name="MAL">'[14]Estado Resumen'!#REF!&lt;2.5</definedName>
    <definedName name="MALO">'[15]ESTADO VÍA-CRIT.TECNICO'!#REF!&lt;2.5</definedName>
    <definedName name="MAT">#REF!</definedName>
    <definedName name="MATER">[9]MATERIAL!$B$3:$B$580</definedName>
    <definedName name="MATERIALES">[9]MATERIAL!$B$2:$D$580</definedName>
    <definedName name="NM">#REF!</definedName>
    <definedName name="NNN">[2]!absc</definedName>
    <definedName name="NOMBRE">#REF!</definedName>
    <definedName name="OO">#REF!</definedName>
    <definedName name="ooo">#REF!</definedName>
    <definedName name="PRE">#REF!</definedName>
    <definedName name="Print_Area_MI">#REF!</definedName>
    <definedName name="prueba">#REF!</definedName>
    <definedName name="PRUEBA2">#REF!</definedName>
    <definedName name="Q">#REF!</definedName>
    <definedName name="REG">'[14]Estado Resumen'!#REF!&gt;2.5</definedName>
    <definedName name="REGRESA">#REF!</definedName>
    <definedName name="REGULAR">'[15]ESTADO VÍA-CRIT.TECNICO'!#REF!&gt;2.5</definedName>
    <definedName name="rell">#REF!</definedName>
    <definedName name="RELLG">#REF!</definedName>
    <definedName name="REWQ">#REF!</definedName>
    <definedName name="rfref">#REF!</definedName>
    <definedName name="S">#REF!</definedName>
    <definedName name="sdf">#REF!</definedName>
    <definedName name="SUMINISTRO">#REF!</definedName>
    <definedName name="suministros">#REF!</definedName>
    <definedName name="t">[2]!absc</definedName>
    <definedName name="TABLA">#REF!</definedName>
    <definedName name="TITULO">#REF!</definedName>
    <definedName name="_xlnm.Print_Titles" localSheetId="0">OFERTA!$6:$7</definedName>
    <definedName name="_xlnm.Print_Titles" localSheetId="1">PTO!$7:$8</definedName>
    <definedName name="TOTAL" localSheetId="0">#REF!</definedName>
    <definedName name="TOTAL">#REF!</definedName>
    <definedName name="TRAT">[16]desmonte!$E$48</definedName>
    <definedName name="u">#REF!</definedName>
    <definedName name="Unidades">[17]Presup_Cancha!$J$14:$J$18</definedName>
    <definedName name="v">#REF!</definedName>
    <definedName name="valor1">#REF!</definedName>
    <definedName name="valor2">#REF!</definedName>
    <definedName name="VALOR3">#REF!</definedName>
    <definedName name="VVV">#REF!</definedName>
    <definedName name="WER">'[5]Res-Accide-10'!$S$2:$S$7</definedName>
    <definedName name="WILSON">'[5]Res-Accide-10'!#REF!</definedName>
    <definedName name="WSERWEER">'[10]COSTOS OFICINA'!#REF!</definedName>
    <definedName name="XXXXXXXXXX">#REF!</definedName>
    <definedName name="XXXXXXXXXXXX">#REF!</definedName>
    <definedName name="z">#REF!</definedName>
    <definedName name="ZZZZZZZZZZZ">'[8]A. P. U.'!#REF!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17" i="2" l="1"/>
  <c r="F104" i="2"/>
  <c r="F95" i="2"/>
  <c r="G95" i="2" s="1"/>
  <c r="G94" i="2"/>
  <c r="F94" i="2"/>
  <c r="F93" i="2"/>
  <c r="G93" i="2" s="1"/>
  <c r="G92" i="2"/>
  <c r="F92" i="2"/>
  <c r="F91" i="2"/>
  <c r="G91" i="2" s="1"/>
  <c r="F96" i="2" s="1"/>
  <c r="C90" i="2"/>
  <c r="C81" i="2"/>
  <c r="A79" i="2"/>
  <c r="A71" i="2"/>
  <c r="A44" i="2"/>
  <c r="E96" i="1" l="1"/>
  <c r="E95" i="1"/>
  <c r="N94" i="1"/>
  <c r="E94" i="1"/>
  <c r="E93" i="1"/>
  <c r="J92" i="1"/>
  <c r="E92" i="1"/>
  <c r="C91" i="1"/>
  <c r="H87" i="1"/>
  <c r="H88" i="1" s="1"/>
  <c r="H86" i="1"/>
  <c r="G86" i="1"/>
  <c r="G87" i="1" s="1"/>
  <c r="G88" i="1" s="1"/>
  <c r="F86" i="1"/>
  <c r="F87" i="1" s="1"/>
  <c r="N85" i="1"/>
  <c r="H83" i="1"/>
  <c r="G83" i="1"/>
  <c r="F83" i="1"/>
  <c r="C82" i="1"/>
  <c r="A80" i="1"/>
  <c r="N77" i="1"/>
  <c r="N76" i="1"/>
  <c r="J76" i="1"/>
  <c r="A72" i="1"/>
  <c r="J71" i="1"/>
  <c r="N68" i="1"/>
  <c r="P67" i="1"/>
  <c r="N67" i="1"/>
  <c r="J67" i="1"/>
  <c r="P65" i="1"/>
  <c r="N65" i="1"/>
  <c r="J65" i="1"/>
  <c r="J63" i="1"/>
  <c r="N62" i="1"/>
  <c r="J62" i="1"/>
  <c r="P60" i="1"/>
  <c r="N60" i="1"/>
  <c r="J60" i="1"/>
  <c r="N59" i="1"/>
  <c r="N58" i="1"/>
  <c r="N57" i="1"/>
  <c r="Q54" i="1"/>
  <c r="H53" i="1"/>
  <c r="H69" i="1" s="1"/>
  <c r="G53" i="1"/>
  <c r="G69" i="1" s="1"/>
  <c r="F53" i="1"/>
  <c r="F69" i="1" s="1"/>
  <c r="H49" i="1"/>
  <c r="G49" i="1"/>
  <c r="F49" i="1"/>
  <c r="N48" i="1"/>
  <c r="A45" i="1"/>
  <c r="L40" i="1"/>
  <c r="N38" i="1"/>
  <c r="L38" i="1"/>
  <c r="N32" i="1"/>
  <c r="L31" i="1"/>
  <c r="P30" i="1"/>
  <c r="N30" i="1"/>
  <c r="N29" i="1"/>
  <c r="P28" i="1"/>
  <c r="N28" i="1"/>
  <c r="J28" i="1"/>
  <c r="L26" i="1"/>
  <c r="P25" i="1"/>
  <c r="N25" i="1"/>
  <c r="N24" i="1"/>
  <c r="N23" i="1"/>
  <c r="N20" i="1"/>
  <c r="N18" i="1"/>
  <c r="H17" i="1"/>
  <c r="H44" i="1" s="1"/>
  <c r="G17" i="1"/>
  <c r="G44" i="1" s="1"/>
  <c r="F17" i="1"/>
  <c r="L16" i="1"/>
  <c r="J16" i="1"/>
  <c r="N14" i="1"/>
  <c r="J14" i="1"/>
  <c r="H12" i="1"/>
  <c r="G12" i="1"/>
  <c r="F12" i="1"/>
  <c r="P11" i="1"/>
  <c r="N11" i="1"/>
  <c r="Q17" i="1" l="1"/>
  <c r="Q19" i="1"/>
  <c r="R19" i="1" s="1"/>
  <c r="J37" i="1"/>
  <c r="L84" i="1"/>
  <c r="Q55" i="1"/>
  <c r="Q31" i="1"/>
  <c r="J95" i="1"/>
  <c r="Q11" i="1"/>
  <c r="R11" i="1" s="1"/>
  <c r="N51" i="1"/>
  <c r="Q86" i="1"/>
  <c r="Q32" i="1"/>
  <c r="R32" i="1" s="1"/>
  <c r="P84" i="1"/>
  <c r="Q92" i="1"/>
  <c r="R92" i="1" s="1"/>
  <c r="Q67" i="1"/>
  <c r="R67" i="1" s="1"/>
  <c r="Q37" i="1"/>
  <c r="R37" i="1" s="1"/>
  <c r="P52" i="1"/>
  <c r="P12" i="1"/>
  <c r="L12" i="1"/>
  <c r="N83" i="1"/>
  <c r="R17" i="1"/>
  <c r="R54" i="1"/>
  <c r="R55" i="1"/>
  <c r="N26" i="1"/>
  <c r="J31" i="1"/>
  <c r="Q38" i="1"/>
  <c r="R38" i="1" s="1"/>
  <c r="L39" i="1"/>
  <c r="P42" i="1"/>
  <c r="J48" i="1"/>
  <c r="P57" i="1"/>
  <c r="J58" i="1"/>
  <c r="J59" i="1"/>
  <c r="P83" i="1"/>
  <c r="Q93" i="1"/>
  <c r="R93" i="1" s="1"/>
  <c r="Q28" i="1"/>
  <c r="R28" i="1" s="1"/>
  <c r="Q12" i="1"/>
  <c r="R12" i="1" s="1"/>
  <c r="R10" i="1" s="1"/>
  <c r="P19" i="1"/>
  <c r="P23" i="1"/>
  <c r="J29" i="1"/>
  <c r="Q15" i="1"/>
  <c r="R15" i="1" s="1"/>
  <c r="P18" i="1"/>
  <c r="Q26" i="1"/>
  <c r="R26" i="1" s="1"/>
  <c r="P32" i="1"/>
  <c r="Q57" i="1"/>
  <c r="R57" i="1" s="1"/>
  <c r="J78" i="1"/>
  <c r="Q85" i="1"/>
  <c r="R85" i="1" s="1"/>
  <c r="N93" i="1"/>
  <c r="L95" i="1"/>
  <c r="Q14" i="1"/>
  <c r="R14" i="1" s="1"/>
  <c r="N31" i="1"/>
  <c r="J32" i="1"/>
  <c r="J34" i="1"/>
  <c r="P48" i="1"/>
  <c r="J52" i="1"/>
  <c r="J54" i="1"/>
  <c r="J55" i="1"/>
  <c r="P58" i="1"/>
  <c r="P59" i="1"/>
  <c r="P68" i="1"/>
  <c r="N78" i="1"/>
  <c r="N79" i="1"/>
  <c r="Q95" i="1"/>
  <c r="R95" i="1" s="1"/>
  <c r="Q96" i="1"/>
  <c r="R96" i="1" s="1"/>
  <c r="R31" i="1"/>
  <c r="Q42" i="1"/>
  <c r="R42" i="1" s="1"/>
  <c r="R41" i="1" s="1"/>
  <c r="Q59" i="1"/>
  <c r="R59" i="1" s="1"/>
  <c r="Q68" i="1"/>
  <c r="R68" i="1" s="1"/>
  <c r="Q78" i="1"/>
  <c r="R78" i="1" s="1"/>
  <c r="P79" i="1"/>
  <c r="P92" i="1"/>
  <c r="P14" i="1"/>
  <c r="N16" i="1"/>
  <c r="J20" i="1"/>
  <c r="J23" i="1"/>
  <c r="J24" i="1"/>
  <c r="J26" i="1"/>
  <c r="N35" i="1"/>
  <c r="L37" i="1"/>
  <c r="N54" i="1"/>
  <c r="N55" i="1"/>
  <c r="J57" i="1"/>
  <c r="P62" i="1"/>
  <c r="Q71" i="1"/>
  <c r="R71" i="1" s="1"/>
  <c r="R70" i="1" s="1"/>
  <c r="N75" i="1"/>
  <c r="P76" i="1"/>
  <c r="P77" i="1"/>
  <c r="J83" i="1"/>
  <c r="J84" i="1"/>
  <c r="P17" i="1"/>
  <c r="J18" i="1"/>
  <c r="L20" i="1"/>
  <c r="Q51" i="1"/>
  <c r="R51" i="1" s="1"/>
  <c r="Q52" i="1"/>
  <c r="R52" i="1" s="1"/>
  <c r="P54" i="1"/>
  <c r="P55" i="1"/>
  <c r="Q60" i="1"/>
  <c r="R60" i="1" s="1"/>
  <c r="Q62" i="1"/>
  <c r="R62" i="1" s="1"/>
  <c r="N63" i="1"/>
  <c r="P71" i="1"/>
  <c r="P75" i="1"/>
  <c r="J85" i="1"/>
  <c r="P94" i="1"/>
  <c r="J44" i="1"/>
  <c r="P44" i="1"/>
  <c r="N44" i="1"/>
  <c r="L44" i="1"/>
  <c r="N19" i="1"/>
  <c r="N12" i="1"/>
  <c r="L14" i="1"/>
  <c r="J15" i="1"/>
  <c r="P16" i="1"/>
  <c r="Q29" i="1"/>
  <c r="R29" i="1" s="1"/>
  <c r="Q34" i="1"/>
  <c r="R34" i="1" s="1"/>
  <c r="N40" i="1"/>
  <c r="J42" i="1"/>
  <c r="Q58" i="1"/>
  <c r="R58" i="1" s="1"/>
  <c r="Q65" i="1"/>
  <c r="R65" i="1" s="1"/>
  <c r="R64" i="1" s="1"/>
  <c r="Q23" i="1"/>
  <c r="R23" i="1" s="1"/>
  <c r="J11" i="1"/>
  <c r="P51" i="1"/>
  <c r="L63" i="1"/>
  <c r="Q18" i="1"/>
  <c r="R18" i="1" s="1"/>
  <c r="Q24" i="1"/>
  <c r="R24" i="1" s="1"/>
  <c r="L11" i="1"/>
  <c r="Q16" i="1"/>
  <c r="R16" i="1" s="1"/>
  <c r="L17" i="1"/>
  <c r="L23" i="1"/>
  <c r="L28" i="1"/>
  <c r="L32" i="1"/>
  <c r="P35" i="1"/>
  <c r="N37" i="1"/>
  <c r="N39" i="1"/>
  <c r="L48" i="1"/>
  <c r="J51" i="1"/>
  <c r="L52" i="1"/>
  <c r="L54" i="1"/>
  <c r="L57" i="1"/>
  <c r="L59" i="1"/>
  <c r="P63" i="1"/>
  <c r="Q63" i="1"/>
  <c r="R63" i="1" s="1"/>
  <c r="F88" i="1"/>
  <c r="J88" i="1" s="1"/>
  <c r="P15" i="1"/>
  <c r="Q30" i="1"/>
  <c r="R30" i="1" s="1"/>
  <c r="Q35" i="1"/>
  <c r="R35" i="1" s="1"/>
  <c r="P40" i="1"/>
  <c r="L42" i="1"/>
  <c r="L55" i="1"/>
  <c r="L67" i="1"/>
  <c r="N71" i="1"/>
  <c r="L71" i="1"/>
  <c r="J17" i="1"/>
  <c r="L15" i="1"/>
  <c r="N17" i="1"/>
  <c r="L18" i="1"/>
  <c r="J19" i="1"/>
  <c r="P20" i="1"/>
  <c r="L24" i="1"/>
  <c r="J25" i="1"/>
  <c r="P26" i="1"/>
  <c r="L29" i="1"/>
  <c r="J30" i="1"/>
  <c r="P31" i="1"/>
  <c r="L34" i="1"/>
  <c r="J35" i="1"/>
  <c r="P37" i="1"/>
  <c r="P38" i="1"/>
  <c r="P39" i="1"/>
  <c r="Q40" i="1"/>
  <c r="R40" i="1" s="1"/>
  <c r="L51" i="1"/>
  <c r="N52" i="1"/>
  <c r="N53" i="1"/>
  <c r="Q53" i="1"/>
  <c r="R53" i="1" s="1"/>
  <c r="L62" i="1"/>
  <c r="J68" i="1"/>
  <c r="N88" i="1"/>
  <c r="P24" i="1"/>
  <c r="P34" i="1"/>
  <c r="J12" i="1"/>
  <c r="N15" i="1"/>
  <c r="Q20" i="1"/>
  <c r="R20" i="1" s="1"/>
  <c r="J40" i="1"/>
  <c r="N42" i="1"/>
  <c r="Q48" i="1"/>
  <c r="R48" i="1" s="1"/>
  <c r="L60" i="1"/>
  <c r="P88" i="1"/>
  <c r="P29" i="1"/>
  <c r="Q25" i="1"/>
  <c r="R25" i="1" s="1"/>
  <c r="L19" i="1"/>
  <c r="L25" i="1"/>
  <c r="L30" i="1"/>
  <c r="N34" i="1"/>
  <c r="L35" i="1"/>
  <c r="J38" i="1"/>
  <c r="J39" i="1"/>
  <c r="L58" i="1"/>
  <c r="L65" i="1"/>
  <c r="N87" i="1"/>
  <c r="N86" i="1"/>
  <c r="Q75" i="1"/>
  <c r="R75" i="1" s="1"/>
  <c r="Q79" i="1"/>
  <c r="R79" i="1" s="1"/>
  <c r="Q83" i="1"/>
  <c r="R83" i="1" s="1"/>
  <c r="N84" i="1"/>
  <c r="R86" i="1"/>
  <c r="Q88" i="1"/>
  <c r="N96" i="1"/>
  <c r="Q39" i="1"/>
  <c r="R39" i="1" s="1"/>
  <c r="Q44" i="1"/>
  <c r="R44" i="1" s="1"/>
  <c r="R43" i="1" s="1"/>
  <c r="L68" i="1"/>
  <c r="J75" i="1"/>
  <c r="L78" i="1"/>
  <c r="J79" i="1"/>
  <c r="L85" i="1"/>
  <c r="P87" i="1"/>
  <c r="Q94" i="1"/>
  <c r="R94" i="1" s="1"/>
  <c r="Q76" i="1"/>
  <c r="R76" i="1" s="1"/>
  <c r="Q87" i="1"/>
  <c r="R87" i="1" s="1"/>
  <c r="L92" i="1"/>
  <c r="J94" i="1"/>
  <c r="P96" i="1"/>
  <c r="Q49" i="1"/>
  <c r="Q69" i="1"/>
  <c r="R69" i="1" s="1"/>
  <c r="L75" i="1"/>
  <c r="L79" i="1"/>
  <c r="L83" i="1"/>
  <c r="Q84" i="1"/>
  <c r="R84" i="1" s="1"/>
  <c r="P86" i="1"/>
  <c r="J87" i="1"/>
  <c r="P93" i="1"/>
  <c r="N95" i="1"/>
  <c r="Q77" i="1"/>
  <c r="R77" i="1" s="1"/>
  <c r="N92" i="1"/>
  <c r="L94" i="1"/>
  <c r="J96" i="1"/>
  <c r="L76" i="1"/>
  <c r="J77" i="1"/>
  <c r="P78" i="1"/>
  <c r="P85" i="1"/>
  <c r="L87" i="1"/>
  <c r="J93" i="1"/>
  <c r="P95" i="1"/>
  <c r="L96" i="1"/>
  <c r="L77" i="1"/>
  <c r="L86" i="1"/>
  <c r="L93" i="1"/>
  <c r="R66" i="1" l="1"/>
  <c r="J97" i="1"/>
  <c r="R56" i="1"/>
  <c r="R50" i="1"/>
  <c r="R61" i="1"/>
  <c r="R36" i="1"/>
  <c r="R49" i="1"/>
  <c r="P53" i="1"/>
  <c r="R13" i="1"/>
  <c r="R88" i="1"/>
  <c r="Q89" i="1" s="1"/>
  <c r="Q97" i="1"/>
  <c r="L53" i="1"/>
  <c r="L88" i="1"/>
  <c r="R21" i="1"/>
  <c r="R33" i="1"/>
  <c r="Q80" i="1"/>
  <c r="P49" i="1"/>
  <c r="N49" i="1"/>
  <c r="L49" i="1"/>
  <c r="J49" i="1"/>
  <c r="J86" i="1"/>
  <c r="P69" i="1"/>
  <c r="N69" i="1"/>
  <c r="L69" i="1"/>
  <c r="J69" i="1"/>
  <c r="R47" i="1"/>
  <c r="J53" i="1"/>
  <c r="P98" i="1" l="1"/>
  <c r="N98" i="1"/>
  <c r="Q45" i="1"/>
  <c r="L98" i="1"/>
  <c r="J98" i="1"/>
  <c r="Q72" i="1"/>
  <c r="R98" i="1" l="1"/>
  <c r="R99" i="1" l="1"/>
  <c r="R101" i="1"/>
  <c r="R100" i="1"/>
  <c r="O97" i="1"/>
  <c r="I97" i="1"/>
  <c r="K97" i="1"/>
  <c r="M97" i="1"/>
  <c r="R102" i="1" l="1"/>
  <c r="R103" i="1" s="1"/>
  <c r="Q105" i="1" l="1"/>
  <c r="R106" i="1" l="1"/>
  <c r="R108" i="1" s="1"/>
  <c r="R109" i="1" s="1"/>
</calcChain>
</file>

<file path=xl/sharedStrings.xml><?xml version="1.0" encoding="utf-8"?>
<sst xmlns="http://schemas.openxmlformats.org/spreadsheetml/2006/main" count="600" uniqueCount="228">
  <si>
    <t>ITEM</t>
  </si>
  <si>
    <t>COD</t>
  </si>
  <si>
    <t>ACTIVIDAD</t>
  </si>
  <si>
    <t>UNID</t>
  </si>
  <si>
    <t>CANT TOTAL</t>
  </si>
  <si>
    <t>JUAN Y MEDIO 1</t>
  </si>
  <si>
    <t>JUAN Y MEDIO 2</t>
  </si>
  <si>
    <t>LA ISLA</t>
  </si>
  <si>
    <t>COSTO UNITARIO</t>
  </si>
  <si>
    <t>VALOR UNITARIO ITEM</t>
  </si>
  <si>
    <t>SUBTOTAL ITEM</t>
  </si>
  <si>
    <t>COSTO TOTAL</t>
  </si>
  <si>
    <t>CANT</t>
  </si>
  <si>
    <t>MATERIALES</t>
  </si>
  <si>
    <t>TRANSPORTE</t>
  </si>
  <si>
    <t>EQUIPO Y HERRAM</t>
  </si>
  <si>
    <t>MANO  DE OBRA</t>
  </si>
  <si>
    <t>RED DE MEDIA TENSIÓN 13,2 KV</t>
  </si>
  <si>
    <t>APU</t>
  </si>
  <si>
    <t>OBRAS PRELIMINARES</t>
  </si>
  <si>
    <t>1.1</t>
  </si>
  <si>
    <t>PRE 1</t>
  </si>
  <si>
    <t>PRE 2M</t>
  </si>
  <si>
    <t>APOYOS Y CIMENTACIONES</t>
  </si>
  <si>
    <t>2.1</t>
  </si>
  <si>
    <t>PH12/1324</t>
  </si>
  <si>
    <t>2.2</t>
  </si>
  <si>
    <t>PH12/1030</t>
  </si>
  <si>
    <t>2.3</t>
  </si>
  <si>
    <t>PH12/735</t>
  </si>
  <si>
    <t>2.4</t>
  </si>
  <si>
    <t>C051-12</t>
  </si>
  <si>
    <t>PF12/1324</t>
  </si>
  <si>
    <t>PF12/1030</t>
  </si>
  <si>
    <t>PF12/735</t>
  </si>
  <si>
    <t>ARMADOS DE MEDIA TENSION</t>
  </si>
  <si>
    <t>3.1</t>
  </si>
  <si>
    <t xml:space="preserve">ARMADOS SIMPLE CIRCUITO  TRIFASICO </t>
  </si>
  <si>
    <t>3.1.1</t>
  </si>
  <si>
    <t>MT 331</t>
  </si>
  <si>
    <t>3.1.2</t>
  </si>
  <si>
    <t>MT 332</t>
  </si>
  <si>
    <t>3.1.3</t>
  </si>
  <si>
    <t>MT 333</t>
  </si>
  <si>
    <t>3.1.4</t>
  </si>
  <si>
    <t>MT 336</t>
  </si>
  <si>
    <t>3.2</t>
  </si>
  <si>
    <t xml:space="preserve">ARMADOS SIMPLE CIRCUITO  BIFASICO </t>
  </si>
  <si>
    <t>3.2.1</t>
  </si>
  <si>
    <t>MT 321</t>
  </si>
  <si>
    <t>3.2.2</t>
  </si>
  <si>
    <t>MT 322</t>
  </si>
  <si>
    <t>3.2.3</t>
  </si>
  <si>
    <t>MT 323</t>
  </si>
  <si>
    <t>3.2.4</t>
  </si>
  <si>
    <t>MT 324</t>
  </si>
  <si>
    <t>3.2.5</t>
  </si>
  <si>
    <t>MT 325</t>
  </si>
  <si>
    <t>LINEA DE MEDIA TENSION</t>
  </si>
  <si>
    <t>4.1</t>
  </si>
  <si>
    <t>AAAC 13F</t>
  </si>
  <si>
    <t>AAAC 12F</t>
  </si>
  <si>
    <t>PROTECCIONES Y/O DERIVACIONES</t>
  </si>
  <si>
    <t>5.1</t>
  </si>
  <si>
    <t>MT 905</t>
  </si>
  <si>
    <t>MT 813-1</t>
  </si>
  <si>
    <t>MT 906</t>
  </si>
  <si>
    <t>5.3</t>
  </si>
  <si>
    <t>MT 812</t>
  </si>
  <si>
    <t>RETENIDAS</t>
  </si>
  <si>
    <t>6.1</t>
  </si>
  <si>
    <t>RT 0031</t>
  </si>
  <si>
    <t>PUESTAS A TIERRA</t>
  </si>
  <si>
    <t>7.1</t>
  </si>
  <si>
    <t>SPT 001</t>
  </si>
  <si>
    <t>RED DE BAJA TENSIÓN 220V</t>
  </si>
  <si>
    <t>8.1</t>
  </si>
  <si>
    <t>PRE 3M</t>
  </si>
  <si>
    <t>9.1</t>
  </si>
  <si>
    <t>PH9/500</t>
  </si>
  <si>
    <t>9.2</t>
  </si>
  <si>
    <t>PH9/1030</t>
  </si>
  <si>
    <t>9.3</t>
  </si>
  <si>
    <t>C051-9</t>
  </si>
  <si>
    <t>9.4</t>
  </si>
  <si>
    <t>PF9/500</t>
  </si>
  <si>
    <t>POSTE DE FIBRA DE 9 MT - 500 DAN</t>
  </si>
  <si>
    <t>UND</t>
  </si>
  <si>
    <t>9.5</t>
  </si>
  <si>
    <t>PF9/735</t>
  </si>
  <si>
    <t>POSTE DE FIBRA 9 MT - 735 DAN</t>
  </si>
  <si>
    <t>ARMADOS DE BAJA TENSION</t>
  </si>
  <si>
    <t>10.1</t>
  </si>
  <si>
    <t>BT 11</t>
  </si>
  <si>
    <t>10.2</t>
  </si>
  <si>
    <t>BT 12</t>
  </si>
  <si>
    <t>10.3</t>
  </si>
  <si>
    <t>BT 15</t>
  </si>
  <si>
    <t>10.4</t>
  </si>
  <si>
    <t>LUMAP50</t>
  </si>
  <si>
    <t>TENDIDOS DE LINEAS DE BAJA TENSION</t>
  </si>
  <si>
    <t>11.1</t>
  </si>
  <si>
    <t>3PLEX1/0</t>
  </si>
  <si>
    <t>11.2</t>
  </si>
  <si>
    <t>3PLEX4/0</t>
  </si>
  <si>
    <t>12.1</t>
  </si>
  <si>
    <t>RT 0032</t>
  </si>
  <si>
    <t>CONEXIONES DE BAJA TENSION</t>
  </si>
  <si>
    <t>13.1</t>
  </si>
  <si>
    <t>BT 019</t>
  </si>
  <si>
    <t>13.2</t>
  </si>
  <si>
    <t>BT 02</t>
  </si>
  <si>
    <t>14.1</t>
  </si>
  <si>
    <t>SPT 007</t>
  </si>
  <si>
    <t>CENTROS DE TRANSFORMACIÓN</t>
  </si>
  <si>
    <t>TRANSFORMADORES</t>
  </si>
  <si>
    <t>15.1</t>
  </si>
  <si>
    <t>XFO15</t>
  </si>
  <si>
    <t>15.2</t>
  </si>
  <si>
    <t>XFO25</t>
  </si>
  <si>
    <t>XFO37</t>
  </si>
  <si>
    <t>XFO50</t>
  </si>
  <si>
    <t>15.3</t>
  </si>
  <si>
    <t>XFO75</t>
  </si>
  <si>
    <t>ACOMETIDAS DOMICILIARIAS E INSTALACIONES INTERNAS</t>
  </si>
  <si>
    <t>16.1</t>
  </si>
  <si>
    <t>ACDOM AL1</t>
  </si>
  <si>
    <t>16.2</t>
  </si>
  <si>
    <t>ACDOM AL2</t>
  </si>
  <si>
    <t>ACDOM</t>
  </si>
  <si>
    <t>16.3</t>
  </si>
  <si>
    <t>MED</t>
  </si>
  <si>
    <t>16.4</t>
  </si>
  <si>
    <t>KIT DOM</t>
  </si>
  <si>
    <t>16.5</t>
  </si>
  <si>
    <t>SPT 009</t>
  </si>
  <si>
    <t>TOTAL ACOMETIDAS DOMICILIARIAS E INSTALACIONES INTERNAS</t>
  </si>
  <si>
    <t>RETIROS Y DESMONTES</t>
  </si>
  <si>
    <t>17.1</t>
  </si>
  <si>
    <t>RET POST</t>
  </si>
  <si>
    <t>17.2</t>
  </si>
  <si>
    <t>RET CBT</t>
  </si>
  <si>
    <t>RET EMT</t>
  </si>
  <si>
    <t>17.3</t>
  </si>
  <si>
    <t>RET CMT</t>
  </si>
  <si>
    <t>17.5</t>
  </si>
  <si>
    <t>RET EBT</t>
  </si>
  <si>
    <t>TOTAL RETIROS Y DESMONTES</t>
  </si>
  <si>
    <t>COSTOS DIRECTOS DEL PROYECTO</t>
  </si>
  <si>
    <t>ADMINISTRACION</t>
  </si>
  <si>
    <t>IMPREVISTOS</t>
  </si>
  <si>
    <t>UTILIDAD</t>
  </si>
  <si>
    <t>COSTOS INDIRECTOS</t>
  </si>
  <si>
    <t>SUBTOTAL 1 COSTOS DIRECTOS + INDIRECTOS</t>
  </si>
  <si>
    <t>GESTIÓN DE CONEXIÓN, OPERADOR DE RED Y CERTIFICACIÓN RETIE</t>
  </si>
  <si>
    <t>PLAN DE MANEJO AMBIENTAL - PGIO</t>
  </si>
  <si>
    <t>SUBTOTAL 2 ( INDIRECTOS + DIRECTOS + INTERVENTORIA INTEGRAL+RETIE)</t>
  </si>
  <si>
    <t>SUBTOTAL 3 (SUBTOTAL 2 - COFINANCIACION)</t>
  </si>
  <si>
    <t xml:space="preserve">VALOR TOTAL PROYECTO </t>
  </si>
  <si>
    <t>FORMULARIO 1</t>
  </si>
  <si>
    <t>GOBERNACIÓN DE LA GUAJIRA</t>
  </si>
  <si>
    <t>FORMULARIO 1 - OFERTA ECONOMICA</t>
  </si>
  <si>
    <t xml:space="preserve">VALOR TOTAL OFERTA </t>
  </si>
  <si>
    <t>FIRMA REPRESENTANTE LEGAL</t>
  </si>
  <si>
    <t>NOMBRE</t>
  </si>
  <si>
    <t>C.C.</t>
  </si>
  <si>
    <t>REPUBLICA DE COLOMBIA</t>
  </si>
  <si>
    <t>AMPLIACIÓN DE LA INFRAESTRUCTURA ELÉCTRICA EN ZONA RURAL DEL MUNICIPIO DE RIOHACHA LA GUAJIRA</t>
  </si>
  <si>
    <t>DISTRITO DE RIOHACHA</t>
  </si>
  <si>
    <t>DEPARTAMENTO DE LA GUAJIRA</t>
  </si>
  <si>
    <t>PRELIMINAR 1: DESPEJE DE ZONA</t>
  </si>
  <si>
    <t>KM</t>
  </si>
  <si>
    <t>PRELIMINAR 2: REPLANTEO, LOCALIZACION Y ESTAQUILLADO  DE ESTRUCTURAS EN LINEA</t>
  </si>
  <si>
    <t>ML</t>
  </si>
  <si>
    <t>POSTE DE HORMIGÓN PRETENSADO DE 12 MT - 1324 DAN</t>
  </si>
  <si>
    <t>POSTE DE HORMIGÓN PRETENSADO DE 12 MT - 1030 DAN</t>
  </si>
  <si>
    <t>POSTE DE HORMIGÓN PRETENSADO DE 12 MT - 735 DAN</t>
  </si>
  <si>
    <t>CIMENTACIÓN BLOQUE MONOLÍTICO CILÍNDRICO POSTE 12 MT</t>
  </si>
  <si>
    <t>POSTE DE FIBRA DE VIDRIO DE 12 MT - 1324 DAN</t>
  </si>
  <si>
    <t>POSTE DE FIBRA DE VIDRIO DE 12 MT - 1030 DAN</t>
  </si>
  <si>
    <t>POSTE DE FIBRA DE VIDRIO DE 12 MT - 735 DAN</t>
  </si>
  <si>
    <t>ESTRUCTURA TIPO HORIZONTAL TRIFÁSICO FIN DE LÍNEA 13.2 - 34.5 KV.</t>
  </si>
  <si>
    <t>ESTRUCTURA TIPO HORIZONTAL TRIFÁSICO ALINEACIÓN Y ANGULO &lt; 5º 13.2 - 34.5 KV</t>
  </si>
  <si>
    <t>ESTRUCTURA TIPO HORIZONTAL TRIFÁSICO ÁNGULO 5 A 20º-30º 13.2 - 34.5 KV</t>
  </si>
  <si>
    <t xml:space="preserve">ESTRUCTURA TIPO HORIZONTAL TRIFÁSICO ANCLAJE HASTA 60º 13.2 - 34.5 KV </t>
  </si>
  <si>
    <t>ESTRUCTURA TIPO HORIZONTAL BIFÁSICO FIN DE LÍNEA 13.2 KV</t>
  </si>
  <si>
    <t>ESTRUCTURA TIPO HORIZONTAL BIFÁSICO ALINEACIÓN Y ANGULO &lt; 5º 13.2 KV</t>
  </si>
  <si>
    <t>ESTRUCTURA TIPO HORIZONTAL BIFÁSICO ÁNGULO 5 A 20º-30º 13.2 KV</t>
  </si>
  <si>
    <t>ESTRUCTURA TIPO HORIZONTAL BIFÁSICO ÁNGULO 20º-30º A 60º 13.2 KV</t>
  </si>
  <si>
    <t>ESTRUCTURA TIPO HORIZONTAL BIFÁSICO ÁNGULO 60º A 90º 13.2 KV</t>
  </si>
  <si>
    <t>RED TRIFÁSICA CONDUCTOR AAAC 123,3 KCMIL AZUSA</t>
  </si>
  <si>
    <t>RED BIFÁSICA CONDUCTOR AAAC 123,3 KCMIL AZUSA</t>
  </si>
  <si>
    <t>DERIVACIÓN FIN DE LÍNEA - ESTRUCTURA LÍNEA TRIFÁSICA CON CORTACIRCUITOS</t>
  </si>
  <si>
    <t>DERIVACIÓN ANCLAJE HASTA 20°-30° CONFIGURACIÓN TIPO HORIZONTAL TRIFÁSICO A 13.2KV</t>
  </si>
  <si>
    <t>DERIVACIÓN FIN DE LÍNEA - ESTRUCTURA LÍNEA BIFÁSICA CON CORTACIRCUITOS</t>
  </si>
  <si>
    <t>DERIVACIÓN ANCLAJE HASTA 20°-30° CONFIGURACIÓN TIPO HORIZONTAL BIFÁSICO A 13.2KV</t>
  </si>
  <si>
    <t>RETENIDA DIRECTO A TIERRA MT</t>
  </si>
  <si>
    <t>SISTEMA DE PUESTA A TIERRA EN ACERO AUSTENÍTICO PARA MEDIA TENSIÓN</t>
  </si>
  <si>
    <t>PRELIMINAR 3: REPLANTEO, LOCALIZACION Y ESTAQUILLADO  DE ESTRUCTURAS EN REDES</t>
  </si>
  <si>
    <t>POSTE DE HORMIGÓN PRETENSADO DE 9 MT - 500 DAN</t>
  </si>
  <si>
    <t>POSTE DE HORMIGÓN PRETENSADO DE 9 MT - 1030 DAN</t>
  </si>
  <si>
    <t>CIMENTACIÓN BLOQUE MONOLÍTICO CILÍNDRICO POSTE 9 MT</t>
  </si>
  <si>
    <t>RED TRENZADA BT FIN DE LÍNEA CON AISLADOR CARRETE</t>
  </si>
  <si>
    <t>RED TRENZADA BT ALINEACIÓN Y ÁNGULO HASTA 60º CON AISLADOR CARRETE</t>
  </si>
  <si>
    <t>RED TRENZADA BT ÁNGULO 60º A 90º CON AISLADOR CARRETE</t>
  </si>
  <si>
    <t>LUMINARIA LED 50W - 100-227V (INCLUYE LUMINARIA, CABLES Y ELEMENTOS DE CONEXIÓN, ACCESORIOS. INCLUYE  SUMINISTRO, INSTALACIÓN, PRUEBA Y PUESTA EN FUNCIONAMIENTO)</t>
  </si>
  <si>
    <t>CONDUCTOR TRENSADO TRÍPLEX 1/0, FASES 1/0 AAC - NEUTRO 1/0 AAAC</t>
  </si>
  <si>
    <t>CONDUCTOR TRENSADO TRÍPLEX 4/0, FASES 4/0 AAC - NEUTRO 4/0 AAAC</t>
  </si>
  <si>
    <t>RETENIDA DIRECTO A TIERRA BT</t>
  </si>
  <si>
    <t>CAJA DE DERIVACION EN POSTE PARA 9 ACOMETIDAS</t>
  </si>
  <si>
    <t>CRUCE AEREO PUENTE ENTRE REDES AEREAS</t>
  </si>
  <si>
    <t>SISTEMA DE PUESTA A TIERRA EN ACERO AUSTENÍTICO PARA BAJA TENSIÓN</t>
  </si>
  <si>
    <t>TRANSFORMADOR DE DIST. MONOFÁSICO TIPO ECA 13,2 KV /120-240 V - 15 KVA</t>
  </si>
  <si>
    <t>TRANSFORMADOR DE DIST. MONOFÁSICO TIPO ECA 13,2 KV /120-240 V - 25 KVA</t>
  </si>
  <si>
    <t>TRANSFORMADOR DE DIST. MONOFÁSICO TIPO ECA 13,2 KV /120-240 V - 37,5 KVA</t>
  </si>
  <si>
    <t>TRANSFORMADOR DE DIST. MONOFÁSICO TIPO ECA 13,2 KV /120-240 V - 50 KVA</t>
  </si>
  <si>
    <t>TRANSFORMADOR DE DIST. MONOFÁSICO TIPO ECA 13,2 KV /120-240 V - 75 KVA</t>
  </si>
  <si>
    <t>ACOMETIDA CONCÉNTRICA AL 1X6+6 AWG XLPE/PVC ARE 25H</t>
  </si>
  <si>
    <t>ACOMETIDA CONCÉNTRICA AL 2X6+6 AWG XLPE/PVC ARE 25H</t>
  </si>
  <si>
    <t>KIT ACOMETIDA DOMICILIARIA</t>
  </si>
  <si>
    <t>SUMINISTRO E INSTALACIÓN DE MEDIDORES DOMICILIARIAS Y CAJA DE POLICARBONATO TIPO LONCHERA</t>
  </si>
  <si>
    <t>SUMINISTRO, TRANSPORTE Y MONTAJE DE INSTALACIONES ELÉCTRICAS INTERNAS PARA VIVIENDA, CUMPLIENDO CON LA NORMATIVIDAD RETIE.</t>
  </si>
  <si>
    <t>SISTEMA DE PUESTA A TIERRA EN ACERO AUSTENÍTICO DOMICILIARIO</t>
  </si>
  <si>
    <t>DESMONTE Y RETIRO POSTES EN CONCRETO</t>
  </si>
  <si>
    <t>DESMONTE Y RETIRO CABLE BT</t>
  </si>
  <si>
    <t>DESMONTE Y RETIRO ESTRUCTURAS DE MT</t>
  </si>
  <si>
    <t>DESMONTE Y RETIRO CABLE MT-AÉREO</t>
  </si>
  <si>
    <t>DESMONTE Y RETIRO ESTRUCTURAS DE BT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</si>
</sst>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3" formatCode="_-* #,##0.00_-;\-* #,##0.00_-;_-* &quot;-&quot;??_-;_-@_-"/>
    <numFmt numFmtId="164" formatCode="_(* #,##0.00_);_(* \(#,##0.00\);_(* &quot;-&quot;??_);_(@_)"/>
    <numFmt numFmtId="165" formatCode="_(* #,##0.0_);_(* \(#,##0.0\);_(* &quot;-&quot;??_);_(@_)"/>
    <numFmt numFmtId="166" formatCode="_-* #,##0.00\ _€_-;\-* #,##0.00\ _€_-;_-* &quot;-&quot;??\ _€_-;_-@_-"/>
    <numFmt numFmtId="167" formatCode="_(&quot;$&quot;* #,##0.00_);_(&quot;$&quot;* \(#,##0.00\);_(&quot;$&quot;* &quot;-&quot;??_);_(@_)"/>
    <numFmt numFmtId="168" formatCode="_-* #,##0\ _€_-;\-* #,##0\ _€_-;_-* &quot;-&quot;??\ _€_-;_-@_-"/>
    <numFmt numFmtId="169" formatCode="_-&quot;$&quot;\ * #,##0_-;\-&quot;$&quot;\ * #,##0_-;_-&quot;$&quot;\ * &quot;-&quot;??_-;_-@_-"/>
    <numFmt numFmtId="170" formatCode="&quot;$&quot;\ #,##0.00"/>
    <numFmt numFmtId="171" formatCode="_(* #,##0_);_(* \(#,##0\);_(* &quot;-&quot;??_);_(@_)"/>
    <numFmt numFmtId="172" formatCode="0.0%"/>
    <numFmt numFmtId="173" formatCode="_(&quot;$&quot;* #,##0_);_(&quot;$&quot;* \(#,##0\);_(&quot;$&quot;* &quot;-&quot;??_);_(@_)"/>
    <numFmt numFmtId="174" formatCode="0.000"/>
    <numFmt numFmtId="175" formatCode="0.000%"/>
  </numFmts>
  <fonts count="23" x14ac:knownFonts="1">
    <font>
      <sz val="10"/>
      <name val="Arial"/>
      <family val="2"/>
    </font>
    <font>
      <sz val="10"/>
      <name val="Arial"/>
      <family val="2"/>
    </font>
    <font>
      <b/>
      <sz val="11"/>
      <name val="Tahoma"/>
      <family val="2"/>
    </font>
    <font>
      <b/>
      <sz val="14"/>
      <name val="Tahoma"/>
      <family val="2"/>
    </font>
    <font>
      <sz val="12"/>
      <name val="Tahoma"/>
      <family val="2"/>
    </font>
    <font>
      <sz val="8"/>
      <name val="Tahoma"/>
      <family val="2"/>
    </font>
    <font>
      <b/>
      <sz val="11"/>
      <color indexed="8"/>
      <name val="Tahoma"/>
      <family val="2"/>
    </font>
    <font>
      <b/>
      <sz val="14"/>
      <color indexed="8"/>
      <name val="Tahoma"/>
      <family val="2"/>
    </font>
    <font>
      <i/>
      <sz val="12"/>
      <color indexed="8"/>
      <name val="Tahoma"/>
      <family val="2"/>
    </font>
    <font>
      <b/>
      <i/>
      <sz val="12"/>
      <color indexed="8"/>
      <name val="Tahoma"/>
      <family val="2"/>
    </font>
    <font>
      <sz val="10"/>
      <name val="Tahoma"/>
      <family val="2"/>
    </font>
    <font>
      <b/>
      <sz val="8"/>
      <color indexed="8"/>
      <name val="Tahoma"/>
      <family val="2"/>
    </font>
    <font>
      <b/>
      <sz val="8"/>
      <name val="Tahoma"/>
      <family val="2"/>
    </font>
    <font>
      <b/>
      <sz val="6"/>
      <name val="Tahoma"/>
      <family val="2"/>
    </font>
    <font>
      <b/>
      <sz val="16"/>
      <name val="Tahoma"/>
      <family val="2"/>
    </font>
    <font>
      <b/>
      <sz val="10"/>
      <name val="Tahoma"/>
      <family val="2"/>
    </font>
    <font>
      <sz val="7"/>
      <name val="Tahoma"/>
      <family val="2"/>
    </font>
    <font>
      <b/>
      <sz val="12"/>
      <name val="Tahoma"/>
      <family val="2"/>
    </font>
    <font>
      <b/>
      <sz val="9"/>
      <name val="Tahoma"/>
      <family val="2"/>
    </font>
    <font>
      <sz val="12"/>
      <color theme="0"/>
      <name val="Tahoma"/>
      <family val="2"/>
    </font>
    <font>
      <sz val="16"/>
      <name val="Tahoma"/>
      <family val="2"/>
    </font>
    <font>
      <b/>
      <sz val="11"/>
      <name val="Arial Narrow"/>
      <family val="2"/>
    </font>
    <font>
      <sz val="11"/>
      <name val="Arial Narrow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164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7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" fillId="0" borderId="0"/>
  </cellStyleXfs>
  <cellXfs count="188">
    <xf numFmtId="0" fontId="0" fillId="0" borderId="0" xfId="0"/>
    <xf numFmtId="0" fontId="3" fillId="0" borderId="0" xfId="0" applyFont="1" applyAlignment="1">
      <alignment horizontal="center" vertical="center" wrapText="1"/>
    </xf>
    <xf numFmtId="165" fontId="4" fillId="0" borderId="0" xfId="1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165" fontId="8" fillId="0" borderId="0" xfId="1" applyNumberFormat="1" applyFont="1" applyFill="1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166" fontId="10" fillId="0" borderId="0" xfId="0" applyNumberFormat="1" applyFont="1" applyAlignment="1">
      <alignment horizontal="center" vertical="center"/>
    </xf>
    <xf numFmtId="167" fontId="5" fillId="0" borderId="0" xfId="2" applyFont="1" applyAlignment="1">
      <alignment vertical="center"/>
    </xf>
    <xf numFmtId="165" fontId="10" fillId="0" borderId="0" xfId="1" applyNumberFormat="1" applyFont="1" applyFill="1" applyAlignment="1">
      <alignment horizontal="right" vertical="center"/>
    </xf>
    <xf numFmtId="166" fontId="5" fillId="3" borderId="3" xfId="1" applyNumberFormat="1" applyFont="1" applyFill="1" applyBorder="1" applyAlignment="1">
      <alignment horizontal="center" vertical="center"/>
    </xf>
    <xf numFmtId="168" fontId="5" fillId="3" borderId="0" xfId="1" applyNumberFormat="1" applyFont="1" applyFill="1" applyBorder="1" applyAlignment="1">
      <alignment horizontal="center" vertical="center" wrapText="1"/>
    </xf>
    <xf numFmtId="165" fontId="5" fillId="0" borderId="0" xfId="1" applyNumberFormat="1" applyFont="1" applyFill="1" applyBorder="1" applyAlignment="1">
      <alignment horizontal="right" vertical="center" wrapText="1"/>
    </xf>
    <xf numFmtId="166" fontId="5" fillId="3" borderId="1" xfId="1" applyNumberFormat="1" applyFont="1" applyFill="1" applyBorder="1" applyAlignment="1">
      <alignment horizontal="center" vertical="center"/>
    </xf>
    <xf numFmtId="0" fontId="14" fillId="4" borderId="3" xfId="0" applyFont="1" applyFill="1" applyBorder="1" applyAlignment="1">
      <alignment vertical="center"/>
    </xf>
    <xf numFmtId="0" fontId="14" fillId="4" borderId="9" xfId="0" applyFont="1" applyFill="1" applyBorder="1" applyAlignment="1">
      <alignment vertical="center" wrapText="1"/>
    </xf>
    <xf numFmtId="0" fontId="14" fillId="4" borderId="10" xfId="0" applyFont="1" applyFill="1" applyBorder="1" applyAlignment="1">
      <alignment vertical="center" wrapText="1"/>
    </xf>
    <xf numFmtId="0" fontId="14" fillId="4" borderId="0" xfId="0" applyFont="1" applyFill="1" applyAlignment="1">
      <alignment horizontal="center" vertical="center" wrapText="1"/>
    </xf>
    <xf numFmtId="165" fontId="12" fillId="0" borderId="0" xfId="1" applyNumberFormat="1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vertical="center"/>
    </xf>
    <xf numFmtId="0" fontId="5" fillId="5" borderId="3" xfId="0" applyFont="1" applyFill="1" applyBorder="1" applyAlignment="1">
      <alignment horizontal="center" vertical="center"/>
    </xf>
    <xf numFmtId="166" fontId="5" fillId="5" borderId="9" xfId="1" applyNumberFormat="1" applyFont="1" applyFill="1" applyBorder="1" applyAlignment="1">
      <alignment horizontal="center" vertical="center"/>
    </xf>
    <xf numFmtId="167" fontId="5" fillId="5" borderId="9" xfId="2" applyFont="1" applyFill="1" applyBorder="1" applyAlignment="1">
      <alignment horizontal="center" vertical="center"/>
    </xf>
    <xf numFmtId="167" fontId="12" fillId="5" borderId="9" xfId="2" applyFont="1" applyFill="1" applyBorder="1" applyAlignment="1">
      <alignment vertical="center"/>
    </xf>
    <xf numFmtId="168" fontId="5" fillId="5" borderId="9" xfId="1" applyNumberFormat="1" applyFont="1" applyFill="1" applyBorder="1" applyAlignment="1">
      <alignment vertical="center"/>
    </xf>
    <xf numFmtId="167" fontId="12" fillId="5" borderId="10" xfId="2" applyFont="1" applyFill="1" applyBorder="1" applyAlignment="1">
      <alignment vertical="center"/>
    </xf>
    <xf numFmtId="168" fontId="12" fillId="5" borderId="0" xfId="1" applyNumberFormat="1" applyFont="1" applyFill="1" applyBorder="1" applyAlignment="1">
      <alignment vertical="center"/>
    </xf>
    <xf numFmtId="165" fontId="12" fillId="0" borderId="0" xfId="1" applyNumberFormat="1" applyFont="1" applyFill="1" applyBorder="1" applyAlignment="1">
      <alignment horizontal="right" vertical="center"/>
    </xf>
    <xf numFmtId="169" fontId="4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16" fillId="2" borderId="1" xfId="4" applyFont="1" applyFill="1" applyBorder="1" applyAlignment="1" applyProtection="1">
      <alignment horizontal="left" vertical="center" wrapText="1"/>
      <protection locked="0"/>
    </xf>
    <xf numFmtId="0" fontId="16" fillId="2" borderId="1" xfId="4" applyFont="1" applyFill="1" applyBorder="1" applyAlignment="1" applyProtection="1">
      <alignment horizontal="center" vertical="center" wrapText="1"/>
      <protection locked="0"/>
    </xf>
    <xf numFmtId="166" fontId="5" fillId="0" borderId="1" xfId="1" applyNumberFormat="1" applyFont="1" applyFill="1" applyBorder="1" applyAlignment="1">
      <alignment horizontal="center" vertical="center"/>
    </xf>
    <xf numFmtId="166" fontId="5" fillId="6" borderId="1" xfId="1" applyNumberFormat="1" applyFont="1" applyFill="1" applyBorder="1" applyAlignment="1">
      <alignment horizontal="center" vertical="center"/>
    </xf>
    <xf numFmtId="167" fontId="5" fillId="2" borderId="1" xfId="2" applyFont="1" applyFill="1" applyBorder="1" applyAlignment="1" applyProtection="1">
      <alignment horizontal="left" vertical="center" wrapText="1"/>
      <protection locked="0"/>
    </xf>
    <xf numFmtId="167" fontId="5" fillId="0" borderId="1" xfId="5" applyFont="1" applyBorder="1" applyAlignment="1">
      <alignment vertical="center"/>
    </xf>
    <xf numFmtId="167" fontId="5" fillId="0" borderId="1" xfId="2" applyFont="1" applyBorder="1" applyAlignment="1">
      <alignment vertical="center"/>
    </xf>
    <xf numFmtId="167" fontId="5" fillId="0" borderId="0" xfId="2" applyFont="1" applyBorder="1" applyAlignment="1">
      <alignment vertical="center"/>
    </xf>
    <xf numFmtId="165" fontId="5" fillId="0" borderId="0" xfId="1" applyNumberFormat="1" applyFont="1" applyFill="1" applyBorder="1" applyAlignment="1">
      <alignment horizontal="right" vertical="center"/>
    </xf>
    <xf numFmtId="164" fontId="5" fillId="0" borderId="7" xfId="1" applyFont="1" applyBorder="1" applyAlignment="1">
      <alignment vertical="center"/>
    </xf>
    <xf numFmtId="164" fontId="5" fillId="0" borderId="0" xfId="0" applyNumberFormat="1" applyFont="1" applyAlignment="1">
      <alignment vertical="center"/>
    </xf>
    <xf numFmtId="0" fontId="5" fillId="5" borderId="2" xfId="0" applyFont="1" applyFill="1" applyBorder="1" applyAlignment="1">
      <alignment horizontal="center" vertical="center" wrapText="1"/>
    </xf>
    <xf numFmtId="0" fontId="5" fillId="5" borderId="2" xfId="0" applyFont="1" applyFill="1" applyBorder="1" applyAlignment="1">
      <alignment horizontal="left" vertical="center"/>
    </xf>
    <xf numFmtId="167" fontId="5" fillId="5" borderId="9" xfId="2" applyFont="1" applyFill="1" applyBorder="1" applyAlignment="1">
      <alignment vertical="center"/>
    </xf>
    <xf numFmtId="167" fontId="12" fillId="5" borderId="0" xfId="2" applyFont="1" applyFill="1" applyBorder="1" applyAlignment="1">
      <alignment vertical="center"/>
    </xf>
    <xf numFmtId="164" fontId="5" fillId="7" borderId="1" xfId="1" applyFont="1" applyFill="1" applyBorder="1" applyAlignment="1">
      <alignment vertical="center"/>
    </xf>
    <xf numFmtId="164" fontId="5" fillId="8" borderId="0" xfId="0" applyNumberFormat="1" applyFont="1" applyFill="1" applyAlignment="1">
      <alignment vertical="center"/>
    </xf>
    <xf numFmtId="0" fontId="5" fillId="2" borderId="1" xfId="0" applyFont="1" applyFill="1" applyBorder="1" applyAlignment="1">
      <alignment horizontal="center" vertical="center" wrapText="1"/>
    </xf>
    <xf numFmtId="168" fontId="5" fillId="6" borderId="1" xfId="1" applyNumberFormat="1" applyFont="1" applyFill="1" applyBorder="1" applyAlignment="1">
      <alignment horizontal="center" vertical="center"/>
    </xf>
    <xf numFmtId="164" fontId="5" fillId="0" borderId="1" xfId="1" applyFont="1" applyBorder="1" applyAlignment="1">
      <alignment vertical="center"/>
    </xf>
    <xf numFmtId="167" fontId="5" fillId="5" borderId="0" xfId="2" applyFont="1" applyFill="1" applyBorder="1" applyAlignment="1">
      <alignment vertical="center"/>
    </xf>
    <xf numFmtId="164" fontId="5" fillId="7" borderId="2" xfId="1" applyFont="1" applyFill="1" applyBorder="1" applyAlignment="1">
      <alignment vertical="center"/>
    </xf>
    <xf numFmtId="0" fontId="5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166" fontId="5" fillId="0" borderId="12" xfId="1" applyNumberFormat="1" applyFont="1" applyFill="1" applyBorder="1" applyAlignment="1">
      <alignment horizontal="right" vertical="center"/>
    </xf>
    <xf numFmtId="167" fontId="5" fillId="0" borderId="12" xfId="2" applyFont="1" applyFill="1" applyBorder="1" applyAlignment="1">
      <alignment horizontal="center" vertical="center"/>
    </xf>
    <xf numFmtId="167" fontId="5" fillId="0" borderId="12" xfId="2" applyFont="1" applyFill="1" applyBorder="1" applyAlignment="1">
      <alignment vertical="center"/>
    </xf>
    <xf numFmtId="167" fontId="5" fillId="0" borderId="8" xfId="2" applyFont="1" applyFill="1" applyBorder="1" applyAlignment="1">
      <alignment vertical="center"/>
    </xf>
    <xf numFmtId="167" fontId="5" fillId="0" borderId="0" xfId="2" applyFont="1" applyFill="1" applyBorder="1" applyAlignment="1">
      <alignment vertical="center"/>
    </xf>
    <xf numFmtId="164" fontId="5" fillId="0" borderId="3" xfId="0" applyNumberFormat="1" applyFont="1" applyBorder="1" applyAlignment="1">
      <alignment vertical="center"/>
    </xf>
    <xf numFmtId="164" fontId="5" fillId="0" borderId="9" xfId="0" applyNumberFormat="1" applyFont="1" applyBorder="1" applyAlignment="1">
      <alignment vertical="center"/>
    </xf>
    <xf numFmtId="164" fontId="5" fillId="0" borderId="10" xfId="0" applyNumberFormat="1" applyFont="1" applyBorder="1" applyAlignment="1">
      <alignment vertical="center"/>
    </xf>
    <xf numFmtId="166" fontId="5" fillId="6" borderId="1" xfId="1" applyNumberFormat="1" applyFont="1" applyFill="1" applyBorder="1" applyAlignment="1">
      <alignment horizontal="right" vertical="center"/>
    </xf>
    <xf numFmtId="49" fontId="5" fillId="5" borderId="2" xfId="0" applyNumberFormat="1" applyFont="1" applyFill="1" applyBorder="1" applyAlignment="1">
      <alignment horizontal="center" vertical="center" wrapText="1"/>
    </xf>
    <xf numFmtId="166" fontId="5" fillId="5" borderId="9" xfId="1" applyNumberFormat="1" applyFont="1" applyFill="1" applyBorder="1" applyAlignment="1">
      <alignment horizontal="right" vertical="center"/>
    </xf>
    <xf numFmtId="49" fontId="5" fillId="2" borderId="1" xfId="0" applyNumberFormat="1" applyFont="1" applyFill="1" applyBorder="1" applyAlignment="1">
      <alignment horizontal="center" vertical="center" wrapText="1"/>
    </xf>
    <xf numFmtId="49" fontId="5" fillId="6" borderId="1" xfId="0" applyNumberFormat="1" applyFont="1" applyFill="1" applyBorder="1" applyAlignment="1">
      <alignment horizontal="center" vertical="center" wrapText="1"/>
    </xf>
    <xf numFmtId="164" fontId="5" fillId="9" borderId="7" xfId="1" applyFont="1" applyFill="1" applyBorder="1" applyAlignment="1">
      <alignment vertical="center"/>
    </xf>
    <xf numFmtId="168" fontId="5" fillId="6" borderId="1" xfId="1" applyNumberFormat="1" applyFont="1" applyFill="1" applyBorder="1" applyAlignment="1">
      <alignment horizontal="right" vertical="center"/>
    </xf>
    <xf numFmtId="0" fontId="17" fillId="4" borderId="3" xfId="0" applyFont="1" applyFill="1" applyBorder="1" applyAlignment="1">
      <alignment vertical="center"/>
    </xf>
    <xf numFmtId="0" fontId="17" fillId="4" borderId="9" xfId="0" applyFont="1" applyFill="1" applyBorder="1" applyAlignment="1">
      <alignment vertical="center"/>
    </xf>
    <xf numFmtId="167" fontId="12" fillId="4" borderId="9" xfId="0" applyNumberFormat="1" applyFont="1" applyFill="1" applyBorder="1" applyAlignment="1">
      <alignment vertical="center"/>
    </xf>
    <xf numFmtId="0" fontId="17" fillId="4" borderId="10" xfId="0" applyFont="1" applyFill="1" applyBorder="1" applyAlignment="1">
      <alignment vertical="center"/>
    </xf>
    <xf numFmtId="167" fontId="15" fillId="4" borderId="0" xfId="2" applyFont="1" applyFill="1" applyBorder="1" applyAlignment="1">
      <alignment horizontal="center" vertical="center"/>
    </xf>
    <xf numFmtId="168" fontId="13" fillId="3" borderId="7" xfId="1" applyNumberFormat="1" applyFont="1" applyFill="1" applyBorder="1" applyAlignment="1">
      <alignment horizontal="center" vertical="center"/>
    </xf>
    <xf numFmtId="168" fontId="13" fillId="3" borderId="7" xfId="1" applyNumberFormat="1" applyFont="1" applyFill="1" applyBorder="1" applyAlignment="1">
      <alignment horizontal="center" vertical="center" wrapText="1"/>
    </xf>
    <xf numFmtId="170" fontId="5" fillId="0" borderId="0" xfId="0" applyNumberFormat="1" applyFont="1" applyAlignment="1">
      <alignment vertical="center"/>
    </xf>
    <xf numFmtId="168" fontId="12" fillId="5" borderId="10" xfId="1" applyNumberFormat="1" applyFont="1" applyFill="1" applyBorder="1" applyAlignment="1">
      <alignment vertical="center"/>
    </xf>
    <xf numFmtId="168" fontId="15" fillId="3" borderId="3" xfId="1" applyNumberFormat="1" applyFont="1" applyFill="1" applyBorder="1" applyAlignment="1">
      <alignment vertical="center"/>
    </xf>
    <xf numFmtId="168" fontId="15" fillId="3" borderId="9" xfId="1" applyNumberFormat="1" applyFont="1" applyFill="1" applyBorder="1" applyAlignment="1">
      <alignment vertical="center"/>
    </xf>
    <xf numFmtId="168" fontId="15" fillId="3" borderId="10" xfId="1" applyNumberFormat="1" applyFont="1" applyFill="1" applyBorder="1" applyAlignment="1">
      <alignment vertical="center"/>
    </xf>
    <xf numFmtId="171" fontId="5" fillId="0" borderId="7" xfId="1" applyNumberFormat="1" applyFont="1" applyBorder="1" applyAlignment="1">
      <alignment vertical="center"/>
    </xf>
    <xf numFmtId="171" fontId="5" fillId="7" borderId="1" xfId="1" applyNumberFormat="1" applyFont="1" applyFill="1" applyBorder="1" applyAlignment="1">
      <alignment vertical="center"/>
    </xf>
    <xf numFmtId="170" fontId="5" fillId="8" borderId="0" xfId="0" applyNumberFormat="1" applyFont="1" applyFill="1" applyAlignment="1">
      <alignment vertical="center"/>
    </xf>
    <xf numFmtId="171" fontId="5" fillId="0" borderId="1" xfId="1" applyNumberFormat="1" applyFont="1" applyBorder="1" applyAlignment="1">
      <alignment vertical="center"/>
    </xf>
    <xf numFmtId="49" fontId="5" fillId="0" borderId="1" xfId="0" applyNumberFormat="1" applyFont="1" applyBorder="1" applyAlignment="1">
      <alignment horizontal="center" vertical="center" wrapText="1"/>
    </xf>
    <xf numFmtId="168" fontId="5" fillId="0" borderId="1" xfId="1" applyNumberFormat="1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6" borderId="2" xfId="0" applyFont="1" applyFill="1" applyBorder="1" applyAlignment="1">
      <alignment horizontal="center" vertical="center" wrapText="1"/>
    </xf>
    <xf numFmtId="168" fontId="5" fillId="5" borderId="9" xfId="1" applyNumberFormat="1" applyFont="1" applyFill="1" applyBorder="1" applyAlignment="1">
      <alignment horizontal="center" vertical="center"/>
    </xf>
    <xf numFmtId="170" fontId="5" fillId="0" borderId="7" xfId="1" applyNumberFormat="1" applyFont="1" applyBorder="1" applyAlignment="1">
      <alignment vertical="center"/>
    </xf>
    <xf numFmtId="168" fontId="13" fillId="3" borderId="1" xfId="1" applyNumberFormat="1" applyFont="1" applyFill="1" applyBorder="1" applyAlignment="1">
      <alignment horizontal="center" vertical="center"/>
    </xf>
    <xf numFmtId="168" fontId="13" fillId="3" borderId="1" xfId="1" applyNumberFormat="1" applyFont="1" applyFill="1" applyBorder="1" applyAlignment="1">
      <alignment horizontal="center" vertical="center" wrapText="1"/>
    </xf>
    <xf numFmtId="168" fontId="15" fillId="3" borderId="1" xfId="1" applyNumberFormat="1" applyFont="1" applyFill="1" applyBorder="1" applyAlignment="1">
      <alignment vertical="center"/>
    </xf>
    <xf numFmtId="16" fontId="5" fillId="2" borderId="1" xfId="0" applyNumberFormat="1" applyFont="1" applyFill="1" applyBorder="1" applyAlignment="1">
      <alignment horizontal="center" vertical="center" wrapText="1"/>
    </xf>
    <xf numFmtId="166" fontId="5" fillId="5" borderId="9" xfId="6" applyNumberFormat="1" applyFont="1" applyFill="1" applyBorder="1" applyAlignment="1">
      <alignment horizontal="center" vertical="center"/>
    </xf>
    <xf numFmtId="167" fontId="5" fillId="5" borderId="9" xfId="5" applyFont="1" applyFill="1" applyBorder="1" applyAlignment="1">
      <alignment horizontal="center" vertical="center"/>
    </xf>
    <xf numFmtId="167" fontId="12" fillId="5" borderId="9" xfId="5" applyFont="1" applyFill="1" applyBorder="1" applyAlignment="1">
      <alignment vertical="center"/>
    </xf>
    <xf numFmtId="168" fontId="5" fillId="5" borderId="9" xfId="6" applyNumberFormat="1" applyFont="1" applyFill="1" applyBorder="1" applyAlignment="1">
      <alignment vertical="center"/>
    </xf>
    <xf numFmtId="168" fontId="12" fillId="5" borderId="10" xfId="6" applyNumberFormat="1" applyFont="1" applyFill="1" applyBorder="1" applyAlignment="1">
      <alignment vertical="center"/>
    </xf>
    <xf numFmtId="168" fontId="12" fillId="5" borderId="0" xfId="6" applyNumberFormat="1" applyFont="1" applyFill="1" applyBorder="1" applyAlignment="1">
      <alignment vertical="center"/>
    </xf>
    <xf numFmtId="165" fontId="4" fillId="0" borderId="0" xfId="6" applyNumberFormat="1" applyFont="1" applyFill="1" applyAlignment="1">
      <alignment horizontal="right" vertical="center"/>
    </xf>
    <xf numFmtId="166" fontId="5" fillId="6" borderId="1" xfId="6" applyNumberFormat="1" applyFont="1" applyFill="1" applyBorder="1" applyAlignment="1">
      <alignment horizontal="center" vertical="center"/>
    </xf>
    <xf numFmtId="0" fontId="16" fillId="2" borderId="1" xfId="7" applyFont="1" applyFill="1" applyBorder="1" applyAlignment="1" applyProtection="1">
      <alignment horizontal="left" vertical="center" wrapText="1"/>
      <protection locked="0"/>
    </xf>
    <xf numFmtId="0" fontId="16" fillId="2" borderId="1" xfId="7" applyFont="1" applyFill="1" applyBorder="1" applyAlignment="1" applyProtection="1">
      <alignment horizontal="center" vertical="center" wrapText="1"/>
      <protection locked="0"/>
    </xf>
    <xf numFmtId="164" fontId="5" fillId="6" borderId="1" xfId="1" applyFont="1" applyFill="1" applyBorder="1" applyAlignment="1">
      <alignment horizontal="center" vertical="center"/>
    </xf>
    <xf numFmtId="167" fontId="5" fillId="2" borderId="1" xfId="5" applyFont="1" applyFill="1" applyBorder="1" applyAlignment="1" applyProtection="1">
      <alignment horizontal="left" vertical="center" wrapText="1"/>
      <protection locked="0"/>
    </xf>
    <xf numFmtId="167" fontId="5" fillId="0" borderId="0" xfId="5" applyFont="1" applyBorder="1" applyAlignment="1">
      <alignment vertical="center"/>
    </xf>
    <xf numFmtId="165" fontId="10" fillId="0" borderId="0" xfId="6" applyNumberFormat="1" applyFont="1" applyFill="1" applyAlignment="1">
      <alignment horizontal="right" vertical="center"/>
    </xf>
    <xf numFmtId="171" fontId="5" fillId="0" borderId="7" xfId="6" applyNumberFormat="1" applyFont="1" applyBorder="1" applyAlignment="1">
      <alignment vertical="center"/>
    </xf>
    <xf numFmtId="164" fontId="5" fillId="0" borderId="0" xfId="1" applyFont="1" applyAlignment="1">
      <alignment vertical="center"/>
    </xf>
    <xf numFmtId="172" fontId="4" fillId="0" borderId="0" xfId="3" applyNumberFormat="1" applyFont="1" applyAlignment="1">
      <alignment vertical="center"/>
    </xf>
    <xf numFmtId="167" fontId="15" fillId="4" borderId="0" xfId="5" applyFont="1" applyFill="1" applyBorder="1" applyAlignment="1">
      <alignment horizontal="center" vertical="center"/>
    </xf>
    <xf numFmtId="171" fontId="5" fillId="7" borderId="1" xfId="6" applyNumberFormat="1" applyFont="1" applyFill="1" applyBorder="1" applyAlignment="1">
      <alignment vertical="center"/>
    </xf>
    <xf numFmtId="43" fontId="5" fillId="6" borderId="1" xfId="6" applyNumberFormat="1" applyFont="1" applyFill="1" applyBorder="1" applyAlignment="1">
      <alignment horizontal="center" vertical="center"/>
    </xf>
    <xf numFmtId="9" fontId="17" fillId="4" borderId="9" xfId="3" applyFont="1" applyFill="1" applyBorder="1" applyAlignment="1">
      <alignment vertical="center"/>
    </xf>
    <xf numFmtId="0" fontId="17" fillId="10" borderId="1" xfId="0" applyFont="1" applyFill="1" applyBorder="1" applyAlignment="1">
      <alignment vertical="center"/>
    </xf>
    <xf numFmtId="0" fontId="17" fillId="10" borderId="1" xfId="0" applyFont="1" applyFill="1" applyBorder="1" applyAlignment="1">
      <alignment vertical="center" wrapText="1"/>
    </xf>
    <xf numFmtId="167" fontId="18" fillId="10" borderId="1" xfId="2" applyFont="1" applyFill="1" applyBorder="1" applyAlignment="1">
      <alignment vertical="center" wrapText="1"/>
    </xf>
    <xf numFmtId="170" fontId="15" fillId="0" borderId="1" xfId="6" applyNumberFormat="1" applyFont="1" applyBorder="1"/>
    <xf numFmtId="171" fontId="15" fillId="0" borderId="0" xfId="6" applyNumberFormat="1" applyFont="1" applyBorder="1"/>
    <xf numFmtId="173" fontId="4" fillId="0" borderId="0" xfId="2" applyNumberFormat="1" applyFont="1" applyAlignment="1">
      <alignment vertical="center"/>
    </xf>
    <xf numFmtId="0" fontId="4" fillId="0" borderId="1" xfId="0" applyFont="1" applyBorder="1" applyAlignment="1">
      <alignment horizontal="right" vertical="center" wrapText="1"/>
    </xf>
    <xf numFmtId="9" fontId="4" fillId="0" borderId="1" xfId="3" applyFont="1" applyBorder="1" applyAlignment="1">
      <alignment horizontal="right" vertical="center" wrapText="1"/>
    </xf>
    <xf numFmtId="170" fontId="10" fillId="0" borderId="1" xfId="6" applyNumberFormat="1" applyFont="1" applyBorder="1"/>
    <xf numFmtId="171" fontId="10" fillId="0" borderId="0" xfId="6" applyNumberFormat="1" applyFont="1" applyBorder="1"/>
    <xf numFmtId="168" fontId="5" fillId="0" borderId="0" xfId="0" applyNumberFormat="1" applyFont="1" applyAlignment="1">
      <alignment vertical="center"/>
    </xf>
    <xf numFmtId="174" fontId="4" fillId="0" borderId="0" xfId="0" applyNumberFormat="1" applyFont="1" applyAlignment="1">
      <alignment vertical="center"/>
    </xf>
    <xf numFmtId="9" fontId="4" fillId="0" borderId="0" xfId="0" applyNumberFormat="1" applyFont="1" applyAlignment="1">
      <alignment vertical="center"/>
    </xf>
    <xf numFmtId="0" fontId="17" fillId="10" borderId="1" xfId="0" applyFont="1" applyFill="1" applyBorder="1" applyAlignment="1">
      <alignment horizontal="right" vertical="center" wrapText="1"/>
    </xf>
    <xf numFmtId="0" fontId="17" fillId="11" borderId="1" xfId="0" applyFont="1" applyFill="1" applyBorder="1" applyAlignment="1">
      <alignment horizontal="right" vertical="center" wrapText="1"/>
    </xf>
    <xf numFmtId="175" fontId="15" fillId="0" borderId="0" xfId="3" applyNumberFormat="1" applyFont="1" applyBorder="1"/>
    <xf numFmtId="172" fontId="4" fillId="0" borderId="1" xfId="3" applyNumberFormat="1" applyFont="1" applyBorder="1" applyAlignment="1">
      <alignment horizontal="right" vertical="center" wrapText="1"/>
    </xf>
    <xf numFmtId="172" fontId="19" fillId="0" borderId="1" xfId="3" applyNumberFormat="1" applyFont="1" applyBorder="1" applyAlignment="1">
      <alignment horizontal="right" vertical="center" wrapText="1"/>
    </xf>
    <xf numFmtId="171" fontId="4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66" fontId="4" fillId="0" borderId="0" xfId="1" applyNumberFormat="1" applyFont="1" applyAlignment="1">
      <alignment horizontal="center" vertical="center"/>
    </xf>
    <xf numFmtId="168" fontId="4" fillId="0" borderId="0" xfId="1" applyNumberFormat="1" applyFont="1" applyAlignment="1">
      <alignment vertical="center"/>
    </xf>
    <xf numFmtId="2" fontId="4" fillId="0" borderId="0" xfId="0" applyNumberFormat="1" applyFont="1" applyAlignment="1">
      <alignment vertical="center"/>
    </xf>
    <xf numFmtId="167" fontId="4" fillId="0" borderId="0" xfId="2" applyFont="1" applyAlignment="1">
      <alignment vertical="center"/>
    </xf>
    <xf numFmtId="2" fontId="20" fillId="0" borderId="0" xfId="0" applyNumberFormat="1" applyFont="1" applyAlignment="1">
      <alignment vertical="center"/>
    </xf>
    <xf numFmtId="0" fontId="21" fillId="0" borderId="0" xfId="0" applyFont="1" applyAlignment="1">
      <alignment horizontal="justify" vertical="center"/>
    </xf>
    <xf numFmtId="0" fontId="22" fillId="0" borderId="0" xfId="0" applyFont="1" applyAlignment="1">
      <alignment horizontal="justify" vertical="center"/>
    </xf>
    <xf numFmtId="0" fontId="17" fillId="11" borderId="1" xfId="0" applyFont="1" applyFill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0" fontId="17" fillId="10" borderId="1" xfId="0" applyFont="1" applyFill="1" applyBorder="1" applyAlignment="1">
      <alignment horizontal="right" vertical="center" wrapText="1"/>
    </xf>
    <xf numFmtId="168" fontId="15" fillId="3" borderId="1" xfId="6" applyNumberFormat="1" applyFont="1" applyFill="1" applyBorder="1" applyAlignment="1">
      <alignment horizontal="center" vertical="center"/>
    </xf>
    <xf numFmtId="167" fontId="15" fillId="4" borderId="3" xfId="5" applyFont="1" applyFill="1" applyBorder="1" applyAlignment="1">
      <alignment horizontal="center" vertical="center"/>
    </xf>
    <xf numFmtId="167" fontId="15" fillId="4" borderId="10" xfId="5" applyFont="1" applyFill="1" applyBorder="1" applyAlignment="1">
      <alignment horizontal="center" vertical="center"/>
    </xf>
    <xf numFmtId="168" fontId="15" fillId="3" borderId="3" xfId="1" applyNumberFormat="1" applyFont="1" applyFill="1" applyBorder="1" applyAlignment="1">
      <alignment horizontal="center" vertical="center"/>
    </xf>
    <xf numFmtId="168" fontId="15" fillId="3" borderId="9" xfId="1" applyNumberFormat="1" applyFont="1" applyFill="1" applyBorder="1" applyAlignment="1">
      <alignment horizontal="center" vertical="center"/>
    </xf>
    <xf numFmtId="168" fontId="15" fillId="3" borderId="10" xfId="1" applyNumberFormat="1" applyFont="1" applyFill="1" applyBorder="1" applyAlignment="1">
      <alignment horizontal="center" vertical="center"/>
    </xf>
    <xf numFmtId="167" fontId="15" fillId="4" borderId="1" xfId="2" applyFont="1" applyFill="1" applyBorder="1" applyAlignment="1">
      <alignment horizontal="center" vertical="center"/>
    </xf>
    <xf numFmtId="167" fontId="15" fillId="4" borderId="3" xfId="2" applyFont="1" applyFill="1" applyBorder="1" applyAlignment="1">
      <alignment horizontal="center" vertical="center"/>
    </xf>
    <xf numFmtId="167" fontId="15" fillId="4" borderId="10" xfId="2" applyFont="1" applyFill="1" applyBorder="1" applyAlignment="1">
      <alignment horizontal="center" vertical="center"/>
    </xf>
    <xf numFmtId="168" fontId="5" fillId="3" borderId="2" xfId="1" applyNumberFormat="1" applyFont="1" applyFill="1" applyBorder="1" applyAlignment="1">
      <alignment horizontal="center" vertical="center" wrapText="1"/>
    </xf>
    <xf numFmtId="168" fontId="5" fillId="3" borderId="7" xfId="1" applyNumberFormat="1" applyFont="1" applyFill="1" applyBorder="1" applyAlignment="1">
      <alignment horizontal="center" vertical="center" wrapText="1"/>
    </xf>
    <xf numFmtId="168" fontId="5" fillId="3" borderId="4" xfId="1" applyNumberFormat="1" applyFont="1" applyFill="1" applyBorder="1" applyAlignment="1">
      <alignment horizontal="center" vertical="center" wrapText="1"/>
    </xf>
    <xf numFmtId="168" fontId="5" fillId="3" borderId="8" xfId="1" applyNumberFormat="1" applyFont="1" applyFill="1" applyBorder="1" applyAlignment="1">
      <alignment horizontal="center" vertical="center" wrapText="1"/>
    </xf>
    <xf numFmtId="0" fontId="11" fillId="3" borderId="5" xfId="0" applyFont="1" applyFill="1" applyBorder="1" applyAlignment="1">
      <alignment horizontal="center" vertical="center"/>
    </xf>
    <xf numFmtId="0" fontId="11" fillId="3" borderId="6" xfId="0" applyFont="1" applyFill="1" applyBorder="1" applyAlignment="1">
      <alignment horizontal="center" vertical="center"/>
    </xf>
    <xf numFmtId="0" fontId="11" fillId="3" borderId="4" xfId="0" applyFont="1" applyFill="1" applyBorder="1" applyAlignment="1">
      <alignment horizontal="center" vertical="center"/>
    </xf>
    <xf numFmtId="168" fontId="13" fillId="3" borderId="2" xfId="1" applyNumberFormat="1" applyFont="1" applyFill="1" applyBorder="1" applyAlignment="1">
      <alignment horizontal="center" vertical="center"/>
    </xf>
    <xf numFmtId="168" fontId="13" fillId="3" borderId="7" xfId="1" applyNumberFormat="1" applyFont="1" applyFill="1" applyBorder="1" applyAlignment="1">
      <alignment horizontal="center" vertical="center"/>
    </xf>
    <xf numFmtId="168" fontId="13" fillId="3" borderId="2" xfId="1" applyNumberFormat="1" applyFont="1" applyFill="1" applyBorder="1" applyAlignment="1">
      <alignment horizontal="center" vertical="center" wrapText="1"/>
    </xf>
    <xf numFmtId="168" fontId="13" fillId="3" borderId="7" xfId="1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166" fontId="5" fillId="3" borderId="1" xfId="1" applyNumberFormat="1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167" fontId="11" fillId="3" borderId="1" xfId="2" applyFont="1" applyFill="1" applyBorder="1" applyAlignment="1">
      <alignment horizontal="center" vertical="center"/>
    </xf>
    <xf numFmtId="168" fontId="12" fillId="3" borderId="1" xfId="1" applyNumberFormat="1" applyFont="1" applyFill="1" applyBorder="1" applyAlignment="1">
      <alignment horizontal="center" vertical="center"/>
    </xf>
    <xf numFmtId="168" fontId="12" fillId="3" borderId="1" xfId="1" applyNumberFormat="1" applyFont="1" applyFill="1" applyBorder="1" applyAlignment="1">
      <alignment horizontal="center" vertical="center" wrapText="1"/>
    </xf>
  </cellXfs>
  <cellStyles count="8">
    <cellStyle name="Millares" xfId="1" builtinId="3"/>
    <cellStyle name="Millares 2" xfId="6" xr:uid="{8C6E6BA9-562F-4C1B-BB5B-B440805532D8}"/>
    <cellStyle name="Moneda" xfId="2" builtinId="4"/>
    <cellStyle name="Moneda 2" xfId="5" xr:uid="{810A1FBE-F20B-4F32-8671-E56014406F84}"/>
    <cellStyle name="Normal" xfId="0" builtinId="0"/>
    <cellStyle name="Normal_Acandy" xfId="4" xr:uid="{E7A7B284-4D34-4101-A708-108CAD06E974}"/>
    <cellStyle name="Normal_Acandy 2" xfId="7" xr:uid="{525C64A7-EBF2-4592-9532-C7FB51AC9FE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" Type="http://schemas.openxmlformats.org/officeDocument/2006/relationships/externalLink" Target="externalLinks/externalLink1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s%20and%20Settings\mromero\Configuraci&#243;n%20local\Archivos%20temporales%20de%20Internet\OLK77\20-02-09%20observaciones%20de%20mario%20romero\enviado%20por%20la%20territorial\Documents%20and%20Settings\Jaime%20Rojas\Mis%20documentos\Contrato\I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honatanmauricio\Downloads\F:\VILLA%20TAKOA\Presupuesto\APUS%20VILLA%20TAKO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MATRIZ%20PARA%20EL%20CALCULO%20DEL%20AIU%2020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jmperez\Documents\TECNICA\DEPORTE%20Y%20RECREACION\02%20ESTANDARIZADO%20POLIDEPORTIVO\05%20HOJA%20CALCULO%20ESTANDARIZADO\PRESUPUESTO%20DEL%20POLIDEPORTIVO%20COMPLETO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DM%20VIAL%2003%20-%20CORDOBA\ESTADO%20DE%20RED\2103mar%20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MV-02-BOL\EST.V&#205;A%20CRIT.TECNICO%20AMB-BOL-02\DICIEMBRE-2008\EST.V&#205;A%20CRITERIO%20TECNICO%2090BLB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EST.V&#205;A%20CRITERIO%20TECNICO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_750%20_Baja_Suelo%20AB%20actualizado%202015%20con%20ICC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  <sheetName val="Est_y_Dis"/>
      <sheetName val="Fondo_Ensayos"/>
      <sheetName val="Obra_puente"/>
      <sheetName val="Fondo_Ajustes"/>
      <sheetName val="FACTOR_MULTIPLICADOR"/>
      <sheetName val="Datos_Generales"/>
      <sheetName val="APU_ANTICORROSIVO"/>
      <sheetName val="APU_LIMPIEZA_Y_PINTURA"/>
      <sheetName val="APU_REFUERZOS"/>
      <sheetName val="APU_ADECUACIÓN_PASAMANOS"/>
      <sheetName val="APU_DESMONTE_BARANDA"/>
      <sheetName val="APU_REINSTALACIÓN_BARANDA"/>
      <sheetName val="APU_BARANDA_NUEVA"/>
      <sheetName val="APU_PINTURA_BARANDA"/>
      <sheetName val="APU_CONCRETO_-_METALDECK"/>
      <sheetName val="DATOS DE ENTRADA"/>
      <sheetName val="Datos básicos"/>
      <sheetName val="Est_y_Dis1"/>
      <sheetName val="Fondo_Ensayos1"/>
      <sheetName val="Obra_puente1"/>
      <sheetName val="Fondo_Ajustes1"/>
      <sheetName val="FACTOR_MULTIPLICADOR1"/>
      <sheetName val="Datos_Generales1"/>
      <sheetName val="APU_ANTICORROSIVO1"/>
      <sheetName val="APU_LIMPIEZA_Y_PINTURA1"/>
      <sheetName val="APU_REFUERZOS1"/>
      <sheetName val="APU_ADECUACIÓN_PASAMANOS1"/>
      <sheetName val="APU_DESMONTE_BARANDA1"/>
      <sheetName val="APU_REINSTALACIÓN_BARANDA1"/>
      <sheetName val="APU_BARANDA_NUEVA1"/>
      <sheetName val="APU_PINTURA_BARANDA1"/>
      <sheetName val="APU_CONCRETO_-_METALDECK1"/>
      <sheetName val="Est_y_Dis4"/>
      <sheetName val="Fondo_Ensayos4"/>
      <sheetName val="Obra_puente4"/>
      <sheetName val="Fondo_Ajustes4"/>
      <sheetName val="FACTOR_MULTIPLICADOR4"/>
      <sheetName val="Datos_Generales4"/>
      <sheetName val="APU_ANTICORROSIVO4"/>
      <sheetName val="APU_LIMPIEZA_Y_PINTURA4"/>
      <sheetName val="APU_REFUERZOS4"/>
      <sheetName val="APU_ADECUACIÓN_PASAMANOS4"/>
      <sheetName val="APU_DESMONTE_BARANDA4"/>
      <sheetName val="APU_REINSTALACIÓN_BARANDA4"/>
      <sheetName val="APU_BARANDA_NUEVA4"/>
      <sheetName val="APU_PINTURA_BARANDA4"/>
      <sheetName val="APU_CONCRETO_-_METALDECK4"/>
      <sheetName val="Est_y_Dis2"/>
      <sheetName val="Fondo_Ensayos2"/>
      <sheetName val="Obra_puente2"/>
      <sheetName val="Fondo_Ajustes2"/>
      <sheetName val="FACTOR_MULTIPLICADOR2"/>
      <sheetName val="Datos_Generales2"/>
      <sheetName val="APU_ANTICORROSIVO2"/>
      <sheetName val="APU_LIMPIEZA_Y_PINTURA2"/>
      <sheetName val="APU_REFUERZOS2"/>
      <sheetName val="APU_ADECUACIÓN_PASAMANOS2"/>
      <sheetName val="APU_DESMONTE_BARANDA2"/>
      <sheetName val="APU_REINSTALACIÓN_BARANDA2"/>
      <sheetName val="APU_BARANDA_NUEVA2"/>
      <sheetName val="APU_PINTURA_BARANDA2"/>
      <sheetName val="APU_CONCRETO_-_METALDECK2"/>
      <sheetName val="Est_y_Dis3"/>
      <sheetName val="Fondo_Ensayos3"/>
      <sheetName val="Obra_puente3"/>
      <sheetName val="Fondo_Ajustes3"/>
      <sheetName val="FACTOR_MULTIPLICADOR3"/>
      <sheetName val="Datos_Generales3"/>
      <sheetName val="APU_ANTICORROSIVO3"/>
      <sheetName val="APU_LIMPIEZA_Y_PINTURA3"/>
      <sheetName val="APU_REFUERZOS3"/>
      <sheetName val="APU_ADECUACIÓN_PASAMANOS3"/>
      <sheetName val="APU_DESMONTE_BARANDA3"/>
      <sheetName val="APU_REINSTALACIÓN_BARANDA3"/>
      <sheetName val="APU_BARANDA_NUEVA3"/>
      <sheetName val="APU_PINTURA_BARANDA3"/>
      <sheetName val="APU_CONCRETO_-_METALDECK3"/>
      <sheetName val="Est_y_Dis5"/>
      <sheetName val="Fondo_Ensayos5"/>
      <sheetName val="Obra_puente5"/>
      <sheetName val="Fondo_Ajustes5"/>
      <sheetName val="FACTOR_MULTIPLICADOR5"/>
      <sheetName val="Datos_Generales5"/>
      <sheetName val="APU_ANTICORROSIVO5"/>
      <sheetName val="APU_LIMPIEZA_Y_PINTURA5"/>
      <sheetName val="APU_REFUERZOS5"/>
      <sheetName val="APU_ADECUACIÓN_PASAMANOS5"/>
      <sheetName val="APU_DESMONTE_BARANDA5"/>
      <sheetName val="APU_REINSTALACIÓN_BARANDA5"/>
      <sheetName val="APU_BARANDA_NUEVA5"/>
      <sheetName val="APU_PINTURA_BARANDA5"/>
      <sheetName val="APU_CONCRETO_-_METALDECK5"/>
      <sheetName val="Est_y_Dis6"/>
      <sheetName val="Fondo_Ensayos6"/>
      <sheetName val="Obra_puente6"/>
      <sheetName val="Fondo_Ajustes6"/>
      <sheetName val="FACTOR_MULTIPLICADOR6"/>
      <sheetName val="Datos_Generales6"/>
      <sheetName val="APU_ANTICORROSIVO6"/>
      <sheetName val="APU_LIMPIEZA_Y_PINTURA6"/>
      <sheetName val="APU_REFUERZOS6"/>
      <sheetName val="APU_ADECUACIÓN_PASAMANOS6"/>
      <sheetName val="APU_DESMONTE_BARANDA6"/>
      <sheetName val="APU_REINSTALACIÓN_BARANDA6"/>
      <sheetName val="APU_BARANDA_NUEVA6"/>
      <sheetName val="APU_PINTURA_BARANDA6"/>
      <sheetName val="APU_CONCRETO_-_METALDECK6"/>
      <sheetName val="MEMORIAS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CONT_ADI"/>
      <sheetName val="aCCIDENTES DE 1995 - 1996.xls"/>
      <sheetName val="ACTA DE MODIFICACION  (2)"/>
      <sheetName val="INDICMICROEMP"/>
      <sheetName val="items"/>
      <sheetName val="#¡REF"/>
      <sheetName val="\a  aaInformación GRUPO 4\A MIn"/>
      <sheetName val="ESTADO VÍA-CRIT.TECNICO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Users\avargase\AppData\Local\M"/>
      <sheetName val="precios-básicos2002"/>
      <sheetName val="APUs"/>
      <sheetName val="PR 1"/>
      <sheetName val="Lista obra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[aCCIDENTES DE 1995 - 1996.xls]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\Mini HP Enero 2015\Proyectos i"/>
      <sheetName val="\C\Users\avargase\AppData\Local"/>
      <sheetName val="\Volumes\USB PIOLIN\Escritorio\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_a  aaInformación GRUPO 4_A MIn"/>
      <sheetName val="Hoja1 (2)"/>
      <sheetName val="Hoja1 (3)"/>
      <sheetName val="\Users\HP\AppData\Local\Microso"/>
      <sheetName val="#REF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ESTADO_VÍA-CRIT_TECNICO"/>
      <sheetName val="Base_Muestras"/>
      <sheetName val="Formulario_N°_4"/>
      <sheetName val="\\Giovanni\administracion_vial\"/>
      <sheetName val="\MONTO_AGOTABLE_2010\a__aaInfor"/>
      <sheetName val="\AMV___no_borrar\PRESUPUESTOS\a"/>
      <sheetName val="\I\AMV___no_borrar\PRESUPUESTOS"/>
      <sheetName val="\G\I\AMV___no_borrar\PRESUPUEST"/>
      <sheetName val="\A\a__aaInformación_GRUPO_4\A_M"/>
      <sheetName val="\G\A\a__aaInformación_GRUPO_4\A"/>
      <sheetName val="\\Escritorio\amv_2011\a__aaInfo"/>
      <sheetName val="CANT OBRA"/>
      <sheetName val="\Users\ANDRES FELIPE MUÑOZ\Down"/>
      <sheetName val="Paral. 1"/>
      <sheetName val="Paral. 2"/>
      <sheetName val="Paral. 3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\E\a  aaInformación GRUPO 4\A M"/>
      <sheetName val="Hoja2"/>
      <sheetName val="LISTADO "/>
      <sheetName val="M.O.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 refreshError="1"/>
      <sheetData sheetId="273" refreshError="1"/>
      <sheetData sheetId="274"/>
      <sheetData sheetId="275" refreshError="1"/>
      <sheetData sheetId="276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 refreshError="1"/>
      <sheetData sheetId="329"/>
      <sheetData sheetId="330"/>
      <sheetData sheetId="33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#¡REF"/>
      <sheetName val="Informacion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  <sheetName val="[aCCIDENTES DE 1995 - 1996.xls]"/>
      <sheetName val="Base Muestras"/>
      <sheetName val="Res-Accide-10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gp05"/>
      <sheetName val="GP06"/>
      <sheetName val="REQUISITOS INF INTERVENTORÍA"/>
      <sheetName val="LETRAS"/>
      <sheetName val="CONTROL ADM"/>
      <sheetName val="RECIBO PARCIAL"/>
      <sheetName val="AVANCE SEMANAL"/>
      <sheetName val="Memoria de cantidades"/>
      <sheetName val="CARTILLA ACEROS"/>
      <sheetName val="PERSONAL"/>
      <sheetName val="REG FOTO"/>
      <sheetName val="BALANCE DE OBRA "/>
      <sheetName val="MAYORES Y MENORES"/>
      <sheetName val="CLIMA mes"/>
      <sheetName val="ACTA LIQUIDACION"/>
      <sheetName val="\Users\HP\AppData\Local\Microso"/>
      <sheetName val="aCCIDENTES_DE_1995_-_199633"/>
      <sheetName val="aCCIDENTES_DE_1995_-_1996_xls10"/>
      <sheetName val="aCCIDENTES_DE_1995_-_199634"/>
      <sheetName val="aCCIDENTES_DE_1995_-_199635"/>
      <sheetName val="aCCIDENTES_DE_1995_-_1996_xls11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HISTORICOS FUEL OIL EXP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/>
      <sheetData sheetId="62" refreshError="1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 refreshError="1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 refreshError="1"/>
      <sheetData sheetId="255" refreshError="1"/>
      <sheetData sheetId="256" refreshError="1"/>
      <sheetData sheetId="257"/>
      <sheetData sheetId="258" refreshError="1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  <sheetName val="\MANTENIMIENTO RUTA 1001_MARZO "/>
      <sheetName val="\I\MANTENIMIENTO RUTA 1001_MARZ"/>
      <sheetName val="\G\I\MANTENIMIENTO RUTA 1001_MA"/>
      <sheetName val="\D\MANTENIMIENTO RUTA 1001_MARZ"/>
      <sheetName val="\G\D\MANTENIMIENTO RUTA 1001_MA"/>
      <sheetName val="ANEXO IX"/>
      <sheetName val="APUs"/>
      <sheetName val="INSUMOS"/>
      <sheetName val="PptoGral"/>
      <sheetName val="\F\MANTENIMIENTO RUTA 1001_MARZ"/>
      <sheetName val="a__aaInformación"/>
      <sheetName val="a__aaInformación1"/>
      <sheetName val="a__aaInformación2"/>
      <sheetName val="CONT_ADI"/>
      <sheetName val="otros"/>
      <sheetName val="\\SERVIDOR\Public2\MANTENIMIENT"/>
      <sheetName val="Formulario N° 4"/>
      <sheetName val="MATERIALES"/>
      <sheetName val="EQUIPO"/>
      <sheetName val="Datos"/>
      <sheetName val="Cuadrillas"/>
      <sheetName val="Jornal"/>
      <sheetName val="\Users\USUARIO\Downloads\MANTEN"/>
      <sheetName val="#REF"/>
      <sheetName val="\I\I\MANTENIMIENTO RUTA 1001_MA"/>
      <sheetName val="\Users\Personal\Downloads\MANTE"/>
      <sheetName val="TOTALES"/>
      <sheetName val="INDICMICROEMP"/>
      <sheetName val="INDICE"/>
      <sheetName val="aCCIDENTES_DE_1995_-_1996"/>
      <sheetName val="[a  aaInformación][a  aaInforma"/>
      <sheetName val="lisprecios"/>
      <sheetName val="PERSONAL"/>
      <sheetName val="PRESTACIONES SOCIALES"/>
      <sheetName val="Concretos y morteros"/>
      <sheetName val="Datos iniciales "/>
      <sheetName val="Transporte"/>
      <sheetName val="M.O."/>
      <sheetName val="PRESUP"/>
      <sheetName val="AIU"/>
      <sheetName val="[a  aaInformación]__192_168_0_3"/>
      <sheetName val="a  aaInformaci%C3%B3n"/>
      <sheetName val="[a  aaInformación]__192_168_0_2"/>
      <sheetName val="[a  aaInformación]__192_168_0_4"/>
      <sheetName val="OCTUBRE"/>
      <sheetName val="CRA.MODI"/>
      <sheetName val="[a  aaInformación]__cceficien_2"/>
      <sheetName val="[a  aaInformación]__192_168_0_5"/>
      <sheetName val="[a  aaInformación]__192_168_0_6"/>
      <sheetName val="[a  aaInformación]__192_168_0_7"/>
      <sheetName val="[a  aaInformación]__192_168_0_8"/>
      <sheetName val="[a  aaInformación]__cceficien_8"/>
      <sheetName val="[a  aaInformación]__cceficien_3"/>
      <sheetName val="[a  aaInformación]__cceficien_4"/>
      <sheetName val="[a  aaInformación]__cceficien_6"/>
      <sheetName val="[a  aaInformación]__cceficien_5"/>
      <sheetName val="[a  aaInformación]__cceficien_7"/>
      <sheetName val="[a  aaInformación]__cceficie_10"/>
      <sheetName val="[a  aaInformación]__cceficien_9"/>
      <sheetName val="[a  aaInformación]__192_168_0_9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3"/>
      <sheetName val="[a  aaInformación]__192_168__14"/>
      <sheetName val="[a  aaInformación]__192_168__16"/>
      <sheetName val="[a  aaInformación]__192_168__15"/>
      <sheetName val="[a  aaInformación]__192_168__17"/>
      <sheetName val="[a  aaInformación]__192_168__18"/>
      <sheetName val="a__aaInformación3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INFORME SEMANAL"/>
      <sheetName val="AVANCE SEMANAL"/>
      <sheetName val="CLIMA mes"/>
      <sheetName val="REG FOTO"/>
      <sheetName val="SISOM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/>
      <sheetData sheetId="21" refreshError="1"/>
      <sheetData sheetId="22" refreshError="1"/>
      <sheetData sheetId="23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  <sheetName val="Generalidades_1"/>
      <sheetName val="Generalidades_2,3"/>
      <sheetName val="Mapa_estado_4"/>
      <sheetName val="Semáforo_5"/>
      <sheetName val="Semáforo_6"/>
      <sheetName val="Tortas_7"/>
      <sheetName val="Acciden-Señal_7A"/>
      <sheetName val="Puentes_8"/>
      <sheetName val="Críticos_9"/>
      <sheetName val="Emerg_9A"/>
      <sheetName val="Acci-Sep-12_(2)"/>
      <sheetName val="Acc_Ago-Sep"/>
      <sheetName val="CDItem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EMPRESA"/>
      <sheetName val="INSUM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>
        <row r="2">
          <cell r="R2">
            <v>0</v>
          </cell>
        </row>
      </sheetData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  <sheetName val="Datos"/>
      <sheetName val="ESTADO VÍA-CRIT.TECNICO"/>
      <sheetName val="MATERIALES"/>
      <sheetName val="Datos Básicos"/>
      <sheetName val="SALARIOS"/>
      <sheetName val="SUB APU"/>
      <sheetName val="INV"/>
      <sheetName val="AASHTO"/>
      <sheetName val="PESOS"/>
      <sheetName val="Base Muestras"/>
      <sheetName val="Formulario N° 4"/>
      <sheetName val="EQUIP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Escritorio\amv 2011\a  aaInfo"/>
      <sheetName val="\Users\avargase\AppData\Local\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Res-Accide-10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 1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"/>
    </sheetNames>
    <definedNames>
      <definedName name="absc"/>
    </definedNames>
    <sheetDataSet>
      <sheetData sheetId="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FLUJOS"/>
      <sheetName val="TOTCAPIT"/>
      <sheetName val="JORNABAS"/>
      <sheetName val="MATERIALES"/>
      <sheetName val="TOTCUADEQ"/>
      <sheetName val="TOTCUADMO"/>
      <sheetName val="Anal"/>
      <sheetName val="Anexo No. 5"/>
      <sheetName val="PERSONAL"/>
      <sheetName val="5094-2003"/>
      <sheetName val="FINANCIERA"/>
      <sheetName val="DATOS"/>
      <sheetName val="PREACTA"/>
      <sheetName val="ESTADO VÍA-CRIT.TECNICO"/>
      <sheetName val="Civil work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 "/>
      <sheetName val="Cuadrillas"/>
      <sheetName val="Equ"/>
      <sheetName val="Trans"/>
      <sheetName val="Mat"/>
      <sheetName val="Salario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QUIPO"/>
      <sheetName val="MATERIAL"/>
      <sheetName val="PRESUPUESTO"/>
      <sheetName val="UNITARIOS"/>
      <sheetName val="TRANSPORTE"/>
      <sheetName val="MANO OBRA"/>
      <sheetName val="MEMORIAS"/>
      <sheetName val=" AdoVh"/>
    </sheetNames>
    <sheetDataSet>
      <sheetData sheetId="0" refreshError="1">
        <row r="2">
          <cell r="B2">
            <v>0</v>
          </cell>
          <cell r="C2" t="str">
            <v xml:space="preserve"> </v>
          </cell>
        </row>
        <row r="3">
          <cell r="B3" t="str">
            <v>ANDAMIO TUBULAR</v>
          </cell>
          <cell r="C3" t="str">
            <v>dd</v>
          </cell>
          <cell r="D3">
            <v>500</v>
          </cell>
        </row>
        <row r="4">
          <cell r="B4" t="str">
            <v>ALLANADORA GASOLINA HELICOPTERO</v>
          </cell>
          <cell r="C4" t="str">
            <v>dd</v>
          </cell>
          <cell r="D4">
            <v>55000</v>
          </cell>
        </row>
        <row r="5">
          <cell r="B5" t="str">
            <v>BAÑOS PORTATILES</v>
          </cell>
          <cell r="C5" t="str">
            <v>Mes</v>
          </cell>
          <cell r="D5">
            <v>525000</v>
          </cell>
        </row>
        <row r="6">
          <cell r="B6" t="str">
            <v xml:space="preserve">BOMBAS </v>
          </cell>
          <cell r="C6" t="str">
            <v>dd</v>
          </cell>
          <cell r="D6">
            <v>40000</v>
          </cell>
        </row>
        <row r="7">
          <cell r="B7" t="str">
            <v>COMPRESOR DE DOS MARTILLOS</v>
          </cell>
          <cell r="C7" t="str">
            <v>dd</v>
          </cell>
          <cell r="D7">
            <v>145000</v>
          </cell>
        </row>
        <row r="8">
          <cell r="B8" t="str">
            <v>CRUCETAS, PARALES Y CERCHAS</v>
          </cell>
          <cell r="C8" t="str">
            <v>Mes</v>
          </cell>
          <cell r="D8">
            <v>4500</v>
          </cell>
        </row>
        <row r="9">
          <cell r="B9" t="str">
            <v>EQUIPO BÁSICO ( Construcción )</v>
          </cell>
          <cell r="C9" t="str">
            <v>dd</v>
          </cell>
          <cell r="D9">
            <v>1000</v>
          </cell>
        </row>
        <row r="10">
          <cell r="B10" t="str">
            <v>EQUIPO BÁSICO ( Herramienta menor )</v>
          </cell>
          <cell r="C10" t="str">
            <v>dd</v>
          </cell>
          <cell r="D10">
            <v>1000</v>
          </cell>
        </row>
        <row r="11">
          <cell r="B11" t="str">
            <v>EQUIPO DE CARPINTERIA</v>
          </cell>
          <cell r="C11" t="str">
            <v>dd</v>
          </cell>
          <cell r="D11">
            <v>25000</v>
          </cell>
        </row>
        <row r="12">
          <cell r="B12" t="str">
            <v>EQUIPO DE ORNAMENTACION</v>
          </cell>
          <cell r="C12" t="str">
            <v>dd</v>
          </cell>
          <cell r="D12">
            <v>65000</v>
          </cell>
        </row>
        <row r="13">
          <cell r="B13" t="str">
            <v>EQUIPO SOLDADURA</v>
          </cell>
          <cell r="C13" t="str">
            <v>dd</v>
          </cell>
          <cell r="D13">
            <v>30000</v>
          </cell>
        </row>
        <row r="14">
          <cell r="B14" t="str">
            <v>EQUIPO TOPOGRAFICO</v>
          </cell>
          <cell r="C14" t="str">
            <v>dd</v>
          </cell>
          <cell r="D14">
            <v>250000</v>
          </cell>
        </row>
        <row r="15">
          <cell r="B15" t="str">
            <v>FORMALETA CANAL EN LAMINA</v>
          </cell>
          <cell r="C15" t="str">
            <v>dd</v>
          </cell>
          <cell r="D15">
            <v>5000</v>
          </cell>
        </row>
        <row r="16">
          <cell r="B16" t="str">
            <v>FORMALETA DE ENTREPISO POR M2</v>
          </cell>
          <cell r="C16" t="str">
            <v>Mes</v>
          </cell>
          <cell r="D16">
            <v>6500</v>
          </cell>
        </row>
        <row r="17">
          <cell r="B17" t="str">
            <v>FORK CLAMP</v>
          </cell>
          <cell r="C17" t="str">
            <v>dd</v>
          </cell>
          <cell r="D17">
            <v>90</v>
          </cell>
        </row>
        <row r="18">
          <cell r="B18" t="str">
            <v>LABORATORISTAS</v>
          </cell>
          <cell r="C18" t="str">
            <v>dd</v>
          </cell>
          <cell r="D18">
            <v>250000</v>
          </cell>
        </row>
        <row r="19">
          <cell r="B19" t="str">
            <v>GUADAÑA</v>
          </cell>
          <cell r="C19" t="str">
            <v>dd</v>
          </cell>
          <cell r="D19">
            <v>15000</v>
          </cell>
        </row>
        <row r="20">
          <cell r="B20" t="str">
            <v>ENSAYO PROCTOR MODIFICADO</v>
          </cell>
          <cell r="C20" t="str">
            <v>un</v>
          </cell>
          <cell r="D20">
            <v>95000</v>
          </cell>
        </row>
        <row r="21">
          <cell r="B21" t="str">
            <v>MEZCLADORA CONCRETO</v>
          </cell>
          <cell r="C21" t="str">
            <v>dd</v>
          </cell>
          <cell r="D21">
            <v>35000</v>
          </cell>
        </row>
        <row r="22">
          <cell r="B22" t="str">
            <v>MINICARGADOR BOBCAT 753</v>
          </cell>
          <cell r="C22" t="str">
            <v>hr</v>
          </cell>
          <cell r="D22">
            <v>60000</v>
          </cell>
        </row>
        <row r="23">
          <cell r="B23" t="str">
            <v>MORDAZA METÁLICA</v>
          </cell>
          <cell r="C23" t="str">
            <v>dd</v>
          </cell>
          <cell r="D23">
            <v>150</v>
          </cell>
        </row>
        <row r="24">
          <cell r="B24" t="str">
            <v>EQUIPOS LABORATORIOS</v>
          </cell>
          <cell r="C24" t="str">
            <v>dd</v>
          </cell>
          <cell r="D24">
            <v>80000</v>
          </cell>
        </row>
        <row r="25">
          <cell r="B25" t="str">
            <v>PARAL CORIENTE 2 a 3.50 m</v>
          </cell>
          <cell r="C25" t="str">
            <v>dd</v>
          </cell>
          <cell r="D25">
            <v>100</v>
          </cell>
        </row>
        <row r="26">
          <cell r="B26" t="str">
            <v>PISTOLA PARA EPOXICO</v>
          </cell>
          <cell r="C26" t="str">
            <v>dd</v>
          </cell>
          <cell r="D26">
            <v>7500</v>
          </cell>
        </row>
        <row r="27">
          <cell r="B27" t="str">
            <v>ENSAYO DENSIDAD DEL TERRENO</v>
          </cell>
          <cell r="C27" t="str">
            <v>un</v>
          </cell>
          <cell r="D27">
            <v>50000</v>
          </cell>
        </row>
        <row r="28">
          <cell r="B28" t="str">
            <v>PULIDORA</v>
          </cell>
          <cell r="C28" t="str">
            <v>dd</v>
          </cell>
          <cell r="D28">
            <v>25000</v>
          </cell>
        </row>
        <row r="29">
          <cell r="B29" t="str">
            <v>RANA</v>
          </cell>
          <cell r="C29" t="str">
            <v>dd</v>
          </cell>
          <cell r="D29">
            <v>30000</v>
          </cell>
        </row>
        <row r="30">
          <cell r="B30" t="str">
            <v>RETROEXCAVADORA + combustible+operario</v>
          </cell>
          <cell r="C30" t="str">
            <v>hr</v>
          </cell>
          <cell r="D30">
            <v>125000</v>
          </cell>
        </row>
        <row r="31">
          <cell r="B31" t="str">
            <v>SOPLETE</v>
          </cell>
          <cell r="C31" t="str">
            <v>dd</v>
          </cell>
          <cell r="D31">
            <v>15000</v>
          </cell>
        </row>
        <row r="32">
          <cell r="B32" t="str">
            <v>TALADRO</v>
          </cell>
          <cell r="C32" t="str">
            <v>dd</v>
          </cell>
          <cell r="D32">
            <v>15000</v>
          </cell>
        </row>
        <row r="33">
          <cell r="B33" t="str">
            <v>VIBRADOR A GASOLINA</v>
          </cell>
          <cell r="C33" t="str">
            <v>dd</v>
          </cell>
          <cell r="D33">
            <v>30000</v>
          </cell>
        </row>
        <row r="34">
          <cell r="B34" t="str">
            <v>EQUIPO DE EXCAVACION Y HORMIGADO PILOTES(Combustible+operario+Transporte)</v>
          </cell>
          <cell r="C34" t="str">
            <v>hr</v>
          </cell>
          <cell r="D34">
            <v>650000</v>
          </cell>
        </row>
        <row r="35">
          <cell r="B35" t="str">
            <v>VIBROCOMPACTADOR</v>
          </cell>
          <cell r="C35" t="str">
            <v>dd</v>
          </cell>
          <cell r="D35">
            <v>40000</v>
          </cell>
        </row>
        <row r="36">
          <cell r="B36" t="str">
            <v>HIDROLAVADORA</v>
          </cell>
          <cell r="C36" t="str">
            <v>dd</v>
          </cell>
          <cell r="D36">
            <v>25000</v>
          </cell>
        </row>
      </sheetData>
      <sheetData sheetId="1" refreshError="1">
        <row r="2">
          <cell r="B2">
            <v>0</v>
          </cell>
          <cell r="C2" t="str">
            <v xml:space="preserve"> </v>
          </cell>
        </row>
        <row r="3">
          <cell r="B3" t="str">
            <v>ACCESORIOS ACERO INOXIDABLE</v>
          </cell>
          <cell r="C3" t="str">
            <v>m2</v>
          </cell>
          <cell r="D3">
            <v>150000</v>
          </cell>
        </row>
        <row r="4">
          <cell r="B4" t="str">
            <v>ABRAZADERAS 4"</v>
          </cell>
          <cell r="C4" t="str">
            <v>un</v>
          </cell>
          <cell r="D4">
            <v>2000</v>
          </cell>
        </row>
        <row r="5">
          <cell r="B5" t="str">
            <v>ACCESORIO PVC P 1/2"</v>
          </cell>
          <cell r="C5" t="str">
            <v>un</v>
          </cell>
          <cell r="D5">
            <v>550</v>
          </cell>
        </row>
        <row r="6">
          <cell r="B6" t="str">
            <v>ACCESORIO PVC S 2"</v>
          </cell>
          <cell r="C6" t="str">
            <v>un</v>
          </cell>
          <cell r="D6">
            <v>4100</v>
          </cell>
        </row>
        <row r="7">
          <cell r="B7" t="str">
            <v>ACCESORIO PVC S 3"</v>
          </cell>
          <cell r="C7" t="str">
            <v>un</v>
          </cell>
          <cell r="D7">
            <v>6850</v>
          </cell>
        </row>
        <row r="8">
          <cell r="B8" t="str">
            <v>ACCESORIO PVC S 4"</v>
          </cell>
          <cell r="C8" t="str">
            <v>un</v>
          </cell>
          <cell r="D8">
            <v>12600</v>
          </cell>
        </row>
        <row r="9">
          <cell r="B9" t="str">
            <v>ACCESORIOS</v>
          </cell>
          <cell r="C9" t="str">
            <v>un</v>
          </cell>
          <cell r="D9">
            <v>18000</v>
          </cell>
        </row>
        <row r="10">
          <cell r="B10" t="str">
            <v>ACCESORIOS CONEXIÓN Y DERIVACION CABLE COAXIAL</v>
          </cell>
          <cell r="C10" t="str">
            <v>gb</v>
          </cell>
          <cell r="D10">
            <v>190</v>
          </cell>
        </row>
        <row r="11">
          <cell r="B11" t="str">
            <v>Accesorios de conexion por atras SanitarioDO-TCDIC</v>
          </cell>
          <cell r="C11" t="str">
            <v>un</v>
          </cell>
          <cell r="D11">
            <v>5000</v>
          </cell>
        </row>
        <row r="12">
          <cell r="B12" t="str">
            <v>ACCESORIOS DE CONEXIÓN Y SUJECION PARA CABLE AMTIFRAU</v>
          </cell>
          <cell r="C12" t="str">
            <v>gb</v>
          </cell>
          <cell r="D12">
            <v>6500</v>
          </cell>
        </row>
        <row r="13">
          <cell r="B13" t="str">
            <v>ACCESORIOS DE SUJECION</v>
          </cell>
          <cell r="C13" t="str">
            <v>gb</v>
          </cell>
          <cell r="D13">
            <v>400</v>
          </cell>
        </row>
        <row r="14">
          <cell r="B14" t="str">
            <v>ACCESORIOS EMT</v>
          </cell>
          <cell r="C14" t="str">
            <v>un</v>
          </cell>
          <cell r="D14">
            <v>500</v>
          </cell>
        </row>
        <row r="15">
          <cell r="B15" t="str">
            <v xml:space="preserve">ACCESORIOS GALVANIZADOS PARA CONEXIÓN EQUIPO DE PRESION </v>
          </cell>
          <cell r="C15" t="str">
            <v>gl</v>
          </cell>
          <cell r="D15">
            <v>150000</v>
          </cell>
        </row>
        <row r="16">
          <cell r="B16" t="str">
            <v>ACCESORIOS CPVC-P 1/2" ( Codo , unión y tapón )</v>
          </cell>
          <cell r="C16" t="str">
            <v>un</v>
          </cell>
          <cell r="D16">
            <v>1200</v>
          </cell>
        </row>
        <row r="17">
          <cell r="B17" t="str">
            <v>ACCESORIOS PVC P 21/2"</v>
          </cell>
          <cell r="C17" t="str">
            <v>un</v>
          </cell>
          <cell r="D17">
            <v>15000</v>
          </cell>
        </row>
        <row r="18">
          <cell r="B18" t="str">
            <v>ACCESORIOS PVC-P 1 1/2" ( Codo , unión y tapón )</v>
          </cell>
          <cell r="C18" t="str">
            <v>un</v>
          </cell>
          <cell r="D18">
            <v>2650</v>
          </cell>
        </row>
        <row r="19">
          <cell r="B19" t="str">
            <v>ACCESORIOS PVC-P 1 1/4" ( Codo , unión y tapón )</v>
          </cell>
          <cell r="C19" t="str">
            <v>un</v>
          </cell>
          <cell r="D19">
            <v>2500</v>
          </cell>
        </row>
        <row r="20">
          <cell r="B20" t="str">
            <v>ACCESORIOS PVC-P 1/2" ( Codo , unión y tapón )</v>
          </cell>
          <cell r="C20" t="str">
            <v>un</v>
          </cell>
          <cell r="D20">
            <v>450</v>
          </cell>
        </row>
        <row r="21">
          <cell r="B21" t="str">
            <v>ACCESORIOS PVC-P 2" ( Codo , unión y tapón )</v>
          </cell>
          <cell r="C21" t="str">
            <v>un</v>
          </cell>
          <cell r="D21">
            <v>5000</v>
          </cell>
        </row>
        <row r="22">
          <cell r="B22" t="str">
            <v>ACCESORIOS PVC-P 3/4" ( Codo, unión y tapón )</v>
          </cell>
          <cell r="C22" t="str">
            <v>un</v>
          </cell>
          <cell r="D22">
            <v>1200</v>
          </cell>
        </row>
        <row r="23">
          <cell r="B23" t="str">
            <v>ACCESORIOS SUJECION TRANFORMADOR</v>
          </cell>
          <cell r="C23" t="str">
            <v>un</v>
          </cell>
          <cell r="D23">
            <v>50000</v>
          </cell>
        </row>
        <row r="24">
          <cell r="B24" t="str">
            <v>ACERO 37.000 PSI</v>
          </cell>
          <cell r="C24" t="str">
            <v>kg</v>
          </cell>
          <cell r="D24">
            <v>1900</v>
          </cell>
        </row>
        <row r="25">
          <cell r="B25" t="str">
            <v xml:space="preserve">ACERO 60.000 PSI </v>
          </cell>
          <cell r="C25" t="str">
            <v>kg</v>
          </cell>
          <cell r="D25">
            <v>1900</v>
          </cell>
        </row>
        <row r="26">
          <cell r="B26" t="str">
            <v>ACERO ESTRUCTURAL ACESCO PHR Cal. 12</v>
          </cell>
          <cell r="C26" t="str">
            <v>kg</v>
          </cell>
          <cell r="D26">
            <v>4500</v>
          </cell>
        </row>
        <row r="27">
          <cell r="B27" t="str">
            <v>ACIDO FLORIDRICO</v>
          </cell>
          <cell r="C27" t="str">
            <v>lt</v>
          </cell>
          <cell r="D27">
            <v>15500</v>
          </cell>
        </row>
        <row r="28">
          <cell r="B28" t="str">
            <v>ACIDO NITRICO</v>
          </cell>
          <cell r="C28" t="str">
            <v>lt</v>
          </cell>
          <cell r="D28">
            <v>4500</v>
          </cell>
        </row>
        <row r="29">
          <cell r="B29" t="str">
            <v>ACONDICIONADOR NOVAFORT 250ML  Pavco</v>
          </cell>
          <cell r="C29" t="str">
            <v>un</v>
          </cell>
          <cell r="D29">
            <v>15000</v>
          </cell>
        </row>
        <row r="30">
          <cell r="B30" t="str">
            <v>ACPM</v>
          </cell>
          <cell r="C30" t="str">
            <v>gl</v>
          </cell>
          <cell r="D30">
            <v>8500</v>
          </cell>
        </row>
        <row r="31">
          <cell r="B31" t="str">
            <v>ADAPTADOR CONDUIT PVC 1/2"</v>
          </cell>
          <cell r="C31" t="str">
            <v>un</v>
          </cell>
          <cell r="D31">
            <v>500</v>
          </cell>
        </row>
        <row r="32">
          <cell r="B32" t="str">
            <v>ADAPTADOR MACHO   3/4"</v>
          </cell>
          <cell r="C32" t="str">
            <v>un</v>
          </cell>
          <cell r="D32">
            <v>600</v>
          </cell>
        </row>
        <row r="33">
          <cell r="B33" t="str">
            <v>ADAPTADOR TERMINAL CONDUIT 3/4"</v>
          </cell>
          <cell r="C33" t="str">
            <v>un</v>
          </cell>
          <cell r="D33">
            <v>300</v>
          </cell>
        </row>
        <row r="34">
          <cell r="B34" t="str">
            <v>ADAPTADORES MACHO 1/2"</v>
          </cell>
          <cell r="C34" t="str">
            <v>un</v>
          </cell>
          <cell r="D34">
            <v>300</v>
          </cell>
        </row>
        <row r="35">
          <cell r="B35" t="str">
            <v>ADHESIVO EPOXICO G5 DE 651 ml</v>
          </cell>
          <cell r="C35" t="str">
            <v>un</v>
          </cell>
          <cell r="D35">
            <v>55000</v>
          </cell>
        </row>
        <row r="36">
          <cell r="B36" t="str">
            <v>ADHESIVO NOVAFORT 310 ML  Pavco</v>
          </cell>
          <cell r="C36" t="str">
            <v>un</v>
          </cell>
          <cell r="D36">
            <v>15000</v>
          </cell>
        </row>
        <row r="37">
          <cell r="B37" t="str">
            <v>AGUA</v>
          </cell>
          <cell r="C37" t="str">
            <v>lt</v>
          </cell>
          <cell r="D37">
            <v>500</v>
          </cell>
        </row>
        <row r="38">
          <cell r="B38" t="str">
            <v>AISLADORES</v>
          </cell>
          <cell r="C38" t="str">
            <v>un</v>
          </cell>
          <cell r="D38">
            <v>4500</v>
          </cell>
        </row>
        <row r="39">
          <cell r="B39" t="str">
            <v>AISLADORES DE PIN CON ESPIGO</v>
          </cell>
          <cell r="C39" t="str">
            <v>un</v>
          </cell>
          <cell r="D39">
            <v>42000</v>
          </cell>
        </row>
        <row r="40">
          <cell r="B40" t="str">
            <v>AISLADORES DE RETENCION</v>
          </cell>
          <cell r="C40" t="str">
            <v>un</v>
          </cell>
          <cell r="D40">
            <v>72500</v>
          </cell>
        </row>
        <row r="41">
          <cell r="B41" t="str">
            <v>AISLADORES EMISORES</v>
          </cell>
          <cell r="C41" t="str">
            <v>un</v>
          </cell>
          <cell r="D41">
            <v>85000</v>
          </cell>
        </row>
        <row r="42">
          <cell r="B42" t="str">
            <v>ALAMBRE COBRE DESNUDO AWG  12</v>
          </cell>
          <cell r="C42" t="str">
            <v>ml</v>
          </cell>
          <cell r="D42">
            <v>1700</v>
          </cell>
        </row>
        <row r="43">
          <cell r="B43" t="str">
            <v>ALAMBRE COBRE THHN 12 AWG</v>
          </cell>
          <cell r="C43" t="str">
            <v>ml</v>
          </cell>
          <cell r="D43">
            <v>1900</v>
          </cell>
        </row>
        <row r="44">
          <cell r="B44" t="str">
            <v>ALAMBRE NEGRO       No.18</v>
          </cell>
          <cell r="C44" t="str">
            <v>kg</v>
          </cell>
          <cell r="D44">
            <v>3000</v>
          </cell>
        </row>
        <row r="45">
          <cell r="B45" t="str">
            <v>ALFACOLOR 3-15</v>
          </cell>
          <cell r="C45" t="str">
            <v>kg</v>
          </cell>
          <cell r="D45">
            <v>2000</v>
          </cell>
        </row>
        <row r="46">
          <cell r="B46" t="str">
            <v>ALFAJIAS CONCRETO     .25</v>
          </cell>
          <cell r="C46" t="str">
            <v>ml</v>
          </cell>
          <cell r="D46">
            <v>25000</v>
          </cell>
        </row>
        <row r="47">
          <cell r="B47" t="str">
            <v>ALUMINIO PARA CIELO RASO INC ESTRUCTURA</v>
          </cell>
          <cell r="C47" t="str">
            <v>m2</v>
          </cell>
          <cell r="D47">
            <v>10500</v>
          </cell>
        </row>
        <row r="48">
          <cell r="B48" t="str">
            <v>ALUMINIO PARA DIVISION BAÑO</v>
          </cell>
          <cell r="C48" t="str">
            <v>m2</v>
          </cell>
          <cell r="D48">
            <v>40000</v>
          </cell>
        </row>
        <row r="49">
          <cell r="B49" t="str">
            <v>AMPLIFICADOR TV CON 20 SALIDAS</v>
          </cell>
          <cell r="C49" t="str">
            <v>un</v>
          </cell>
          <cell r="D49">
            <v>450000</v>
          </cell>
        </row>
        <row r="50">
          <cell r="B50" t="str">
            <v>ANCLAJE CAMISA DE 3/8"</v>
          </cell>
          <cell r="C50" t="str">
            <v>un</v>
          </cell>
          <cell r="D50">
            <v>1200</v>
          </cell>
        </row>
        <row r="51">
          <cell r="B51" t="str">
            <v>ÁNGULO     1 x 1 x 1/8" de 6 mts</v>
          </cell>
          <cell r="C51" t="str">
            <v>un</v>
          </cell>
          <cell r="D51">
            <v>17500</v>
          </cell>
        </row>
        <row r="52">
          <cell r="B52" t="str">
            <v>ÁNGULO     1 x 1 x 3/16" de 6 mts</v>
          </cell>
          <cell r="C52" t="str">
            <v>un</v>
          </cell>
          <cell r="D52">
            <v>20450</v>
          </cell>
        </row>
        <row r="53">
          <cell r="B53" t="str">
            <v>ANGULO 1 1/2X3/16</v>
          </cell>
          <cell r="C53" t="str">
            <v>un</v>
          </cell>
          <cell r="D53">
            <v>42000</v>
          </cell>
        </row>
        <row r="54">
          <cell r="B54" t="str">
            <v>ANGULO 1"X1/8"</v>
          </cell>
          <cell r="C54" t="str">
            <v>ml</v>
          </cell>
          <cell r="D54">
            <v>3500</v>
          </cell>
        </row>
        <row r="55">
          <cell r="B55" t="str">
            <v xml:space="preserve">ANGULO 2" * 2" * 1/8" </v>
          </cell>
          <cell r="C55" t="str">
            <v>kg</v>
          </cell>
          <cell r="D55">
            <v>2800</v>
          </cell>
        </row>
        <row r="56">
          <cell r="B56" t="str">
            <v xml:space="preserve">ANGULO 2" * 2" * 3/16" </v>
          </cell>
          <cell r="C56" t="str">
            <v>un</v>
          </cell>
          <cell r="D56">
            <v>50000</v>
          </cell>
        </row>
        <row r="57">
          <cell r="B57" t="str">
            <v>ANGULO 3/4"</v>
          </cell>
          <cell r="C57" t="str">
            <v>ml</v>
          </cell>
          <cell r="D57">
            <v>2000</v>
          </cell>
        </row>
        <row r="58">
          <cell r="B58" t="str">
            <v>ANGULO DE 1"x1/8"</v>
          </cell>
          <cell r="C58" t="str">
            <v>ml</v>
          </cell>
          <cell r="D58">
            <v>4250</v>
          </cell>
        </row>
        <row r="59">
          <cell r="B59" t="str">
            <v>ANGULOS DE ENSAMBLE</v>
          </cell>
          <cell r="C59" t="str">
            <v>gb</v>
          </cell>
          <cell r="D59">
            <v>20000</v>
          </cell>
        </row>
        <row r="60">
          <cell r="B60" t="str">
            <v>ANGULOS EN ALUMINIO BLANCO DE 3m</v>
          </cell>
          <cell r="C60" t="str">
            <v>un</v>
          </cell>
          <cell r="D60">
            <v>7000</v>
          </cell>
        </row>
        <row r="61">
          <cell r="B61" t="str">
            <v xml:space="preserve">ANTENA EXTERNA COMUNAL TV </v>
          </cell>
          <cell r="C61" t="str">
            <v>un</v>
          </cell>
          <cell r="D61">
            <v>75000</v>
          </cell>
        </row>
        <row r="62">
          <cell r="B62" t="str">
            <v>ANTICORROSIVO</v>
          </cell>
          <cell r="C62" t="str">
            <v>gl</v>
          </cell>
          <cell r="D62">
            <v>28500</v>
          </cell>
        </row>
        <row r="63">
          <cell r="B63" t="str">
            <v xml:space="preserve">ANTICORROSIVO </v>
          </cell>
          <cell r="C63" t="str">
            <v>gl</v>
          </cell>
          <cell r="D63">
            <v>28500</v>
          </cell>
        </row>
        <row r="64">
          <cell r="B64" t="str">
            <v>ARENA DE RIO</v>
          </cell>
          <cell r="C64" t="str">
            <v>m3</v>
          </cell>
          <cell r="D64">
            <v>110000</v>
          </cell>
        </row>
        <row r="65">
          <cell r="B65" t="str">
            <v>ARENA LAVADA DE PEÑA</v>
          </cell>
          <cell r="C65" t="str">
            <v>m3</v>
          </cell>
          <cell r="D65">
            <v>35000</v>
          </cell>
        </row>
        <row r="66">
          <cell r="B66" t="str">
            <v>ARBOL</v>
          </cell>
          <cell r="C66" t="str">
            <v>un</v>
          </cell>
          <cell r="D66">
            <v>352000</v>
          </cell>
        </row>
        <row r="67">
          <cell r="B67" t="str">
            <v>ASFALTO TIPO 190/220 200 kg</v>
          </cell>
          <cell r="C67" t="str">
            <v>kg</v>
          </cell>
          <cell r="D67">
            <v>2500</v>
          </cell>
        </row>
        <row r="68">
          <cell r="B68" t="str">
            <v>BALA DULUX 2X20W, REFLECTOR EN ALUMINIO BRILLADO. DIAMETRO 20,5 CMS, ACABADO BLANCO. INCLUYE 2 BOMBILLOS DULUX 20W ROSCA, LUZ 6500K</v>
          </cell>
          <cell r="C68" t="str">
            <v>un</v>
          </cell>
          <cell r="D68">
            <v>37000</v>
          </cell>
        </row>
        <row r="69">
          <cell r="B69" t="str">
            <v>BALA FLUORESCENTE 2X26 CON BOMBILLOS AHORRADORES</v>
          </cell>
          <cell r="C69" t="str">
            <v>un</v>
          </cell>
          <cell r="D69">
            <v>95000</v>
          </cell>
        </row>
        <row r="70">
          <cell r="B70" t="str">
            <v>BALDOSA EN GRANITO ALFA</v>
          </cell>
          <cell r="C70" t="str">
            <v>m2</v>
          </cell>
          <cell r="D70">
            <v>40000</v>
          </cell>
        </row>
        <row r="71">
          <cell r="B71" t="str">
            <v>BALDOSA PORCELANATICO</v>
          </cell>
          <cell r="C71" t="str">
            <v>m2</v>
          </cell>
          <cell r="D71">
            <v>50000</v>
          </cell>
        </row>
        <row r="72">
          <cell r="B72" t="str">
            <v>BARNIZ</v>
          </cell>
          <cell r="C72" t="str">
            <v>gl</v>
          </cell>
          <cell r="D72">
            <v>60000</v>
          </cell>
        </row>
        <row r="73">
          <cell r="B73" t="str">
            <v>BANDEJA PORTACABLES 60X8</v>
          </cell>
          <cell r="C73" t="str">
            <v>ML</v>
          </cell>
          <cell r="D73">
            <v>95000</v>
          </cell>
        </row>
        <row r="74">
          <cell r="B74" t="str">
            <v>BASE PARA FOTOCELDA CON SOPORTE</v>
          </cell>
          <cell r="C74" t="str">
            <v>un</v>
          </cell>
          <cell r="D74">
            <v>5000</v>
          </cell>
        </row>
        <row r="75">
          <cell r="B75" t="str">
            <v>BISAGRAS</v>
          </cell>
          <cell r="C75" t="str">
            <v>un</v>
          </cell>
          <cell r="D75">
            <v>3500</v>
          </cell>
        </row>
        <row r="76">
          <cell r="B76" t="str">
            <v>BISAGRAS PARA VENTANAS METALICAS</v>
          </cell>
          <cell r="C76" t="str">
            <v>par</v>
          </cell>
          <cell r="D76">
            <v>2000</v>
          </cell>
        </row>
        <row r="77">
          <cell r="B77" t="str">
            <v>BISAGRAS PUERTAS COCINA</v>
          </cell>
          <cell r="C77" t="str">
            <v>un</v>
          </cell>
          <cell r="D77">
            <v>1250</v>
          </cell>
        </row>
        <row r="78">
          <cell r="B78" t="str">
            <v>BISEL PARA VIDRIO ESPEJO</v>
          </cell>
          <cell r="C78" t="str">
            <v>ml</v>
          </cell>
          <cell r="D78">
            <v>5000</v>
          </cell>
        </row>
        <row r="79">
          <cell r="B79" t="str">
            <v>BLOQUE No. 3</v>
          </cell>
          <cell r="C79" t="str">
            <v>un</v>
          </cell>
          <cell r="D79">
            <v>850</v>
          </cell>
        </row>
        <row r="80">
          <cell r="B80" t="str">
            <v xml:space="preserve">BLOQUE No. 4 </v>
          </cell>
          <cell r="C80" t="str">
            <v>un</v>
          </cell>
          <cell r="D80">
            <v>800</v>
          </cell>
        </row>
        <row r="81">
          <cell r="B81" t="str">
            <v xml:space="preserve">BLOQUE No. 5 </v>
          </cell>
          <cell r="C81" t="str">
            <v>un</v>
          </cell>
          <cell r="D81">
            <v>850</v>
          </cell>
        </row>
        <row r="82">
          <cell r="B82" t="str">
            <v xml:space="preserve">Boca puerta en mármol,  incluye nariz redonda </v>
          </cell>
          <cell r="C82" t="str">
            <v>ml</v>
          </cell>
          <cell r="D82">
            <v>40000</v>
          </cell>
        </row>
        <row r="83">
          <cell r="B83" t="str">
            <v>BOQUILLA TERMINAL PVC 1"</v>
          </cell>
          <cell r="C83" t="str">
            <v>un</v>
          </cell>
          <cell r="D83">
            <v>2000</v>
          </cell>
        </row>
        <row r="84">
          <cell r="B84" t="str">
            <v>BOSEL</v>
          </cell>
          <cell r="C84" t="str">
            <v>ml</v>
          </cell>
          <cell r="D84">
            <v>500</v>
          </cell>
        </row>
        <row r="85">
          <cell r="B85" t="str">
            <v>BOMBAS PARA SISTEMA DE PLANTA TRATAMIENTO</v>
          </cell>
          <cell r="C85" t="str">
            <v>un</v>
          </cell>
          <cell r="D85">
            <v>9500000</v>
          </cell>
        </row>
        <row r="86">
          <cell r="B86" t="str">
            <v>BRAZO HIDRAULICO</v>
          </cell>
          <cell r="C86" t="str">
            <v>un</v>
          </cell>
          <cell r="D86">
            <v>220000</v>
          </cell>
        </row>
        <row r="87">
          <cell r="B87" t="str">
            <v>BROCA DE 5/8"</v>
          </cell>
          <cell r="C87" t="str">
            <v>un</v>
          </cell>
          <cell r="D87">
            <v>70000</v>
          </cell>
        </row>
        <row r="88">
          <cell r="B88" t="str">
            <v>BROCAS 1/2"</v>
          </cell>
          <cell r="C88" t="str">
            <v>un</v>
          </cell>
          <cell r="D88">
            <v>60000</v>
          </cell>
        </row>
        <row r="89">
          <cell r="B89" t="str">
            <v>BROCAS 1/4"</v>
          </cell>
          <cell r="C89" t="str">
            <v>un</v>
          </cell>
          <cell r="D89">
            <v>4500</v>
          </cell>
        </row>
        <row r="90">
          <cell r="B90" t="str">
            <v>BROCAS, GRAPAS, CHAZOS Y TORNILLOS</v>
          </cell>
          <cell r="C90" t="str">
            <v>global</v>
          </cell>
          <cell r="D90">
            <v>10000</v>
          </cell>
        </row>
        <row r="91">
          <cell r="B91" t="str">
            <v>BUSHING 4"X2" A.C.</v>
          </cell>
          <cell r="C91" t="str">
            <v>un</v>
          </cell>
          <cell r="D91">
            <v>32480</v>
          </cell>
        </row>
        <row r="92">
          <cell r="B92" t="str">
            <v>CABALLETE ETERNIT</v>
          </cell>
          <cell r="C92" t="str">
            <v>un</v>
          </cell>
          <cell r="D92">
            <v>14500</v>
          </cell>
        </row>
        <row r="93">
          <cell r="B93" t="str">
            <v>CABALLETE THERMOACUSTICA DE 2.00X0.70</v>
          </cell>
          <cell r="C93" t="str">
            <v>un</v>
          </cell>
          <cell r="D93">
            <v>55000</v>
          </cell>
        </row>
        <row r="94">
          <cell r="B94" t="str">
            <v>CABLE #4 COBRE DESNUDO</v>
          </cell>
          <cell r="C94" t="str">
            <v>ml</v>
          </cell>
          <cell r="D94">
            <v>8500</v>
          </cell>
        </row>
        <row r="95">
          <cell r="B95" t="str">
            <v>Cable 10 THWN/THHN Cu-AWG 600V</v>
          </cell>
          <cell r="C95" t="str">
            <v>ml</v>
          </cell>
          <cell r="D95">
            <v>6500</v>
          </cell>
        </row>
        <row r="96">
          <cell r="B96" t="str">
            <v>cable 2/0</v>
          </cell>
          <cell r="C96" t="str">
            <v>ml</v>
          </cell>
          <cell r="D96">
            <v>23500</v>
          </cell>
        </row>
        <row r="97">
          <cell r="B97" t="str">
            <v>Cable 8 THWN/THHN Cu-AWG 600V</v>
          </cell>
          <cell r="C97" t="str">
            <v>ml</v>
          </cell>
          <cell r="D97">
            <v>3800</v>
          </cell>
        </row>
        <row r="98">
          <cell r="B98" t="str">
            <v>CABLE ANTIFRAUDE #8</v>
          </cell>
          <cell r="C98" t="str">
            <v>ml</v>
          </cell>
          <cell r="D98">
            <v>4500</v>
          </cell>
        </row>
        <row r="99">
          <cell r="B99" t="str">
            <v xml:space="preserve">CABLE BLINDADO COAXIAL RG59 U TV </v>
          </cell>
          <cell r="C99" t="str">
            <v>ml</v>
          </cell>
          <cell r="D99">
            <v>1500</v>
          </cell>
        </row>
        <row r="100">
          <cell r="B100" t="str">
            <v>CABLE DUPLEX DE 2X16</v>
          </cell>
          <cell r="C100" t="str">
            <v>ml</v>
          </cell>
          <cell r="D100">
            <v>2500</v>
          </cell>
        </row>
        <row r="101">
          <cell r="B101" t="str">
            <v>Cable 12 THWN/THHN Cu-AWG 600V</v>
          </cell>
          <cell r="C101" t="str">
            <v>ml</v>
          </cell>
          <cell r="D101">
            <v>2500</v>
          </cell>
        </row>
        <row r="102">
          <cell r="B102" t="str">
            <v>Cable 14 THWN/THHN Cu-AWG 600V</v>
          </cell>
          <cell r="C102" t="str">
            <v>ml</v>
          </cell>
          <cell r="D102">
            <v>1500</v>
          </cell>
        </row>
        <row r="103">
          <cell r="B103" t="str">
            <v>Cable 8 THWN/THHN Cu-AWG 600V</v>
          </cell>
          <cell r="C103" t="str">
            <v>ml</v>
          </cell>
          <cell r="D103">
            <v>3800</v>
          </cell>
        </row>
        <row r="104">
          <cell r="B104" t="str">
            <v>CABLE ENCAUCHETADO 3#4+1#6 T</v>
          </cell>
          <cell r="C104" t="str">
            <v>ml</v>
          </cell>
          <cell r="D104">
            <v>55500</v>
          </cell>
        </row>
        <row r="105">
          <cell r="B105" t="str">
            <v>CABLE DE COBRE DESNUDO No.12 AWG</v>
          </cell>
          <cell r="C105" t="str">
            <v>ml</v>
          </cell>
          <cell r="D105">
            <v>2600</v>
          </cell>
        </row>
        <row r="106">
          <cell r="B106" t="str">
            <v>CABLE No. 12 T</v>
          </cell>
          <cell r="C106" t="str">
            <v>ml</v>
          </cell>
          <cell r="D106">
            <v>3000</v>
          </cell>
        </row>
        <row r="107">
          <cell r="B107" t="str">
            <v>CABLE PARA SEÑALES SISTEMA CONTRA INCENDIO  2 PARES (2X22AWG) NPLF AISLAMIENTO EN PVC DE ACUERDO A LAS NORMAS IEC189, IEC708</v>
          </cell>
          <cell r="C107" t="str">
            <v>m</v>
          </cell>
          <cell r="D107">
            <v>3950</v>
          </cell>
        </row>
        <row r="108">
          <cell r="B108" t="str">
            <v>CABLE TELEFONICO 2 PARES</v>
          </cell>
          <cell r="C108" t="str">
            <v>ml</v>
          </cell>
          <cell r="D108">
            <v>1200</v>
          </cell>
        </row>
        <row r="109">
          <cell r="B109" t="str">
            <v>CAJA 2400</v>
          </cell>
          <cell r="C109" t="str">
            <v>un</v>
          </cell>
          <cell r="D109">
            <v>2000</v>
          </cell>
        </row>
        <row r="110">
          <cell r="B110" t="str">
            <v>CAJA 5800</v>
          </cell>
          <cell r="C110" t="str">
            <v>un</v>
          </cell>
          <cell r="D110">
            <v>1500</v>
          </cell>
        </row>
        <row r="111">
          <cell r="B111" t="str">
            <v>CAJA MEDIDOR ACUEDUCTO CON TAPA Y CERRADURA</v>
          </cell>
          <cell r="C111" t="str">
            <v>un</v>
          </cell>
          <cell r="D111">
            <v>70000</v>
          </cell>
        </row>
        <row r="112">
          <cell r="B112" t="str">
            <v>CAJA MEDIDOR DE AGUA 60*28*14</v>
          </cell>
          <cell r="C112" t="str">
            <v>un</v>
          </cell>
          <cell r="D112">
            <v>50000</v>
          </cell>
        </row>
        <row r="113">
          <cell r="B113" t="str">
            <v>CAJA MONOFASICA DE 4 CIRCUITOS CON TACOS</v>
          </cell>
          <cell r="C113" t="str">
            <v>un</v>
          </cell>
          <cell r="D113">
            <v>100000</v>
          </cell>
        </row>
        <row r="114">
          <cell r="B114" t="str">
            <v>CAJA OCTOGONAL GALVANIZADA (CAJA EMP GALV.OCTAGONAL 4")</v>
          </cell>
          <cell r="C114" t="str">
            <v>un</v>
          </cell>
          <cell r="D114">
            <v>2500</v>
          </cell>
        </row>
        <row r="115">
          <cell r="B115" t="str">
            <v>CAJA METALICA AMPLIFICADOR TV</v>
          </cell>
          <cell r="C115" t="str">
            <v>un</v>
          </cell>
          <cell r="D115">
            <v>220000</v>
          </cell>
        </row>
        <row r="116">
          <cell r="B116" t="str">
            <v>CAJA SENCILLA CONDUIT (CAJA EMP GALV.RECTANG. 2X4")</v>
          </cell>
          <cell r="C116" t="str">
            <v>un</v>
          </cell>
          <cell r="D116">
            <v>2000</v>
          </cell>
        </row>
        <row r="117">
          <cell r="B117" t="str">
            <v xml:space="preserve">CAJAS DE 20X25X10 CM PARA CONEXIÓN </v>
          </cell>
          <cell r="C117" t="str">
            <v>un</v>
          </cell>
          <cell r="D117">
            <v>49500</v>
          </cell>
        </row>
        <row r="118">
          <cell r="B118" t="str">
            <v>CALENTADOR ELECTRICO 20 GL 120 V HACEB</v>
          </cell>
          <cell r="C118" t="str">
            <v>un</v>
          </cell>
          <cell r="D118">
            <v>579900</v>
          </cell>
        </row>
        <row r="119">
          <cell r="B119" t="str">
            <v>CARBURO BLANCO</v>
          </cell>
          <cell r="C119" t="str">
            <v>gl</v>
          </cell>
          <cell r="D119">
            <v>55000</v>
          </cell>
        </row>
        <row r="120">
          <cell r="B120" t="str">
            <v>CAOLÍN</v>
          </cell>
          <cell r="C120" t="str">
            <v>bt</v>
          </cell>
          <cell r="D120">
            <v>12000</v>
          </cell>
        </row>
        <row r="121">
          <cell r="B121" t="str">
            <v>CAPACETE 1"</v>
          </cell>
          <cell r="C121" t="str">
            <v>un</v>
          </cell>
          <cell r="D121">
            <v>53333.333333333336</v>
          </cell>
        </row>
        <row r="122">
          <cell r="B122" t="str">
            <v>CASETÓN DE GUADUA h=0.42</v>
          </cell>
          <cell r="C122" t="str">
            <v>ml</v>
          </cell>
          <cell r="D122">
            <v>15000</v>
          </cell>
        </row>
        <row r="124">
          <cell r="B124" t="str">
            <v>CEDRO CAQUETA</v>
          </cell>
          <cell r="C124" t="str">
            <v>pieza</v>
          </cell>
          <cell r="D124">
            <v>35000</v>
          </cell>
        </row>
        <row r="125">
          <cell r="B125" t="str">
            <v xml:space="preserve">CELDA METÁLICA -LÁMINA COLD-ROLLED PARA  TRANSFORMADOR </v>
          </cell>
          <cell r="C125" t="str">
            <v>un</v>
          </cell>
          <cell r="D125">
            <v>2300000</v>
          </cell>
        </row>
        <row r="126">
          <cell r="B126" t="str">
            <v>CEMENTO MARINO</v>
          </cell>
          <cell r="C126" t="str">
            <v>gl</v>
          </cell>
          <cell r="D126">
            <v>38000</v>
          </cell>
        </row>
        <row r="127">
          <cell r="B127" t="str">
            <v>CEMENTO BLANCO</v>
          </cell>
          <cell r="C127" t="str">
            <v>kg</v>
          </cell>
          <cell r="D127">
            <v>1200</v>
          </cell>
        </row>
        <row r="128">
          <cell r="B128" t="str">
            <v>CEMENTO GRIS</v>
          </cell>
          <cell r="C128" t="str">
            <v>bt</v>
          </cell>
          <cell r="D128">
            <v>25000</v>
          </cell>
        </row>
        <row r="129">
          <cell r="B129" t="str">
            <v xml:space="preserve">CERAMICA </v>
          </cell>
          <cell r="C129" t="str">
            <v>m2</v>
          </cell>
          <cell r="D129">
            <v>25000</v>
          </cell>
        </row>
        <row r="130">
          <cell r="B130" t="str">
            <v>CERRADURA INAFER</v>
          </cell>
          <cell r="C130" t="str">
            <v>un</v>
          </cell>
          <cell r="D130">
            <v>22000</v>
          </cell>
        </row>
        <row r="131">
          <cell r="B131" t="str">
            <v>CERRADURA POMA MADERA ALCOBA</v>
          </cell>
          <cell r="C131" t="str">
            <v>un</v>
          </cell>
          <cell r="D131">
            <v>28500</v>
          </cell>
        </row>
        <row r="132">
          <cell r="B132" t="str">
            <v>CERRADURA POMA PUERTAS</v>
          </cell>
          <cell r="C132" t="str">
            <v>un</v>
          </cell>
          <cell r="D132">
            <v>15000</v>
          </cell>
        </row>
        <row r="133">
          <cell r="B133" t="str">
            <v>CENEFA EN MADERA DE 0.12 TINTADA</v>
          </cell>
          <cell r="C133" t="str">
            <v>ml</v>
          </cell>
          <cell r="D133">
            <v>45000</v>
          </cell>
        </row>
        <row r="134">
          <cell r="B134" t="str">
            <v>CERROJO EN ACERO INOXIDABLE</v>
          </cell>
          <cell r="C134" t="str">
            <v>un</v>
          </cell>
          <cell r="D134">
            <v>60000</v>
          </cell>
        </row>
        <row r="135">
          <cell r="B135" t="str">
            <v>CERRADURA SCHLAGE BAÑO  A40S Cromado Mate</v>
          </cell>
          <cell r="C135" t="str">
            <v>un</v>
          </cell>
          <cell r="D135">
            <v>36000</v>
          </cell>
        </row>
        <row r="136">
          <cell r="B136" t="str">
            <v>CHEQUE HORIZONTAL 1/2"</v>
          </cell>
          <cell r="C136" t="str">
            <v>un</v>
          </cell>
          <cell r="D136">
            <v>10000</v>
          </cell>
        </row>
        <row r="137">
          <cell r="B137" t="str">
            <v>CHEQUE R&amp;W Roscado 3/4" Ref. 236</v>
          </cell>
          <cell r="C137" t="str">
            <v>un</v>
          </cell>
          <cell r="D137">
            <v>37000</v>
          </cell>
        </row>
        <row r="138">
          <cell r="B138" t="str">
            <v>CIELO RASO Star Orion ( perfileria aluminio 1" )</v>
          </cell>
          <cell r="C138" t="str">
            <v>m2</v>
          </cell>
          <cell r="D138">
            <v>25000</v>
          </cell>
        </row>
        <row r="139">
          <cell r="B139" t="str">
            <v>CILINDRO DE GAS PROPANO</v>
          </cell>
          <cell r="C139" t="str">
            <v>un</v>
          </cell>
          <cell r="D139">
            <v>25000</v>
          </cell>
        </row>
        <row r="140">
          <cell r="B140" t="str">
            <v>CINTA BANDIT 1/2" CON GRAPAS</v>
          </cell>
          <cell r="C140" t="str">
            <v>un</v>
          </cell>
          <cell r="D140">
            <v>105000</v>
          </cell>
        </row>
        <row r="141">
          <cell r="B141" t="str">
            <v>CINTA PAPEL</v>
          </cell>
          <cell r="C141" t="str">
            <v>rl</v>
          </cell>
          <cell r="D141">
            <v>8000</v>
          </cell>
        </row>
        <row r="142">
          <cell r="B142" t="str">
            <v>CINTA TEFLÓN 10 m 1/2"</v>
          </cell>
          <cell r="C142" t="str">
            <v>un</v>
          </cell>
          <cell r="D142">
            <v>2000</v>
          </cell>
        </row>
        <row r="143">
          <cell r="B143" t="str">
            <v>CLOSET</v>
          </cell>
          <cell r="C143" t="str">
            <v>m2</v>
          </cell>
          <cell r="D143">
            <v>170000</v>
          </cell>
        </row>
        <row r="144">
          <cell r="B144" t="str">
            <v>COCINA INTEGRAL</v>
          </cell>
          <cell r="C144" t="str">
            <v>ml</v>
          </cell>
          <cell r="D144">
            <v>1180000</v>
          </cell>
        </row>
        <row r="145">
          <cell r="B145" t="str">
            <v>CODO 90° 1/4 CxC SANITARIO 3" Pavco</v>
          </cell>
          <cell r="C145" t="str">
            <v>un</v>
          </cell>
          <cell r="D145">
            <v>15000</v>
          </cell>
        </row>
        <row r="146">
          <cell r="B146" t="str">
            <v>CODO 90° 1/4 CxC SANITARIO 4" Pavco</v>
          </cell>
          <cell r="C146" t="str">
            <v>un</v>
          </cell>
          <cell r="D146">
            <v>16500</v>
          </cell>
        </row>
        <row r="147">
          <cell r="B147" t="str">
            <v>CODO 90° 1/4 CxE SANITARIO 2"</v>
          </cell>
          <cell r="C147" t="str">
            <v>un</v>
          </cell>
          <cell r="D147">
            <v>190000</v>
          </cell>
        </row>
        <row r="148">
          <cell r="B148" t="str">
            <v>CODO 90° 4" EXTREMO BRIDADO</v>
          </cell>
          <cell r="C148" t="str">
            <v>un</v>
          </cell>
          <cell r="D148">
            <v>190000</v>
          </cell>
        </row>
        <row r="149">
          <cell r="B149" t="str">
            <v>CODO 90° PRESIÓN PVC   3/4" Pavco</v>
          </cell>
          <cell r="C149" t="str">
            <v>un</v>
          </cell>
          <cell r="D149">
            <v>1850</v>
          </cell>
        </row>
        <row r="150">
          <cell r="B150" t="str">
            <v>CODO 90° PRESIÓN PVC 1 1/2" Pavco</v>
          </cell>
          <cell r="C150" t="str">
            <v>un</v>
          </cell>
          <cell r="D150">
            <v>3500</v>
          </cell>
        </row>
        <row r="151">
          <cell r="B151" t="str">
            <v>CODO PRESIÓN           1"</v>
          </cell>
          <cell r="C151" t="str">
            <v>un</v>
          </cell>
          <cell r="D151">
            <v>2500</v>
          </cell>
        </row>
        <row r="152">
          <cell r="B152" t="str">
            <v>COMBO SANITARIO BLANCO AHORRADOR</v>
          </cell>
          <cell r="C152" t="str">
            <v>un</v>
          </cell>
          <cell r="D152">
            <v>310000</v>
          </cell>
        </row>
        <row r="153">
          <cell r="B153" t="str">
            <v>CONCERTINA EN ACERO INOXIDABLE DE 18"</v>
          </cell>
          <cell r="C153" t="str">
            <v>ml</v>
          </cell>
          <cell r="D153">
            <v>16500</v>
          </cell>
        </row>
        <row r="154">
          <cell r="B154" t="str">
            <v>CONCRETO DE 1500 PSI</v>
          </cell>
          <cell r="C154" t="str">
            <v>m3</v>
          </cell>
          <cell r="D154">
            <v>270000</v>
          </cell>
        </row>
        <row r="155">
          <cell r="B155" t="str">
            <v>CONCRETO DE 2000 PSI</v>
          </cell>
          <cell r="C155" t="str">
            <v>m3</v>
          </cell>
          <cell r="D155">
            <v>280000</v>
          </cell>
        </row>
        <row r="156">
          <cell r="B156" t="str">
            <v>CONCRETO DE 2500 PSI</v>
          </cell>
          <cell r="C156" t="str">
            <v>m3</v>
          </cell>
          <cell r="D156">
            <v>290000</v>
          </cell>
        </row>
        <row r="157">
          <cell r="B157" t="str">
            <v>CONCRETO DE 3000 PSI</v>
          </cell>
          <cell r="C157" t="str">
            <v>m3</v>
          </cell>
          <cell r="D157">
            <v>320000</v>
          </cell>
        </row>
        <row r="158">
          <cell r="B158" t="str">
            <v>CONCRETO DE 3500 PSI</v>
          </cell>
          <cell r="C158" t="str">
            <v>m3</v>
          </cell>
          <cell r="D158">
            <v>330000</v>
          </cell>
        </row>
        <row r="159">
          <cell r="B159" t="str">
            <v>CONCRETO DE 4000 PSI</v>
          </cell>
          <cell r="C159" t="str">
            <v>m3</v>
          </cell>
          <cell r="D159">
            <v>360000</v>
          </cell>
        </row>
        <row r="160">
          <cell r="B160" t="str">
            <v>CONCRETO TREMIE TORNILLO DE 3000 PSI</v>
          </cell>
          <cell r="C160" t="str">
            <v>m3</v>
          </cell>
          <cell r="D160">
            <v>350000</v>
          </cell>
        </row>
        <row r="161">
          <cell r="B161" t="str">
            <v>CONCRETO TREMIE TORNILLO DE 4000 PSI</v>
          </cell>
          <cell r="C161" t="str">
            <v>m3</v>
          </cell>
          <cell r="D161">
            <v>380000</v>
          </cell>
        </row>
        <row r="162">
          <cell r="B162" t="str">
            <v>CONCRETO DE 3500 PSI BAJA PERMEABILIDAD</v>
          </cell>
          <cell r="C162" t="str">
            <v>m3</v>
          </cell>
          <cell r="D162">
            <v>350000</v>
          </cell>
        </row>
        <row r="163">
          <cell r="B163" t="str">
            <v>COPA ESMERIL</v>
          </cell>
          <cell r="C163" t="str">
            <v>un</v>
          </cell>
          <cell r="D163">
            <v>60000</v>
          </cell>
        </row>
        <row r="164">
          <cell r="B164" t="str">
            <v>COPA SIERRA</v>
          </cell>
          <cell r="C164" t="str">
            <v>un</v>
          </cell>
          <cell r="D164">
            <v>14500</v>
          </cell>
        </row>
        <row r="165">
          <cell r="B165" t="str">
            <v>CORREA EN MADERA</v>
          </cell>
          <cell r="C165" t="str">
            <v>ml</v>
          </cell>
          <cell r="D165">
            <v>35000</v>
          </cell>
        </row>
        <row r="166">
          <cell r="B166" t="str">
            <v>CORREA METALICA</v>
          </cell>
          <cell r="C166" t="str">
            <v>ml</v>
          </cell>
          <cell r="D166">
            <v>12500</v>
          </cell>
        </row>
        <row r="167">
          <cell r="B167" t="str">
            <v>CORTACIRCUITOS 15 KV-100 AMPERIOS-</v>
          </cell>
          <cell r="C167" t="str">
            <v>un</v>
          </cell>
          <cell r="D167">
            <v>550000</v>
          </cell>
        </row>
        <row r="168">
          <cell r="B168" t="str">
            <v xml:space="preserve">Cortina corrida Automática tipo Blackout, h= 1.10 m </v>
          </cell>
          <cell r="C168" t="str">
            <v>ml</v>
          </cell>
          <cell r="D168">
            <v>180000</v>
          </cell>
        </row>
        <row r="169">
          <cell r="B169" t="str">
            <v>CURVA 90º PVC 1/2"</v>
          </cell>
          <cell r="C169" t="str">
            <v>un</v>
          </cell>
          <cell r="D169">
            <v>500</v>
          </cell>
        </row>
        <row r="170">
          <cell r="B170" t="str">
            <v>DESAGUE LAVAMANOS SENCILLO Gerfor GF-581084</v>
          </cell>
          <cell r="C170" t="str">
            <v>un</v>
          </cell>
          <cell r="D170">
            <v>15000</v>
          </cell>
        </row>
        <row r="171">
          <cell r="B171" t="str">
            <v>DESAGUE ORINAL 1 1/2"</v>
          </cell>
          <cell r="C171" t="str">
            <v>un</v>
          </cell>
          <cell r="D171">
            <v>14500</v>
          </cell>
        </row>
        <row r="172">
          <cell r="B172" t="str">
            <v>DESCARGADOR DE SOBRETENSION TIPO  LINEA 12 KV- 10 KA-</v>
          </cell>
          <cell r="C172" t="str">
            <v>un</v>
          </cell>
          <cell r="D172">
            <v>480000</v>
          </cell>
        </row>
        <row r="173">
          <cell r="B173" t="str">
            <v xml:space="preserve">DESCARGADOR FRANKLIN DE 5 PUNTAS </v>
          </cell>
          <cell r="C173" t="str">
            <v>un</v>
          </cell>
          <cell r="D173">
            <v>950000</v>
          </cell>
        </row>
        <row r="174">
          <cell r="B174" t="str">
            <v>DIAGONALES</v>
          </cell>
          <cell r="C174" t="str">
            <v>un</v>
          </cell>
          <cell r="D174">
            <v>8500</v>
          </cell>
        </row>
        <row r="175">
          <cell r="B175" t="str">
            <v>DILATACION BRONCE</v>
          </cell>
          <cell r="C175" t="str">
            <v>ml</v>
          </cell>
          <cell r="D175">
            <v>4500</v>
          </cell>
        </row>
        <row r="176">
          <cell r="B176" t="str">
            <v>DILATACIÓN EN BRONCE PC13</v>
          </cell>
          <cell r="C176" t="str">
            <v>ml</v>
          </cell>
          <cell r="D176">
            <v>18500</v>
          </cell>
        </row>
        <row r="177">
          <cell r="B177" t="str">
            <v>DINTELES EN CONCRETO h=0.15m x 0.2m (2500 PSI Mezcla 1:3:3)</v>
          </cell>
          <cell r="C177" t="str">
            <v>ml</v>
          </cell>
          <cell r="D177">
            <v>25000</v>
          </cell>
        </row>
        <row r="178">
          <cell r="B178" t="str">
            <v>DISCO CORTE LADRILLO Y7O CONCRETO</v>
          </cell>
          <cell r="C178" t="str">
            <v>un</v>
          </cell>
          <cell r="D178">
            <v>12500</v>
          </cell>
        </row>
        <row r="179">
          <cell r="B179" t="str">
            <v>DISCO PARA CORTE METAL</v>
          </cell>
          <cell r="C179" t="str">
            <v>un</v>
          </cell>
          <cell r="D179">
            <v>7500</v>
          </cell>
        </row>
        <row r="180">
          <cell r="B180" t="str">
            <v>DISPENSADOR JABON</v>
          </cell>
          <cell r="C180" t="str">
            <v>un</v>
          </cell>
          <cell r="D180">
            <v>32000</v>
          </cell>
        </row>
        <row r="181">
          <cell r="B181" t="str">
            <v>DUCHA Antivandalica Docol DO-17125106</v>
          </cell>
          <cell r="C181" t="str">
            <v>un</v>
          </cell>
          <cell r="D181">
            <v>150000</v>
          </cell>
        </row>
        <row r="182">
          <cell r="B182" t="str">
            <v>DUCHA CON MEZCLADOR</v>
          </cell>
          <cell r="C182" t="str">
            <v>un</v>
          </cell>
          <cell r="D182">
            <v>60000</v>
          </cell>
        </row>
        <row r="183">
          <cell r="B183" t="str">
            <v>DUCHA CON REGISTRO</v>
          </cell>
          <cell r="C183" t="str">
            <v>un</v>
          </cell>
          <cell r="D183">
            <v>35000</v>
          </cell>
        </row>
        <row r="184">
          <cell r="B184" t="str">
            <v>DUCHA ELECTRICA</v>
          </cell>
          <cell r="C184" t="str">
            <v>un</v>
          </cell>
          <cell r="D184">
            <v>55000</v>
          </cell>
        </row>
        <row r="185">
          <cell r="B185" t="str">
            <v>DURMIENTE ABARCO 4 m</v>
          </cell>
          <cell r="C185" t="str">
            <v>ml</v>
          </cell>
          <cell r="D185">
            <v>4200</v>
          </cell>
        </row>
        <row r="186">
          <cell r="B186" t="str">
            <v>DURMIENTE ORDINARIO DE 3 MTS</v>
          </cell>
          <cell r="C186" t="str">
            <v>un</v>
          </cell>
          <cell r="D186">
            <v>4500</v>
          </cell>
        </row>
        <row r="187">
          <cell r="B187" t="str">
            <v>ELEMENTOS FIJACION MANTO</v>
          </cell>
          <cell r="C187" t="str">
            <v>m2</v>
          </cell>
          <cell r="D187">
            <v>1000</v>
          </cell>
        </row>
        <row r="188">
          <cell r="B188" t="str">
            <v>EMPAQUES</v>
          </cell>
          <cell r="C188" t="str">
            <v>ml</v>
          </cell>
          <cell r="D188">
            <v>500</v>
          </cell>
        </row>
        <row r="189">
          <cell r="B189" t="str">
            <v>EMULSION ASFALTICA</v>
          </cell>
          <cell r="C189" t="str">
            <v>caneca</v>
          </cell>
          <cell r="D189">
            <v>75000</v>
          </cell>
        </row>
        <row r="190">
          <cell r="B190" t="str">
            <v>ENCHAPE  DE 20X30</v>
          </cell>
          <cell r="C190" t="str">
            <v>m2</v>
          </cell>
          <cell r="D190">
            <v>28500</v>
          </cell>
        </row>
        <row r="191">
          <cell r="B191" t="str">
            <v>ENCHAPE CERAMICA BLANCO</v>
          </cell>
          <cell r="C191" t="str">
            <v>m2</v>
          </cell>
          <cell r="D191">
            <v>27500</v>
          </cell>
        </row>
        <row r="192">
          <cell r="B192" t="str">
            <v>Enchape paredes interiores Triplex Cedro Tintillad</v>
          </cell>
          <cell r="C192" t="str">
            <v>m2</v>
          </cell>
          <cell r="D192">
            <v>60000</v>
          </cell>
        </row>
        <row r="193">
          <cell r="B193" t="str">
            <v xml:space="preserve">EQUIPO AUTOMÁTICO PARA ALUMBRADO DE EMERGENCIA REFERENCIA ILURAM IL3-2H  </v>
          </cell>
          <cell r="C193" t="str">
            <v>un</v>
          </cell>
          <cell r="D193">
            <v>340000</v>
          </cell>
        </row>
        <row r="194">
          <cell r="B194" t="str">
            <v xml:space="preserve">EQUIPO DE MEDICION  EN MEDIA TENSION </v>
          </cell>
          <cell r="C194" t="str">
            <v>un</v>
          </cell>
          <cell r="D194">
            <v>15500000</v>
          </cell>
        </row>
        <row r="195">
          <cell r="B195" t="str">
            <v>ESGRAFIADO PINTUCO 4 GALONES 30 KG</v>
          </cell>
          <cell r="C195" t="str">
            <v>un</v>
          </cell>
          <cell r="D195">
            <v>65000</v>
          </cell>
        </row>
        <row r="196">
          <cell r="B196" t="str">
            <v>ESMALTE  Sobre lamina lineal Tipo pintulx anoloc verde bronce.</v>
          </cell>
          <cell r="C196" t="str">
            <v>ml</v>
          </cell>
          <cell r="D196">
            <v>4500</v>
          </cell>
        </row>
        <row r="197">
          <cell r="B197" t="str">
            <v>ESMALTE  Sobre lamina llena Tipo pintulx</v>
          </cell>
          <cell r="C197" t="str">
            <v>m2</v>
          </cell>
          <cell r="D197">
            <v>8000</v>
          </cell>
        </row>
        <row r="198">
          <cell r="B198" t="str">
            <v>ESMALTE ANTIHUMEDAD LAVABLE</v>
          </cell>
          <cell r="C198" t="str">
            <v>gl</v>
          </cell>
          <cell r="D198">
            <v>65000</v>
          </cell>
        </row>
        <row r="199">
          <cell r="B199" t="str">
            <v>ESMALTE SINTÉTICO PINTULUX</v>
          </cell>
          <cell r="C199" t="str">
            <v>gl</v>
          </cell>
          <cell r="D199">
            <v>65000</v>
          </cell>
        </row>
        <row r="200">
          <cell r="B200" t="str">
            <v>ESPEJO BORDE BISELADO DE 0.70X1.00</v>
          </cell>
          <cell r="C200" t="str">
            <v>un</v>
          </cell>
          <cell r="D200">
            <v>75000</v>
          </cell>
        </row>
        <row r="201">
          <cell r="B201" t="str">
            <v>ESPEJO DE SEGURIDAD DE 40 CM</v>
          </cell>
          <cell r="C201" t="str">
            <v>un</v>
          </cell>
          <cell r="D201">
            <v>40000</v>
          </cell>
        </row>
        <row r="202">
          <cell r="B202" t="str">
            <v>ESTACAS</v>
          </cell>
          <cell r="C202" t="str">
            <v>un</v>
          </cell>
          <cell r="D202">
            <v>50</v>
          </cell>
        </row>
        <row r="203">
          <cell r="B203" t="str">
            <v>ESTACIUON MANUAL DE APERTURA REF. BDS121/e SIEMENS o similar en marca reconocida</v>
          </cell>
          <cell r="C203" t="str">
            <v>un</v>
          </cell>
          <cell r="D203">
            <v>120000</v>
          </cell>
        </row>
        <row r="204">
          <cell r="B204" t="str">
            <v>ESTRUCTURA CIELORASO DRYWALL(OMEGA-ANGULO-PARAL-TORNILLOS)</v>
          </cell>
          <cell r="C204" t="str">
            <v>m2</v>
          </cell>
          <cell r="D204">
            <v>15000</v>
          </cell>
        </row>
        <row r="205">
          <cell r="B205" t="str">
            <v>ESTRUCTURA CONEXIÓN RED TRENZADA CONJUNTO LA 320</v>
          </cell>
          <cell r="C205" t="str">
            <v>un</v>
          </cell>
          <cell r="D205">
            <v>115000</v>
          </cell>
        </row>
        <row r="206">
          <cell r="B206" t="str">
            <v>ESTRUCTURA CONEXIÓN RED TRENZADA CONJUNTO LA 321</v>
          </cell>
          <cell r="C206" t="str">
            <v>un</v>
          </cell>
          <cell r="D206">
            <v>200000</v>
          </cell>
        </row>
        <row r="207">
          <cell r="B207" t="str">
            <v>ESTRUCTURA CONEXIÓN RED TRENZADA CONJUNTO LA 324</v>
          </cell>
          <cell r="C207" t="str">
            <v>un</v>
          </cell>
          <cell r="D207">
            <v>263500</v>
          </cell>
        </row>
        <row r="208">
          <cell r="B208" t="str">
            <v>ESQUINERO PLASTICO 2m</v>
          </cell>
          <cell r="C208" t="str">
            <v>un</v>
          </cell>
          <cell r="D208">
            <v>3500</v>
          </cell>
        </row>
        <row r="209">
          <cell r="B209" t="str">
            <v>ESTUCO PLASTICO</v>
          </cell>
          <cell r="C209" t="str">
            <v>caneca</v>
          </cell>
          <cell r="D209">
            <v>50000</v>
          </cell>
        </row>
        <row r="210">
          <cell r="B210" t="str">
            <v>ESTUFA CHALLENGER DE EMPOTRAR 4 PUESTOS ELECTRICA</v>
          </cell>
          <cell r="C210" t="str">
            <v>un</v>
          </cell>
          <cell r="D210">
            <v>527684</v>
          </cell>
        </row>
        <row r="211">
          <cell r="B211" t="str">
            <v>ESTUFA DE EMPOTRAR MIXTA 4 PUESTOS</v>
          </cell>
          <cell r="C211" t="str">
            <v>un</v>
          </cell>
          <cell r="D211">
            <v>775000</v>
          </cell>
        </row>
        <row r="212">
          <cell r="B212" t="str">
            <v>ESTUFA ELECTRICA 2 PUESTOS</v>
          </cell>
          <cell r="C212" t="str">
            <v>un</v>
          </cell>
          <cell r="D212">
            <v>285000</v>
          </cell>
        </row>
        <row r="213">
          <cell r="B213" t="str">
            <v>EXTRAXTOR DE OLOR DE 20X20</v>
          </cell>
          <cell r="C213" t="str">
            <v>un</v>
          </cell>
          <cell r="D213">
            <v>162284</v>
          </cell>
        </row>
        <row r="214">
          <cell r="B214" t="str">
            <v>Fachada Closet 4 Ptas Cedro ( Tintillado )</v>
          </cell>
          <cell r="C214" t="str">
            <v>m2</v>
          </cell>
          <cell r="D214">
            <v>300000</v>
          </cell>
        </row>
        <row r="215">
          <cell r="B215" t="str">
            <v>FIJADORES DE ALA</v>
          </cell>
          <cell r="C215" t="str">
            <v>un</v>
          </cell>
          <cell r="D215">
            <v>1200</v>
          </cell>
        </row>
        <row r="216">
          <cell r="B216" t="str">
            <v>FILTRO AEROBICO CON ACC.</v>
          </cell>
          <cell r="C216" t="str">
            <v>un</v>
          </cell>
          <cell r="D216">
            <v>35000</v>
          </cell>
        </row>
        <row r="217">
          <cell r="B217" t="str">
            <v>FILTRO DE DRENAJE 0.5 x 0.5 CON RELLENO EN GRAVILLA DE RIO 3/4" - 1" (SIN EXCAVACIÓN)</v>
          </cell>
          <cell r="C217" t="str">
            <v>ml</v>
          </cell>
          <cell r="D217">
            <v>65000</v>
          </cell>
        </row>
        <row r="218">
          <cell r="B218" t="str">
            <v>FORMALETA ENTREPISOS, con camilla</v>
          </cell>
          <cell r="C218" t="str">
            <v>ms</v>
          </cell>
          <cell r="D218">
            <v>2500</v>
          </cell>
        </row>
        <row r="219">
          <cell r="B219" t="str">
            <v>GANCHOS ANCLAJES TEJA THERMOACUSTICA</v>
          </cell>
          <cell r="C219" t="str">
            <v>M2</v>
          </cell>
          <cell r="D219">
            <v>2000</v>
          </cell>
        </row>
        <row r="220">
          <cell r="B220" t="str">
            <v>GANCHO TEJA ETERNIT 55 mm</v>
          </cell>
          <cell r="C220" t="str">
            <v>un</v>
          </cell>
          <cell r="D220">
            <v>1500</v>
          </cell>
        </row>
        <row r="221">
          <cell r="B221" t="str">
            <v>GEOTEXTIL NO TEJIDO</v>
          </cell>
          <cell r="C221" t="str">
            <v>m2</v>
          </cell>
          <cell r="D221">
            <v>8000</v>
          </cell>
        </row>
        <row r="222">
          <cell r="B222" t="str">
            <v>GEOTEXTIL TR 4000</v>
          </cell>
          <cell r="C222" t="str">
            <v>m2</v>
          </cell>
          <cell r="D222">
            <v>9500</v>
          </cell>
        </row>
        <row r="223">
          <cell r="B223" t="str">
            <v>GRANITO TRAVERTINO</v>
          </cell>
          <cell r="C223" t="str">
            <v>bto</v>
          </cell>
          <cell r="D223">
            <v>18500</v>
          </cell>
        </row>
        <row r="224">
          <cell r="B224" t="str">
            <v xml:space="preserve">GRAVILLA </v>
          </cell>
          <cell r="C224" t="str">
            <v>m3</v>
          </cell>
          <cell r="D224">
            <v>75000</v>
          </cell>
        </row>
        <row r="225">
          <cell r="B225" t="str">
            <v>GRIFERIA AHORRADORA TIPO PUSH</v>
          </cell>
          <cell r="C225" t="str">
            <v>un</v>
          </cell>
          <cell r="D225">
            <v>125000</v>
          </cell>
        </row>
        <row r="226">
          <cell r="B226" t="str">
            <v>GRIFERIA LAVAMANOS LINEA FENIX 4"</v>
          </cell>
          <cell r="C226" t="str">
            <v>un</v>
          </cell>
          <cell r="D226">
            <v>115000</v>
          </cell>
        </row>
        <row r="227">
          <cell r="B227" t="str">
            <v>GUARDAESCOBA EN CERAMICA</v>
          </cell>
          <cell r="C227" t="str">
            <v>ml</v>
          </cell>
          <cell r="D227">
            <v>7500</v>
          </cell>
        </row>
        <row r="228">
          <cell r="B228" t="str">
            <v>GUARDAESCOBA EN GRANADILLO</v>
          </cell>
          <cell r="C228" t="str">
            <v>ml</v>
          </cell>
          <cell r="D228">
            <v>13000</v>
          </cell>
        </row>
        <row r="229">
          <cell r="B229" t="str">
            <v>GRIFERIA LAVAPLATOS GRIVAL LINEA AMARETO</v>
          </cell>
          <cell r="C229" t="str">
            <v>un</v>
          </cell>
          <cell r="D229">
            <v>105000</v>
          </cell>
        </row>
        <row r="230">
          <cell r="B230" t="str">
            <v>GUARDAESCOBA PORCELANATO</v>
          </cell>
          <cell r="C230" t="str">
            <v>ml</v>
          </cell>
          <cell r="D230">
            <v>10000</v>
          </cell>
        </row>
        <row r="231">
          <cell r="B231" t="str">
            <v>IGAS GRIS - Masilla plastica 25210351</v>
          </cell>
          <cell r="C231" t="str">
            <v>kg</v>
          </cell>
          <cell r="D231">
            <v>800</v>
          </cell>
        </row>
        <row r="232">
          <cell r="B232" t="str">
            <v>IMPRIMANTE DE VINILO</v>
          </cell>
          <cell r="C232" t="str">
            <v>gl</v>
          </cell>
          <cell r="D232">
            <v>25000</v>
          </cell>
        </row>
        <row r="233">
          <cell r="B233" t="str">
            <v>HERRAJES MUEBLES MADERA</v>
          </cell>
          <cell r="C233" t="str">
            <v>un</v>
          </cell>
          <cell r="D233">
            <v>8500</v>
          </cell>
        </row>
        <row r="234">
          <cell r="B234" t="str">
            <v>Interior Closet en triplex cedro (Tintillado )</v>
          </cell>
          <cell r="C234" t="str">
            <v>m2</v>
          </cell>
          <cell r="D234">
            <v>65000</v>
          </cell>
        </row>
        <row r="235">
          <cell r="B235" t="str">
            <v>INTERRUPTOR CAJA MOLDEADA 3X40A / 25KA. CALIDAD MERLIN GERIN, SIEMENS O SUPERIOR</v>
          </cell>
          <cell r="C235" t="str">
            <v>un</v>
          </cell>
          <cell r="D235">
            <v>140000</v>
          </cell>
        </row>
        <row r="236">
          <cell r="B236" t="str">
            <v>INTERRUPTOR CAJA MOLDEADA 3X80A / 50KA - 240V.</v>
          </cell>
          <cell r="C236" t="str">
            <v>un</v>
          </cell>
          <cell r="D236">
            <v>410000</v>
          </cell>
        </row>
        <row r="237">
          <cell r="B237" t="str">
            <v>INTERRUPTOR DE TRANSFERENCIA TIPO SECCIONADOR TRIPOLAR</v>
          </cell>
          <cell r="C237" t="str">
            <v>un</v>
          </cell>
          <cell r="D237">
            <v>12900000</v>
          </cell>
        </row>
        <row r="238">
          <cell r="B238" t="str">
            <v xml:space="preserve">INTERRUPTOR DOBLE </v>
          </cell>
          <cell r="C238" t="str">
            <v>un</v>
          </cell>
          <cell r="D238">
            <v>5500</v>
          </cell>
        </row>
        <row r="239">
          <cell r="B239" t="str">
            <v>INTERRUPTOR DOBLE CONMUTABLE</v>
          </cell>
          <cell r="C239" t="str">
            <v>un</v>
          </cell>
          <cell r="D239">
            <v>6500</v>
          </cell>
        </row>
        <row r="240">
          <cell r="B240" t="str">
            <v>INTERRUPTOR ENCHUFABLE DE 2X20  A - 240 v - 10 ka</v>
          </cell>
          <cell r="C240" t="str">
            <v>un</v>
          </cell>
          <cell r="D240">
            <v>18000</v>
          </cell>
        </row>
        <row r="241">
          <cell r="B241" t="str">
            <v>INTERRUPTOR ENCHUFABLE DE 2X30  A - 240 v - 10 ka</v>
          </cell>
          <cell r="C241" t="str">
            <v>un</v>
          </cell>
          <cell r="D241">
            <v>18000</v>
          </cell>
        </row>
        <row r="242">
          <cell r="B242" t="str">
            <v xml:space="preserve">INTERRUPTOR SENCILLO </v>
          </cell>
          <cell r="C242" t="str">
            <v>un</v>
          </cell>
          <cell r="D242">
            <v>7500</v>
          </cell>
        </row>
        <row r="243">
          <cell r="B243" t="str">
            <v>INTERRUPTOR SENCILLO CONMUTABLE CON LUZ PILOTO</v>
          </cell>
          <cell r="C243" t="str">
            <v>un</v>
          </cell>
          <cell r="D243">
            <v>12500</v>
          </cell>
        </row>
        <row r="244">
          <cell r="B244" t="str">
            <v>INTERRUPTOR SENCILLOCON LUZ PILOTO</v>
          </cell>
          <cell r="C244" t="str">
            <v>un</v>
          </cell>
          <cell r="D244">
            <v>8500</v>
          </cell>
        </row>
        <row r="245">
          <cell r="B245" t="str">
            <v>INTERRUPTORES ENCHUFABLES DE 1X15  A - 240 v - 10 ka</v>
          </cell>
          <cell r="C245" t="str">
            <v>un</v>
          </cell>
          <cell r="D245">
            <v>8100</v>
          </cell>
        </row>
        <row r="246">
          <cell r="B246" t="str">
            <v>INTERRUPTORES ENCHUFABLES DE 1X20  A - 240 v - 10 kA</v>
          </cell>
          <cell r="C246" t="str">
            <v>un</v>
          </cell>
          <cell r="D246">
            <v>8100</v>
          </cell>
        </row>
        <row r="247">
          <cell r="B247" t="str">
            <v>INTERRUPTORES ENCHUFABLES DE 3X30  A - 240 v - 10 ka</v>
          </cell>
          <cell r="C247" t="str">
            <v>un</v>
          </cell>
          <cell r="D247">
            <v>50000</v>
          </cell>
        </row>
        <row r="248">
          <cell r="B248" t="str">
            <v>Jabonera - GRIVAL</v>
          </cell>
          <cell r="C248" t="str">
            <v>un</v>
          </cell>
          <cell r="D248">
            <v>70000</v>
          </cell>
        </row>
        <row r="249">
          <cell r="B249" t="str">
            <v>Jabonera Ducha - GRIVAL</v>
          </cell>
          <cell r="C249" t="str">
            <v>un</v>
          </cell>
          <cell r="D249">
            <v>65000</v>
          </cell>
        </row>
        <row r="250">
          <cell r="B250" t="str">
            <v>KORAZA Pintuco</v>
          </cell>
          <cell r="C250" t="str">
            <v>gl</v>
          </cell>
          <cell r="D250">
            <v>30000</v>
          </cell>
        </row>
        <row r="251">
          <cell r="B251" t="str">
            <v>LACA</v>
          </cell>
          <cell r="C251" t="str">
            <v>gl</v>
          </cell>
          <cell r="D251">
            <v>45000</v>
          </cell>
        </row>
        <row r="252">
          <cell r="B252" t="str">
            <v>LACA PARA MADERA</v>
          </cell>
          <cell r="C252" t="str">
            <v>gl</v>
          </cell>
          <cell r="D252">
            <v>50000</v>
          </cell>
        </row>
        <row r="253">
          <cell r="B253" t="str">
            <v>LADRILLO PORTANTE 12X29X9</v>
          </cell>
          <cell r="C253" t="str">
            <v>un</v>
          </cell>
          <cell r="D253">
            <v>1050</v>
          </cell>
        </row>
        <row r="254">
          <cell r="B254" t="str">
            <v>Ladrillo Prensado</v>
          </cell>
          <cell r="C254" t="str">
            <v>un</v>
          </cell>
          <cell r="D254">
            <v>650</v>
          </cell>
        </row>
        <row r="255">
          <cell r="B255" t="str">
            <v>LADRILLO RECOCIDO</v>
          </cell>
          <cell r="C255" t="str">
            <v>un</v>
          </cell>
          <cell r="D255">
            <v>450</v>
          </cell>
        </row>
        <row r="256">
          <cell r="B256" t="str">
            <v>LADRILLO TOLETE COMUN RECOCIDO</v>
          </cell>
          <cell r="C256" t="str">
            <v>un</v>
          </cell>
          <cell r="D256">
            <v>350</v>
          </cell>
        </row>
        <row r="257">
          <cell r="B257" t="str">
            <v>LÁMINA COLD ROLLED Cal.16 (1.22x 2.44 )</v>
          </cell>
          <cell r="C257" t="str">
            <v>un</v>
          </cell>
          <cell r="D257">
            <v>170000</v>
          </cell>
        </row>
        <row r="258">
          <cell r="B258" t="str">
            <v xml:space="preserve">LÁMINA COLD ROLLED Cal.18 </v>
          </cell>
          <cell r="C258" t="str">
            <v>un</v>
          </cell>
          <cell r="D258">
            <v>105000</v>
          </cell>
        </row>
        <row r="259">
          <cell r="B259" t="str">
            <v>LÁMINA COLD ROLLED Cal.18 (1.22x 2.44 )</v>
          </cell>
          <cell r="C259" t="str">
            <v>un</v>
          </cell>
          <cell r="D259">
            <v>56000</v>
          </cell>
        </row>
        <row r="260">
          <cell r="B260" t="str">
            <v>LÁMINA COLD ROLLED Cal.20 (1.00x 2.00 )</v>
          </cell>
          <cell r="C260" t="str">
            <v>un</v>
          </cell>
          <cell r="D260">
            <v>30100</v>
          </cell>
        </row>
        <row r="261">
          <cell r="B261" t="str">
            <v>LÁMINA COLD ROLLED Cal.20 (1.22x 2.44 )</v>
          </cell>
          <cell r="C261" t="str">
            <v>un</v>
          </cell>
          <cell r="D261">
            <v>40600</v>
          </cell>
        </row>
        <row r="262">
          <cell r="B262" t="str">
            <v>LAMINA DE ACRILICO DE 0.60X2.44 DE 1.80 mm</v>
          </cell>
          <cell r="C262" t="str">
            <v>un</v>
          </cell>
          <cell r="D262">
            <v>30100</v>
          </cell>
        </row>
        <row r="263">
          <cell r="B263" t="str">
            <v>LAMINA COLABORANTE METALDECK 2" GRADO 40 CAL 22</v>
          </cell>
          <cell r="C263" t="str">
            <v>m2</v>
          </cell>
          <cell r="D263">
            <v>26000</v>
          </cell>
        </row>
        <row r="264">
          <cell r="B264" t="str">
            <v>LAMINA DE ACRILICO DE 1.20X1.80 DE 3.0 mm con color</v>
          </cell>
          <cell r="C264" t="str">
            <v>un</v>
          </cell>
          <cell r="D264">
            <v>45000</v>
          </cell>
        </row>
        <row r="265">
          <cell r="B265" t="str">
            <v>LAMINA DE ACRILICO DE 1.20X1.80 DE 3.0 mm sin color</v>
          </cell>
          <cell r="C265" t="str">
            <v>un</v>
          </cell>
          <cell r="D265">
            <v>64000</v>
          </cell>
        </row>
        <row r="266">
          <cell r="B266" t="str">
            <v>LAMINA DE ACRILICO DE 1.20X1.80 DE 3.00 mm</v>
          </cell>
          <cell r="C266" t="str">
            <v>un</v>
          </cell>
          <cell r="D266">
            <v>100000</v>
          </cell>
        </row>
        <row r="267">
          <cell r="B267" t="str">
            <v>LAMINA DRY WALL 1.22X2.44</v>
          </cell>
          <cell r="C267" t="str">
            <v>un</v>
          </cell>
          <cell r="D267">
            <v>22500</v>
          </cell>
        </row>
        <row r="268">
          <cell r="B268" t="str">
            <v>LAMINA EN ACRILICO DE 0.61X2,44 DE 1,8 mm</v>
          </cell>
          <cell r="C268" t="str">
            <v>un</v>
          </cell>
          <cell r="D268">
            <v>28000</v>
          </cell>
        </row>
        <row r="269">
          <cell r="B269" t="str">
            <v>LAMINA GALVANIZADA DE 1.00X2.00 CAL  22</v>
          </cell>
          <cell r="C269" t="str">
            <v>un</v>
          </cell>
          <cell r="D269">
            <v>32900</v>
          </cell>
        </row>
        <row r="270">
          <cell r="B270" t="str">
            <v>LAMINA GALVANIZADA DE 1.00X2.00 CAL  24</v>
          </cell>
          <cell r="C270" t="str">
            <v>un</v>
          </cell>
          <cell r="D270">
            <v>25500</v>
          </cell>
        </row>
        <row r="271">
          <cell r="B271" t="str">
            <v>LAMINA GALVANIZADA DE 1.00X2.00 CAL  26</v>
          </cell>
          <cell r="C271" t="str">
            <v>un</v>
          </cell>
          <cell r="D271">
            <v>19500</v>
          </cell>
        </row>
        <row r="272">
          <cell r="B272" t="str">
            <v>LAMINA GALVANIZADA DE 1.22X2.44 CAL  22</v>
          </cell>
          <cell r="C272" t="str">
            <v>un</v>
          </cell>
          <cell r="D272">
            <v>60000</v>
          </cell>
        </row>
        <row r="273">
          <cell r="B273" t="str">
            <v>LAMINA SUPERBOARD 1.22X2.44</v>
          </cell>
          <cell r="C273" t="str">
            <v>un</v>
          </cell>
          <cell r="D273">
            <v>38500</v>
          </cell>
        </row>
        <row r="274">
          <cell r="B274" t="str">
            <v>LIMATESA ETERNIT P7 L=1.14</v>
          </cell>
          <cell r="C274" t="str">
            <v>un</v>
          </cell>
          <cell r="D274">
            <v>15000</v>
          </cell>
        </row>
        <row r="275">
          <cell r="B275" t="str">
            <v>LAMINAS DURACUSTIC</v>
          </cell>
          <cell r="C275" t="str">
            <v>m2</v>
          </cell>
          <cell r="D275">
            <v>25000</v>
          </cell>
        </row>
        <row r="276">
          <cell r="B276" t="str">
            <v>LAMINAS EN ACRILICO DE 60X60</v>
          </cell>
          <cell r="C276" t="str">
            <v>un</v>
          </cell>
          <cell r="D276">
            <v>9500</v>
          </cell>
        </row>
        <row r="277">
          <cell r="B277" t="str">
            <v>LAMPARA DE 2x32</v>
          </cell>
          <cell r="C277" t="str">
            <v>un</v>
          </cell>
          <cell r="D277">
            <v>125000</v>
          </cell>
        </row>
        <row r="278">
          <cell r="B278" t="str">
            <v xml:space="preserve">Lampara para luminaria - sodio 150 WATTS. </v>
          </cell>
          <cell r="C278" t="str">
            <v>un</v>
          </cell>
          <cell r="D278">
            <v>40000</v>
          </cell>
        </row>
        <row r="279">
          <cell r="B279" t="str">
            <v>LAMPARA TIPO INCANDESCENTE DE 32 W</v>
          </cell>
          <cell r="C279" t="str">
            <v>un</v>
          </cell>
          <cell r="D279">
            <v>45000</v>
          </cell>
        </row>
        <row r="280">
          <cell r="B280" t="str">
            <v>LAMPARA OJO DE BUEY</v>
          </cell>
          <cell r="C280" t="str">
            <v>un</v>
          </cell>
          <cell r="D280">
            <v>45000</v>
          </cell>
        </row>
        <row r="281">
          <cell r="B281" t="str">
            <v>LAVAMANOS DE INCRUSTAR LINEA SAN LORENZO</v>
          </cell>
          <cell r="C281" t="str">
            <v>un</v>
          </cell>
          <cell r="D281">
            <v>160000</v>
          </cell>
        </row>
        <row r="282">
          <cell r="B282" t="str">
            <v>LAVAPLATOS EN ACERO</v>
          </cell>
          <cell r="C282" t="str">
            <v>un</v>
          </cell>
          <cell r="D282">
            <v>95000</v>
          </cell>
        </row>
        <row r="283">
          <cell r="B283" t="str">
            <v>LIJA</v>
          </cell>
          <cell r="C283" t="str">
            <v>un</v>
          </cell>
          <cell r="D283">
            <v>2000</v>
          </cell>
        </row>
        <row r="284">
          <cell r="B284" t="str">
            <v xml:space="preserve">LIJA </v>
          </cell>
          <cell r="C284" t="str">
            <v>un</v>
          </cell>
          <cell r="D284">
            <v>2000</v>
          </cell>
        </row>
        <row r="285">
          <cell r="B285" t="str">
            <v>LIMPIADOR PVC DE 1/4</v>
          </cell>
          <cell r="C285" t="str">
            <v>un</v>
          </cell>
          <cell r="D285">
            <v>25000</v>
          </cell>
        </row>
        <row r="286">
          <cell r="B286" t="str">
            <v>LISTON ORDINARIO</v>
          </cell>
          <cell r="C286" t="str">
            <v>ml</v>
          </cell>
          <cell r="D286">
            <v>1500</v>
          </cell>
        </row>
        <row r="287">
          <cell r="B287" t="str">
            <v>LISTÓN CEDRO MACHO 5x2 cm.</v>
          </cell>
          <cell r="C287" t="str">
            <v>ml</v>
          </cell>
          <cell r="D287">
            <v>3500</v>
          </cell>
        </row>
        <row r="288">
          <cell r="B288" t="str">
            <v>LISTON EN OTOBO PARA CIELORRASO</v>
          </cell>
          <cell r="C288" t="str">
            <v>m2</v>
          </cell>
          <cell r="D288">
            <v>55000</v>
          </cell>
        </row>
        <row r="289">
          <cell r="B289" t="str">
            <v>LLAVE MANGUERA DE 1/2"</v>
          </cell>
          <cell r="C289" t="str">
            <v>un</v>
          </cell>
          <cell r="D289">
            <v>20000</v>
          </cell>
        </row>
        <row r="290">
          <cell r="B290" t="str">
            <v>LLAVE PARA URINARIO</v>
          </cell>
          <cell r="C290" t="str">
            <v>un</v>
          </cell>
          <cell r="D290">
            <v>65000</v>
          </cell>
        </row>
        <row r="291">
          <cell r="B291" t="str">
            <v>LOCKER METALICO DE 0.45X2.00</v>
          </cell>
          <cell r="C291" t="str">
            <v>un</v>
          </cell>
          <cell r="D291">
            <v>225000</v>
          </cell>
        </row>
        <row r="292">
          <cell r="B292" t="str">
            <v>LOGO ACUEDUCTO EN ACERO DE 2.00X0.80</v>
          </cell>
          <cell r="C292" t="str">
            <v>un</v>
          </cell>
          <cell r="D292">
            <v>2500000</v>
          </cell>
        </row>
        <row r="293">
          <cell r="B293" t="str">
            <v>Luminaria abierta tipo INDULUX AA Sodio 400 WATTS.Pantalla de aluminio o policarbonato prismático, 633mmX482mm</v>
          </cell>
          <cell r="C293" t="str">
            <v>un</v>
          </cell>
          <cell r="D293">
            <v>265000</v>
          </cell>
        </row>
        <row r="294">
          <cell r="B294" t="str">
            <v xml:space="preserve">Luminaria completa fluorescente  TMS028 2xTL-D36W HFS 20 CMx 120 cm 120 voltios. </v>
          </cell>
          <cell r="C294" t="str">
            <v>un</v>
          </cell>
          <cell r="D294">
            <v>110000</v>
          </cell>
        </row>
        <row r="295">
          <cell r="B295" t="str">
            <v>Luminaria horizontal cerrada carcaza enteriza Sodio de alta presion  Potencia: 150W 208/220 Voltios . Incluye lampara y fotocelda</v>
          </cell>
          <cell r="C295" t="str">
            <v>un</v>
          </cell>
          <cell r="D295">
            <v>265000</v>
          </cell>
        </row>
        <row r="296">
          <cell r="B296" t="str">
            <v>LUMINARIA HORIZONTAL CERRADA DE 150 VATIOS-BOMBILLO SODIO ALTA PRESION</v>
          </cell>
          <cell r="C296" t="str">
            <v>un</v>
          </cell>
          <cell r="D296">
            <v>287500</v>
          </cell>
        </row>
        <row r="297">
          <cell r="B297" t="str">
            <v>LUMINARIA HORIZONTAL CERRADA DE 70 VATIOS-BOMBILLO SODIO ALTA PRESION</v>
          </cell>
          <cell r="C297" t="str">
            <v>un</v>
          </cell>
          <cell r="D297">
            <v>248000</v>
          </cell>
        </row>
        <row r="298">
          <cell r="B298" t="str">
            <v xml:space="preserve">Luminaria tipo reflector ROY ALHPA Ref: QUIMBAYA 70 WATTS 208 V. </v>
          </cell>
          <cell r="C298" t="str">
            <v>un</v>
          </cell>
          <cell r="D298">
            <v>120000</v>
          </cell>
        </row>
        <row r="299">
          <cell r="B299" t="str">
            <v>MADERA GRANADILLO</v>
          </cell>
          <cell r="C299" t="str">
            <v>m2</v>
          </cell>
          <cell r="D299">
            <v>85000</v>
          </cell>
        </row>
        <row r="300">
          <cell r="B300" t="str">
            <v xml:space="preserve">MALLA ELECTROSOLDADA </v>
          </cell>
          <cell r="C300" t="str">
            <v>kg</v>
          </cell>
          <cell r="D300">
            <v>2700</v>
          </cell>
        </row>
        <row r="301">
          <cell r="B301" t="str">
            <v>MALLA ELECTROSOLDADA M-084</v>
          </cell>
          <cell r="C301" t="str">
            <v>m2</v>
          </cell>
          <cell r="D301">
            <v>3900</v>
          </cell>
        </row>
        <row r="302">
          <cell r="B302" t="str">
            <v xml:space="preserve">MALLA ELECTROSOLDADA  6mm 15X15  6.00X2.35  42.20 KG </v>
          </cell>
          <cell r="C302" t="str">
            <v>un</v>
          </cell>
          <cell r="D302">
            <v>120000</v>
          </cell>
        </row>
        <row r="303">
          <cell r="B303" t="str">
            <v>MALLA PROTECCION Ancho = 4 m</v>
          </cell>
          <cell r="C303" t="str">
            <v>ml</v>
          </cell>
          <cell r="D303">
            <v>4500</v>
          </cell>
        </row>
        <row r="304">
          <cell r="B304" t="str">
            <v>MALLA GALLINERO</v>
          </cell>
          <cell r="C304" t="str">
            <v>m2</v>
          </cell>
          <cell r="D304">
            <v>1200</v>
          </cell>
        </row>
        <row r="305">
          <cell r="B305" t="str">
            <v>MALLA ONDULADA CAL 10 DE 1 1/2" x 1 1/2"</v>
          </cell>
          <cell r="C305" t="str">
            <v>m2</v>
          </cell>
          <cell r="D305">
            <v>30000</v>
          </cell>
        </row>
        <row r="306">
          <cell r="B306" t="str">
            <v>MALLA ONDULADA Cal. 12 1 1/2" (Alambre galv.)</v>
          </cell>
          <cell r="C306" t="str">
            <v>m2</v>
          </cell>
          <cell r="D306">
            <v>35000</v>
          </cell>
        </row>
        <row r="307">
          <cell r="B307" t="str">
            <v>MALLA ONDULADA Cal. 8 1 3/4" (Alambre galv.)</v>
          </cell>
          <cell r="C307" t="str">
            <v>m2</v>
          </cell>
          <cell r="D307">
            <v>32500</v>
          </cell>
        </row>
        <row r="308">
          <cell r="B308" t="str">
            <v>MANGUERA FLEXIBLE DE CONEXIÓN</v>
          </cell>
          <cell r="C308" t="str">
            <v>un</v>
          </cell>
          <cell r="D308">
            <v>15000</v>
          </cell>
        </row>
        <row r="309">
          <cell r="B309" t="str">
            <v>MANGUERAS DE LUCES TIPO AMERICANA</v>
          </cell>
          <cell r="C309" t="str">
            <v>ml</v>
          </cell>
          <cell r="D309">
            <v>30000</v>
          </cell>
        </row>
        <row r="310">
          <cell r="B310" t="str">
            <v>MANIJA VENTANA METALICA</v>
          </cell>
          <cell r="C310" t="str">
            <v>un</v>
          </cell>
          <cell r="D310">
            <v>1500</v>
          </cell>
        </row>
        <row r="311">
          <cell r="B311" t="str">
            <v>MANIOBRA DE TRANSFORMADOR</v>
          </cell>
          <cell r="C311" t="str">
            <v>un</v>
          </cell>
          <cell r="D311">
            <v>200000</v>
          </cell>
        </row>
        <row r="313">
          <cell r="B313" t="str">
            <v>MANTO ASFALTICO 10 M2</v>
          </cell>
          <cell r="C313" t="str">
            <v>rollo</v>
          </cell>
          <cell r="D313">
            <v>110000</v>
          </cell>
        </row>
        <row r="314">
          <cell r="B314" t="str">
            <v>MARCO CAJA INSP. 40 x 40</v>
          </cell>
          <cell r="C314" t="str">
            <v>un</v>
          </cell>
          <cell r="D314">
            <v>25000</v>
          </cell>
        </row>
        <row r="315">
          <cell r="B315" t="str">
            <v>MARCO CAJA INSP. 60 x 60</v>
          </cell>
          <cell r="C315" t="str">
            <v>un</v>
          </cell>
          <cell r="D315">
            <v>30000</v>
          </cell>
        </row>
        <row r="316">
          <cell r="B316" t="str">
            <v>MARCO EN ACERO PARA TAPA CAJA CS 276</v>
          </cell>
          <cell r="C316" t="str">
            <v>un</v>
          </cell>
          <cell r="D316">
            <v>180000</v>
          </cell>
        </row>
        <row r="317">
          <cell r="B317" t="str">
            <v>MARCO PUERTA MADERA</v>
          </cell>
          <cell r="C317" t="str">
            <v>un</v>
          </cell>
          <cell r="D317">
            <v>90000</v>
          </cell>
        </row>
        <row r="318">
          <cell r="B318" t="str">
            <v>MARCO PUERTA METALICA</v>
          </cell>
          <cell r="C318" t="str">
            <v>ml</v>
          </cell>
          <cell r="D318">
            <v>14500</v>
          </cell>
        </row>
        <row r="319">
          <cell r="B319" t="str">
            <v>MARCO SENCILLO EN ANGULO EN ACERO A-37</v>
          </cell>
          <cell r="C319" t="str">
            <v>un</v>
          </cell>
          <cell r="D319">
            <v>85000</v>
          </cell>
        </row>
        <row r="320">
          <cell r="B320" t="str">
            <v>MARCO VENTANA METALICA</v>
          </cell>
          <cell r="C320" t="str">
            <v>ml</v>
          </cell>
          <cell r="D320">
            <v>11500</v>
          </cell>
        </row>
        <row r="321">
          <cell r="B321" t="str">
            <v>MARCO Y CONTRAMARCO</v>
          </cell>
          <cell r="C321" t="str">
            <v>un</v>
          </cell>
          <cell r="D321">
            <v>100000</v>
          </cell>
        </row>
        <row r="322">
          <cell r="B322" t="str">
            <v>MARCO Y TAPA EN ALFAJOR DE 0,30X0,30</v>
          </cell>
          <cell r="C322" t="str">
            <v>un</v>
          </cell>
          <cell r="D322">
            <v>95000</v>
          </cell>
        </row>
        <row r="323">
          <cell r="B323" t="str">
            <v>MARMOLINA</v>
          </cell>
          <cell r="C323" t="str">
            <v>bto</v>
          </cell>
          <cell r="D323">
            <v>18500</v>
          </cell>
        </row>
        <row r="324">
          <cell r="B324" t="str">
            <v xml:space="preserve">MASILLA </v>
          </cell>
          <cell r="C324" t="str">
            <v>gl</v>
          </cell>
          <cell r="D324">
            <v>12500</v>
          </cell>
        </row>
        <row r="325">
          <cell r="B325" t="str">
            <v>MASTIL EN TUBO CONDUIT GALVANIZADO DE Ø1</v>
          </cell>
          <cell r="C325" t="str">
            <v>un</v>
          </cell>
          <cell r="D325">
            <v>40000</v>
          </cell>
        </row>
        <row r="326">
          <cell r="B326" t="str">
            <v>MASTIQUE PARA JUNTAS</v>
          </cell>
          <cell r="C326" t="str">
            <v>gl</v>
          </cell>
          <cell r="D326">
            <v>18500</v>
          </cell>
        </row>
        <row r="327">
          <cell r="B327" t="str">
            <v>MATERIAL GRANULAR</v>
          </cell>
          <cell r="C327" t="str">
            <v>m3</v>
          </cell>
          <cell r="D327">
            <v>25000</v>
          </cell>
        </row>
        <row r="328">
          <cell r="B328" t="str">
            <v>MEDIDOR DE 1/2"</v>
          </cell>
          <cell r="C328" t="str">
            <v>un</v>
          </cell>
          <cell r="D328">
            <v>68000</v>
          </cell>
        </row>
        <row r="329">
          <cell r="B329" t="str">
            <v>MEDIDOR DE AGUA      1/2"</v>
          </cell>
          <cell r="C329" t="str">
            <v>un</v>
          </cell>
          <cell r="D329">
            <v>68000</v>
          </cell>
        </row>
        <row r="330">
          <cell r="B330" t="str">
            <v>MEDIDOR TRIFASICO TETRAFILAR 50(150)A 208-120V;</v>
          </cell>
          <cell r="C330" t="str">
            <v>un</v>
          </cell>
          <cell r="D330">
            <v>1150000</v>
          </cell>
        </row>
        <row r="331">
          <cell r="B331" t="str">
            <v>MEDIDORES DE 4"</v>
          </cell>
          <cell r="C331" t="str">
            <v>un</v>
          </cell>
          <cell r="D331">
            <v>1800000</v>
          </cell>
        </row>
        <row r="332">
          <cell r="B332" t="str">
            <v>MESON EN ACERO INOXIDABLE DE 60 cm CAL 20</v>
          </cell>
          <cell r="C332" t="str">
            <v>ml</v>
          </cell>
          <cell r="D332">
            <v>300000</v>
          </cell>
        </row>
        <row r="333">
          <cell r="B333" t="str">
            <v xml:space="preserve">MEZCLADOR LAVAPLATOS </v>
          </cell>
          <cell r="C333" t="str">
            <v>un</v>
          </cell>
          <cell r="D333">
            <v>245000</v>
          </cell>
        </row>
        <row r="334">
          <cell r="B334" t="str">
            <v>MINISPLIT LG 18000 BTU</v>
          </cell>
          <cell r="C334" t="str">
            <v>un</v>
          </cell>
          <cell r="D334">
            <v>1700000</v>
          </cell>
        </row>
        <row r="335">
          <cell r="B335" t="str">
            <v>MORTERO 1:3 ( arena semilavada de peña )</v>
          </cell>
          <cell r="C335" t="str">
            <v>m3</v>
          </cell>
          <cell r="D335">
            <v>245000</v>
          </cell>
        </row>
        <row r="336">
          <cell r="B336" t="str">
            <v>MORTERO 1:4 ( arena semilavada )</v>
          </cell>
          <cell r="C336" t="str">
            <v>m3</v>
          </cell>
          <cell r="D336">
            <v>225000</v>
          </cell>
        </row>
        <row r="337">
          <cell r="B337" t="str">
            <v>MORTERO 1:3 IMPERMEABILIZADO</v>
          </cell>
          <cell r="C337" t="str">
            <v>m3</v>
          </cell>
          <cell r="D337">
            <v>265000</v>
          </cell>
        </row>
        <row r="338">
          <cell r="B338" t="str">
            <v>MORTERO 1:5</v>
          </cell>
          <cell r="C338" t="str">
            <v>m3</v>
          </cell>
          <cell r="D338">
            <v>215000</v>
          </cell>
        </row>
        <row r="339">
          <cell r="B339" t="str">
            <v>MURO EN LADRILLO TOLETE COMUN EN 0.125 CON PEGA DE MORTERO 1:5</v>
          </cell>
          <cell r="C339" t="str">
            <v>m2</v>
          </cell>
          <cell r="D339">
            <v>38000</v>
          </cell>
        </row>
        <row r="340">
          <cell r="B340" t="str">
            <v>NIPLE GALAVANIZADO DE 4" SH 40</v>
          </cell>
          <cell r="C340" t="str">
            <v>un</v>
          </cell>
          <cell r="D340">
            <v>69600</v>
          </cell>
        </row>
        <row r="341">
          <cell r="B341" t="str">
            <v>ORINAL MEDIANO BLANCO PORCELANA</v>
          </cell>
          <cell r="C341" t="str">
            <v>un</v>
          </cell>
          <cell r="D341">
            <v>195000</v>
          </cell>
        </row>
        <row r="342">
          <cell r="B342" t="str">
            <v>PABMERIL PLIEGO 9" x 11"</v>
          </cell>
          <cell r="C342" t="str">
            <v>un</v>
          </cell>
          <cell r="D342">
            <v>2000</v>
          </cell>
        </row>
        <row r="343">
          <cell r="B343" t="str">
            <v>PARLANTE</v>
          </cell>
          <cell r="C343" t="str">
            <v>un</v>
          </cell>
          <cell r="D343">
            <v>250000</v>
          </cell>
        </row>
        <row r="344">
          <cell r="B344" t="str">
            <v xml:space="preserve">PALETAS REFLECTIVAS DE SEÑALIZACION -CONOS-CINTA SEÑALI </v>
          </cell>
          <cell r="C344" t="str">
            <v>gl</v>
          </cell>
          <cell r="D344">
            <v>200000</v>
          </cell>
        </row>
        <row r="345">
          <cell r="B345" t="str">
            <v>PASTO</v>
          </cell>
          <cell r="C345" t="str">
            <v>m2</v>
          </cell>
          <cell r="D345">
            <v>3000</v>
          </cell>
        </row>
        <row r="346">
          <cell r="B346" t="str">
            <v>PEGACOR BLANCO</v>
          </cell>
          <cell r="C346" t="str">
            <v>kg</v>
          </cell>
          <cell r="D346">
            <v>1000</v>
          </cell>
        </row>
        <row r="347">
          <cell r="B347" t="str">
            <v>PEGACOR E-50</v>
          </cell>
          <cell r="C347" t="str">
            <v>kg</v>
          </cell>
          <cell r="D347">
            <v>800</v>
          </cell>
        </row>
        <row r="348">
          <cell r="B348" t="str">
            <v>PEGANTE PARA GAS FUERZA MEDIA</v>
          </cell>
          <cell r="C348" t="str">
            <v>un</v>
          </cell>
          <cell r="D348">
            <v>5000</v>
          </cell>
        </row>
        <row r="349">
          <cell r="B349" t="str">
            <v>PELICULA SAN BLASTING</v>
          </cell>
          <cell r="C349" t="str">
            <v>m2</v>
          </cell>
          <cell r="D349">
            <v>20000</v>
          </cell>
        </row>
        <row r="350">
          <cell r="B350" t="str">
            <v>Percha simple - GRIVAL</v>
          </cell>
          <cell r="C350" t="str">
            <v>un</v>
          </cell>
          <cell r="D350">
            <v>40000</v>
          </cell>
        </row>
        <row r="351">
          <cell r="B351" t="str">
            <v>PERFIL ALN 173 DE 6 mts</v>
          </cell>
          <cell r="C351" t="str">
            <v>un</v>
          </cell>
          <cell r="D351">
            <v>40000</v>
          </cell>
        </row>
        <row r="352">
          <cell r="B352" t="str">
            <v>PERFIL ALN 177 DE 6 mts</v>
          </cell>
          <cell r="C352" t="str">
            <v>un</v>
          </cell>
          <cell r="D352">
            <v>25000</v>
          </cell>
        </row>
        <row r="353">
          <cell r="B353" t="str">
            <v>PERFIL ALN 292 DE 6 mts</v>
          </cell>
          <cell r="C353" t="str">
            <v>un</v>
          </cell>
          <cell r="D353">
            <v>75000</v>
          </cell>
        </row>
        <row r="354">
          <cell r="B354" t="str">
            <v>PERFIL ESTRUCTURAL EN C 160*60 1.5mm</v>
          </cell>
          <cell r="C354" t="str">
            <v>kg</v>
          </cell>
          <cell r="D354">
            <v>7000</v>
          </cell>
        </row>
        <row r="355">
          <cell r="B355" t="str">
            <v>PIBOTES, RODACHINES, PARALES, OMEGAS</v>
          </cell>
          <cell r="C355" t="str">
            <v>m2</v>
          </cell>
          <cell r="D355">
            <v>25000</v>
          </cell>
        </row>
        <row r="356">
          <cell r="B356" t="str">
            <v>PIEDRA ESMERIL</v>
          </cell>
          <cell r="C356" t="str">
            <v>un</v>
          </cell>
          <cell r="D356">
            <v>40000</v>
          </cell>
        </row>
        <row r="357">
          <cell r="B357" t="str">
            <v>PIEDRA MEDIA ZONGA</v>
          </cell>
          <cell r="C357" t="str">
            <v>m3</v>
          </cell>
          <cell r="D357">
            <v>35000</v>
          </cell>
        </row>
        <row r="358">
          <cell r="B358" t="str">
            <v>PIEDRA RAJON</v>
          </cell>
          <cell r="C358" t="str">
            <v>m3</v>
          </cell>
          <cell r="D358">
            <v>70000</v>
          </cell>
        </row>
        <row r="359">
          <cell r="B359" t="str">
            <v>PINTURA ACRILTEX</v>
          </cell>
          <cell r="C359" t="str">
            <v>gl</v>
          </cell>
          <cell r="D359">
            <v>94500</v>
          </cell>
        </row>
        <row r="360">
          <cell r="B360" t="str">
            <v>PINTURA Electrostatica (poliester gris )</v>
          </cell>
          <cell r="C360" t="str">
            <v>m2</v>
          </cell>
          <cell r="D360">
            <v>50000</v>
          </cell>
        </row>
        <row r="361">
          <cell r="B361" t="str">
            <v>PINTURA EPOXICA</v>
          </cell>
          <cell r="C361" t="str">
            <v>gl</v>
          </cell>
          <cell r="D361">
            <v>85000</v>
          </cell>
        </row>
        <row r="362">
          <cell r="B362" t="str">
            <v>PINTURA KORAZA</v>
          </cell>
          <cell r="C362" t="str">
            <v>gl</v>
          </cell>
          <cell r="D362">
            <v>60000</v>
          </cell>
        </row>
        <row r="363">
          <cell r="B363" t="str">
            <v>PINTURA BITUMINOSA</v>
          </cell>
          <cell r="C363" t="str">
            <v>gl</v>
          </cell>
          <cell r="D363">
            <v>70000</v>
          </cell>
        </row>
        <row r="364">
          <cell r="B364" t="str">
            <v>PINTURA VINILO TIPO 1</v>
          </cell>
          <cell r="C364" t="str">
            <v>gl</v>
          </cell>
          <cell r="D364">
            <v>60000</v>
          </cell>
        </row>
        <row r="365">
          <cell r="B365" t="str">
            <v>PISO EN CERAMICA DE 30X30</v>
          </cell>
          <cell r="C365" t="str">
            <v>m2</v>
          </cell>
          <cell r="D365">
            <v>28500</v>
          </cell>
        </row>
        <row r="366">
          <cell r="B366" t="str">
            <v>PISO EN MADERA GRANADILLO</v>
          </cell>
          <cell r="C366" t="str">
            <v>m2</v>
          </cell>
          <cell r="D366">
            <v>120000</v>
          </cell>
        </row>
        <row r="367">
          <cell r="B367" t="str">
            <v>PINTURA VINILO TIPO 2</v>
          </cell>
          <cell r="C367" t="str">
            <v>gl</v>
          </cell>
          <cell r="D367">
            <v>40000</v>
          </cell>
        </row>
        <row r="368">
          <cell r="B368" t="str">
            <v>PISO PORCELANATO</v>
          </cell>
          <cell r="C368" t="str">
            <v>m2</v>
          </cell>
          <cell r="D368">
            <v>52500</v>
          </cell>
        </row>
        <row r="369">
          <cell r="B369" t="str">
            <v>Porta rollos - GRIVAL Línea STYLO,</v>
          </cell>
          <cell r="C369" t="str">
            <v>un</v>
          </cell>
          <cell r="D369">
            <v>60000</v>
          </cell>
        </row>
        <row r="370">
          <cell r="B370" t="str">
            <v>PLATINA DE  1/2" * 1/8</v>
          </cell>
          <cell r="C370" t="str">
            <v>un</v>
          </cell>
          <cell r="D370">
            <v>6000</v>
          </cell>
        </row>
        <row r="371">
          <cell r="B371" t="str">
            <v xml:space="preserve">PLATINA DE  3/4" </v>
          </cell>
          <cell r="C371" t="str">
            <v>un</v>
          </cell>
          <cell r="D371">
            <v>7500</v>
          </cell>
        </row>
        <row r="372">
          <cell r="B372" t="str">
            <v>PLATINA DE  3/4" X 1/8"</v>
          </cell>
          <cell r="C372" t="str">
            <v>ml</v>
          </cell>
          <cell r="D372">
            <v>2000</v>
          </cell>
        </row>
        <row r="373">
          <cell r="B373" t="str">
            <v>POLIETILENO No. 4</v>
          </cell>
          <cell r="C373" t="str">
            <v>m2</v>
          </cell>
          <cell r="D373">
            <v>2500</v>
          </cell>
        </row>
        <row r="374">
          <cell r="B374" t="str">
            <v>POLIETILENO No. 6</v>
          </cell>
          <cell r="C374" t="str">
            <v>m2</v>
          </cell>
          <cell r="D374">
            <v>2800</v>
          </cell>
        </row>
        <row r="375">
          <cell r="B375" t="str">
            <v>PRIMER ANTICORROSIVO</v>
          </cell>
          <cell r="C375" t="str">
            <v>gl</v>
          </cell>
          <cell r="D375">
            <v>61700</v>
          </cell>
        </row>
        <row r="376">
          <cell r="B376" t="str">
            <v>PUNTILLA 3/4"</v>
          </cell>
          <cell r="C376" t="str">
            <v>lb</v>
          </cell>
          <cell r="D376">
            <v>2600</v>
          </cell>
        </row>
        <row r="377">
          <cell r="B377" t="str">
            <v>PUNTILLA 1"</v>
          </cell>
          <cell r="C377" t="str">
            <v>lb</v>
          </cell>
          <cell r="D377">
            <v>2600</v>
          </cell>
        </row>
        <row r="378">
          <cell r="B378" t="str">
            <v>PUNTILLA 11/4"</v>
          </cell>
          <cell r="C378" t="str">
            <v>lb</v>
          </cell>
          <cell r="D378">
            <v>2400</v>
          </cell>
        </row>
        <row r="379">
          <cell r="B379" t="str">
            <v>PUNTILLA 11/2"</v>
          </cell>
          <cell r="C379" t="str">
            <v>lb</v>
          </cell>
          <cell r="D379">
            <v>2200</v>
          </cell>
        </row>
        <row r="380">
          <cell r="B380" t="str">
            <v>PUNTILLA 2"</v>
          </cell>
          <cell r="C380" t="str">
            <v>lb</v>
          </cell>
          <cell r="D380">
            <v>2200</v>
          </cell>
        </row>
        <row r="381">
          <cell r="B381" t="str">
            <v>PUNTILLA 21/2"</v>
          </cell>
          <cell r="C381" t="str">
            <v>lb</v>
          </cell>
          <cell r="D381">
            <v>2200</v>
          </cell>
        </row>
        <row r="382">
          <cell r="C382" t="str">
            <v>lb</v>
          </cell>
          <cell r="D382">
            <v>2200</v>
          </cell>
        </row>
        <row r="383">
          <cell r="C383" t="str">
            <v>lb</v>
          </cell>
          <cell r="D383">
            <v>2100</v>
          </cell>
        </row>
        <row r="384">
          <cell r="C384" t="str">
            <v>un</v>
          </cell>
          <cell r="D384">
            <v>5900</v>
          </cell>
        </row>
        <row r="385">
          <cell r="C385" t="str">
            <v>un</v>
          </cell>
          <cell r="D385">
            <v>5900</v>
          </cell>
        </row>
        <row r="386">
          <cell r="B386" t="str">
            <v>RECEBO B-200</v>
          </cell>
          <cell r="C386" t="str">
            <v>m3</v>
          </cell>
          <cell r="D386">
            <v>32000</v>
          </cell>
        </row>
        <row r="387">
          <cell r="B387" t="str">
            <v>RECEBO B-600</v>
          </cell>
          <cell r="C387" t="str">
            <v>m3</v>
          </cell>
          <cell r="D387">
            <v>41500</v>
          </cell>
        </row>
        <row r="388">
          <cell r="B388" t="str">
            <v>RECEBO COMÚN</v>
          </cell>
          <cell r="C388" t="str">
            <v>m3</v>
          </cell>
          <cell r="D388">
            <v>28000</v>
          </cell>
        </row>
        <row r="389">
          <cell r="B389" t="str">
            <v>RECEBO B-400</v>
          </cell>
          <cell r="C389" t="str">
            <v>m3</v>
          </cell>
          <cell r="D389">
            <v>36000</v>
          </cell>
        </row>
        <row r="390">
          <cell r="B390" t="str">
            <v>RED PARA ATERRIZAR SUBESTACION</v>
          </cell>
          <cell r="C390" t="str">
            <v>gl</v>
          </cell>
          <cell r="D390">
            <v>3500000</v>
          </cell>
        </row>
        <row r="391">
          <cell r="B391" t="str">
            <v>RED TRENZADA CABLE 2X2+2</v>
          </cell>
          <cell r="C391" t="str">
            <v>ml</v>
          </cell>
          <cell r="D391">
            <v>13500</v>
          </cell>
        </row>
        <row r="392">
          <cell r="B392" t="str">
            <v>RED TRENZADA CABLE 3x1/0+1/0</v>
          </cell>
          <cell r="C392" t="str">
            <v>ml</v>
          </cell>
          <cell r="D392">
            <v>23500</v>
          </cell>
        </row>
        <row r="393">
          <cell r="B393" t="str">
            <v xml:space="preserve">REFLECTOR DE 250 VATIOS-SODIO ALTA PRESION -220 VOLTIOS-SODIO ALTA </v>
          </cell>
          <cell r="C393" t="str">
            <v>un</v>
          </cell>
          <cell r="D393">
            <v>1450000</v>
          </cell>
        </row>
        <row r="394">
          <cell r="B394" t="str">
            <v>REFLECTOR DE 400 W</v>
          </cell>
          <cell r="C394" t="str">
            <v>un</v>
          </cell>
          <cell r="D394">
            <v>400000</v>
          </cell>
        </row>
        <row r="395">
          <cell r="B395" t="str">
            <v>REGISTRO DE 3/4"</v>
          </cell>
          <cell r="C395" t="str">
            <v>un</v>
          </cell>
          <cell r="D395">
            <v>22500</v>
          </cell>
        </row>
        <row r="396">
          <cell r="B396" t="str">
            <v>REGISTRO DE BOLA 1/2"</v>
          </cell>
          <cell r="C396" t="str">
            <v>un</v>
          </cell>
          <cell r="D396">
            <v>14500</v>
          </cell>
        </row>
        <row r="397">
          <cell r="B397" t="str">
            <v>REGISTRO P.D.  R&amp;W - 2 1/2 " ( de cortina )</v>
          </cell>
          <cell r="C397" t="str">
            <v>un</v>
          </cell>
          <cell r="D397">
            <v>268000</v>
          </cell>
        </row>
        <row r="398">
          <cell r="B398" t="str">
            <v>REGISTRO R&amp;W - 1" ( de cortina ) Ref. 206</v>
          </cell>
          <cell r="C398" t="str">
            <v>un</v>
          </cell>
          <cell r="D398">
            <v>60000</v>
          </cell>
        </row>
        <row r="399">
          <cell r="B399" t="str">
            <v>REGISTRO R&amp;W - 1/2" ( de cortina ) Ref. 206</v>
          </cell>
          <cell r="C399" t="str">
            <v>un</v>
          </cell>
          <cell r="D399">
            <v>35000</v>
          </cell>
        </row>
        <row r="400">
          <cell r="B400" t="str">
            <v>REGISTRO R&amp;W - 3/4" ( de cortina ) Ref. 206</v>
          </cell>
          <cell r="C400" t="str">
            <v>un</v>
          </cell>
          <cell r="D400">
            <v>45000</v>
          </cell>
        </row>
        <row r="401">
          <cell r="B401" t="str">
            <v xml:space="preserve">REJILLA Aluminio 3"x2" </v>
          </cell>
          <cell r="C401" t="str">
            <v>un</v>
          </cell>
          <cell r="D401">
            <v>5900</v>
          </cell>
        </row>
        <row r="402">
          <cell r="B402" t="str">
            <v>REJILLA VENTILACION PLASTICA DE 25X25</v>
          </cell>
          <cell r="C402" t="str">
            <v>un</v>
          </cell>
          <cell r="D402">
            <v>12644</v>
          </cell>
        </row>
        <row r="403">
          <cell r="B403" t="str">
            <v>Rejillas de piso en aluminio de 3x2 con sosco</v>
          </cell>
          <cell r="C403" t="str">
            <v>un</v>
          </cell>
          <cell r="D403">
            <v>5900</v>
          </cell>
        </row>
        <row r="404">
          <cell r="B404" t="str">
            <v>RELLENO ARENA DE PEÑA</v>
          </cell>
          <cell r="C404" t="str">
            <v>m3</v>
          </cell>
          <cell r="D404">
            <v>40000</v>
          </cell>
        </row>
        <row r="405">
          <cell r="B405" t="str">
            <v>Repisa vidrio Baño Línea STYLO</v>
          </cell>
          <cell r="C405" t="str">
            <v>un</v>
          </cell>
          <cell r="D405">
            <v>115000</v>
          </cell>
        </row>
        <row r="406">
          <cell r="B406" t="str">
            <v>REMOVEDOR PVC</v>
          </cell>
          <cell r="C406" t="str">
            <v>un</v>
          </cell>
          <cell r="D406">
            <v>3750</v>
          </cell>
        </row>
        <row r="408">
          <cell r="B408" t="str">
            <v>REPISA ORDINARIO 3 m</v>
          </cell>
          <cell r="C408" t="str">
            <v>un</v>
          </cell>
          <cell r="D408">
            <v>8000</v>
          </cell>
        </row>
        <row r="409">
          <cell r="B409" t="str">
            <v xml:space="preserve">ROCKTOP </v>
          </cell>
          <cell r="C409" t="str">
            <v>kg</v>
          </cell>
          <cell r="D409">
            <v>2500</v>
          </cell>
        </row>
        <row r="410">
          <cell r="B410" t="str">
            <v>SANITARIO LINEA MONTECARLO CON GRIFERIA</v>
          </cell>
          <cell r="C410" t="str">
            <v>un</v>
          </cell>
          <cell r="D410">
            <v>430000</v>
          </cell>
        </row>
        <row r="411">
          <cell r="B411" t="str">
            <v xml:space="preserve">SECCIONADOR TRIPOLAR EN AIRE 400A-17,5 kV DE OPERACIÓN BAJO </v>
          </cell>
          <cell r="C411" t="str">
            <v>un</v>
          </cell>
          <cell r="D411">
            <v>10200000</v>
          </cell>
        </row>
        <row r="412">
          <cell r="B412" t="str">
            <v>SELLADOR</v>
          </cell>
          <cell r="C412" t="str">
            <v>gl</v>
          </cell>
          <cell r="D412">
            <v>18000</v>
          </cell>
        </row>
        <row r="413">
          <cell r="B413" t="str">
            <v>SELLADOR O CERA DE PISO</v>
          </cell>
          <cell r="C413" t="str">
            <v>m2</v>
          </cell>
          <cell r="D413">
            <v>1800</v>
          </cell>
        </row>
        <row r="414">
          <cell r="B414" t="str">
            <v>SELLADOR Y TINTILLA</v>
          </cell>
          <cell r="C414" t="str">
            <v>gl</v>
          </cell>
          <cell r="D414">
            <v>15000</v>
          </cell>
        </row>
        <row r="415">
          <cell r="B415" t="str">
            <v>SENSOR FOTOELECTRICO DETECTOR DE HUMO</v>
          </cell>
          <cell r="C415" t="str">
            <v>un</v>
          </cell>
          <cell r="D415">
            <v>90000</v>
          </cell>
        </row>
        <row r="416">
          <cell r="B416" t="str">
            <v>SIFON LAVAMANOS plastico gerfor GF-580322</v>
          </cell>
          <cell r="C416" t="str">
            <v>un</v>
          </cell>
          <cell r="D416">
            <v>12000</v>
          </cell>
        </row>
        <row r="417">
          <cell r="B417" t="str">
            <v>SIKA 1</v>
          </cell>
          <cell r="C417" t="str">
            <v>kg</v>
          </cell>
          <cell r="D417">
            <v>8500</v>
          </cell>
        </row>
        <row r="418">
          <cell r="B418" t="str">
            <v>SIKADUR 32</v>
          </cell>
          <cell r="C418" t="str">
            <v>kg</v>
          </cell>
          <cell r="D418">
            <v>50000</v>
          </cell>
        </row>
        <row r="419">
          <cell r="B419" t="str">
            <v xml:space="preserve">SIKAFLEX-1a cartu </v>
          </cell>
          <cell r="C419" t="str">
            <v>un</v>
          </cell>
          <cell r="D419">
            <v>25000</v>
          </cell>
        </row>
        <row r="420">
          <cell r="B420" t="str">
            <v>SILICONA</v>
          </cell>
          <cell r="C420" t="str">
            <v>un</v>
          </cell>
          <cell r="D420">
            <v>15000</v>
          </cell>
        </row>
        <row r="421">
          <cell r="B421" t="str">
            <v>SISTEMA DESINFECCION AGUA TRATADA</v>
          </cell>
          <cell r="C421" t="str">
            <v>un</v>
          </cell>
          <cell r="D421">
            <v>3800000</v>
          </cell>
        </row>
        <row r="422">
          <cell r="B422" t="str">
            <v>SISTEMA CONTROL ELECTRICO TODO INCLUIDO PARA LA PLANTA TRATAMIENTO</v>
          </cell>
          <cell r="C422" t="str">
            <v>un</v>
          </cell>
          <cell r="D422">
            <v>13000000</v>
          </cell>
        </row>
        <row r="423">
          <cell r="B423" t="str">
            <v>SOLDADOR PVC 1/4</v>
          </cell>
          <cell r="C423" t="str">
            <v>un</v>
          </cell>
          <cell r="D423">
            <v>45000</v>
          </cell>
        </row>
        <row r="424">
          <cell r="B424" t="str">
            <v xml:space="preserve">SOLDADURA E - 70  </v>
          </cell>
          <cell r="C424" t="str">
            <v>kg</v>
          </cell>
          <cell r="D424">
            <v>7500</v>
          </cell>
        </row>
        <row r="425">
          <cell r="B425" t="str">
            <v>SOLDADURA ESTAÑO</v>
          </cell>
          <cell r="C425" t="str">
            <v>un</v>
          </cell>
          <cell r="D425">
            <v>35000</v>
          </cell>
        </row>
        <row r="426">
          <cell r="B426" t="str">
            <v>SOLDADURA EXOTERMICA TIPO CADWELD o SIMILAR  de 90 GRAMOS</v>
          </cell>
          <cell r="C426" t="str">
            <v>un</v>
          </cell>
          <cell r="D426">
            <v>17000</v>
          </cell>
        </row>
        <row r="427">
          <cell r="B427" t="str">
            <v>SOPORTE PARA TUBERIA DE 4"</v>
          </cell>
          <cell r="C427" t="str">
            <v>un</v>
          </cell>
          <cell r="D427">
            <v>17980</v>
          </cell>
        </row>
        <row r="428">
          <cell r="B428" t="str">
            <v>SOPORTES LAVAMANOS</v>
          </cell>
          <cell r="C428" t="str">
            <v>jg</v>
          </cell>
          <cell r="D428">
            <v>2500</v>
          </cell>
        </row>
        <row r="429">
          <cell r="B429" t="str">
            <v>SOPORTES ORINAL</v>
          </cell>
          <cell r="C429" t="str">
            <v>un</v>
          </cell>
          <cell r="D429">
            <v>8500</v>
          </cell>
        </row>
        <row r="430">
          <cell r="B430" t="str">
            <v>TABLA BURRA ORDINARIA 0.20 DE 3.0 MTS</v>
          </cell>
          <cell r="C430" t="str">
            <v>un</v>
          </cell>
          <cell r="D430">
            <v>13500</v>
          </cell>
        </row>
        <row r="431">
          <cell r="B431" t="str">
            <v>TABLA BURRA ORDINARIA 0.30 DE 3.0 MTS</v>
          </cell>
          <cell r="C431" t="str">
            <v>un</v>
          </cell>
          <cell r="D431">
            <v>16000</v>
          </cell>
        </row>
        <row r="432">
          <cell r="B432" t="str">
            <v>TABLA CHAPA ORDINARIA 0.25 DE 3.0 MTS</v>
          </cell>
          <cell r="C432" t="str">
            <v>un</v>
          </cell>
          <cell r="D432">
            <v>13000</v>
          </cell>
        </row>
        <row r="433">
          <cell r="B433" t="str">
            <v>TABLA CHAPA ORDINARIA 0.20 DE 3.0 MTS</v>
          </cell>
          <cell r="C433" t="str">
            <v>un</v>
          </cell>
          <cell r="D433">
            <v>10000</v>
          </cell>
        </row>
        <row r="434">
          <cell r="B434" t="str">
            <v>TABLA CHAPA ORDINARIA 0.15 DE 3.0 MTS</v>
          </cell>
          <cell r="C434" t="str">
            <v>un</v>
          </cell>
          <cell r="D434">
            <v>7500</v>
          </cell>
        </row>
        <row r="435">
          <cell r="C435" t="str">
            <v>un</v>
          </cell>
        </row>
        <row r="436">
          <cell r="C436" t="str">
            <v>ml</v>
          </cell>
        </row>
        <row r="437">
          <cell r="B437" t="str">
            <v xml:space="preserve">TABLERO DE 12 CIRCUITOS CON ESPACIO PARA TOTALIZADOR, PUERTA Y CHAPA  -208 V - 3F5H-60HZ </v>
          </cell>
          <cell r="C437" t="str">
            <v>un</v>
          </cell>
        </row>
        <row r="438">
          <cell r="B438" t="str">
            <v>TABLERO DE 12 CTOS</v>
          </cell>
          <cell r="C438" t="str">
            <v>un</v>
          </cell>
          <cell r="D438">
            <v>165000</v>
          </cell>
        </row>
        <row r="439">
          <cell r="B439" t="str">
            <v>TABLERO 24 CIRCUITOS, PUERTA Y CHAPA, ESP TOTALIZADOR</v>
          </cell>
          <cell r="C439" t="str">
            <v>un</v>
          </cell>
          <cell r="D439">
            <v>225000</v>
          </cell>
        </row>
        <row r="440">
          <cell r="B440" t="str">
            <v xml:space="preserve">TABLERO 36 CIRCUITOS, PUERTA Y CHAPA, ESP TOTALIZADOR  </v>
          </cell>
          <cell r="C440" t="str">
            <v>un</v>
          </cell>
          <cell r="D440">
            <v>420000</v>
          </cell>
        </row>
        <row r="441">
          <cell r="B441" t="str">
            <v>TABLERO TRIFASICO DE 6 CIRCUITOS</v>
          </cell>
          <cell r="C441" t="str">
            <v>un</v>
          </cell>
          <cell r="D441">
            <v>89800</v>
          </cell>
        </row>
        <row r="442">
          <cell r="B442" t="str">
            <v>TABLETA GRES DE 25X25</v>
          </cell>
          <cell r="C442" t="str">
            <v>m2</v>
          </cell>
          <cell r="D442">
            <v>12500</v>
          </cell>
        </row>
        <row r="443">
          <cell r="B443" t="str">
            <v>TABLEX, LISTONES, PALOS</v>
          </cell>
          <cell r="C443" t="str">
            <v>m2</v>
          </cell>
          <cell r="D443">
            <v>250000</v>
          </cell>
        </row>
        <row r="444">
          <cell r="B444" t="str">
            <v>TABLÓN DE GRES  25X25</v>
          </cell>
          <cell r="C444" t="str">
            <v>m2</v>
          </cell>
          <cell r="D444">
            <v>26000</v>
          </cell>
        </row>
        <row r="445">
          <cell r="B445" t="str">
            <v>TABLON DE GRESS DE 33X33</v>
          </cell>
          <cell r="C445" t="str">
            <v>m2</v>
          </cell>
          <cell r="D445">
            <v>30000</v>
          </cell>
        </row>
        <row r="446">
          <cell r="B446" t="str">
            <v>TANQUE COLEMPAQUES 500 LT (incluye tapa y accesorios)</v>
          </cell>
          <cell r="C446" t="str">
            <v>ml</v>
          </cell>
          <cell r="D446">
            <v>185000</v>
          </cell>
        </row>
        <row r="447">
          <cell r="B447" t="str">
            <v>TABLERO MELAMINICO DE 1.83X2.44</v>
          </cell>
          <cell r="C447" t="str">
            <v>un</v>
          </cell>
          <cell r="D447">
            <v>125000</v>
          </cell>
        </row>
        <row r="448">
          <cell r="B448" t="str">
            <v>TABLERO EN AMARILLO</v>
          </cell>
          <cell r="C448" t="str">
            <v>m2</v>
          </cell>
          <cell r="D448">
            <v>180000</v>
          </cell>
        </row>
        <row r="449">
          <cell r="B449" t="str">
            <v>TAPA CAJA INSP. 60 x 60</v>
          </cell>
          <cell r="C449" t="str">
            <v>un</v>
          </cell>
          <cell r="D449">
            <v>8000</v>
          </cell>
        </row>
        <row r="450">
          <cell r="B450" t="str">
            <v>TABLETA MARMOL</v>
          </cell>
          <cell r="C450" t="str">
            <v>m2</v>
          </cell>
          <cell r="D450">
            <v>80000</v>
          </cell>
        </row>
        <row r="451">
          <cell r="B451" t="str">
            <v>TAPA CIEGA CON IMPACTO GALVANIZADA CUADRADA 4X4"</v>
          </cell>
          <cell r="C451" t="str">
            <v>un</v>
          </cell>
          <cell r="D451">
            <v>2500</v>
          </cell>
        </row>
        <row r="452">
          <cell r="B452" t="str">
            <v>TAPA EN CONCRETO (4000 PSI)</v>
          </cell>
          <cell r="C452" t="str">
            <v>un</v>
          </cell>
          <cell r="D452">
            <v>65000</v>
          </cell>
        </row>
        <row r="453">
          <cell r="B453" t="str">
            <v>TAPA EN CONCRETO CAJA CS 276</v>
          </cell>
          <cell r="C453" t="str">
            <v>un</v>
          </cell>
          <cell r="D453">
            <v>250000</v>
          </cell>
        </row>
        <row r="454">
          <cell r="B454" t="str">
            <v>TAPA REGISTRO PLASTICO DE 20X20</v>
          </cell>
          <cell r="C454" t="str">
            <v>un</v>
          </cell>
          <cell r="D454">
            <v>10500</v>
          </cell>
        </row>
        <row r="455">
          <cell r="B455" t="str">
            <v>TAPON GALVANIZADO MACHO DE 2"</v>
          </cell>
          <cell r="C455" t="str">
            <v>un</v>
          </cell>
          <cell r="D455">
            <v>14500</v>
          </cell>
        </row>
        <row r="456">
          <cell r="B456" t="str">
            <v>TAPÓN SOLDADO PRESIÓN 1 1/2"</v>
          </cell>
          <cell r="C456" t="str">
            <v>un</v>
          </cell>
          <cell r="D456">
            <v>3500</v>
          </cell>
        </row>
        <row r="457">
          <cell r="B457" t="str">
            <v>TAZA Institucional blanca Mancesa IC-IP41</v>
          </cell>
          <cell r="C457" t="str">
            <v>un</v>
          </cell>
          <cell r="D457">
            <v>90000</v>
          </cell>
        </row>
        <row r="458">
          <cell r="B458" t="str">
            <v>TEE EN ALUMINIO BLANCO</v>
          </cell>
          <cell r="C458" t="str">
            <v>un</v>
          </cell>
          <cell r="D458">
            <v>6500</v>
          </cell>
        </row>
        <row r="459">
          <cell r="B459" t="str">
            <v>TEE GALVANIZADA DE 4"</v>
          </cell>
          <cell r="C459" t="str">
            <v>un</v>
          </cell>
          <cell r="D459">
            <v>56260</v>
          </cell>
        </row>
        <row r="460">
          <cell r="B460" t="str">
            <v>TEE PRESIÓN  1 1/2" Pavco</v>
          </cell>
          <cell r="C460" t="str">
            <v>un</v>
          </cell>
          <cell r="D460">
            <v>6000</v>
          </cell>
        </row>
        <row r="461">
          <cell r="B461" t="str">
            <v>TEE PRESIÓN SOLDADA  1"</v>
          </cell>
          <cell r="C461" t="str">
            <v>un</v>
          </cell>
          <cell r="D461">
            <v>6500</v>
          </cell>
        </row>
        <row r="462">
          <cell r="B462" t="str">
            <v>TEJA DE ZINC 0.80X2.43</v>
          </cell>
          <cell r="C462" t="str">
            <v>un</v>
          </cell>
          <cell r="D462">
            <v>15400</v>
          </cell>
        </row>
        <row r="463">
          <cell r="B463" t="str">
            <v>TEJA CANALETA 90</v>
          </cell>
          <cell r="C463" t="str">
            <v>m2</v>
          </cell>
          <cell r="D463">
            <v>25000</v>
          </cell>
        </row>
        <row r="464">
          <cell r="B464" t="str">
            <v xml:space="preserve">TEJA DE BARRO </v>
          </cell>
          <cell r="C464" t="str">
            <v>un</v>
          </cell>
          <cell r="D464">
            <v>1850</v>
          </cell>
        </row>
        <row r="465">
          <cell r="B465" t="str">
            <v>TEJA ONDULADA ETERNIT No. 6 DE 0.92X1.83</v>
          </cell>
          <cell r="C465" t="str">
            <v>un</v>
          </cell>
          <cell r="D465">
            <v>26500</v>
          </cell>
        </row>
        <row r="466">
          <cell r="B466" t="str">
            <v>TEJA THERMOACUSTICA TRAPEZOIDAL  2.44X0.82</v>
          </cell>
          <cell r="C466" t="str">
            <v>un</v>
          </cell>
          <cell r="D466">
            <v>48000</v>
          </cell>
        </row>
        <row r="467">
          <cell r="B467" t="str">
            <v>TELA ASFALTICA DE 15 M2</v>
          </cell>
          <cell r="C467" t="str">
            <v>rollo</v>
          </cell>
          <cell r="D467">
            <v>30000</v>
          </cell>
        </row>
        <row r="468">
          <cell r="B468" t="str">
            <v>TELA VERDE CERRAMIENTO</v>
          </cell>
          <cell r="C468" t="str">
            <v>ML</v>
          </cell>
          <cell r="D468">
            <v>2500</v>
          </cell>
        </row>
        <row r="469">
          <cell r="B469" t="str">
            <v>TERMINAL PONCHAR 2 AWG</v>
          </cell>
          <cell r="C469" t="str">
            <v>un</v>
          </cell>
          <cell r="D469">
            <v>5900</v>
          </cell>
        </row>
        <row r="470">
          <cell r="B470" t="str">
            <v xml:space="preserve">Terminal preformado uso interior 15 kV para cable 2 – 3/0 AWG; </v>
          </cell>
          <cell r="C470" t="str">
            <v>juego</v>
          </cell>
          <cell r="D470">
            <v>220000</v>
          </cell>
        </row>
        <row r="471">
          <cell r="B471" t="str">
            <v>Terminal Soldar/Ponchar barril largo para cable 8. Calidad 3M, Panduit o superior.</v>
          </cell>
          <cell r="C471" t="str">
            <v>gb</v>
          </cell>
          <cell r="D471">
            <v>12500</v>
          </cell>
        </row>
        <row r="472">
          <cell r="B472" t="str">
            <v>Thiner</v>
          </cell>
          <cell r="C472" t="str">
            <v>gl</v>
          </cell>
          <cell r="D472">
            <v>20000</v>
          </cell>
        </row>
        <row r="473">
          <cell r="B473" t="str">
            <v>TIERRA NEGRA</v>
          </cell>
          <cell r="C473" t="str">
            <v>m3</v>
          </cell>
          <cell r="D473">
            <v>45000</v>
          </cell>
        </row>
        <row r="474">
          <cell r="B474" t="str">
            <v>TINTILLA</v>
          </cell>
          <cell r="C474" t="str">
            <v>1/4 gl</v>
          </cell>
          <cell r="D474">
            <v>24000</v>
          </cell>
        </row>
        <row r="475">
          <cell r="B475" t="str">
            <v>TIRAS ALISTADO 3 x 3 x 3</v>
          </cell>
          <cell r="C475" t="str">
            <v>ml</v>
          </cell>
          <cell r="D475">
            <v>2500</v>
          </cell>
        </row>
        <row r="476">
          <cell r="B476" t="str">
            <v>TOMA BIFASICA 2P+T</v>
          </cell>
          <cell r="C476" t="str">
            <v>un</v>
          </cell>
          <cell r="D476">
            <v>9500</v>
          </cell>
        </row>
        <row r="477">
          <cell r="B477" t="str">
            <v>TOMA CORRIENTE DOBLE</v>
          </cell>
          <cell r="C477" t="str">
            <v>un</v>
          </cell>
          <cell r="D477">
            <v>3500</v>
          </cell>
        </row>
        <row r="478">
          <cell r="B478" t="str">
            <v>TOMA COAXIAL PARA TV TIPO AMERICANA</v>
          </cell>
          <cell r="C478" t="str">
            <v>un</v>
          </cell>
          <cell r="D478">
            <v>5000</v>
          </cell>
        </row>
        <row r="479">
          <cell r="B479" t="str">
            <v>TOMA TV+TELEFONO</v>
          </cell>
          <cell r="C479" t="str">
            <v>un</v>
          </cell>
          <cell r="D479">
            <v>18000</v>
          </cell>
        </row>
        <row r="480">
          <cell r="B480" t="str">
            <v>Toallero Barra - GRIVAL Línea STYLO,</v>
          </cell>
          <cell r="C480" t="str">
            <v>un</v>
          </cell>
          <cell r="D480">
            <v>70000</v>
          </cell>
        </row>
        <row r="481">
          <cell r="B481" t="str">
            <v>Toallero Argolla - GRIVAL Línea STYLO</v>
          </cell>
          <cell r="C481" t="str">
            <v>un</v>
          </cell>
          <cell r="D481">
            <v>60000</v>
          </cell>
        </row>
        <row r="482">
          <cell r="B482" t="str">
            <v xml:space="preserve">TORNILLOS </v>
          </cell>
          <cell r="C482" t="str">
            <v>un</v>
          </cell>
          <cell r="D482">
            <v>100</v>
          </cell>
        </row>
        <row r="483">
          <cell r="B483" t="str">
            <v>TRIPLEX FORMALETA DE 1.22X2.44 DE 18 mm</v>
          </cell>
          <cell r="C483" t="str">
            <v>un</v>
          </cell>
          <cell r="D483">
            <v>85000</v>
          </cell>
        </row>
        <row r="484">
          <cell r="C484" t="str">
            <v>un</v>
          </cell>
          <cell r="D484">
            <v>20000</v>
          </cell>
        </row>
        <row r="485">
          <cell r="C485" t="str">
            <v>un</v>
          </cell>
          <cell r="D485">
            <v>19500000</v>
          </cell>
        </row>
        <row r="486">
          <cell r="C486" t="str">
            <v>gl</v>
          </cell>
          <cell r="D486">
            <v>2500000</v>
          </cell>
        </row>
        <row r="487">
          <cell r="C487" t="str">
            <v>un</v>
          </cell>
          <cell r="D487">
            <v>350000</v>
          </cell>
        </row>
        <row r="488">
          <cell r="C488" t="str">
            <v>un</v>
          </cell>
          <cell r="D488">
            <v>715000</v>
          </cell>
        </row>
        <row r="489">
          <cell r="C489" t="str">
            <v>un</v>
          </cell>
          <cell r="D489">
            <v>590000</v>
          </cell>
        </row>
        <row r="490">
          <cell r="B490" t="str">
            <v>TUBERIA GALVANIZADA 2"</v>
          </cell>
          <cell r="C490" t="str">
            <v>ml</v>
          </cell>
          <cell r="D490">
            <v>8600</v>
          </cell>
        </row>
        <row r="491">
          <cell r="B491" t="str">
            <v>TUBERIA GALVANIZADA 2" DE 0.098</v>
          </cell>
          <cell r="C491" t="str">
            <v>un</v>
          </cell>
          <cell r="D491">
            <v>83900</v>
          </cell>
        </row>
        <row r="492">
          <cell r="B492" t="str">
            <v>TUBERIA HIERRO DUCTIL DE 4" ESP 3.2 mm</v>
          </cell>
          <cell r="C492" t="str">
            <v>ml</v>
          </cell>
          <cell r="D492">
            <v>100000</v>
          </cell>
        </row>
        <row r="493">
          <cell r="B493" t="str">
            <v>TUBERIAS, VALVULAS, ACCESORIOS</v>
          </cell>
          <cell r="C493" t="str">
            <v>global</v>
          </cell>
          <cell r="D493">
            <v>5000000</v>
          </cell>
        </row>
        <row r="494">
          <cell r="B494" t="str">
            <v>TUBERIA NOVAFORT DE 6"</v>
          </cell>
          <cell r="C494" t="str">
            <v>un</v>
          </cell>
          <cell r="D494">
            <v>220000</v>
          </cell>
        </row>
        <row r="495">
          <cell r="B495" t="str">
            <v>TUBERIA PEX AL PEX 1/2"</v>
          </cell>
          <cell r="C495" t="str">
            <v>ml</v>
          </cell>
          <cell r="D495">
            <v>2500</v>
          </cell>
        </row>
        <row r="496">
          <cell r="B496" t="str">
            <v>TUBERIA CONDUCCION AGUAS RESIDUALES INC ACCESORIOS</v>
          </cell>
          <cell r="C496" t="str">
            <v>ml</v>
          </cell>
          <cell r="D496">
            <v>50000</v>
          </cell>
        </row>
        <row r="497">
          <cell r="B497" t="str">
            <v>TUBERIA RECTANGULAR DE 3 1/2" X 1 1/2"</v>
          </cell>
          <cell r="C497" t="str">
            <v>un</v>
          </cell>
          <cell r="D497">
            <v>92000</v>
          </cell>
        </row>
        <row r="498">
          <cell r="B498" t="str">
            <v>TUBO 4X8 EN COLD ROLLED CAL 18</v>
          </cell>
          <cell r="C498" t="str">
            <v>ml</v>
          </cell>
          <cell r="D498">
            <v>28500</v>
          </cell>
        </row>
        <row r="499">
          <cell r="B499" t="str">
            <v>TUBO alcantarillado  PVC   160 MM ( 6" ) Pavco</v>
          </cell>
          <cell r="C499" t="str">
            <v>ml</v>
          </cell>
          <cell r="D499">
            <v>22000</v>
          </cell>
        </row>
        <row r="500">
          <cell r="B500" t="str">
            <v>TUBO alcantarillado  PVC   160 MM ( 8" ) Pavco</v>
          </cell>
          <cell r="C500" t="str">
            <v>ml</v>
          </cell>
          <cell r="D500">
            <v>32000</v>
          </cell>
        </row>
        <row r="501">
          <cell r="B501" t="str">
            <v>TUBO alcantarillado PVC   110MM  ( 4") Pavco</v>
          </cell>
          <cell r="C501" t="str">
            <v>ml</v>
          </cell>
          <cell r="D501">
            <v>15000</v>
          </cell>
        </row>
        <row r="502">
          <cell r="B502" t="str">
            <v>TUBO alcantarillado PVC   250MM  ( 10") Pavco</v>
          </cell>
          <cell r="C502" t="str">
            <v>ml</v>
          </cell>
          <cell r="D502">
            <v>55000</v>
          </cell>
        </row>
        <row r="503">
          <cell r="B503" t="str">
            <v>TUBO CONDUIT EMT 1"</v>
          </cell>
          <cell r="C503" t="str">
            <v>ml</v>
          </cell>
          <cell r="D503">
            <v>6500</v>
          </cell>
        </row>
        <row r="504">
          <cell r="B504" t="str">
            <v>TUBO CONDUIT EMT1/2"</v>
          </cell>
          <cell r="C504" t="str">
            <v>ml</v>
          </cell>
          <cell r="D504">
            <v>1500</v>
          </cell>
        </row>
        <row r="505">
          <cell r="B505" t="str">
            <v>TUBO CONDUIT GALVANIZADO PESADO 1" CON UNIÓN</v>
          </cell>
          <cell r="C505" t="str">
            <v>ml</v>
          </cell>
          <cell r="D505">
            <v>9500</v>
          </cell>
        </row>
        <row r="506">
          <cell r="B506" t="str">
            <v>TUBO CONDUIT PVC 1"  3m</v>
          </cell>
          <cell r="C506" t="str">
            <v>un</v>
          </cell>
          <cell r="D506">
            <v>5500</v>
          </cell>
        </row>
        <row r="507">
          <cell r="B507" t="str">
            <v>TUBO CONDUIT PVC 1/2" 3m</v>
          </cell>
          <cell r="C507" t="str">
            <v>un</v>
          </cell>
          <cell r="D507">
            <v>2500</v>
          </cell>
        </row>
        <row r="508">
          <cell r="B508" t="str">
            <v>TUBO CONDUIT PVC 3/4" 3m</v>
          </cell>
          <cell r="C508" t="str">
            <v>un</v>
          </cell>
          <cell r="D508">
            <v>3500</v>
          </cell>
        </row>
        <row r="509">
          <cell r="B509" t="str">
            <v>TUBO CUADRADO DE 1 1/2" x 1 1/2"</v>
          </cell>
          <cell r="C509" t="str">
            <v>un</v>
          </cell>
          <cell r="D509">
            <v>25000</v>
          </cell>
        </row>
        <row r="510">
          <cell r="B510" t="str">
            <v>TUBO CPVC 1/2" DE 3 M</v>
          </cell>
          <cell r="C510" t="str">
            <v>un</v>
          </cell>
          <cell r="D510">
            <v>9000</v>
          </cell>
        </row>
        <row r="511">
          <cell r="B511" t="str">
            <v>TUBO GALVANIZADO 2"  2.0mm</v>
          </cell>
          <cell r="C511" t="str">
            <v>ml</v>
          </cell>
          <cell r="D511">
            <v>18500</v>
          </cell>
        </row>
        <row r="512">
          <cell r="B512" t="str">
            <v>TUBO GALVANIZADO 3"  2.0mm</v>
          </cell>
          <cell r="C512" t="str">
            <v>ml</v>
          </cell>
          <cell r="D512">
            <v>60000</v>
          </cell>
        </row>
        <row r="513">
          <cell r="B513" t="str">
            <v xml:space="preserve">TUBO GALVANIZADO 3/4"  </v>
          </cell>
          <cell r="C513" t="str">
            <v>ml</v>
          </cell>
          <cell r="D513">
            <v>10500</v>
          </cell>
        </row>
        <row r="514">
          <cell r="B514" t="str">
            <v>TUBO NOVAFOR DE 4" PERFORADO</v>
          </cell>
          <cell r="C514" t="str">
            <v>ml</v>
          </cell>
          <cell r="D514">
            <v>14000</v>
          </cell>
        </row>
        <row r="515">
          <cell r="B515" t="str">
            <v>TUBO NOVAFORT 6"</v>
          </cell>
          <cell r="C515" t="str">
            <v>un</v>
          </cell>
          <cell r="D515">
            <v>32000</v>
          </cell>
        </row>
        <row r="516">
          <cell r="B516" t="str">
            <v>TUBO PRESIÓN /13.5 PVC  1/2" Pavco</v>
          </cell>
          <cell r="C516" t="str">
            <v>un</v>
          </cell>
          <cell r="D516">
            <v>10500</v>
          </cell>
        </row>
        <row r="517">
          <cell r="B517" t="str">
            <v>TUBO PRESIÓN /13.5 PVC  3/4" Pavco</v>
          </cell>
          <cell r="C517" t="str">
            <v>ml</v>
          </cell>
          <cell r="D517">
            <v>12000</v>
          </cell>
        </row>
        <row r="518">
          <cell r="B518" t="str">
            <v>TUBO PRESIÓN /21 PVC    1"</v>
          </cell>
          <cell r="C518" t="str">
            <v>ml</v>
          </cell>
          <cell r="D518">
            <v>5250</v>
          </cell>
        </row>
        <row r="519">
          <cell r="B519" t="str">
            <v>TUBO PRESIÓN /21 PVC    2" Pavco</v>
          </cell>
          <cell r="C519" t="str">
            <v>ml</v>
          </cell>
          <cell r="D519">
            <v>12500</v>
          </cell>
        </row>
        <row r="520">
          <cell r="B520" t="str">
            <v>TUBO PRESIÓN /21 PVC  1 1/2" Pavco</v>
          </cell>
          <cell r="C520" t="str">
            <v>ml</v>
          </cell>
          <cell r="D520">
            <v>9500</v>
          </cell>
        </row>
        <row r="521">
          <cell r="B521" t="str">
            <v>TUBO PRESIÓN /21 PVC  1 1/4" Pavco</v>
          </cell>
          <cell r="C521" t="str">
            <v>ml</v>
          </cell>
          <cell r="D521">
            <v>8500</v>
          </cell>
        </row>
        <row r="522">
          <cell r="B522" t="str">
            <v>TUBO PVC A.LL. 2" DE  6 MTS</v>
          </cell>
          <cell r="C522" t="str">
            <v>un</v>
          </cell>
          <cell r="D522">
            <v>25000</v>
          </cell>
        </row>
        <row r="523">
          <cell r="B523" t="str">
            <v>TUBO PVC A.LL. 3" DE  6 MTS</v>
          </cell>
          <cell r="C523" t="str">
            <v>un</v>
          </cell>
          <cell r="D523">
            <v>40500</v>
          </cell>
        </row>
        <row r="524">
          <cell r="B524" t="str">
            <v>TUBO PVC A.LL. 4" DE 6 MTS</v>
          </cell>
          <cell r="C524" t="str">
            <v>un</v>
          </cell>
          <cell r="D524">
            <v>65100</v>
          </cell>
        </row>
        <row r="525">
          <cell r="B525" t="str">
            <v>TUBO PVC SANITARIO 2" DE 6 MTS</v>
          </cell>
          <cell r="C525" t="str">
            <v>un</v>
          </cell>
          <cell r="D525">
            <v>40000</v>
          </cell>
        </row>
        <row r="526">
          <cell r="B526" t="str">
            <v>TUBO PVC SANITARIO 3" DE 6 MTS</v>
          </cell>
          <cell r="C526" t="str">
            <v>un</v>
          </cell>
          <cell r="D526">
            <v>55000</v>
          </cell>
        </row>
        <row r="527">
          <cell r="B527" t="str">
            <v>TUBO PVC SANITARIO 4" DE 6 MTS</v>
          </cell>
          <cell r="C527" t="str">
            <v>un</v>
          </cell>
          <cell r="D527">
            <v>80000</v>
          </cell>
        </row>
        <row r="528">
          <cell r="B528" t="str">
            <v>TUBOS PVC DB 1"</v>
          </cell>
          <cell r="C528" t="str">
            <v>ml</v>
          </cell>
          <cell r="D528">
            <v>8500</v>
          </cell>
        </row>
        <row r="529">
          <cell r="B529" t="str">
            <v xml:space="preserve">UNION  GALVANIZADA 2 1/2" </v>
          </cell>
          <cell r="C529" t="str">
            <v>un</v>
          </cell>
          <cell r="D529">
            <v>18000</v>
          </cell>
        </row>
        <row r="530">
          <cell r="B530" t="str">
            <v>UNIÓN alcantarillado PVC  110MM ( 4" ) Pavco</v>
          </cell>
          <cell r="C530" t="str">
            <v>un</v>
          </cell>
          <cell r="D530">
            <v>12000</v>
          </cell>
        </row>
        <row r="531">
          <cell r="B531" t="str">
            <v>UNIÓN alcantarillado PVC 160MM  ( 6") Pavco</v>
          </cell>
          <cell r="C531" t="str">
            <v>un</v>
          </cell>
          <cell r="D531">
            <v>17000</v>
          </cell>
        </row>
        <row r="532">
          <cell r="B532" t="str">
            <v>UNIÓN alcantarillado PVC 160MM  ( 8") Pavco</v>
          </cell>
          <cell r="C532" t="str">
            <v>un</v>
          </cell>
          <cell r="D532">
            <v>25000</v>
          </cell>
        </row>
        <row r="533">
          <cell r="B533" t="str">
            <v>UNIÓN alcantarillado PVC 250MM  ( 10") Pavco</v>
          </cell>
          <cell r="C533" t="str">
            <v>un</v>
          </cell>
          <cell r="D533">
            <v>45000</v>
          </cell>
        </row>
        <row r="534">
          <cell r="B534" t="str">
            <v>UNIÓN GALVANIZADA      3"</v>
          </cell>
          <cell r="C534" t="str">
            <v>un</v>
          </cell>
          <cell r="D534">
            <v>45000</v>
          </cell>
        </row>
        <row r="535">
          <cell r="B535" t="str">
            <v>UNION GALVANIZADA DE 1/2"</v>
          </cell>
          <cell r="C535" t="str">
            <v>un</v>
          </cell>
          <cell r="D535">
            <v>1500</v>
          </cell>
        </row>
        <row r="536">
          <cell r="B536" t="str">
            <v>UNION GALVANIZADA DE 4" SH 40</v>
          </cell>
          <cell r="C536" t="str">
            <v>un</v>
          </cell>
          <cell r="D536">
            <v>34800</v>
          </cell>
        </row>
        <row r="537">
          <cell r="B537" t="str">
            <v>UNIÓN SANITARIA  2" Pavco</v>
          </cell>
          <cell r="C537" t="str">
            <v>un</v>
          </cell>
          <cell r="D537">
            <v>12500</v>
          </cell>
        </row>
        <row r="538">
          <cell r="B538" t="str">
            <v>UNIÓN SANITARIA 4" Pavco</v>
          </cell>
          <cell r="C538" t="str">
            <v>un</v>
          </cell>
          <cell r="D538">
            <v>17500</v>
          </cell>
        </row>
        <row r="539">
          <cell r="B539" t="str">
            <v>UNIÓN SANITARIA 6" Pavco</v>
          </cell>
          <cell r="C539" t="str">
            <v>un</v>
          </cell>
          <cell r="D539">
            <v>22000</v>
          </cell>
        </row>
        <row r="540">
          <cell r="B540" t="str">
            <v>UNIVERSAL GALVANIZADA 3/4"</v>
          </cell>
          <cell r="C540" t="str">
            <v>un</v>
          </cell>
          <cell r="D540">
            <v>4000</v>
          </cell>
        </row>
        <row r="541">
          <cell r="B541" t="str">
            <v xml:space="preserve">VALVULA BETA COMPUERTA ELASTICA 4" </v>
          </cell>
          <cell r="C541" t="str">
            <v>un</v>
          </cell>
          <cell r="D541">
            <v>755000</v>
          </cell>
        </row>
        <row r="542">
          <cell r="B542" t="str">
            <v>VALVULA DE CHEQUE OPERACIÓN HORIZONTAL 4" EXT BRIDADO</v>
          </cell>
          <cell r="C542" t="str">
            <v>un</v>
          </cell>
          <cell r="D542">
            <v>650000</v>
          </cell>
        </row>
        <row r="543">
          <cell r="B543" t="str">
            <v>VALVULA DE CIERRE RAPIDO DE 4"</v>
          </cell>
          <cell r="C543" t="str">
            <v>un</v>
          </cell>
          <cell r="D543">
            <v>700000</v>
          </cell>
        </row>
        <row r="544">
          <cell r="B544" t="str">
            <v>VALVULA DE COMPUERTA  VASTAGO NO ASCENTE EXTREMO BRIDA</v>
          </cell>
          <cell r="C544" t="str">
            <v>un</v>
          </cell>
          <cell r="D544">
            <v>475000</v>
          </cell>
        </row>
        <row r="545">
          <cell r="B545" t="str">
            <v>VALVULA Descarga sanitario DO-01051300</v>
          </cell>
          <cell r="C545" t="str">
            <v>un</v>
          </cell>
          <cell r="D545">
            <v>115000</v>
          </cell>
        </row>
        <row r="546">
          <cell r="B546" t="str">
            <v>VARA DE CLAVO</v>
          </cell>
          <cell r="C546" t="str">
            <v>ml</v>
          </cell>
          <cell r="D546">
            <v>3500</v>
          </cell>
        </row>
        <row r="547">
          <cell r="B547" t="str">
            <v>VARILLA CORRUGADA DE 1/2" DE 12 MTS</v>
          </cell>
          <cell r="C547" t="str">
            <v>un</v>
          </cell>
          <cell r="D547">
            <v>19488</v>
          </cell>
        </row>
        <row r="548">
          <cell r="B548" t="str">
            <v>VARILLA CORRUGADA DE 1/2" DE 6 MTS</v>
          </cell>
          <cell r="C548" t="str">
            <v>un</v>
          </cell>
          <cell r="D548">
            <v>9300</v>
          </cell>
        </row>
        <row r="549">
          <cell r="B549" t="str">
            <v>VARILLA CORRUGADA DE 3/8" DE 12 MTS</v>
          </cell>
          <cell r="C549" t="str">
            <v>un</v>
          </cell>
          <cell r="D549">
            <v>10913.279999999999</v>
          </cell>
        </row>
        <row r="550">
          <cell r="B550" t="str">
            <v>VARILLA CORRUGADA DE 5/8" DE 12 MTS</v>
          </cell>
          <cell r="C550" t="str">
            <v>un</v>
          </cell>
          <cell r="D550">
            <v>30401.279999999999</v>
          </cell>
        </row>
        <row r="551">
          <cell r="B551" t="str">
            <v>VARILLA CUADRADA DE 1/2"</v>
          </cell>
          <cell r="C551" t="str">
            <v>ml</v>
          </cell>
          <cell r="D551">
            <v>3000</v>
          </cell>
        </row>
        <row r="552">
          <cell r="B552" t="str">
            <v>VARILLA CUADRADA DE 3/8"</v>
          </cell>
          <cell r="C552" t="str">
            <v>ml</v>
          </cell>
          <cell r="D552">
            <v>1800</v>
          </cell>
        </row>
        <row r="553">
          <cell r="B553" t="str">
            <v>VARILLA DE COBRE-COBRE Ø5/8" X 2.40 m</v>
          </cell>
          <cell r="C553" t="str">
            <v>un</v>
          </cell>
          <cell r="D553">
            <v>72000</v>
          </cell>
        </row>
        <row r="554">
          <cell r="B554" t="str">
            <v>VARILLA DE COBRE-COBRE Ø5/8" X 2.40 m COOPER WELL</v>
          </cell>
          <cell r="C554" t="str">
            <v>un</v>
          </cell>
          <cell r="D554">
            <v>125000</v>
          </cell>
        </row>
        <row r="555">
          <cell r="B555" t="str">
            <v>VARILLA EN ACERO DE 3/8"</v>
          </cell>
          <cell r="C555" t="str">
            <v>un</v>
          </cell>
          <cell r="D555">
            <v>11700</v>
          </cell>
        </row>
        <row r="556">
          <cell r="B556" t="str">
            <v>VARILLA EN ACERO DE 5/8"</v>
          </cell>
          <cell r="C556" t="str">
            <v>un</v>
          </cell>
          <cell r="D556">
            <v>32700</v>
          </cell>
        </row>
        <row r="557">
          <cell r="B557" t="str">
            <v>VARILLA LISA DE 1/2" DE 6 MTS</v>
          </cell>
          <cell r="C557" t="str">
            <v>un</v>
          </cell>
          <cell r="D557">
            <v>12152</v>
          </cell>
        </row>
        <row r="558">
          <cell r="B558" t="str">
            <v>VARILLA LISA DE 3/8" DE 6 MTS</v>
          </cell>
          <cell r="C558" t="str">
            <v>un</v>
          </cell>
          <cell r="D558">
            <v>6902</v>
          </cell>
        </row>
        <row r="559">
          <cell r="B559" t="str">
            <v>VIDRIO TEMPLADO DE 10 mm</v>
          </cell>
          <cell r="C559" t="str">
            <v>m2</v>
          </cell>
          <cell r="D559">
            <v>320000</v>
          </cell>
        </row>
        <row r="560">
          <cell r="B560" t="str">
            <v>VIDRIO DE 4 mm</v>
          </cell>
          <cell r="C560" t="str">
            <v>m2</v>
          </cell>
          <cell r="D560">
            <v>30000</v>
          </cell>
        </row>
        <row r="561">
          <cell r="B561" t="str">
            <v>VIDRIO TEMPLADO DE 8 mm</v>
          </cell>
          <cell r="C561" t="str">
            <v>m2</v>
          </cell>
          <cell r="D561">
            <v>250000</v>
          </cell>
        </row>
        <row r="562">
          <cell r="B562" t="str">
            <v>VINILTEX Pintuco</v>
          </cell>
          <cell r="C562" t="str">
            <v>gl</v>
          </cell>
          <cell r="D562">
            <v>55000</v>
          </cell>
        </row>
        <row r="563">
          <cell r="B563" t="str">
            <v>Wash Primer A Pintura</v>
          </cell>
          <cell r="C563" t="str">
            <v>gl</v>
          </cell>
          <cell r="D563">
            <v>98000</v>
          </cell>
        </row>
        <row r="564">
          <cell r="B564" t="str">
            <v>WASH PRIMER ANTICORROSIVO</v>
          </cell>
          <cell r="C564" t="str">
            <v>gl</v>
          </cell>
          <cell r="D564">
            <v>45000</v>
          </cell>
        </row>
        <row r="565">
          <cell r="B565" t="str">
            <v>Wash Primer B Catalizador</v>
          </cell>
          <cell r="C565" t="str">
            <v>gl</v>
          </cell>
          <cell r="D565">
            <v>92000</v>
          </cell>
        </row>
        <row r="566">
          <cell r="B566" t="str">
            <v>WASH PRIMER PINTURA</v>
          </cell>
          <cell r="C566" t="str">
            <v>gl</v>
          </cell>
          <cell r="D566">
            <v>60000</v>
          </cell>
        </row>
        <row r="567">
          <cell r="B567" t="str">
            <v>WIN Aluminio x 6 mts</v>
          </cell>
          <cell r="C567" t="str">
            <v>un</v>
          </cell>
          <cell r="D567">
            <v>14000</v>
          </cell>
        </row>
        <row r="568">
          <cell r="B568" t="str">
            <v>Xypes concentrado</v>
          </cell>
          <cell r="C568" t="str">
            <v>kg</v>
          </cell>
          <cell r="D568">
            <v>20900</v>
          </cell>
        </row>
        <row r="569">
          <cell r="B569" t="str">
            <v>Xypes Patch and Plug por 1.25 kg</v>
          </cell>
          <cell r="C569" t="str">
            <v>un</v>
          </cell>
          <cell r="D569">
            <v>19500</v>
          </cell>
        </row>
        <row r="570">
          <cell r="B570" t="str">
            <v>YEE SANITARIA 2"  Pavco</v>
          </cell>
          <cell r="C570" t="str">
            <v>un</v>
          </cell>
          <cell r="D570">
            <v>7500</v>
          </cell>
        </row>
        <row r="571">
          <cell r="B571" t="str">
            <v>YEE SANITARIA 4"  Pavco</v>
          </cell>
          <cell r="C571" t="str">
            <v>un</v>
          </cell>
          <cell r="D571">
            <v>18000</v>
          </cell>
        </row>
        <row r="572">
          <cell r="B572" t="str">
            <v>YESO CORRIENTE VENCEDOR</v>
          </cell>
          <cell r="C572" t="str">
            <v>bt</v>
          </cell>
          <cell r="D572">
            <v>15000</v>
          </cell>
        </row>
        <row r="573">
          <cell r="B573" t="str">
            <v>ZÓCALO Baldosa grano de marmol 30x7 Fondo blanco</v>
          </cell>
          <cell r="C573" t="str">
            <v>ml</v>
          </cell>
          <cell r="D573">
            <v>12500</v>
          </cell>
        </row>
        <row r="574">
          <cell r="B574" t="str">
            <v>ZÓCALO en ceramica pompei color coral  30*7</v>
          </cell>
          <cell r="C574" t="str">
            <v>ml</v>
          </cell>
          <cell r="D574">
            <v>7000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Presup_Cancha"/>
      <sheetName val="Insumos"/>
      <sheetName val="EQUIPO"/>
      <sheetName val="MATERIAL"/>
      <sheetName val="materiales"/>
      <sheetName val="otros"/>
      <sheetName val="Res-Accide-10"/>
      <sheetName val="APU"/>
      <sheetName val="BASE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COSTOS OFICINA"/>
      <sheetName val="COSTOS CAMPAMENTO"/>
      <sheetName val="Hoja1"/>
      <sheetName val="Equipo"/>
      <sheetName val="materiales"/>
      <sheetName val="otros"/>
      <sheetName val="Análisis_de_precios"/>
      <sheetName val="Remo__derr_"/>
      <sheetName val="Limp__mec__Alcant_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>
        <row r="52">
          <cell r="H52">
            <v>46548</v>
          </cell>
        </row>
      </sheetData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CálculoTarifasMR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/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/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items"/>
      <sheetName val="ESTADO RED TEC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Listas"/>
      <sheetName val="PRESUPUESTO"/>
      <sheetName val="ESTADO VÍA-CRIT.TECNICO"/>
      <sheetName val="SUB APU"/>
      <sheetName val="CLASIFICACION"/>
      <sheetName val="Equipo"/>
      <sheetName val="TRANSPORTE"/>
      <sheetName val="Excavación Mat. Común Estacione"/>
      <sheetName val="Demolición Pavimento"/>
      <sheetName val="PUNITARIOS%20PARA%20241201%202S"/>
      <sheetName val="Insum"/>
      <sheetName val="RELACION MES"/>
      <sheetName val="GCB2000"/>
      <sheetName val="A. P. U.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A.P.U"/>
      <sheetName val=" Liquidacion de Obra por Tramos"/>
      <sheetName val="SALARIOS"/>
      <sheetName val="PREACTA_6"/>
      <sheetName val="TABLA_2008"/>
      <sheetName val="ESTADO_VÍA-CRIT_TECNICO"/>
      <sheetName val="5. ELECTRICO"/>
      <sheetName val="Lp"/>
      <sheetName val="REC-COD,"/>
      <sheetName val="2,2,6,1 Pilotes 0,30"/>
      <sheetName val="062"/>
      <sheetName val="LISTA DE PRECIOS"/>
      <sheetName val="Listado"/>
      <sheetName val="Bajadas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Requisición1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APU NO PREVISTO"/>
      <sheetName val="PPTA (3)"/>
      <sheetName val="PPTA (2)"/>
      <sheetName val="PPTA"/>
      <sheetName val="PERSONAL"/>
      <sheetName val="Tarifa MT"/>
      <sheetName val="OCTUBRE"/>
      <sheetName val="CODCONST"/>
      <sheetName val="PREACTA Y CONTRATISTAS"/>
      <sheetName val="7.1.8.1.1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NARIÑO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materiales"/>
      <sheetName val="otro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/>
      <sheetData sheetId="120"/>
      <sheetData sheetId="121" refreshError="1"/>
      <sheetData sheetId="122" refreshError="1"/>
      <sheetData sheetId="123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>
        <row r="48">
          <cell r="E48">
            <v>0</v>
          </cell>
        </row>
      </sheetData>
      <sheetData sheetId="133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c2.5y2.6"/>
      <sheetName val="OBRAS SES"/>
      <sheetName val="desmonte"/>
      <sheetName val="SUB APU"/>
      <sheetName val="C.LABORALES"/>
      <sheetName val="ITEMS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0C3409-7EE7-4F63-81E9-26C6C3FFA9F2}">
  <sheetPr>
    <tabColor rgb="FF66FF33"/>
    <pageSetUpPr fitToPage="1"/>
  </sheetPr>
  <dimension ref="A1:Y123"/>
  <sheetViews>
    <sheetView tabSelected="1" view="pageBreakPreview" zoomScaleNormal="70" zoomScaleSheetLayoutView="100" workbookViewId="0">
      <pane ySplit="7" topLeftCell="A8" activePane="bottomLeft" state="frozen"/>
      <selection activeCell="D1" sqref="D1"/>
      <selection pane="bottomLeft" activeCell="E118" sqref="E118:Q125"/>
    </sheetView>
  </sheetViews>
  <sheetFormatPr baseColWidth="10" defaultColWidth="9.33203125" defaultRowHeight="15" x14ac:dyDescent="0.25"/>
  <cols>
    <col min="1" max="2" width="8.6640625" style="143" customWidth="1"/>
    <col min="3" max="3" width="60.5546875" style="4" customWidth="1"/>
    <col min="4" max="4" width="8.6640625" style="144" customWidth="1"/>
    <col min="5" max="5" width="13.6640625" style="145" customWidth="1"/>
    <col min="6" max="6" width="15.44140625" style="146" customWidth="1"/>
    <col min="7" max="7" width="22.109375" style="146" bestFit="1" customWidth="1"/>
    <col min="8" max="8" width="22.6640625" style="146" bestFit="1" customWidth="1"/>
    <col min="9" max="9" width="28.109375" style="2" hidden="1" customWidth="1"/>
    <col min="10" max="10" width="15.88671875" style="3" hidden="1" customWidth="1"/>
    <col min="11" max="11" width="15.33203125" style="3" hidden="1" customWidth="1"/>
    <col min="12" max="14" width="12.6640625" style="3" hidden="1" customWidth="1"/>
    <col min="15" max="15" width="14.33203125" style="3" hidden="1" customWidth="1"/>
    <col min="16" max="16" width="11.44140625" style="3" hidden="1" customWidth="1"/>
    <col min="17" max="17" width="25.44140625" style="4" customWidth="1"/>
    <col min="18" max="18" width="11.44140625" style="4" customWidth="1"/>
    <col min="19" max="19" width="20" style="4" bestFit="1" customWidth="1"/>
    <col min="20" max="249" width="11.44140625" style="4" customWidth="1"/>
    <col min="250" max="16384" width="9.33203125" style="4"/>
  </cols>
  <sheetData>
    <row r="1" spans="1:17" ht="20.100000000000001" customHeight="1" x14ac:dyDescent="0.25">
      <c r="A1" s="175" t="s">
        <v>166</v>
      </c>
      <c r="B1" s="175"/>
      <c r="C1" s="175"/>
      <c r="D1" s="175"/>
      <c r="E1" s="175"/>
      <c r="F1" s="175"/>
      <c r="G1" s="175"/>
      <c r="H1" s="1"/>
    </row>
    <row r="2" spans="1:17" ht="17.399999999999999" x14ac:dyDescent="0.25">
      <c r="A2" s="175" t="s">
        <v>160</v>
      </c>
      <c r="B2" s="175"/>
      <c r="C2" s="175"/>
      <c r="D2" s="176" t="s">
        <v>169</v>
      </c>
      <c r="E2" s="176"/>
      <c r="F2" s="176"/>
      <c r="G2" s="176"/>
      <c r="H2" s="5"/>
    </row>
    <row r="3" spans="1:17" ht="33" customHeight="1" x14ac:dyDescent="0.25">
      <c r="A3" s="177" t="s">
        <v>167</v>
      </c>
      <c r="B3" s="177"/>
      <c r="C3" s="177"/>
      <c r="D3" s="177"/>
      <c r="E3" s="177"/>
      <c r="F3" s="177"/>
      <c r="G3" s="177"/>
      <c r="H3" s="6"/>
      <c r="I3" s="7"/>
    </row>
    <row r="4" spans="1:17" ht="17.399999999999999" x14ac:dyDescent="0.25">
      <c r="A4" s="178" t="s">
        <v>161</v>
      </c>
      <c r="B4" s="178"/>
      <c r="C4" s="178"/>
      <c r="D4" s="178"/>
      <c r="E4" s="178"/>
      <c r="F4" s="178"/>
      <c r="G4" s="178"/>
      <c r="H4" s="8"/>
      <c r="I4" s="7"/>
    </row>
    <row r="5" spans="1:17" s="10" customFormat="1" ht="20.100000000000001" hidden="1" customHeight="1" x14ac:dyDescent="0.25">
      <c r="D5" s="11"/>
      <c r="E5" s="12"/>
      <c r="I5" s="14"/>
      <c r="J5" s="3"/>
      <c r="K5" s="3"/>
      <c r="L5" s="3"/>
      <c r="M5" s="3"/>
      <c r="N5" s="3"/>
      <c r="O5" s="3"/>
      <c r="P5" s="3"/>
    </row>
    <row r="6" spans="1:17" s="3" customFormat="1" ht="10.199999999999999" x14ac:dyDescent="0.25">
      <c r="A6" s="179" t="s">
        <v>0</v>
      </c>
      <c r="B6" s="180" t="s">
        <v>1</v>
      </c>
      <c r="C6" s="182" t="s">
        <v>2</v>
      </c>
      <c r="D6" s="182" t="s">
        <v>3</v>
      </c>
      <c r="E6" s="183" t="s">
        <v>4</v>
      </c>
      <c r="F6" s="164" t="s">
        <v>9</v>
      </c>
      <c r="G6" s="166" t="s">
        <v>10</v>
      </c>
      <c r="H6" s="16"/>
      <c r="I6" s="17"/>
      <c r="J6" s="168" t="s">
        <v>11</v>
      </c>
      <c r="K6" s="169"/>
      <c r="L6" s="169"/>
      <c r="M6" s="169"/>
      <c r="N6" s="170"/>
    </row>
    <row r="7" spans="1:17" s="3" customFormat="1" ht="10.199999999999999" x14ac:dyDescent="0.25">
      <c r="A7" s="179"/>
      <c r="B7" s="181"/>
      <c r="C7" s="182"/>
      <c r="D7" s="182"/>
      <c r="E7" s="183"/>
      <c r="F7" s="165"/>
      <c r="G7" s="167"/>
      <c r="H7" s="16"/>
      <c r="I7" s="17"/>
      <c r="J7" s="171"/>
      <c r="K7" s="173"/>
      <c r="L7" s="173"/>
      <c r="M7" s="173"/>
      <c r="N7" s="173"/>
    </row>
    <row r="8" spans="1:17" s="3" customFormat="1" ht="24.75" customHeight="1" x14ac:dyDescent="0.25">
      <c r="A8" s="19" t="s">
        <v>17</v>
      </c>
      <c r="B8" s="20"/>
      <c r="C8" s="20"/>
      <c r="D8" s="20"/>
      <c r="E8" s="20"/>
      <c r="F8" s="20"/>
      <c r="G8" s="21"/>
      <c r="H8" s="22"/>
      <c r="I8" s="23"/>
      <c r="J8" s="172"/>
      <c r="K8" s="174"/>
      <c r="L8" s="174"/>
      <c r="M8" s="174"/>
      <c r="N8" s="174"/>
    </row>
    <row r="9" spans="1:17" ht="15" customHeight="1" x14ac:dyDescent="0.25">
      <c r="A9" s="24">
        <v>1</v>
      </c>
      <c r="B9" s="24" t="s">
        <v>18</v>
      </c>
      <c r="C9" s="25" t="s">
        <v>19</v>
      </c>
      <c r="D9" s="26"/>
      <c r="E9" s="27"/>
      <c r="F9" s="30"/>
      <c r="G9" s="31"/>
      <c r="H9" s="32"/>
      <c r="I9" s="33"/>
      <c r="J9" s="158"/>
      <c r="K9" s="159"/>
      <c r="L9" s="159"/>
      <c r="M9" s="159"/>
      <c r="N9" s="160"/>
      <c r="Q9" s="34"/>
    </row>
    <row r="10" spans="1:17" ht="15" hidden="1" customHeight="1" x14ac:dyDescent="0.25">
      <c r="A10" s="35" t="s">
        <v>20</v>
      </c>
      <c r="B10" s="36" t="s">
        <v>21</v>
      </c>
      <c r="C10" s="37" t="s">
        <v>170</v>
      </c>
      <c r="D10" s="38" t="s">
        <v>171</v>
      </c>
      <c r="E10" s="39">
        <v>0</v>
      </c>
      <c r="F10" s="42"/>
      <c r="G10" s="43"/>
      <c r="H10" s="44"/>
      <c r="I10" s="45"/>
      <c r="J10" s="46"/>
      <c r="K10" s="46"/>
      <c r="L10" s="46"/>
      <c r="M10" s="46"/>
      <c r="N10" s="46"/>
      <c r="O10" s="47"/>
    </row>
    <row r="11" spans="1:17" ht="19.5" customHeight="1" x14ac:dyDescent="0.25">
      <c r="A11" s="35" t="s">
        <v>20</v>
      </c>
      <c r="B11" s="36" t="s">
        <v>22</v>
      </c>
      <c r="C11" s="37" t="s">
        <v>172</v>
      </c>
      <c r="D11" s="38" t="s">
        <v>173</v>
      </c>
      <c r="E11" s="39">
        <v>362</v>
      </c>
      <c r="F11" s="42"/>
      <c r="G11" s="43"/>
      <c r="H11" s="44"/>
      <c r="I11" s="45"/>
      <c r="J11" s="46"/>
      <c r="K11" s="46"/>
      <c r="L11" s="46"/>
      <c r="M11" s="46"/>
      <c r="N11" s="46"/>
      <c r="O11" s="47"/>
    </row>
    <row r="12" spans="1:17" ht="15" customHeight="1" x14ac:dyDescent="0.25">
      <c r="A12" s="48">
        <v>2</v>
      </c>
      <c r="B12" s="48"/>
      <c r="C12" s="49" t="s">
        <v>23</v>
      </c>
      <c r="D12" s="26"/>
      <c r="E12" s="27"/>
      <c r="F12" s="50"/>
      <c r="G12" s="31"/>
      <c r="H12" s="51"/>
      <c r="I12" s="45"/>
      <c r="J12" s="52"/>
      <c r="K12" s="52"/>
      <c r="L12" s="52"/>
      <c r="M12" s="52"/>
      <c r="N12" s="52"/>
      <c r="O12" s="53"/>
      <c r="Q12" s="34"/>
    </row>
    <row r="13" spans="1:17" ht="15" customHeight="1" x14ac:dyDescent="0.25">
      <c r="A13" s="54" t="s">
        <v>24</v>
      </c>
      <c r="B13" s="40" t="s">
        <v>25</v>
      </c>
      <c r="C13" s="37" t="s">
        <v>174</v>
      </c>
      <c r="D13" s="38" t="s">
        <v>87</v>
      </c>
      <c r="E13" s="39">
        <v>4</v>
      </c>
      <c r="F13" s="42"/>
      <c r="G13" s="43"/>
      <c r="H13" s="44"/>
      <c r="I13" s="45"/>
      <c r="J13" s="56"/>
      <c r="K13" s="56"/>
      <c r="L13" s="56"/>
      <c r="M13" s="46"/>
      <c r="N13" s="46"/>
      <c r="O13" s="47"/>
    </row>
    <row r="14" spans="1:17" ht="15" customHeight="1" x14ac:dyDescent="0.25">
      <c r="A14" s="54" t="s">
        <v>26</v>
      </c>
      <c r="B14" s="40" t="s">
        <v>27</v>
      </c>
      <c r="C14" s="37" t="s">
        <v>175</v>
      </c>
      <c r="D14" s="38" t="s">
        <v>87</v>
      </c>
      <c r="E14" s="39">
        <v>2</v>
      </c>
      <c r="F14" s="42"/>
      <c r="G14" s="43"/>
      <c r="H14" s="44"/>
      <c r="I14" s="45"/>
      <c r="J14" s="56"/>
      <c r="K14" s="56"/>
      <c r="L14" s="56"/>
      <c r="M14" s="46"/>
      <c r="N14" s="46"/>
      <c r="O14" s="47"/>
    </row>
    <row r="15" spans="1:17" ht="15" customHeight="1" x14ac:dyDescent="0.25">
      <c r="A15" s="54" t="s">
        <v>28</v>
      </c>
      <c r="B15" s="40" t="s">
        <v>29</v>
      </c>
      <c r="C15" s="37" t="s">
        <v>176</v>
      </c>
      <c r="D15" s="38" t="s">
        <v>87</v>
      </c>
      <c r="E15" s="39">
        <v>2</v>
      </c>
      <c r="F15" s="42"/>
      <c r="G15" s="43"/>
      <c r="H15" s="44"/>
      <c r="I15" s="45"/>
      <c r="J15" s="56"/>
      <c r="K15" s="56"/>
      <c r="L15" s="56"/>
      <c r="M15" s="46"/>
      <c r="N15" s="46"/>
      <c r="O15" s="47"/>
    </row>
    <row r="16" spans="1:17" ht="15" customHeight="1" x14ac:dyDescent="0.25">
      <c r="A16" s="54" t="s">
        <v>30</v>
      </c>
      <c r="B16" s="36" t="s">
        <v>31</v>
      </c>
      <c r="C16" s="37" t="s">
        <v>177</v>
      </c>
      <c r="D16" s="38" t="s">
        <v>87</v>
      </c>
      <c r="E16" s="39">
        <v>8</v>
      </c>
      <c r="F16" s="42"/>
      <c r="G16" s="43"/>
      <c r="H16" s="44"/>
      <c r="I16" s="45"/>
      <c r="J16" s="56"/>
      <c r="K16" s="56"/>
      <c r="L16" s="56"/>
      <c r="M16" s="46"/>
      <c r="N16" s="46"/>
      <c r="O16" s="47"/>
    </row>
    <row r="17" spans="1:17" ht="15" hidden="1" customHeight="1" x14ac:dyDescent="0.25">
      <c r="A17" s="54" t="s">
        <v>30</v>
      </c>
      <c r="B17" s="36" t="s">
        <v>32</v>
      </c>
      <c r="C17" s="37" t="s">
        <v>178</v>
      </c>
      <c r="D17" s="38" t="s">
        <v>87</v>
      </c>
      <c r="E17" s="39">
        <v>0</v>
      </c>
      <c r="F17" s="42"/>
      <c r="G17" s="43"/>
      <c r="H17" s="44"/>
      <c r="I17" s="45"/>
      <c r="J17" s="56"/>
      <c r="K17" s="56"/>
      <c r="L17" s="56"/>
      <c r="M17" s="46"/>
      <c r="N17" s="46"/>
      <c r="O17" s="47"/>
    </row>
    <row r="18" spans="1:17" ht="15" hidden="1" customHeight="1" x14ac:dyDescent="0.25">
      <c r="A18" s="54" t="s">
        <v>30</v>
      </c>
      <c r="B18" s="36" t="s">
        <v>33</v>
      </c>
      <c r="C18" s="37" t="s">
        <v>179</v>
      </c>
      <c r="D18" s="38" t="s">
        <v>87</v>
      </c>
      <c r="E18" s="39">
        <v>0</v>
      </c>
      <c r="F18" s="42"/>
      <c r="G18" s="43"/>
      <c r="H18" s="44"/>
      <c r="I18" s="45"/>
      <c r="J18" s="56"/>
      <c r="K18" s="56"/>
      <c r="L18" s="56"/>
      <c r="M18" s="46"/>
      <c r="N18" s="46"/>
      <c r="O18" s="47"/>
    </row>
    <row r="19" spans="1:17" ht="15" hidden="1" customHeight="1" x14ac:dyDescent="0.25">
      <c r="A19" s="54" t="s">
        <v>30</v>
      </c>
      <c r="B19" s="36" t="s">
        <v>34</v>
      </c>
      <c r="C19" s="37" t="s">
        <v>180</v>
      </c>
      <c r="D19" s="38" t="s">
        <v>87</v>
      </c>
      <c r="E19" s="39">
        <v>0</v>
      </c>
      <c r="F19" s="42"/>
      <c r="G19" s="43"/>
      <c r="H19" s="44"/>
      <c r="I19" s="45"/>
      <c r="J19" s="56"/>
      <c r="K19" s="56"/>
      <c r="L19" s="56"/>
      <c r="M19" s="46"/>
      <c r="N19" s="46"/>
      <c r="O19" s="47"/>
    </row>
    <row r="20" spans="1:17" ht="15" customHeight="1" x14ac:dyDescent="0.25">
      <c r="A20" s="24">
        <v>3</v>
      </c>
      <c r="B20" s="24"/>
      <c r="C20" s="25" t="s">
        <v>35</v>
      </c>
      <c r="D20" s="26"/>
      <c r="E20" s="27"/>
      <c r="F20" s="50"/>
      <c r="G20" s="31"/>
      <c r="H20" s="57"/>
      <c r="I20" s="45"/>
      <c r="J20" s="58"/>
      <c r="K20" s="58"/>
      <c r="L20" s="58"/>
      <c r="M20" s="58"/>
      <c r="N20" s="58"/>
      <c r="O20" s="53"/>
      <c r="Q20" s="34"/>
    </row>
    <row r="21" spans="1:17" ht="15" hidden="1" customHeight="1" x14ac:dyDescent="0.25">
      <c r="A21" s="59" t="s">
        <v>36</v>
      </c>
      <c r="B21" s="59"/>
      <c r="C21" s="60" t="s">
        <v>37</v>
      </c>
      <c r="D21" s="61"/>
      <c r="E21" s="62"/>
      <c r="F21" s="64"/>
      <c r="G21" s="65"/>
      <c r="H21" s="66"/>
      <c r="I21" s="45"/>
      <c r="J21" s="67"/>
      <c r="K21" s="68"/>
      <c r="L21" s="68"/>
      <c r="M21" s="68"/>
      <c r="N21" s="69"/>
      <c r="O21" s="47"/>
    </row>
    <row r="22" spans="1:17" ht="15" hidden="1" customHeight="1" x14ac:dyDescent="0.25">
      <c r="A22" s="54" t="s">
        <v>38</v>
      </c>
      <c r="B22" s="36" t="s">
        <v>39</v>
      </c>
      <c r="C22" s="37" t="s">
        <v>181</v>
      </c>
      <c r="D22" s="38" t="s">
        <v>87</v>
      </c>
      <c r="E22" s="39">
        <v>0</v>
      </c>
      <c r="F22" s="42"/>
      <c r="G22" s="43"/>
      <c r="H22" s="44"/>
      <c r="I22" s="45"/>
      <c r="J22" s="56"/>
      <c r="K22" s="56"/>
      <c r="L22" s="56"/>
      <c r="M22" s="46"/>
      <c r="N22" s="46"/>
      <c r="O22" s="47"/>
    </row>
    <row r="23" spans="1:17" ht="15" hidden="1" customHeight="1" x14ac:dyDescent="0.25">
      <c r="A23" s="54" t="s">
        <v>40</v>
      </c>
      <c r="B23" s="36" t="s">
        <v>41</v>
      </c>
      <c r="C23" s="37" t="s">
        <v>182</v>
      </c>
      <c r="D23" s="38" t="s">
        <v>87</v>
      </c>
      <c r="E23" s="39">
        <v>0</v>
      </c>
      <c r="F23" s="42"/>
      <c r="G23" s="43"/>
      <c r="H23" s="44"/>
      <c r="I23" s="45"/>
      <c r="J23" s="56"/>
      <c r="K23" s="56"/>
      <c r="L23" s="56"/>
      <c r="M23" s="46"/>
      <c r="N23" s="46"/>
      <c r="O23" s="47"/>
    </row>
    <row r="24" spans="1:17" ht="15" hidden="1" customHeight="1" x14ac:dyDescent="0.25">
      <c r="A24" s="54" t="s">
        <v>42</v>
      </c>
      <c r="B24" s="36" t="s">
        <v>43</v>
      </c>
      <c r="C24" s="37" t="s">
        <v>183</v>
      </c>
      <c r="D24" s="38" t="s">
        <v>87</v>
      </c>
      <c r="E24" s="39">
        <v>0</v>
      </c>
      <c r="F24" s="42"/>
      <c r="G24" s="43"/>
      <c r="H24" s="44"/>
      <c r="I24" s="45"/>
      <c r="J24" s="56"/>
      <c r="K24" s="56"/>
      <c r="L24" s="56"/>
      <c r="M24" s="46"/>
      <c r="N24" s="46"/>
      <c r="O24" s="47"/>
    </row>
    <row r="25" spans="1:17" ht="15" hidden="1" customHeight="1" x14ac:dyDescent="0.25">
      <c r="A25" s="54" t="s">
        <v>44</v>
      </c>
      <c r="B25" s="36" t="s">
        <v>45</v>
      </c>
      <c r="C25" s="37" t="s">
        <v>184</v>
      </c>
      <c r="D25" s="38" t="s">
        <v>87</v>
      </c>
      <c r="E25" s="39">
        <v>0</v>
      </c>
      <c r="F25" s="42"/>
      <c r="G25" s="43"/>
      <c r="H25" s="44"/>
      <c r="I25" s="45"/>
      <c r="J25" s="56"/>
      <c r="K25" s="56"/>
      <c r="L25" s="56"/>
      <c r="M25" s="46"/>
      <c r="N25" s="46"/>
      <c r="O25" s="47"/>
    </row>
    <row r="26" spans="1:17" ht="15" customHeight="1" x14ac:dyDescent="0.25">
      <c r="A26" s="59" t="s">
        <v>46</v>
      </c>
      <c r="B26" s="59"/>
      <c r="C26" s="60" t="s">
        <v>47</v>
      </c>
      <c r="D26" s="61"/>
      <c r="E26" s="62"/>
      <c r="F26" s="64"/>
      <c r="G26" s="65"/>
      <c r="H26" s="66"/>
      <c r="I26" s="45"/>
      <c r="J26" s="67"/>
      <c r="K26" s="68"/>
      <c r="L26" s="68"/>
      <c r="M26" s="68"/>
      <c r="N26" s="69"/>
      <c r="O26" s="47"/>
    </row>
    <row r="27" spans="1:17" ht="15" customHeight="1" x14ac:dyDescent="0.25">
      <c r="A27" s="54" t="s">
        <v>48</v>
      </c>
      <c r="B27" s="36" t="s">
        <v>49</v>
      </c>
      <c r="C27" s="37" t="s">
        <v>185</v>
      </c>
      <c r="D27" s="38" t="s">
        <v>87</v>
      </c>
      <c r="E27" s="39">
        <v>4</v>
      </c>
      <c r="F27" s="42"/>
      <c r="G27" s="43"/>
      <c r="H27" s="44"/>
      <c r="I27" s="45"/>
      <c r="J27" s="56"/>
      <c r="K27" s="56"/>
      <c r="L27" s="56"/>
      <c r="M27" s="46"/>
      <c r="N27" s="46"/>
      <c r="O27" s="47"/>
    </row>
    <row r="28" spans="1:17" ht="15" customHeight="1" x14ac:dyDescent="0.25">
      <c r="A28" s="54" t="s">
        <v>50</v>
      </c>
      <c r="B28" s="36" t="s">
        <v>51</v>
      </c>
      <c r="C28" s="37" t="s">
        <v>186</v>
      </c>
      <c r="D28" s="38" t="s">
        <v>87</v>
      </c>
      <c r="E28" s="39">
        <v>3</v>
      </c>
      <c r="F28" s="42"/>
      <c r="G28" s="43"/>
      <c r="H28" s="44"/>
      <c r="I28" s="45"/>
      <c r="J28" s="56"/>
      <c r="K28" s="56"/>
      <c r="L28" s="56"/>
      <c r="M28" s="46"/>
      <c r="N28" s="46"/>
      <c r="O28" s="47"/>
    </row>
    <row r="29" spans="1:17" ht="15" hidden="1" customHeight="1" x14ac:dyDescent="0.25">
      <c r="A29" s="54" t="s">
        <v>52</v>
      </c>
      <c r="B29" s="36" t="s">
        <v>53</v>
      </c>
      <c r="C29" s="37" t="s">
        <v>187</v>
      </c>
      <c r="D29" s="38" t="s">
        <v>87</v>
      </c>
      <c r="E29" s="39">
        <v>0</v>
      </c>
      <c r="F29" s="42"/>
      <c r="G29" s="43"/>
      <c r="H29" s="44"/>
      <c r="I29" s="45"/>
      <c r="J29" s="56"/>
      <c r="K29" s="56"/>
      <c r="L29" s="56"/>
      <c r="M29" s="46"/>
      <c r="N29" s="46"/>
      <c r="O29" s="47"/>
    </row>
    <row r="30" spans="1:17" ht="15" hidden="1" customHeight="1" x14ac:dyDescent="0.25">
      <c r="A30" s="54" t="s">
        <v>54</v>
      </c>
      <c r="B30" s="36" t="s">
        <v>55</v>
      </c>
      <c r="C30" s="37" t="s">
        <v>188</v>
      </c>
      <c r="D30" s="38" t="s">
        <v>87</v>
      </c>
      <c r="E30" s="39">
        <v>0</v>
      </c>
      <c r="F30" s="42"/>
      <c r="G30" s="43"/>
      <c r="H30" s="44"/>
      <c r="I30" s="45"/>
      <c r="J30" s="56"/>
      <c r="K30" s="56"/>
      <c r="L30" s="56"/>
      <c r="M30" s="46"/>
      <c r="N30" s="46"/>
      <c r="O30" s="47"/>
    </row>
    <row r="31" spans="1:17" ht="15" hidden="1" customHeight="1" x14ac:dyDescent="0.25">
      <c r="A31" s="54" t="s">
        <v>56</v>
      </c>
      <c r="B31" s="36" t="s">
        <v>57</v>
      </c>
      <c r="C31" s="37" t="s">
        <v>189</v>
      </c>
      <c r="D31" s="38" t="s">
        <v>87</v>
      </c>
      <c r="E31" s="39">
        <v>0</v>
      </c>
      <c r="F31" s="42"/>
      <c r="G31" s="43"/>
      <c r="H31" s="44"/>
      <c r="I31" s="45"/>
      <c r="J31" s="56"/>
      <c r="K31" s="56"/>
      <c r="L31" s="56"/>
      <c r="M31" s="46"/>
      <c r="N31" s="46"/>
      <c r="O31" s="47"/>
    </row>
    <row r="32" spans="1:17" ht="15" customHeight="1" x14ac:dyDescent="0.25">
      <c r="A32" s="71">
        <v>4</v>
      </c>
      <c r="B32" s="71"/>
      <c r="C32" s="49" t="s">
        <v>58</v>
      </c>
      <c r="D32" s="26"/>
      <c r="E32" s="72"/>
      <c r="F32" s="50"/>
      <c r="G32" s="31"/>
      <c r="H32" s="57"/>
      <c r="I32" s="45"/>
      <c r="J32" s="58"/>
      <c r="K32" s="58"/>
      <c r="L32" s="58"/>
      <c r="M32" s="58"/>
      <c r="N32" s="58"/>
      <c r="O32" s="53"/>
      <c r="Q32" s="34"/>
    </row>
    <row r="33" spans="1:18" ht="15" hidden="1" customHeight="1" x14ac:dyDescent="0.25">
      <c r="A33" s="73" t="s">
        <v>59</v>
      </c>
      <c r="B33" s="74" t="s">
        <v>60</v>
      </c>
      <c r="C33" s="37" t="s">
        <v>190</v>
      </c>
      <c r="D33" s="38" t="s">
        <v>173</v>
      </c>
      <c r="E33" s="39">
        <v>0</v>
      </c>
      <c r="F33" s="42"/>
      <c r="G33" s="43"/>
      <c r="H33" s="44"/>
      <c r="I33" s="45"/>
      <c r="J33" s="56"/>
      <c r="K33" s="56"/>
      <c r="L33" s="56"/>
      <c r="M33" s="46"/>
      <c r="N33" s="46"/>
      <c r="O33" s="47"/>
    </row>
    <row r="34" spans="1:18" ht="15" customHeight="1" x14ac:dyDescent="0.25">
      <c r="A34" s="73" t="s">
        <v>59</v>
      </c>
      <c r="B34" s="74" t="s">
        <v>61</v>
      </c>
      <c r="C34" s="37" t="s">
        <v>191</v>
      </c>
      <c r="D34" s="38" t="s">
        <v>173</v>
      </c>
      <c r="E34" s="39">
        <v>362</v>
      </c>
      <c r="F34" s="42"/>
      <c r="G34" s="43"/>
      <c r="H34" s="44"/>
      <c r="I34" s="45"/>
      <c r="J34" s="56"/>
      <c r="K34" s="56"/>
      <c r="L34" s="56"/>
      <c r="M34" s="46"/>
      <c r="N34" s="46"/>
      <c r="O34" s="47"/>
    </row>
    <row r="35" spans="1:18" ht="15" customHeight="1" x14ac:dyDescent="0.25">
      <c r="A35" s="48">
        <v>5</v>
      </c>
      <c r="B35" s="71"/>
      <c r="C35" s="49" t="s">
        <v>62</v>
      </c>
      <c r="D35" s="26"/>
      <c r="E35" s="72"/>
      <c r="F35" s="50"/>
      <c r="G35" s="31"/>
      <c r="H35" s="57"/>
      <c r="I35" s="45"/>
      <c r="J35" s="52"/>
      <c r="K35" s="52"/>
      <c r="L35" s="52"/>
      <c r="M35" s="52"/>
      <c r="N35" s="52"/>
      <c r="O35" s="53"/>
      <c r="Q35" s="34"/>
    </row>
    <row r="36" spans="1:18" s="3" customFormat="1" ht="15" hidden="1" customHeight="1" x14ac:dyDescent="0.25">
      <c r="A36" s="73" t="s">
        <v>63</v>
      </c>
      <c r="B36" s="74" t="s">
        <v>64</v>
      </c>
      <c r="C36" s="37" t="s">
        <v>192</v>
      </c>
      <c r="D36" s="38" t="s">
        <v>87</v>
      </c>
      <c r="E36" s="39">
        <v>0</v>
      </c>
      <c r="F36" s="42"/>
      <c r="G36" s="43"/>
      <c r="H36" s="44"/>
      <c r="I36" s="45"/>
      <c r="J36" s="46"/>
      <c r="K36" s="46"/>
      <c r="L36" s="46"/>
      <c r="M36" s="46"/>
      <c r="N36" s="46"/>
      <c r="O36" s="47"/>
      <c r="Q36" s="4"/>
      <c r="R36" s="4"/>
    </row>
    <row r="37" spans="1:18" s="3" customFormat="1" ht="21.6" hidden="1" customHeight="1" x14ac:dyDescent="0.25">
      <c r="A37" s="73" t="s">
        <v>63</v>
      </c>
      <c r="B37" s="74" t="s">
        <v>65</v>
      </c>
      <c r="C37" s="37" t="s">
        <v>193</v>
      </c>
      <c r="D37" s="38" t="s">
        <v>87</v>
      </c>
      <c r="E37" s="39">
        <v>0</v>
      </c>
      <c r="F37" s="42"/>
      <c r="G37" s="43"/>
      <c r="H37" s="44"/>
      <c r="I37" s="45"/>
      <c r="J37" s="46"/>
      <c r="K37" s="46"/>
      <c r="L37" s="46"/>
      <c r="M37" s="46"/>
      <c r="N37" s="46"/>
      <c r="O37" s="47"/>
      <c r="Q37" s="4"/>
      <c r="R37" s="4"/>
    </row>
    <row r="38" spans="1:18" s="3" customFormat="1" ht="17.399999999999999" customHeight="1" x14ac:dyDescent="0.25">
      <c r="A38" s="73" t="s">
        <v>63</v>
      </c>
      <c r="B38" s="74" t="s">
        <v>66</v>
      </c>
      <c r="C38" s="37" t="s">
        <v>194</v>
      </c>
      <c r="D38" s="38" t="s">
        <v>87</v>
      </c>
      <c r="E38" s="39">
        <v>3</v>
      </c>
      <c r="F38" s="42"/>
      <c r="G38" s="43"/>
      <c r="H38" s="44"/>
      <c r="I38" s="45"/>
      <c r="J38" s="46"/>
      <c r="K38" s="46"/>
      <c r="L38" s="46"/>
      <c r="M38" s="46"/>
      <c r="N38" s="46"/>
      <c r="O38" s="47"/>
      <c r="Q38" s="4"/>
      <c r="R38" s="4"/>
    </row>
    <row r="39" spans="1:18" s="3" customFormat="1" ht="21.6" hidden="1" customHeight="1" x14ac:dyDescent="0.25">
      <c r="A39" s="73" t="s">
        <v>67</v>
      </c>
      <c r="B39" s="74" t="s">
        <v>68</v>
      </c>
      <c r="C39" s="37" t="s">
        <v>195</v>
      </c>
      <c r="D39" s="38" t="s">
        <v>87</v>
      </c>
      <c r="E39" s="39">
        <v>0</v>
      </c>
      <c r="F39" s="42"/>
      <c r="G39" s="43"/>
      <c r="H39" s="44"/>
      <c r="I39" s="45"/>
      <c r="J39" s="46"/>
      <c r="K39" s="46"/>
      <c r="L39" s="46"/>
      <c r="M39" s="46"/>
      <c r="N39" s="46"/>
      <c r="O39" s="47"/>
      <c r="Q39" s="4"/>
      <c r="R39" s="4"/>
    </row>
    <row r="40" spans="1:18" s="3" customFormat="1" ht="15" customHeight="1" x14ac:dyDescent="0.25">
      <c r="A40" s="48">
        <v>6</v>
      </c>
      <c r="B40" s="71"/>
      <c r="C40" s="49" t="s">
        <v>69</v>
      </c>
      <c r="D40" s="26"/>
      <c r="E40" s="72"/>
      <c r="F40" s="50"/>
      <c r="G40" s="31"/>
      <c r="H40" s="57"/>
      <c r="I40" s="45"/>
      <c r="J40" s="75"/>
      <c r="K40" s="75"/>
      <c r="L40" s="75"/>
      <c r="M40" s="75"/>
      <c r="N40" s="75"/>
      <c r="O40" s="53"/>
      <c r="Q40" s="34"/>
      <c r="R40" s="4"/>
    </row>
    <row r="41" spans="1:18" s="3" customFormat="1" ht="15" customHeight="1" x14ac:dyDescent="0.25">
      <c r="A41" s="73" t="s">
        <v>70</v>
      </c>
      <c r="B41" s="74" t="s">
        <v>71</v>
      </c>
      <c r="C41" s="37" t="s">
        <v>196</v>
      </c>
      <c r="D41" s="38" t="s">
        <v>87</v>
      </c>
      <c r="E41" s="39">
        <v>6</v>
      </c>
      <c r="F41" s="42"/>
      <c r="G41" s="43"/>
      <c r="H41" s="44"/>
      <c r="I41" s="45"/>
      <c r="J41" s="56"/>
      <c r="K41" s="56"/>
      <c r="L41" s="56"/>
      <c r="M41" s="46"/>
      <c r="N41" s="46"/>
      <c r="O41" s="47"/>
      <c r="Q41" s="4"/>
      <c r="R41" s="4"/>
    </row>
    <row r="42" spans="1:18" s="3" customFormat="1" ht="15" customHeight="1" x14ac:dyDescent="0.25">
      <c r="A42" s="48">
        <v>7</v>
      </c>
      <c r="B42" s="71"/>
      <c r="C42" s="49" t="s">
        <v>72</v>
      </c>
      <c r="D42" s="26"/>
      <c r="E42" s="72"/>
      <c r="F42" s="50"/>
      <c r="G42" s="31"/>
      <c r="H42" s="57"/>
      <c r="I42" s="45"/>
      <c r="J42" s="52"/>
      <c r="K42" s="52"/>
      <c r="L42" s="52"/>
      <c r="M42" s="52"/>
      <c r="N42" s="52"/>
      <c r="O42" s="53"/>
      <c r="Q42" s="34"/>
      <c r="R42" s="4"/>
    </row>
    <row r="43" spans="1:18" s="3" customFormat="1" ht="15" customHeight="1" x14ac:dyDescent="0.25">
      <c r="A43" s="73" t="s">
        <v>73</v>
      </c>
      <c r="B43" s="74" t="s">
        <v>74</v>
      </c>
      <c r="C43" s="37" t="s">
        <v>197</v>
      </c>
      <c r="D43" s="38" t="s">
        <v>87</v>
      </c>
      <c r="E43" s="39">
        <v>8</v>
      </c>
      <c r="F43" s="42"/>
      <c r="G43" s="43"/>
      <c r="H43" s="44"/>
      <c r="I43" s="45"/>
      <c r="J43" s="56"/>
      <c r="K43" s="56"/>
      <c r="L43" s="56"/>
      <c r="M43" s="46"/>
      <c r="N43" s="46"/>
      <c r="O43" s="47"/>
      <c r="Q43" s="4"/>
      <c r="R43" s="4"/>
    </row>
    <row r="44" spans="1:18" s="3" customFormat="1" ht="24.75" customHeight="1" x14ac:dyDescent="0.25">
      <c r="A44" s="77" t="str">
        <f>A8</f>
        <v>RED DE MEDIA TENSIÓN 13,2 KV</v>
      </c>
      <c r="B44" s="78"/>
      <c r="C44" s="78"/>
      <c r="D44" s="78"/>
      <c r="E44" s="78"/>
      <c r="F44" s="161"/>
      <c r="G44" s="161"/>
      <c r="H44" s="81"/>
      <c r="I44" s="45"/>
      <c r="J44" s="52"/>
      <c r="K44" s="52"/>
      <c r="L44" s="52"/>
      <c r="M44" s="52"/>
      <c r="N44" s="52"/>
      <c r="O44" s="53"/>
      <c r="Q44" s="4"/>
      <c r="R44" s="4"/>
    </row>
    <row r="45" spans="1:18" s="3" customFormat="1" ht="24.75" customHeight="1" x14ac:dyDescent="0.25">
      <c r="A45" s="19" t="s">
        <v>75</v>
      </c>
      <c r="B45" s="20"/>
      <c r="C45" s="20"/>
      <c r="D45" s="20"/>
      <c r="E45" s="20"/>
      <c r="F45" s="20"/>
      <c r="G45" s="21"/>
      <c r="H45" s="22"/>
      <c r="I45" s="23"/>
      <c r="J45" s="82"/>
      <c r="K45" s="83"/>
      <c r="L45" s="83"/>
      <c r="M45" s="83"/>
      <c r="N45" s="83"/>
      <c r="O45" s="84"/>
    </row>
    <row r="46" spans="1:18" ht="15" customHeight="1" x14ac:dyDescent="0.25">
      <c r="A46" s="24">
        <v>8</v>
      </c>
      <c r="B46" s="24" t="s">
        <v>18</v>
      </c>
      <c r="C46" s="25" t="s">
        <v>19</v>
      </c>
      <c r="D46" s="26"/>
      <c r="E46" s="27"/>
      <c r="F46" s="30"/>
      <c r="G46" s="85"/>
      <c r="H46" s="32"/>
      <c r="I46" s="33"/>
      <c r="J46" s="86"/>
      <c r="K46" s="87"/>
      <c r="L46" s="87"/>
      <c r="M46" s="87"/>
      <c r="N46" s="88"/>
      <c r="O46" s="84"/>
      <c r="Q46" s="34"/>
    </row>
    <row r="47" spans="1:18" ht="15" hidden="1" customHeight="1" x14ac:dyDescent="0.25">
      <c r="A47" s="35" t="s">
        <v>76</v>
      </c>
      <c r="B47" s="36" t="s">
        <v>21</v>
      </c>
      <c r="C47" s="37" t="s">
        <v>170</v>
      </c>
      <c r="D47" s="38" t="s">
        <v>171</v>
      </c>
      <c r="E47" s="39">
        <v>0</v>
      </c>
      <c r="F47" s="42"/>
      <c r="G47" s="43"/>
      <c r="H47" s="44"/>
      <c r="I47" s="45"/>
      <c r="J47" s="89"/>
      <c r="K47" s="89"/>
      <c r="L47" s="89"/>
      <c r="M47" s="89"/>
      <c r="N47" s="89"/>
      <c r="O47" s="84"/>
    </row>
    <row r="48" spans="1:18" ht="21" customHeight="1" x14ac:dyDescent="0.25">
      <c r="A48" s="35" t="s">
        <v>76</v>
      </c>
      <c r="B48" s="36" t="s">
        <v>77</v>
      </c>
      <c r="C48" s="37" t="s">
        <v>198</v>
      </c>
      <c r="D48" s="38" t="s">
        <v>173</v>
      </c>
      <c r="E48" s="39">
        <v>1240</v>
      </c>
      <c r="F48" s="42"/>
      <c r="G48" s="43"/>
      <c r="H48" s="44"/>
      <c r="I48" s="45"/>
      <c r="J48" s="89"/>
      <c r="K48" s="89"/>
      <c r="L48" s="89"/>
      <c r="M48" s="89"/>
      <c r="N48" s="89"/>
      <c r="O48" s="84"/>
    </row>
    <row r="49" spans="1:17" ht="15" customHeight="1" x14ac:dyDescent="0.25">
      <c r="A49" s="48">
        <v>9</v>
      </c>
      <c r="B49" s="48"/>
      <c r="C49" s="49" t="s">
        <v>23</v>
      </c>
      <c r="D49" s="26"/>
      <c r="E49" s="27"/>
      <c r="F49" s="50"/>
      <c r="G49" s="31"/>
      <c r="H49" s="51"/>
      <c r="I49" s="45"/>
      <c r="J49" s="90"/>
      <c r="K49" s="90"/>
      <c r="L49" s="90"/>
      <c r="M49" s="90"/>
      <c r="N49" s="90"/>
      <c r="O49" s="91"/>
      <c r="Q49" s="34"/>
    </row>
    <row r="50" spans="1:17" ht="15" customHeight="1" x14ac:dyDescent="0.25">
      <c r="A50" s="54" t="s">
        <v>78</v>
      </c>
      <c r="B50" s="40" t="s">
        <v>79</v>
      </c>
      <c r="C50" s="37" t="s">
        <v>199</v>
      </c>
      <c r="D50" s="38" t="s">
        <v>87</v>
      </c>
      <c r="E50" s="39">
        <v>20</v>
      </c>
      <c r="F50" s="42"/>
      <c r="G50" s="43"/>
      <c r="H50" s="44"/>
      <c r="I50" s="45"/>
      <c r="J50" s="92"/>
      <c r="K50" s="92"/>
      <c r="L50" s="92"/>
      <c r="M50" s="89"/>
      <c r="N50" s="89"/>
      <c r="O50" s="84"/>
    </row>
    <row r="51" spans="1:17" ht="15" customHeight="1" x14ac:dyDescent="0.25">
      <c r="A51" s="54" t="s">
        <v>80</v>
      </c>
      <c r="B51" s="40" t="s">
        <v>81</v>
      </c>
      <c r="C51" s="37" t="s">
        <v>200</v>
      </c>
      <c r="D51" s="38" t="s">
        <v>87</v>
      </c>
      <c r="E51" s="39">
        <v>13</v>
      </c>
      <c r="F51" s="42"/>
      <c r="G51" s="43"/>
      <c r="H51" s="44"/>
      <c r="I51" s="45"/>
      <c r="J51" s="92"/>
      <c r="K51" s="92"/>
      <c r="L51" s="92"/>
      <c r="M51" s="89"/>
      <c r="N51" s="89"/>
      <c r="O51" s="84"/>
    </row>
    <row r="52" spans="1:17" ht="15" customHeight="1" x14ac:dyDescent="0.25">
      <c r="A52" s="54" t="s">
        <v>82</v>
      </c>
      <c r="B52" s="40" t="s">
        <v>83</v>
      </c>
      <c r="C52" s="37" t="s">
        <v>201</v>
      </c>
      <c r="D52" s="38" t="s">
        <v>87</v>
      </c>
      <c r="E52" s="39">
        <v>33</v>
      </c>
      <c r="F52" s="42"/>
      <c r="G52" s="43"/>
      <c r="H52" s="44"/>
      <c r="I52" s="45"/>
      <c r="J52" s="92"/>
      <c r="K52" s="92"/>
      <c r="L52" s="92"/>
      <c r="M52" s="89"/>
      <c r="N52" s="89"/>
      <c r="O52" s="84"/>
    </row>
    <row r="53" spans="1:17" ht="15" hidden="1" customHeight="1" x14ac:dyDescent="0.25">
      <c r="A53" s="54" t="s">
        <v>84</v>
      </c>
      <c r="B53" s="40" t="s">
        <v>85</v>
      </c>
      <c r="C53" s="37" t="s">
        <v>86</v>
      </c>
      <c r="D53" s="38" t="s">
        <v>87</v>
      </c>
      <c r="E53" s="39">
        <v>0</v>
      </c>
      <c r="F53" s="42"/>
      <c r="G53" s="43"/>
      <c r="H53" s="44"/>
      <c r="I53" s="45"/>
      <c r="J53" s="92"/>
      <c r="K53" s="92"/>
      <c r="L53" s="92"/>
      <c r="M53" s="89"/>
      <c r="N53" s="89"/>
      <c r="O53" s="84"/>
    </row>
    <row r="54" spans="1:17" ht="15" hidden="1" customHeight="1" x14ac:dyDescent="0.25">
      <c r="A54" s="54" t="s">
        <v>88</v>
      </c>
      <c r="B54" s="40" t="s">
        <v>89</v>
      </c>
      <c r="C54" s="37" t="s">
        <v>90</v>
      </c>
      <c r="D54" s="38" t="s">
        <v>87</v>
      </c>
      <c r="E54" s="39">
        <v>0</v>
      </c>
      <c r="F54" s="42"/>
      <c r="G54" s="43"/>
      <c r="H54" s="44"/>
      <c r="I54" s="45"/>
      <c r="J54" s="92"/>
      <c r="K54" s="92"/>
      <c r="L54" s="92"/>
      <c r="M54" s="89"/>
      <c r="N54" s="89"/>
      <c r="O54" s="84"/>
    </row>
    <row r="55" spans="1:17" ht="15" customHeight="1" x14ac:dyDescent="0.25">
      <c r="A55" s="24">
        <v>10</v>
      </c>
      <c r="B55" s="24"/>
      <c r="C55" s="25" t="s">
        <v>91</v>
      </c>
      <c r="D55" s="26"/>
      <c r="E55" s="27"/>
      <c r="F55" s="50"/>
      <c r="G55" s="31"/>
      <c r="H55" s="57"/>
      <c r="I55" s="45"/>
      <c r="J55" s="90"/>
      <c r="K55" s="90"/>
      <c r="L55" s="90"/>
      <c r="M55" s="90"/>
      <c r="N55" s="90"/>
      <c r="O55" s="91"/>
      <c r="Q55" s="34"/>
    </row>
    <row r="56" spans="1:17" ht="20.25" customHeight="1" x14ac:dyDescent="0.25">
      <c r="A56" s="93" t="s">
        <v>92</v>
      </c>
      <c r="B56" s="36" t="s">
        <v>93</v>
      </c>
      <c r="C56" s="37" t="s">
        <v>202</v>
      </c>
      <c r="D56" s="38" t="s">
        <v>87</v>
      </c>
      <c r="E56" s="94">
        <v>22</v>
      </c>
      <c r="F56" s="42"/>
      <c r="G56" s="43"/>
      <c r="H56" s="44"/>
      <c r="I56" s="45"/>
      <c r="J56" s="46"/>
      <c r="K56" s="46"/>
      <c r="L56" s="46"/>
      <c r="M56" s="46"/>
      <c r="N56" s="46"/>
      <c r="O56" s="84"/>
    </row>
    <row r="57" spans="1:17" ht="15" customHeight="1" x14ac:dyDescent="0.25">
      <c r="A57" s="93" t="s">
        <v>94</v>
      </c>
      <c r="B57" s="36" t="s">
        <v>95</v>
      </c>
      <c r="C57" s="37" t="s">
        <v>203</v>
      </c>
      <c r="D57" s="38" t="s">
        <v>87</v>
      </c>
      <c r="E57" s="94">
        <v>23</v>
      </c>
      <c r="F57" s="42"/>
      <c r="G57" s="43"/>
      <c r="H57" s="44"/>
      <c r="I57" s="45"/>
      <c r="J57" s="46"/>
      <c r="K57" s="46"/>
      <c r="L57" s="46"/>
      <c r="M57" s="46"/>
      <c r="N57" s="46"/>
      <c r="O57" s="84"/>
    </row>
    <row r="58" spans="1:17" ht="15" customHeight="1" x14ac:dyDescent="0.25">
      <c r="A58" s="93" t="s">
        <v>96</v>
      </c>
      <c r="B58" s="36" t="s">
        <v>97</v>
      </c>
      <c r="C58" s="37" t="s">
        <v>204</v>
      </c>
      <c r="D58" s="38" t="s">
        <v>87</v>
      </c>
      <c r="E58" s="94">
        <v>2</v>
      </c>
      <c r="F58" s="42"/>
      <c r="G58" s="43"/>
      <c r="H58" s="44"/>
      <c r="I58" s="45"/>
      <c r="J58" s="46"/>
      <c r="K58" s="46"/>
      <c r="L58" s="46"/>
      <c r="M58" s="46"/>
      <c r="N58" s="46"/>
      <c r="O58" s="84"/>
    </row>
    <row r="59" spans="1:17" ht="33" hidden="1" customHeight="1" x14ac:dyDescent="0.25">
      <c r="A59" s="95" t="s">
        <v>98</v>
      </c>
      <c r="B59" s="96" t="s">
        <v>99</v>
      </c>
      <c r="C59" s="37" t="s">
        <v>205</v>
      </c>
      <c r="D59" s="38" t="s">
        <v>87</v>
      </c>
      <c r="E59" s="39">
        <v>0</v>
      </c>
      <c r="F59" s="42"/>
      <c r="G59" s="43"/>
      <c r="H59" s="44"/>
      <c r="I59" s="45"/>
      <c r="J59" s="46"/>
      <c r="K59" s="46"/>
      <c r="L59" s="46"/>
      <c r="M59" s="46"/>
      <c r="N59" s="46"/>
      <c r="O59" s="84"/>
    </row>
    <row r="60" spans="1:17" ht="15" customHeight="1" x14ac:dyDescent="0.25">
      <c r="A60" s="48">
        <v>11</v>
      </c>
      <c r="B60" s="71"/>
      <c r="C60" s="49" t="s">
        <v>100</v>
      </c>
      <c r="D60" s="26"/>
      <c r="E60" s="27"/>
      <c r="F60" s="50"/>
      <c r="G60" s="31"/>
      <c r="H60" s="57"/>
      <c r="I60" s="45"/>
      <c r="J60" s="52"/>
      <c r="K60" s="52"/>
      <c r="L60" s="52"/>
      <c r="M60" s="52"/>
      <c r="N60" s="52"/>
      <c r="O60" s="91"/>
      <c r="Q60" s="34"/>
    </row>
    <row r="61" spans="1:17" ht="21" customHeight="1" x14ac:dyDescent="0.25">
      <c r="A61" s="73" t="s">
        <v>101</v>
      </c>
      <c r="B61" s="74" t="s">
        <v>102</v>
      </c>
      <c r="C61" s="37" t="s">
        <v>206</v>
      </c>
      <c r="D61" s="38" t="s">
        <v>173</v>
      </c>
      <c r="E61" s="94">
        <v>395</v>
      </c>
      <c r="F61" s="42"/>
      <c r="G61" s="43"/>
      <c r="H61" s="44"/>
      <c r="I61" s="45"/>
      <c r="J61" s="46"/>
      <c r="K61" s="46"/>
      <c r="L61" s="46"/>
      <c r="M61" s="46"/>
      <c r="N61" s="46"/>
      <c r="O61" s="84"/>
    </row>
    <row r="62" spans="1:17" ht="26.25" customHeight="1" x14ac:dyDescent="0.25">
      <c r="A62" s="73" t="s">
        <v>103</v>
      </c>
      <c r="B62" s="74" t="s">
        <v>104</v>
      </c>
      <c r="C62" s="37" t="s">
        <v>207</v>
      </c>
      <c r="D62" s="38" t="s">
        <v>173</v>
      </c>
      <c r="E62" s="94">
        <v>845</v>
      </c>
      <c r="F62" s="42"/>
      <c r="G62" s="43"/>
      <c r="H62" s="44"/>
      <c r="I62" s="45"/>
      <c r="J62" s="46"/>
      <c r="K62" s="46"/>
      <c r="L62" s="46"/>
      <c r="M62" s="46"/>
      <c r="N62" s="46"/>
      <c r="O62" s="84"/>
    </row>
    <row r="63" spans="1:17" ht="15" customHeight="1" x14ac:dyDescent="0.25">
      <c r="A63" s="48">
        <v>12</v>
      </c>
      <c r="B63" s="71"/>
      <c r="C63" s="49" t="s">
        <v>69</v>
      </c>
      <c r="D63" s="26"/>
      <c r="E63" s="97"/>
      <c r="F63" s="50"/>
      <c r="G63" s="31"/>
      <c r="H63" s="57"/>
      <c r="I63" s="45"/>
      <c r="J63" s="90"/>
      <c r="K63" s="90"/>
      <c r="L63" s="90"/>
      <c r="M63" s="90"/>
      <c r="N63" s="90"/>
      <c r="O63" s="91"/>
      <c r="Q63" s="34"/>
    </row>
    <row r="64" spans="1:17" ht="15" customHeight="1" x14ac:dyDescent="0.25">
      <c r="A64" s="73" t="s">
        <v>105</v>
      </c>
      <c r="B64" s="74" t="s">
        <v>106</v>
      </c>
      <c r="C64" s="37" t="s">
        <v>208</v>
      </c>
      <c r="D64" s="38" t="s">
        <v>87</v>
      </c>
      <c r="E64" s="94">
        <v>18</v>
      </c>
      <c r="F64" s="42"/>
      <c r="G64" s="43"/>
      <c r="H64" s="44"/>
      <c r="I64" s="45"/>
      <c r="J64" s="89"/>
      <c r="K64" s="89"/>
      <c r="L64" s="89"/>
      <c r="M64" s="89"/>
      <c r="N64" s="89"/>
      <c r="O64" s="84"/>
    </row>
    <row r="65" spans="1:18" ht="15" customHeight="1" x14ac:dyDescent="0.25">
      <c r="A65" s="48">
        <v>13</v>
      </c>
      <c r="B65" s="71"/>
      <c r="C65" s="49" t="s">
        <v>107</v>
      </c>
      <c r="D65" s="26"/>
      <c r="E65" s="27"/>
      <c r="F65" s="50"/>
      <c r="G65" s="31"/>
      <c r="H65" s="57"/>
      <c r="I65" s="45"/>
      <c r="J65" s="90"/>
      <c r="K65" s="90"/>
      <c r="L65" s="90"/>
      <c r="M65" s="90"/>
      <c r="N65" s="90"/>
      <c r="O65" s="91"/>
      <c r="Q65" s="34"/>
    </row>
    <row r="66" spans="1:18" ht="15" customHeight="1" x14ac:dyDescent="0.25">
      <c r="A66" s="73" t="s">
        <v>108</v>
      </c>
      <c r="B66" s="74" t="s">
        <v>109</v>
      </c>
      <c r="C66" s="37" t="s">
        <v>209</v>
      </c>
      <c r="D66" s="38" t="s">
        <v>87</v>
      </c>
      <c r="E66" s="94">
        <v>33</v>
      </c>
      <c r="F66" s="42"/>
      <c r="G66" s="43"/>
      <c r="H66" s="44"/>
      <c r="I66" s="45"/>
      <c r="J66" s="89"/>
      <c r="K66" s="89"/>
      <c r="L66" s="89"/>
      <c r="M66" s="89"/>
      <c r="N66" s="89"/>
      <c r="O66" s="84"/>
    </row>
    <row r="67" spans="1:18" ht="15" hidden="1" customHeight="1" x14ac:dyDescent="0.25">
      <c r="A67" s="73" t="s">
        <v>110</v>
      </c>
      <c r="B67" s="74" t="s">
        <v>111</v>
      </c>
      <c r="C67" s="37" t="s">
        <v>210</v>
      </c>
      <c r="D67" s="38" t="s">
        <v>87</v>
      </c>
      <c r="E67" s="94">
        <v>0</v>
      </c>
      <c r="F67" s="42"/>
      <c r="G67" s="43"/>
      <c r="H67" s="44"/>
      <c r="I67" s="45"/>
      <c r="J67" s="89"/>
      <c r="K67" s="89"/>
      <c r="L67" s="89"/>
      <c r="M67" s="89"/>
      <c r="N67" s="89"/>
      <c r="O67" s="84"/>
    </row>
    <row r="68" spans="1:18" ht="29.4" customHeight="1" x14ac:dyDescent="0.25">
      <c r="A68" s="73" t="s">
        <v>110</v>
      </c>
      <c r="B68" s="74" t="s">
        <v>99</v>
      </c>
      <c r="C68" s="37" t="s">
        <v>205</v>
      </c>
      <c r="D68" s="38" t="s">
        <v>87</v>
      </c>
      <c r="E68" s="94">
        <v>63</v>
      </c>
      <c r="F68" s="42"/>
      <c r="G68" s="43"/>
      <c r="H68" s="44"/>
      <c r="I68" s="45"/>
      <c r="J68" s="89"/>
      <c r="K68" s="89"/>
      <c r="L68" s="89"/>
      <c r="M68" s="89"/>
      <c r="N68" s="89"/>
      <c r="O68" s="98"/>
    </row>
    <row r="69" spans="1:18" ht="15" customHeight="1" x14ac:dyDescent="0.25">
      <c r="A69" s="48">
        <v>14</v>
      </c>
      <c r="B69" s="71"/>
      <c r="C69" s="49" t="s">
        <v>72</v>
      </c>
      <c r="D69" s="26"/>
      <c r="E69" s="27"/>
      <c r="F69" s="50"/>
      <c r="G69" s="31"/>
      <c r="H69" s="57"/>
      <c r="I69" s="45"/>
      <c r="J69" s="90"/>
      <c r="K69" s="90"/>
      <c r="L69" s="90"/>
      <c r="M69" s="90"/>
      <c r="N69" s="90"/>
      <c r="O69" s="91"/>
      <c r="Q69" s="34"/>
    </row>
    <row r="70" spans="1:18" x14ac:dyDescent="0.25">
      <c r="A70" s="73" t="s">
        <v>112</v>
      </c>
      <c r="B70" s="74" t="s">
        <v>113</v>
      </c>
      <c r="C70" s="37" t="s">
        <v>211</v>
      </c>
      <c r="D70" s="38" t="s">
        <v>87</v>
      </c>
      <c r="E70" s="94">
        <v>9</v>
      </c>
      <c r="F70" s="42"/>
      <c r="G70" s="43"/>
      <c r="H70" s="44"/>
      <c r="I70" s="45"/>
      <c r="J70" s="89"/>
      <c r="K70" s="89"/>
      <c r="L70" s="89"/>
      <c r="M70" s="89"/>
      <c r="N70" s="89"/>
      <c r="O70" s="84"/>
    </row>
    <row r="71" spans="1:18" x14ac:dyDescent="0.25">
      <c r="A71" s="77" t="str">
        <f>A45</f>
        <v>RED DE BAJA TENSIÓN 220V</v>
      </c>
      <c r="B71" s="78"/>
      <c r="C71" s="78"/>
      <c r="D71" s="78"/>
      <c r="E71" s="78"/>
      <c r="F71" s="162"/>
      <c r="G71" s="163"/>
      <c r="H71" s="81"/>
      <c r="I71" s="45"/>
      <c r="J71" s="90"/>
      <c r="K71" s="90"/>
      <c r="L71" s="90"/>
      <c r="M71" s="90"/>
      <c r="N71" s="90"/>
      <c r="O71" s="91"/>
    </row>
    <row r="72" spans="1:18" s="3" customFormat="1" ht="24.75" customHeight="1" x14ac:dyDescent="0.25">
      <c r="A72" s="19" t="s">
        <v>114</v>
      </c>
      <c r="B72" s="20"/>
      <c r="C72" s="20"/>
      <c r="D72" s="20"/>
      <c r="E72" s="20"/>
      <c r="F72" s="20"/>
      <c r="G72" s="21"/>
      <c r="H72" s="22"/>
      <c r="I72" s="23"/>
      <c r="J72" s="99"/>
      <c r="K72" s="100"/>
      <c r="L72" s="100"/>
      <c r="M72" s="83"/>
      <c r="N72" s="83"/>
    </row>
    <row r="73" spans="1:18" ht="15" customHeight="1" x14ac:dyDescent="0.25">
      <c r="A73" s="48">
        <v>15</v>
      </c>
      <c r="B73" s="24" t="s">
        <v>18</v>
      </c>
      <c r="C73" s="25" t="s">
        <v>115</v>
      </c>
      <c r="D73" s="26"/>
      <c r="E73" s="27"/>
      <c r="F73" s="30"/>
      <c r="G73" s="85"/>
      <c r="H73" s="32"/>
      <c r="I73" s="33"/>
      <c r="J73" s="101"/>
      <c r="K73" s="101"/>
      <c r="L73" s="101"/>
      <c r="M73" s="101"/>
      <c r="N73" s="101"/>
      <c r="Q73" s="3"/>
      <c r="R73" s="3"/>
    </row>
    <row r="74" spans="1:18" x14ac:dyDescent="0.25">
      <c r="A74" s="54" t="s">
        <v>116</v>
      </c>
      <c r="B74" s="40" t="s">
        <v>117</v>
      </c>
      <c r="C74" s="37" t="s">
        <v>212</v>
      </c>
      <c r="D74" s="38" t="s">
        <v>87</v>
      </c>
      <c r="E74" s="94">
        <v>1</v>
      </c>
      <c r="F74" s="42"/>
      <c r="G74" s="43"/>
      <c r="H74" s="44"/>
      <c r="I74" s="45"/>
      <c r="J74" s="92"/>
      <c r="K74" s="92"/>
      <c r="L74" s="92"/>
      <c r="M74" s="89"/>
      <c r="N74" s="89"/>
      <c r="Q74" s="3"/>
      <c r="R74" s="3"/>
    </row>
    <row r="75" spans="1:18" ht="15" hidden="1" customHeight="1" x14ac:dyDescent="0.25">
      <c r="A75" s="54" t="s">
        <v>118</v>
      </c>
      <c r="B75" s="40" t="s">
        <v>119</v>
      </c>
      <c r="C75" s="37" t="s">
        <v>213</v>
      </c>
      <c r="D75" s="38" t="s">
        <v>87</v>
      </c>
      <c r="E75" s="94">
        <v>0</v>
      </c>
      <c r="F75" s="42"/>
      <c r="G75" s="43"/>
      <c r="H75" s="44"/>
      <c r="I75" s="45"/>
      <c r="J75" s="92"/>
      <c r="K75" s="92"/>
      <c r="L75" s="92"/>
      <c r="M75" s="89"/>
      <c r="N75" s="89"/>
      <c r="Q75" s="3"/>
      <c r="R75" s="3"/>
    </row>
    <row r="76" spans="1:18" ht="15" hidden="1" customHeight="1" x14ac:dyDescent="0.25">
      <c r="A76" s="54" t="s">
        <v>118</v>
      </c>
      <c r="B76" s="40" t="s">
        <v>120</v>
      </c>
      <c r="C76" s="37" t="s">
        <v>214</v>
      </c>
      <c r="D76" s="38" t="s">
        <v>87</v>
      </c>
      <c r="E76" s="94">
        <v>0</v>
      </c>
      <c r="F76" s="42"/>
      <c r="G76" s="43"/>
      <c r="H76" s="44"/>
      <c r="I76" s="45"/>
      <c r="J76" s="92"/>
      <c r="K76" s="92"/>
      <c r="L76" s="92"/>
      <c r="M76" s="89"/>
      <c r="N76" s="89"/>
      <c r="Q76" s="3"/>
      <c r="R76" s="3"/>
    </row>
    <row r="77" spans="1:18" ht="15" customHeight="1" x14ac:dyDescent="0.25">
      <c r="A77" s="102" t="s">
        <v>118</v>
      </c>
      <c r="B77" s="40" t="s">
        <v>121</v>
      </c>
      <c r="C77" s="37" t="s">
        <v>215</v>
      </c>
      <c r="D77" s="38" t="s">
        <v>87</v>
      </c>
      <c r="E77" s="94">
        <v>2</v>
      </c>
      <c r="F77" s="42"/>
      <c r="G77" s="43"/>
      <c r="H77" s="44"/>
      <c r="I77" s="45"/>
      <c r="J77" s="92"/>
      <c r="K77" s="92"/>
      <c r="L77" s="92"/>
      <c r="M77" s="89"/>
      <c r="N77" s="89"/>
      <c r="Q77" s="3"/>
      <c r="R77" s="3"/>
    </row>
    <row r="78" spans="1:18" ht="15" hidden="1" customHeight="1" x14ac:dyDescent="0.25">
      <c r="A78" s="54" t="s">
        <v>122</v>
      </c>
      <c r="B78" s="40" t="s">
        <v>123</v>
      </c>
      <c r="C78" s="37" t="s">
        <v>216</v>
      </c>
      <c r="D78" s="38" t="s">
        <v>87</v>
      </c>
      <c r="E78" s="94">
        <v>0</v>
      </c>
      <c r="F78" s="42"/>
      <c r="G78" s="43"/>
      <c r="H78" s="44"/>
      <c r="I78" s="45"/>
      <c r="J78" s="92"/>
      <c r="K78" s="92"/>
      <c r="L78" s="92"/>
      <c r="M78" s="89"/>
      <c r="N78" s="89"/>
      <c r="Q78" s="3"/>
      <c r="R78" s="3"/>
    </row>
    <row r="79" spans="1:18" x14ac:dyDescent="0.25">
      <c r="A79" s="77" t="str">
        <f>A72</f>
        <v>CENTROS DE TRANSFORMACIÓN</v>
      </c>
      <c r="B79" s="78"/>
      <c r="C79" s="78"/>
      <c r="D79" s="78"/>
      <c r="E79" s="78"/>
      <c r="F79" s="161"/>
      <c r="G79" s="161"/>
      <c r="H79" s="81"/>
      <c r="I79" s="45"/>
      <c r="J79" s="90"/>
      <c r="K79" s="90"/>
      <c r="L79" s="90"/>
      <c r="M79" s="90"/>
      <c r="N79" s="90"/>
      <c r="O79" s="47"/>
      <c r="Q79" s="34"/>
      <c r="R79" s="3"/>
    </row>
    <row r="80" spans="1:18" ht="20.399999999999999" customHeight="1" x14ac:dyDescent="0.25">
      <c r="A80" s="19" t="s">
        <v>124</v>
      </c>
      <c r="B80" s="20"/>
      <c r="C80" s="20"/>
      <c r="D80" s="20"/>
      <c r="E80" s="20"/>
      <c r="F80" s="20"/>
      <c r="G80" s="21"/>
      <c r="H80" s="22"/>
      <c r="Q80" s="3"/>
      <c r="R80" s="3"/>
    </row>
    <row r="81" spans="1:22" x14ac:dyDescent="0.25">
      <c r="A81" s="24">
        <v>16</v>
      </c>
      <c r="B81" s="24" t="s">
        <v>18</v>
      </c>
      <c r="C81" s="25" t="str">
        <f>+A80</f>
        <v>ACOMETIDAS DOMICILIARIAS E INSTALACIONES INTERNAS</v>
      </c>
      <c r="D81" s="26"/>
      <c r="E81" s="103"/>
      <c r="F81" s="106"/>
      <c r="G81" s="107"/>
      <c r="H81" s="108"/>
      <c r="I81" s="109"/>
      <c r="J81" s="155"/>
      <c r="K81" s="155"/>
      <c r="L81" s="155"/>
      <c r="M81" s="155"/>
      <c r="N81" s="155"/>
      <c r="Q81" s="3"/>
      <c r="R81" s="3"/>
    </row>
    <row r="82" spans="1:22" ht="18" customHeight="1" x14ac:dyDescent="0.25">
      <c r="A82" s="54" t="s">
        <v>125</v>
      </c>
      <c r="B82" s="110" t="s">
        <v>126</v>
      </c>
      <c r="C82" s="111" t="s">
        <v>217</v>
      </c>
      <c r="D82" s="112" t="s">
        <v>173</v>
      </c>
      <c r="E82" s="94">
        <v>3680</v>
      </c>
      <c r="F82" s="42"/>
      <c r="G82" s="42"/>
      <c r="H82" s="115"/>
      <c r="I82" s="116"/>
      <c r="J82" s="117"/>
      <c r="K82" s="117"/>
      <c r="L82" s="117"/>
      <c r="M82" s="117"/>
      <c r="N82" s="117"/>
      <c r="O82" s="118"/>
      <c r="Q82" s="3"/>
      <c r="R82" s="3"/>
    </row>
    <row r="83" spans="1:22" hidden="1" x14ac:dyDescent="0.25">
      <c r="A83" s="54" t="s">
        <v>127</v>
      </c>
      <c r="B83" s="110" t="s">
        <v>128</v>
      </c>
      <c r="C83" s="111" t="s">
        <v>218</v>
      </c>
      <c r="D83" s="112" t="s">
        <v>173</v>
      </c>
      <c r="E83" s="94">
        <v>0</v>
      </c>
      <c r="F83" s="42"/>
      <c r="G83" s="42"/>
      <c r="H83" s="115"/>
      <c r="I83" s="116"/>
      <c r="J83" s="117"/>
      <c r="K83" s="117"/>
      <c r="L83" s="117"/>
      <c r="M83" s="117"/>
      <c r="N83" s="117"/>
      <c r="O83" s="118"/>
      <c r="Q83" s="3"/>
      <c r="R83" s="3"/>
    </row>
    <row r="84" spans="1:22" x14ac:dyDescent="0.25">
      <c r="A84" s="54" t="s">
        <v>127</v>
      </c>
      <c r="B84" s="110" t="s">
        <v>129</v>
      </c>
      <c r="C84" s="111" t="s">
        <v>219</v>
      </c>
      <c r="D84" s="112" t="s">
        <v>87</v>
      </c>
      <c r="E84" s="94">
        <v>92</v>
      </c>
      <c r="F84" s="42"/>
      <c r="G84" s="42"/>
      <c r="H84" s="115"/>
      <c r="I84" s="116"/>
      <c r="J84" s="117"/>
      <c r="K84" s="117"/>
      <c r="L84" s="117"/>
      <c r="M84" s="117"/>
      <c r="N84" s="117"/>
      <c r="O84" s="118"/>
      <c r="Q84" s="3"/>
      <c r="R84" s="3"/>
    </row>
    <row r="85" spans="1:22" ht="18" x14ac:dyDescent="0.25">
      <c r="A85" s="54" t="s">
        <v>130</v>
      </c>
      <c r="B85" s="110" t="s">
        <v>131</v>
      </c>
      <c r="C85" s="111" t="s">
        <v>220</v>
      </c>
      <c r="D85" s="112" t="s">
        <v>87</v>
      </c>
      <c r="E85" s="94">
        <v>92</v>
      </c>
      <c r="F85" s="42"/>
      <c r="G85" s="42"/>
      <c r="H85" s="115"/>
      <c r="I85" s="116"/>
      <c r="J85" s="117"/>
      <c r="K85" s="117"/>
      <c r="L85" s="117"/>
      <c r="M85" s="117"/>
      <c r="N85" s="117"/>
      <c r="O85" s="118"/>
      <c r="Q85" s="3"/>
      <c r="R85" s="3"/>
    </row>
    <row r="86" spans="1:22" ht="19.95" customHeight="1" x14ac:dyDescent="0.25">
      <c r="A86" s="54" t="s">
        <v>132</v>
      </c>
      <c r="B86" s="110" t="s">
        <v>133</v>
      </c>
      <c r="C86" s="111" t="s">
        <v>221</v>
      </c>
      <c r="D86" s="112" t="s">
        <v>87</v>
      </c>
      <c r="E86" s="94">
        <v>92</v>
      </c>
      <c r="F86" s="42"/>
      <c r="G86" s="42"/>
      <c r="H86" s="115"/>
      <c r="I86" s="116"/>
      <c r="J86" s="117"/>
      <c r="K86" s="117"/>
      <c r="L86" s="117"/>
      <c r="M86" s="117"/>
      <c r="N86" s="117"/>
      <c r="O86" s="118"/>
      <c r="Q86" s="3"/>
      <c r="R86" s="3"/>
    </row>
    <row r="87" spans="1:22" x14ac:dyDescent="0.25">
      <c r="A87" s="54" t="s">
        <v>134</v>
      </c>
      <c r="B87" s="110" t="s">
        <v>135</v>
      </c>
      <c r="C87" s="111" t="s">
        <v>222</v>
      </c>
      <c r="D87" s="112" t="s">
        <v>87</v>
      </c>
      <c r="E87" s="94">
        <v>92</v>
      </c>
      <c r="F87" s="42"/>
      <c r="G87" s="42"/>
      <c r="H87" s="115"/>
      <c r="I87" s="116"/>
      <c r="J87" s="117"/>
      <c r="K87" s="117"/>
      <c r="L87" s="117"/>
      <c r="M87" s="117"/>
      <c r="N87" s="117"/>
      <c r="O87" s="118"/>
      <c r="Q87" s="3"/>
      <c r="R87" s="3"/>
      <c r="V87" s="119"/>
    </row>
    <row r="88" spans="1:22" x14ac:dyDescent="0.25">
      <c r="A88" s="77" t="s">
        <v>136</v>
      </c>
      <c r="B88" s="78"/>
      <c r="C88" s="78"/>
      <c r="D88" s="78"/>
      <c r="E88" s="78"/>
      <c r="F88" s="156"/>
      <c r="G88" s="157"/>
      <c r="H88" s="120"/>
      <c r="I88" s="109"/>
      <c r="J88" s="121"/>
      <c r="K88" s="121"/>
      <c r="L88" s="121"/>
      <c r="M88" s="121"/>
      <c r="N88" s="121"/>
      <c r="O88" s="118"/>
      <c r="Q88" s="34"/>
      <c r="R88" s="3"/>
      <c r="V88" s="119"/>
    </row>
    <row r="89" spans="1:22" ht="20.399999999999999" hidden="1" customHeight="1" x14ac:dyDescent="0.25">
      <c r="A89" s="19" t="s">
        <v>137</v>
      </c>
      <c r="B89" s="20"/>
      <c r="C89" s="20"/>
      <c r="D89" s="20"/>
      <c r="E89" s="20"/>
      <c r="F89" s="20"/>
      <c r="G89" s="21"/>
      <c r="H89" s="22"/>
      <c r="Q89" s="3"/>
      <c r="R89" s="3"/>
      <c r="V89" s="119"/>
    </row>
    <row r="90" spans="1:22" hidden="1" x14ac:dyDescent="0.25">
      <c r="A90" s="24">
        <v>17</v>
      </c>
      <c r="B90" s="24" t="s">
        <v>18</v>
      </c>
      <c r="C90" s="25" t="str">
        <f>+A89</f>
        <v>RETIROS Y DESMONTES</v>
      </c>
      <c r="D90" s="26"/>
      <c r="E90" s="103"/>
      <c r="F90" s="106"/>
      <c r="G90" s="107"/>
      <c r="H90" s="108"/>
      <c r="I90" s="109"/>
      <c r="J90" s="155"/>
      <c r="K90" s="155"/>
      <c r="L90" s="155"/>
      <c r="M90" s="155"/>
      <c r="N90" s="155"/>
      <c r="Q90" s="3"/>
      <c r="R90" s="3"/>
      <c r="V90" s="119"/>
    </row>
    <row r="91" spans="1:22" hidden="1" x14ac:dyDescent="0.25">
      <c r="A91" s="54" t="s">
        <v>138</v>
      </c>
      <c r="B91" s="110" t="s">
        <v>139</v>
      </c>
      <c r="C91" s="111" t="s">
        <v>223</v>
      </c>
      <c r="D91" s="112" t="s">
        <v>87</v>
      </c>
      <c r="E91" s="94">
        <v>0</v>
      </c>
      <c r="F91" s="42" t="e">
        <f>+ROUND(#REF!+#REF!+#REF!+#REF!,0)</f>
        <v>#REF!</v>
      </c>
      <c r="G91" s="42" t="e">
        <f>ROUND(F91*E91,0)</f>
        <v>#REF!</v>
      </c>
      <c r="H91" s="115"/>
      <c r="I91" s="116"/>
      <c r="J91" s="117"/>
      <c r="K91" s="117"/>
      <c r="L91" s="117"/>
      <c r="M91" s="117"/>
      <c r="N91" s="117"/>
      <c r="O91" s="118"/>
      <c r="Q91" s="3"/>
      <c r="R91" s="3"/>
      <c r="V91" s="119"/>
    </row>
    <row r="92" spans="1:22" hidden="1" x14ac:dyDescent="0.25">
      <c r="A92" s="54" t="s">
        <v>140</v>
      </c>
      <c r="B92" s="110" t="s">
        <v>141</v>
      </c>
      <c r="C92" s="111" t="s">
        <v>224</v>
      </c>
      <c r="D92" s="112" t="s">
        <v>173</v>
      </c>
      <c r="E92" s="94">
        <v>0</v>
      </c>
      <c r="F92" s="42" t="e">
        <f>+ROUND(#REF!+#REF!+#REF!+#REF!,0)</f>
        <v>#REF!</v>
      </c>
      <c r="G92" s="42" t="e">
        <f>ROUND(F92*E92,0)</f>
        <v>#REF!</v>
      </c>
      <c r="H92" s="115"/>
      <c r="I92" s="116"/>
      <c r="J92" s="117"/>
      <c r="K92" s="117"/>
      <c r="L92" s="117"/>
      <c r="M92" s="117"/>
      <c r="N92" s="117"/>
      <c r="O92" s="118"/>
      <c r="Q92" s="3"/>
      <c r="R92" s="3"/>
      <c r="V92" s="119"/>
    </row>
    <row r="93" spans="1:22" hidden="1" x14ac:dyDescent="0.25">
      <c r="A93" s="54" t="s">
        <v>140</v>
      </c>
      <c r="B93" s="110" t="s">
        <v>142</v>
      </c>
      <c r="C93" s="111" t="s">
        <v>225</v>
      </c>
      <c r="D93" s="112" t="s">
        <v>87</v>
      </c>
      <c r="E93" s="94">
        <v>0</v>
      </c>
      <c r="F93" s="42" t="e">
        <f>+ROUND(#REF!+#REF!+#REF!+#REF!,0)</f>
        <v>#REF!</v>
      </c>
      <c r="G93" s="42" t="e">
        <f>ROUND(F93*E93,0)</f>
        <v>#REF!</v>
      </c>
      <c r="H93" s="115"/>
      <c r="I93" s="116"/>
      <c r="J93" s="117"/>
      <c r="K93" s="117"/>
      <c r="L93" s="117"/>
      <c r="M93" s="117"/>
      <c r="N93" s="117"/>
      <c r="O93" s="118"/>
      <c r="Q93" s="3"/>
      <c r="R93" s="3"/>
      <c r="V93" s="119"/>
    </row>
    <row r="94" spans="1:22" ht="19.95" hidden="1" customHeight="1" x14ac:dyDescent="0.25">
      <c r="A94" s="54" t="s">
        <v>143</v>
      </c>
      <c r="B94" s="110" t="s">
        <v>144</v>
      </c>
      <c r="C94" s="111" t="s">
        <v>226</v>
      </c>
      <c r="D94" s="112" t="s">
        <v>173</v>
      </c>
      <c r="E94" s="94">
        <v>0</v>
      </c>
      <c r="F94" s="42" t="e">
        <f>+ROUND(#REF!+#REF!+#REF!+#REF!,0)</f>
        <v>#REF!</v>
      </c>
      <c r="G94" s="42" t="e">
        <f>ROUND(F94*E94,0)</f>
        <v>#REF!</v>
      </c>
      <c r="H94" s="115"/>
      <c r="I94" s="116"/>
      <c r="J94" s="117"/>
      <c r="K94" s="117"/>
      <c r="L94" s="117"/>
      <c r="M94" s="117"/>
      <c r="N94" s="117"/>
      <c r="O94" s="118"/>
      <c r="Q94" s="3"/>
      <c r="R94" s="3"/>
      <c r="V94" s="119"/>
    </row>
    <row r="95" spans="1:22" hidden="1" x14ac:dyDescent="0.25">
      <c r="A95" s="54" t="s">
        <v>145</v>
      </c>
      <c r="B95" s="110" t="s">
        <v>146</v>
      </c>
      <c r="C95" s="111" t="s">
        <v>227</v>
      </c>
      <c r="D95" s="112" t="s">
        <v>87</v>
      </c>
      <c r="E95" s="94">
        <v>0</v>
      </c>
      <c r="F95" s="42" t="e">
        <f>+ROUND(#REF!+#REF!+#REF!+#REF!,0)</f>
        <v>#REF!</v>
      </c>
      <c r="G95" s="42" t="e">
        <f>ROUND(F95*E95,0)</f>
        <v>#REF!</v>
      </c>
      <c r="H95" s="115"/>
      <c r="I95" s="116"/>
      <c r="J95" s="117"/>
      <c r="K95" s="117"/>
      <c r="L95" s="117"/>
      <c r="M95" s="117"/>
      <c r="N95" s="117"/>
      <c r="O95" s="118"/>
      <c r="Q95" s="3"/>
      <c r="R95" s="3"/>
      <c r="V95" s="119"/>
    </row>
    <row r="96" spans="1:22" hidden="1" x14ac:dyDescent="0.25">
      <c r="A96" s="77" t="s">
        <v>147</v>
      </c>
      <c r="B96" s="78"/>
      <c r="C96" s="78"/>
      <c r="D96" s="78"/>
      <c r="E96" s="78"/>
      <c r="F96" s="156" t="e">
        <f>ROUND(SUM(G91:G95),0)</f>
        <v>#REF!</v>
      </c>
      <c r="G96" s="157"/>
      <c r="H96" s="120"/>
      <c r="I96" s="109"/>
      <c r="J96" s="121"/>
      <c r="K96" s="121"/>
      <c r="L96" s="121"/>
      <c r="M96" s="121"/>
      <c r="N96" s="121"/>
      <c r="O96" s="118"/>
      <c r="Q96" s="3"/>
      <c r="R96" s="3"/>
      <c r="V96" s="119"/>
    </row>
    <row r="97" spans="1:25" ht="15" customHeight="1" x14ac:dyDescent="0.25">
      <c r="A97" s="124" t="s">
        <v>148</v>
      </c>
      <c r="B97" s="125"/>
      <c r="C97" s="125"/>
      <c r="D97" s="125"/>
      <c r="E97" s="125"/>
      <c r="F97" s="125"/>
      <c r="G97" s="127"/>
      <c r="H97" s="128"/>
      <c r="Q97" s="129"/>
      <c r="V97" s="119"/>
    </row>
    <row r="98" spans="1:25" ht="15" customHeight="1" x14ac:dyDescent="0.25">
      <c r="A98" s="153" t="s">
        <v>149</v>
      </c>
      <c r="B98" s="153"/>
      <c r="C98" s="153"/>
      <c r="D98" s="153"/>
      <c r="E98" s="153"/>
      <c r="F98" s="131">
        <v>0.3</v>
      </c>
      <c r="G98" s="132"/>
      <c r="H98" s="133"/>
      <c r="J98" s="134"/>
      <c r="Y98" s="135"/>
    </row>
    <row r="99" spans="1:25" x14ac:dyDescent="0.25">
      <c r="A99" s="153" t="s">
        <v>150</v>
      </c>
      <c r="B99" s="153"/>
      <c r="C99" s="153"/>
      <c r="D99" s="153"/>
      <c r="E99" s="153"/>
      <c r="F99" s="131">
        <v>0.02</v>
      </c>
      <c r="G99" s="132"/>
      <c r="H99" s="133"/>
    </row>
    <row r="100" spans="1:25" x14ac:dyDescent="0.25">
      <c r="A100" s="153" t="s">
        <v>151</v>
      </c>
      <c r="B100" s="153"/>
      <c r="C100" s="153"/>
      <c r="D100" s="153"/>
      <c r="E100" s="153"/>
      <c r="F100" s="131">
        <v>0.05</v>
      </c>
      <c r="G100" s="132"/>
      <c r="H100" s="133"/>
      <c r="Q100" s="136"/>
      <c r="Y100" s="135"/>
    </row>
    <row r="101" spans="1:25" ht="15" customHeight="1" x14ac:dyDescent="0.25">
      <c r="A101" s="154" t="s">
        <v>152</v>
      </c>
      <c r="B101" s="154"/>
      <c r="C101" s="154"/>
      <c r="D101" s="154"/>
      <c r="E101" s="154"/>
      <c r="F101" s="137"/>
      <c r="G101" s="127"/>
      <c r="H101" s="128"/>
    </row>
    <row r="102" spans="1:25" ht="15" customHeight="1" x14ac:dyDescent="0.25">
      <c r="A102" s="152" t="s">
        <v>153</v>
      </c>
      <c r="B102" s="152"/>
      <c r="C102" s="152"/>
      <c r="D102" s="152"/>
      <c r="E102" s="152"/>
      <c r="F102" s="138"/>
      <c r="G102" s="127"/>
      <c r="H102" s="139"/>
    </row>
    <row r="103" spans="1:25" ht="15" customHeight="1" x14ac:dyDescent="0.25">
      <c r="A103" s="153" t="s">
        <v>154</v>
      </c>
      <c r="B103" s="153"/>
      <c r="C103" s="153"/>
      <c r="D103" s="153"/>
      <c r="E103" s="153"/>
      <c r="F103" s="140"/>
      <c r="G103" s="132"/>
      <c r="H103" s="133"/>
    </row>
    <row r="104" spans="1:25" ht="15" customHeight="1" x14ac:dyDescent="0.25">
      <c r="A104" s="153" t="s">
        <v>155</v>
      </c>
      <c r="B104" s="153"/>
      <c r="C104" s="153"/>
      <c r="D104" s="153"/>
      <c r="E104" s="153"/>
      <c r="F104" s="141" t="e">
        <f>+G104/G102</f>
        <v>#DIV/0!</v>
      </c>
      <c r="G104" s="132"/>
      <c r="H104" s="133"/>
    </row>
    <row r="105" spans="1:25" ht="15" customHeight="1" x14ac:dyDescent="0.25">
      <c r="A105" s="154" t="s">
        <v>162</v>
      </c>
      <c r="B105" s="154"/>
      <c r="C105" s="154"/>
      <c r="D105" s="154"/>
      <c r="E105" s="154"/>
      <c r="F105" s="154"/>
      <c r="G105" s="127"/>
      <c r="H105" s="128"/>
      <c r="Q105" s="142"/>
    </row>
    <row r="106" spans="1:25" x14ac:dyDescent="0.25">
      <c r="R106" s="147"/>
      <c r="S106" s="148"/>
    </row>
    <row r="108" spans="1:25" s="3" customFormat="1" x14ac:dyDescent="0.25">
      <c r="A108" s="143"/>
      <c r="B108" s="143"/>
      <c r="C108" s="4"/>
      <c r="D108" s="144"/>
      <c r="E108" s="145"/>
      <c r="F108" s="146"/>
      <c r="G108" s="146"/>
      <c r="H108" s="146"/>
      <c r="I108" s="2"/>
      <c r="Q108" s="4"/>
      <c r="R108" s="4"/>
      <c r="S108" s="4"/>
      <c r="T108" s="4"/>
      <c r="U108" s="4"/>
      <c r="V108" s="4"/>
      <c r="W108" s="4"/>
      <c r="X108" s="4"/>
      <c r="Y108" s="4"/>
    </row>
    <row r="109" spans="1:25" s="3" customFormat="1" ht="20.399999999999999" x14ac:dyDescent="0.25">
      <c r="A109" s="143"/>
      <c r="B109" s="143"/>
      <c r="C109" s="4"/>
      <c r="D109" s="144"/>
      <c r="E109" s="145"/>
      <c r="F109" s="146"/>
      <c r="G109" s="146"/>
      <c r="H109" s="146"/>
      <c r="I109" s="2"/>
      <c r="J109" s="149"/>
      <c r="Q109" s="4"/>
      <c r="R109" s="4"/>
      <c r="S109" s="4"/>
      <c r="T109" s="4"/>
      <c r="U109" s="4"/>
      <c r="V109" s="4"/>
      <c r="W109" s="4"/>
      <c r="X109" s="4"/>
      <c r="Y109" s="4"/>
    </row>
    <row r="111" spans="1:25" s="3" customFormat="1" x14ac:dyDescent="0.25">
      <c r="A111" s="143"/>
      <c r="B111" s="143"/>
      <c r="C111" s="4"/>
      <c r="D111" s="144"/>
      <c r="E111" s="145"/>
      <c r="F111" s="146"/>
      <c r="G111" s="146"/>
      <c r="H111" s="146"/>
      <c r="I111" s="2"/>
      <c r="Q111" s="4"/>
      <c r="R111" s="4"/>
      <c r="S111" s="4"/>
      <c r="T111" s="4"/>
      <c r="U111" s="4"/>
      <c r="V111" s="4"/>
      <c r="W111" s="4"/>
      <c r="X111" s="4"/>
      <c r="Y111" s="4"/>
    </row>
    <row r="112" spans="1:25" s="3" customFormat="1" x14ac:dyDescent="0.25">
      <c r="A112" s="143"/>
      <c r="B112" s="143"/>
      <c r="C112" s="4"/>
      <c r="D112" s="144"/>
      <c r="E112" s="145"/>
      <c r="F112" s="146"/>
      <c r="G112" s="146"/>
      <c r="H112" s="146"/>
      <c r="I112" s="2"/>
      <c r="Q112" s="4"/>
      <c r="R112" s="4"/>
      <c r="S112" s="4"/>
      <c r="T112" s="4"/>
      <c r="U112" s="4"/>
      <c r="V112" s="4"/>
      <c r="W112" s="4"/>
      <c r="X112" s="4"/>
      <c r="Y112" s="4"/>
    </row>
    <row r="113" spans="1:25" s="3" customFormat="1" x14ac:dyDescent="0.25">
      <c r="A113" s="143"/>
      <c r="B113" s="143"/>
      <c r="C113" s="150" t="s">
        <v>163</v>
      </c>
      <c r="D113" s="144"/>
      <c r="E113" s="145"/>
      <c r="F113" s="146"/>
      <c r="G113" s="146"/>
      <c r="H113" s="146"/>
      <c r="I113" s="2"/>
      <c r="Q113" s="4"/>
      <c r="R113" s="4"/>
      <c r="S113" s="4"/>
      <c r="T113" s="4"/>
      <c r="U113" s="4"/>
      <c r="V113" s="4"/>
      <c r="W113" s="4"/>
      <c r="X113" s="4"/>
      <c r="Y113" s="4"/>
    </row>
    <row r="114" spans="1:25" s="3" customFormat="1" x14ac:dyDescent="0.25">
      <c r="A114" s="143"/>
      <c r="B114" s="143"/>
      <c r="C114" s="150" t="s">
        <v>164</v>
      </c>
      <c r="D114" s="144"/>
      <c r="E114" s="145"/>
      <c r="F114" s="146"/>
      <c r="G114" s="146"/>
      <c r="H114" s="146"/>
      <c r="I114" s="146"/>
      <c r="Q114" s="4"/>
      <c r="R114" s="4"/>
      <c r="S114" s="4"/>
      <c r="T114" s="4"/>
      <c r="U114" s="4"/>
      <c r="V114" s="4"/>
      <c r="W114" s="4"/>
      <c r="X114" s="4"/>
      <c r="Y114" s="4"/>
    </row>
    <row r="115" spans="1:25" s="3" customFormat="1" x14ac:dyDescent="0.25">
      <c r="A115" s="143"/>
      <c r="B115" s="143"/>
      <c r="C115" s="150" t="s">
        <v>165</v>
      </c>
      <c r="D115" s="144"/>
      <c r="E115" s="145"/>
      <c r="F115" s="146"/>
      <c r="G115" s="146"/>
      <c r="H115" s="146"/>
      <c r="I115" s="2"/>
      <c r="Q115" s="4"/>
      <c r="R115" s="4"/>
      <c r="S115" s="4"/>
      <c r="T115" s="4"/>
      <c r="U115" s="4"/>
      <c r="V115" s="4"/>
      <c r="W115" s="4"/>
      <c r="X115" s="4"/>
      <c r="Y115" s="4"/>
    </row>
    <row r="116" spans="1:25" s="3" customFormat="1" x14ac:dyDescent="0.25">
      <c r="A116" s="143"/>
      <c r="B116" s="143"/>
      <c r="C116" s="151"/>
      <c r="D116" s="144"/>
      <c r="E116" s="145"/>
      <c r="F116" s="146"/>
      <c r="G116" s="146"/>
      <c r="H116" s="146"/>
      <c r="I116" s="2"/>
      <c r="Q116" s="4"/>
      <c r="R116" s="4"/>
      <c r="S116" s="4"/>
      <c r="T116" s="4"/>
      <c r="U116" s="4"/>
      <c r="V116" s="4"/>
      <c r="W116" s="4"/>
      <c r="X116" s="4"/>
      <c r="Y116" s="4"/>
    </row>
    <row r="117" spans="1:25" s="3" customFormat="1" x14ac:dyDescent="0.25">
      <c r="A117" s="143"/>
      <c r="B117" s="143"/>
      <c r="C117" s="4"/>
      <c r="D117" s="144"/>
      <c r="E117" s="145"/>
      <c r="F117" s="146"/>
      <c r="G117" s="146">
        <f>+G105/E85</f>
        <v>0</v>
      </c>
      <c r="H117" s="146"/>
      <c r="I117" s="2"/>
      <c r="Q117" s="4"/>
      <c r="R117" s="4"/>
      <c r="S117" s="4"/>
      <c r="T117" s="4"/>
      <c r="U117" s="4"/>
      <c r="V117" s="4"/>
      <c r="W117" s="4"/>
      <c r="X117" s="4"/>
      <c r="Y117" s="4"/>
    </row>
    <row r="120" spans="1:25" s="3" customFormat="1" x14ac:dyDescent="0.25">
      <c r="A120" s="143"/>
      <c r="B120" s="143"/>
      <c r="C120" s="4"/>
      <c r="D120" s="144"/>
      <c r="E120" s="145"/>
      <c r="F120" s="146"/>
      <c r="G120" s="146"/>
      <c r="H120" s="146"/>
      <c r="I120" s="2"/>
      <c r="Q120" s="4"/>
      <c r="R120" s="4"/>
      <c r="S120" s="4"/>
      <c r="T120" s="4"/>
      <c r="U120" s="4"/>
      <c r="V120" s="4"/>
      <c r="W120" s="4"/>
      <c r="X120" s="4"/>
      <c r="Y120" s="4"/>
    </row>
    <row r="121" spans="1:25" s="3" customFormat="1" x14ac:dyDescent="0.25">
      <c r="A121" s="143"/>
      <c r="B121" s="143"/>
      <c r="C121" s="4"/>
      <c r="D121" s="144"/>
      <c r="E121" s="145"/>
      <c r="F121" s="146"/>
      <c r="G121" s="146"/>
      <c r="H121" s="146"/>
      <c r="I121" s="2"/>
      <c r="Q121" s="4"/>
      <c r="R121" s="4"/>
      <c r="S121" s="4"/>
      <c r="T121" s="4"/>
      <c r="U121" s="4"/>
      <c r="V121" s="4"/>
      <c r="W121" s="4"/>
      <c r="X121" s="4"/>
      <c r="Y121" s="4"/>
    </row>
    <row r="122" spans="1:25" s="3" customFormat="1" x14ac:dyDescent="0.25">
      <c r="A122" s="143"/>
      <c r="B122" s="143"/>
      <c r="C122" s="4"/>
      <c r="D122" s="144"/>
      <c r="E122" s="145"/>
      <c r="F122" s="146"/>
      <c r="G122" s="146"/>
      <c r="H122" s="146"/>
      <c r="I122" s="2"/>
      <c r="Q122" s="4"/>
      <c r="R122" s="4"/>
      <c r="S122" s="4"/>
      <c r="T122" s="4"/>
      <c r="U122" s="4"/>
      <c r="V122" s="4"/>
      <c r="W122" s="4"/>
      <c r="X122" s="4"/>
      <c r="Y122" s="4"/>
    </row>
    <row r="123" spans="1:25" s="3" customFormat="1" x14ac:dyDescent="0.25">
      <c r="A123" s="143"/>
      <c r="B123" s="143"/>
      <c r="C123" s="4"/>
      <c r="D123" s="144"/>
      <c r="E123" s="145"/>
      <c r="F123" s="146"/>
      <c r="G123" s="146"/>
      <c r="H123" s="146"/>
      <c r="I123" s="2"/>
      <c r="Q123" s="4"/>
      <c r="R123" s="4"/>
      <c r="S123" s="4"/>
      <c r="T123" s="4"/>
      <c r="U123" s="4"/>
      <c r="V123" s="4"/>
      <c r="W123" s="4"/>
      <c r="X123" s="4"/>
      <c r="Y123" s="4"/>
    </row>
  </sheetData>
  <sheetProtection selectLockedCells="1" selectUnlockedCells="1"/>
  <mergeCells count="34">
    <mergeCell ref="A6:A7"/>
    <mergeCell ref="B6:B7"/>
    <mergeCell ref="C6:C7"/>
    <mergeCell ref="D6:D7"/>
    <mergeCell ref="E6:E7"/>
    <mergeCell ref="A1:G1"/>
    <mergeCell ref="A2:C2"/>
    <mergeCell ref="D2:G2"/>
    <mergeCell ref="A3:G3"/>
    <mergeCell ref="A4:G4"/>
    <mergeCell ref="F88:G88"/>
    <mergeCell ref="F6:F7"/>
    <mergeCell ref="G6:G7"/>
    <mergeCell ref="J6:N6"/>
    <mergeCell ref="J7:J8"/>
    <mergeCell ref="K7:K8"/>
    <mergeCell ref="L7:L8"/>
    <mergeCell ref="M7:M8"/>
    <mergeCell ref="N7:N8"/>
    <mergeCell ref="J9:N9"/>
    <mergeCell ref="F44:G44"/>
    <mergeCell ref="F71:G71"/>
    <mergeCell ref="F79:G79"/>
    <mergeCell ref="J81:N81"/>
    <mergeCell ref="A102:E102"/>
    <mergeCell ref="A103:E103"/>
    <mergeCell ref="A104:E104"/>
    <mergeCell ref="A105:F105"/>
    <mergeCell ref="J90:N90"/>
    <mergeCell ref="F96:G96"/>
    <mergeCell ref="A98:E98"/>
    <mergeCell ref="A99:E99"/>
    <mergeCell ref="A100:E100"/>
    <mergeCell ref="A101:E101"/>
  </mergeCells>
  <printOptions horizontalCentered="1"/>
  <pageMargins left="0.7" right="0.7" top="0.75" bottom="0.75" header="0.3" footer="0.3"/>
  <pageSetup scale="53" orientation="portrait" r:id="rId1"/>
  <rowBreaks count="1" manualBreakCount="1">
    <brk id="71" max="3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46DE2-3033-44CF-839B-67D93E71E18F}">
  <sheetPr>
    <tabColor rgb="FF66FF33"/>
    <pageSetUpPr fitToPage="1"/>
  </sheetPr>
  <dimension ref="A1:AJ120"/>
  <sheetViews>
    <sheetView view="pageBreakPreview" zoomScale="70" zoomScaleNormal="70" zoomScaleSheetLayoutView="70" workbookViewId="0">
      <pane ySplit="8" topLeftCell="A27" activePane="bottomLeft" state="frozen"/>
      <selection activeCell="D1" sqref="D1"/>
      <selection pane="bottomLeft" activeCell="AB66" sqref="AB66"/>
    </sheetView>
  </sheetViews>
  <sheetFormatPr baseColWidth="10" defaultColWidth="9.33203125" defaultRowHeight="15" x14ac:dyDescent="0.25"/>
  <cols>
    <col min="1" max="2" width="8.6640625" style="143" customWidth="1"/>
    <col min="3" max="3" width="60.5546875" style="4" customWidth="1"/>
    <col min="4" max="4" width="8.6640625" style="144" customWidth="1"/>
    <col min="5" max="5" width="13.6640625" style="145" customWidth="1"/>
    <col min="6" max="8" width="13.6640625" style="145" hidden="1" customWidth="1"/>
    <col min="9" max="9" width="15.44140625" style="13" hidden="1" customWidth="1"/>
    <col min="10" max="10" width="18.109375" style="13" hidden="1" customWidth="1"/>
    <col min="11" max="16" width="15.44140625" style="13" hidden="1" customWidth="1"/>
    <col min="17" max="17" width="15.44140625" style="146" customWidth="1"/>
    <col min="18" max="18" width="22.109375" style="146" bestFit="1" customWidth="1"/>
    <col min="19" max="19" width="22.6640625" style="146" bestFit="1" customWidth="1"/>
    <col min="20" max="20" width="28.109375" style="2" hidden="1" customWidth="1"/>
    <col min="21" max="21" width="15.88671875" style="3" hidden="1" customWidth="1"/>
    <col min="22" max="22" width="15.33203125" style="3" hidden="1" customWidth="1"/>
    <col min="23" max="25" width="12.6640625" style="3" hidden="1" customWidth="1"/>
    <col min="26" max="26" width="14.33203125" style="3" hidden="1" customWidth="1"/>
    <col min="27" max="27" width="11.44140625" style="3" hidden="1" customWidth="1"/>
    <col min="28" max="28" width="25.44140625" style="4" customWidth="1"/>
    <col min="29" max="29" width="11.44140625" style="4" customWidth="1"/>
    <col min="30" max="30" width="20" style="4" bestFit="1" customWidth="1"/>
    <col min="31" max="260" width="11.44140625" style="4" customWidth="1"/>
    <col min="261" max="16384" width="9.33203125" style="4"/>
  </cols>
  <sheetData>
    <row r="1" spans="1:28" ht="20.100000000000001" customHeight="1" x14ac:dyDescent="0.25">
      <c r="A1" s="175" t="s">
        <v>166</v>
      </c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  <c r="R1" s="175"/>
      <c r="S1" s="1"/>
    </row>
    <row r="2" spans="1:28" ht="17.399999999999999" x14ac:dyDescent="0.25">
      <c r="A2" s="175" t="s">
        <v>168</v>
      </c>
      <c r="B2" s="175"/>
      <c r="C2" s="175"/>
      <c r="D2" s="176" t="s">
        <v>169</v>
      </c>
      <c r="E2" s="176"/>
      <c r="F2" s="176"/>
      <c r="G2" s="176"/>
      <c r="H2" s="176"/>
      <c r="I2" s="176"/>
      <c r="J2" s="176"/>
      <c r="K2" s="176"/>
      <c r="L2" s="176"/>
      <c r="M2" s="176"/>
      <c r="N2" s="176"/>
      <c r="O2" s="176"/>
      <c r="P2" s="176"/>
      <c r="Q2" s="176"/>
      <c r="R2" s="176"/>
      <c r="S2" s="5"/>
    </row>
    <row r="3" spans="1:28" ht="33" customHeight="1" x14ac:dyDescent="0.25">
      <c r="A3" s="177" t="s">
        <v>167</v>
      </c>
      <c r="B3" s="177"/>
      <c r="C3" s="177"/>
      <c r="D3" s="177"/>
      <c r="E3" s="177"/>
      <c r="F3" s="177"/>
      <c r="G3" s="177"/>
      <c r="H3" s="177"/>
      <c r="I3" s="177"/>
      <c r="J3" s="177"/>
      <c r="K3" s="177"/>
      <c r="L3" s="177"/>
      <c r="M3" s="177"/>
      <c r="N3" s="177"/>
      <c r="O3" s="177"/>
      <c r="P3" s="177"/>
      <c r="Q3" s="177"/>
      <c r="R3" s="177"/>
      <c r="S3" s="6"/>
      <c r="T3" s="7"/>
    </row>
    <row r="4" spans="1:28" ht="17.399999999999999" x14ac:dyDescent="0.25">
      <c r="A4" s="178" t="s">
        <v>159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  <c r="R4" s="178"/>
      <c r="S4" s="8"/>
      <c r="T4" s="7"/>
    </row>
    <row r="5" spans="1:28" x14ac:dyDescent="0.25">
      <c r="A5" s="184"/>
      <c r="B5" s="184"/>
      <c r="C5" s="184"/>
      <c r="D5" s="184"/>
      <c r="E5" s="184"/>
      <c r="F5" s="184"/>
      <c r="G5" s="184"/>
      <c r="H5" s="184"/>
      <c r="I5" s="184"/>
      <c r="J5" s="184"/>
      <c r="K5" s="184"/>
      <c r="L5" s="184"/>
      <c r="M5" s="184"/>
      <c r="N5" s="184"/>
      <c r="O5" s="184"/>
      <c r="P5" s="184"/>
      <c r="Q5" s="184"/>
      <c r="R5" s="184"/>
      <c r="S5" s="9"/>
      <c r="T5" s="7"/>
    </row>
    <row r="6" spans="1:28" s="10" customFormat="1" ht="20.100000000000001" hidden="1" customHeight="1" x14ac:dyDescent="0.25">
      <c r="D6" s="11"/>
      <c r="E6" s="12"/>
      <c r="F6" s="12"/>
      <c r="G6" s="12"/>
      <c r="H6" s="12"/>
      <c r="I6" s="13"/>
      <c r="J6" s="13"/>
      <c r="K6" s="13"/>
      <c r="L6" s="13"/>
      <c r="M6" s="13"/>
      <c r="N6" s="13"/>
      <c r="O6" s="13"/>
      <c r="P6" s="13"/>
      <c r="T6" s="14"/>
      <c r="U6" s="3"/>
      <c r="V6" s="3"/>
      <c r="W6" s="3"/>
      <c r="X6" s="3"/>
      <c r="Y6" s="3"/>
      <c r="Z6" s="3"/>
      <c r="AA6" s="3"/>
    </row>
    <row r="7" spans="1:28" s="3" customFormat="1" ht="10.199999999999999" x14ac:dyDescent="0.25">
      <c r="A7" s="179" t="s">
        <v>0</v>
      </c>
      <c r="B7" s="180" t="s">
        <v>1</v>
      </c>
      <c r="C7" s="182" t="s">
        <v>2</v>
      </c>
      <c r="D7" s="182" t="s">
        <v>3</v>
      </c>
      <c r="E7" s="183" t="s">
        <v>4</v>
      </c>
      <c r="F7" s="15" t="s">
        <v>5</v>
      </c>
      <c r="G7" s="15" t="s">
        <v>6</v>
      </c>
      <c r="H7" s="15" t="s">
        <v>7</v>
      </c>
      <c r="I7" s="185" t="s">
        <v>8</v>
      </c>
      <c r="J7" s="185"/>
      <c r="K7" s="185"/>
      <c r="L7" s="185"/>
      <c r="M7" s="185"/>
      <c r="N7" s="185"/>
      <c r="O7" s="185"/>
      <c r="P7" s="185"/>
      <c r="Q7" s="164" t="s">
        <v>9</v>
      </c>
      <c r="R7" s="166" t="s">
        <v>10</v>
      </c>
      <c r="S7" s="16"/>
      <c r="T7" s="17"/>
      <c r="U7" s="168"/>
      <c r="V7" s="169"/>
      <c r="W7" s="169"/>
      <c r="X7" s="169"/>
      <c r="Y7" s="170"/>
    </row>
    <row r="8" spans="1:28" s="3" customFormat="1" ht="10.199999999999999" x14ac:dyDescent="0.25">
      <c r="A8" s="179"/>
      <c r="B8" s="181"/>
      <c r="C8" s="182"/>
      <c r="D8" s="182"/>
      <c r="E8" s="183"/>
      <c r="F8" s="18" t="s">
        <v>12</v>
      </c>
      <c r="G8" s="18" t="s">
        <v>12</v>
      </c>
      <c r="H8" s="18"/>
      <c r="I8" s="186" t="s">
        <v>13</v>
      </c>
      <c r="J8" s="186"/>
      <c r="K8" s="187" t="s">
        <v>14</v>
      </c>
      <c r="L8" s="187"/>
      <c r="M8" s="187" t="s">
        <v>15</v>
      </c>
      <c r="N8" s="187"/>
      <c r="O8" s="187" t="s">
        <v>16</v>
      </c>
      <c r="P8" s="187"/>
      <c r="Q8" s="165"/>
      <c r="R8" s="167"/>
      <c r="S8" s="16"/>
      <c r="T8" s="17"/>
      <c r="U8" s="171"/>
      <c r="V8" s="173"/>
      <c r="W8" s="173"/>
      <c r="X8" s="173"/>
      <c r="Y8" s="173"/>
    </row>
    <row r="9" spans="1:28" s="3" customFormat="1" ht="24.75" customHeight="1" x14ac:dyDescent="0.25">
      <c r="A9" s="19" t="s">
        <v>17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1"/>
      <c r="S9" s="22"/>
      <c r="T9" s="23"/>
      <c r="U9" s="172"/>
      <c r="V9" s="174"/>
      <c r="W9" s="174"/>
      <c r="X9" s="174"/>
      <c r="Y9" s="174"/>
    </row>
    <row r="10" spans="1:28" ht="15" customHeight="1" x14ac:dyDescent="0.25">
      <c r="A10" s="24">
        <v>1</v>
      </c>
      <c r="B10" s="24" t="s">
        <v>18</v>
      </c>
      <c r="C10" s="25" t="s">
        <v>19</v>
      </c>
      <c r="D10" s="26"/>
      <c r="E10" s="27"/>
      <c r="F10" s="27"/>
      <c r="G10" s="27"/>
      <c r="H10" s="27"/>
      <c r="I10" s="28"/>
      <c r="J10" s="28"/>
      <c r="K10" s="28"/>
      <c r="L10" s="28"/>
      <c r="M10" s="29"/>
      <c r="N10" s="29"/>
      <c r="O10" s="29"/>
      <c r="P10" s="29"/>
      <c r="Q10" s="30"/>
      <c r="R10" s="31">
        <f>SUM(R11:R12)</f>
        <v>1425556</v>
      </c>
      <c r="S10" s="32"/>
      <c r="T10" s="33"/>
      <c r="U10" s="158"/>
      <c r="V10" s="159"/>
      <c r="W10" s="159"/>
      <c r="X10" s="159"/>
      <c r="Y10" s="160"/>
      <c r="AB10" s="34"/>
    </row>
    <row r="11" spans="1:28" ht="15" hidden="1" customHeight="1" x14ac:dyDescent="0.25">
      <c r="A11" s="35" t="s">
        <v>20</v>
      </c>
      <c r="B11" s="36" t="s">
        <v>21</v>
      </c>
      <c r="C11" s="37" t="s">
        <v>170</v>
      </c>
      <c r="D11" s="38" t="s">
        <v>171</v>
      </c>
      <c r="E11" s="39">
        <v>0</v>
      </c>
      <c r="F11" s="40">
        <v>0</v>
      </c>
      <c r="G11" s="40"/>
      <c r="H11" s="40"/>
      <c r="I11" s="41">
        <v>0</v>
      </c>
      <c r="J11" s="41">
        <f>+I11*$E11</f>
        <v>0</v>
      </c>
      <c r="K11" s="41">
        <v>460000</v>
      </c>
      <c r="L11" s="41">
        <f>+K11*$E11</f>
        <v>0</v>
      </c>
      <c r="M11" s="41">
        <v>140000</v>
      </c>
      <c r="N11" s="41">
        <f>+M11*$E11</f>
        <v>0</v>
      </c>
      <c r="O11" s="41">
        <v>954913</v>
      </c>
      <c r="P11" s="41">
        <f>+O11*$E11</f>
        <v>0</v>
      </c>
      <c r="Q11" s="42">
        <f>+ROUND(O11+M11+K11+I11,0)</f>
        <v>1554913</v>
      </c>
      <c r="R11" s="43">
        <f>ROUND(Q11*E11,0)</f>
        <v>0</v>
      </c>
      <c r="S11" s="44"/>
      <c r="T11" s="45"/>
      <c r="U11" s="46"/>
      <c r="V11" s="46"/>
      <c r="W11" s="46"/>
      <c r="X11" s="46"/>
      <c r="Y11" s="46"/>
      <c r="Z11" s="47"/>
    </row>
    <row r="12" spans="1:28" ht="19.5" customHeight="1" x14ac:dyDescent="0.25">
      <c r="A12" s="35" t="s">
        <v>20</v>
      </c>
      <c r="B12" s="36" t="s">
        <v>22</v>
      </c>
      <c r="C12" s="37" t="s">
        <v>172</v>
      </c>
      <c r="D12" s="38" t="s">
        <v>173</v>
      </c>
      <c r="E12" s="39">
        <v>362</v>
      </c>
      <c r="F12" s="40">
        <f>+F34+F35</f>
        <v>120</v>
      </c>
      <c r="G12" s="40">
        <f>+G34+G35</f>
        <v>102</v>
      </c>
      <c r="H12" s="40">
        <f>+H34+H35</f>
        <v>140</v>
      </c>
      <c r="I12" s="41">
        <v>0</v>
      </c>
      <c r="J12" s="41">
        <f>+I12*$E12</f>
        <v>0</v>
      </c>
      <c r="K12" s="41">
        <v>354</v>
      </c>
      <c r="L12" s="41">
        <f>+K12*$E12</f>
        <v>128148</v>
      </c>
      <c r="M12" s="41">
        <v>307</v>
      </c>
      <c r="N12" s="41">
        <f>+M12*$E12</f>
        <v>111134</v>
      </c>
      <c r="O12" s="41">
        <v>3277</v>
      </c>
      <c r="P12" s="41">
        <f>+O12*$E12</f>
        <v>1186274</v>
      </c>
      <c r="Q12" s="42">
        <f>+ROUND(O12+M12+K12+I12,0)</f>
        <v>3938</v>
      </c>
      <c r="R12" s="43">
        <f>ROUND(Q12*E12,0)</f>
        <v>1425556</v>
      </c>
      <c r="S12" s="44"/>
      <c r="T12" s="45"/>
      <c r="U12" s="46"/>
      <c r="V12" s="46"/>
      <c r="W12" s="46"/>
      <c r="X12" s="46"/>
      <c r="Y12" s="46"/>
      <c r="Z12" s="47"/>
    </row>
    <row r="13" spans="1:28" ht="15" customHeight="1" x14ac:dyDescent="0.25">
      <c r="A13" s="48">
        <v>2</v>
      </c>
      <c r="B13" s="48"/>
      <c r="C13" s="49" t="s">
        <v>23</v>
      </c>
      <c r="D13" s="26"/>
      <c r="E13" s="27"/>
      <c r="F13" s="27"/>
      <c r="G13" s="27"/>
      <c r="H13" s="27"/>
      <c r="I13" s="28"/>
      <c r="J13" s="28"/>
      <c r="K13" s="28"/>
      <c r="L13" s="28"/>
      <c r="M13" s="29"/>
      <c r="N13" s="29"/>
      <c r="O13" s="29"/>
      <c r="P13" s="29"/>
      <c r="Q13" s="50"/>
      <c r="R13" s="31">
        <f>SUM(R14:R20)</f>
        <v>34276244</v>
      </c>
      <c r="S13" s="51"/>
      <c r="T13" s="45"/>
      <c r="U13" s="52"/>
      <c r="V13" s="52"/>
      <c r="W13" s="52"/>
      <c r="X13" s="52"/>
      <c r="Y13" s="52"/>
      <c r="Z13" s="53"/>
      <c r="AB13" s="34"/>
    </row>
    <row r="14" spans="1:28" ht="15" customHeight="1" x14ac:dyDescent="0.25">
      <c r="A14" s="54" t="s">
        <v>24</v>
      </c>
      <c r="B14" s="40" t="s">
        <v>25</v>
      </c>
      <c r="C14" s="37" t="s">
        <v>174</v>
      </c>
      <c r="D14" s="38" t="s">
        <v>87</v>
      </c>
      <c r="E14" s="39">
        <v>4</v>
      </c>
      <c r="F14" s="55">
        <v>2</v>
      </c>
      <c r="G14" s="55">
        <v>2</v>
      </c>
      <c r="H14" s="55">
        <v>0</v>
      </c>
      <c r="I14" s="41">
        <v>2768101</v>
      </c>
      <c r="J14" s="41">
        <f t="shared" ref="J14:J20" si="0">+I14*$E14</f>
        <v>11072404</v>
      </c>
      <c r="K14" s="41">
        <v>220000</v>
      </c>
      <c r="L14" s="41">
        <f t="shared" ref="L14:L20" si="1">+K14*$E14</f>
        <v>880000</v>
      </c>
      <c r="M14" s="41">
        <v>544620</v>
      </c>
      <c r="N14" s="41">
        <f t="shared" ref="N14:N20" si="2">+M14*$E14</f>
        <v>2178480</v>
      </c>
      <c r="O14" s="41">
        <v>458853</v>
      </c>
      <c r="P14" s="41">
        <f t="shared" ref="P14:P20" si="3">+O14*$E14</f>
        <v>1835412</v>
      </c>
      <c r="Q14" s="42">
        <f t="shared" ref="Q14:Q20" si="4">+ROUND(O14+M14+K14+I14,0)</f>
        <v>3991574</v>
      </c>
      <c r="R14" s="43">
        <f t="shared" ref="R14:R20" si="5">ROUND(Q14*E14,0)</f>
        <v>15966296</v>
      </c>
      <c r="S14" s="44"/>
      <c r="T14" s="45"/>
      <c r="U14" s="56"/>
      <c r="V14" s="56"/>
      <c r="W14" s="56"/>
      <c r="X14" s="46"/>
      <c r="Y14" s="46"/>
      <c r="Z14" s="47"/>
    </row>
    <row r="15" spans="1:28" ht="15" customHeight="1" x14ac:dyDescent="0.25">
      <c r="A15" s="54" t="s">
        <v>26</v>
      </c>
      <c r="B15" s="40" t="s">
        <v>27</v>
      </c>
      <c r="C15" s="37" t="s">
        <v>175</v>
      </c>
      <c r="D15" s="38" t="s">
        <v>87</v>
      </c>
      <c r="E15" s="39">
        <v>2</v>
      </c>
      <c r="F15" s="55">
        <v>0</v>
      </c>
      <c r="G15" s="55">
        <v>0</v>
      </c>
      <c r="H15" s="55">
        <v>2</v>
      </c>
      <c r="I15" s="41">
        <v>2507500</v>
      </c>
      <c r="J15" s="41">
        <f t="shared" si="0"/>
        <v>5015000</v>
      </c>
      <c r="K15" s="41">
        <v>220000</v>
      </c>
      <c r="L15" s="41">
        <f t="shared" si="1"/>
        <v>440000</v>
      </c>
      <c r="M15" s="41">
        <v>544620</v>
      </c>
      <c r="N15" s="41">
        <f t="shared" si="2"/>
        <v>1089240</v>
      </c>
      <c r="O15" s="41">
        <v>458853</v>
      </c>
      <c r="P15" s="41">
        <f t="shared" si="3"/>
        <v>917706</v>
      </c>
      <c r="Q15" s="42">
        <f t="shared" si="4"/>
        <v>3730973</v>
      </c>
      <c r="R15" s="43">
        <f t="shared" si="5"/>
        <v>7461946</v>
      </c>
      <c r="S15" s="44"/>
      <c r="T15" s="45"/>
      <c r="U15" s="56"/>
      <c r="V15" s="56"/>
      <c r="W15" s="56"/>
      <c r="X15" s="46"/>
      <c r="Y15" s="46"/>
      <c r="Z15" s="47"/>
    </row>
    <row r="16" spans="1:28" ht="15" customHeight="1" x14ac:dyDescent="0.25">
      <c r="A16" s="54" t="s">
        <v>28</v>
      </c>
      <c r="B16" s="40" t="s">
        <v>29</v>
      </c>
      <c r="C16" s="37" t="s">
        <v>176</v>
      </c>
      <c r="D16" s="38" t="s">
        <v>87</v>
      </c>
      <c r="E16" s="39">
        <v>2</v>
      </c>
      <c r="F16" s="55">
        <v>1</v>
      </c>
      <c r="G16" s="55">
        <v>0</v>
      </c>
      <c r="H16" s="55">
        <v>1</v>
      </c>
      <c r="I16" s="41">
        <v>2185300</v>
      </c>
      <c r="J16" s="41">
        <f t="shared" si="0"/>
        <v>4370600</v>
      </c>
      <c r="K16" s="41">
        <v>220000</v>
      </c>
      <c r="L16" s="41">
        <f t="shared" si="1"/>
        <v>440000</v>
      </c>
      <c r="M16" s="41">
        <v>544620</v>
      </c>
      <c r="N16" s="41">
        <f t="shared" si="2"/>
        <v>1089240</v>
      </c>
      <c r="O16" s="41">
        <v>458853</v>
      </c>
      <c r="P16" s="41">
        <f t="shared" si="3"/>
        <v>917706</v>
      </c>
      <c r="Q16" s="42">
        <f t="shared" si="4"/>
        <v>3408773</v>
      </c>
      <c r="R16" s="43">
        <f t="shared" si="5"/>
        <v>6817546</v>
      </c>
      <c r="S16" s="44"/>
      <c r="T16" s="45"/>
      <c r="U16" s="56"/>
      <c r="V16" s="56"/>
      <c r="W16" s="56"/>
      <c r="X16" s="46"/>
      <c r="Y16" s="46"/>
      <c r="Z16" s="47"/>
    </row>
    <row r="17" spans="1:28" ht="15" customHeight="1" x14ac:dyDescent="0.25">
      <c r="A17" s="54" t="s">
        <v>30</v>
      </c>
      <c r="B17" s="36" t="s">
        <v>31</v>
      </c>
      <c r="C17" s="37" t="s">
        <v>177</v>
      </c>
      <c r="D17" s="38" t="s">
        <v>87</v>
      </c>
      <c r="E17" s="39">
        <v>8</v>
      </c>
      <c r="F17" s="55">
        <f>SUM(F14:F16)+F19+F20+F18</f>
        <v>3</v>
      </c>
      <c r="G17" s="55">
        <f>SUM(G14:G16)+G19+G20+G18</f>
        <v>2</v>
      </c>
      <c r="H17" s="55">
        <f>SUM(H14:H16)+H19+H20+H18</f>
        <v>3</v>
      </c>
      <c r="I17" s="41">
        <v>351942.5</v>
      </c>
      <c r="J17" s="41">
        <f t="shared" si="0"/>
        <v>2815540</v>
      </c>
      <c r="K17" s="41">
        <v>12500</v>
      </c>
      <c r="L17" s="41">
        <f t="shared" si="1"/>
        <v>100000</v>
      </c>
      <c r="M17" s="41">
        <v>20000</v>
      </c>
      <c r="N17" s="41">
        <f t="shared" si="2"/>
        <v>160000</v>
      </c>
      <c r="O17" s="41">
        <v>119364</v>
      </c>
      <c r="P17" s="41">
        <f t="shared" si="3"/>
        <v>954912</v>
      </c>
      <c r="Q17" s="42">
        <f t="shared" si="4"/>
        <v>503807</v>
      </c>
      <c r="R17" s="43">
        <f t="shared" si="5"/>
        <v>4030456</v>
      </c>
      <c r="S17" s="44"/>
      <c r="T17" s="45"/>
      <c r="U17" s="56"/>
      <c r="V17" s="56"/>
      <c r="W17" s="56"/>
      <c r="X17" s="46"/>
      <c r="Y17" s="46"/>
      <c r="Z17" s="47"/>
    </row>
    <row r="18" spans="1:28" ht="15" hidden="1" customHeight="1" x14ac:dyDescent="0.25">
      <c r="A18" s="54" t="s">
        <v>30</v>
      </c>
      <c r="B18" s="36" t="s">
        <v>32</v>
      </c>
      <c r="C18" s="37" t="s">
        <v>178</v>
      </c>
      <c r="D18" s="38" t="s">
        <v>87</v>
      </c>
      <c r="E18" s="39">
        <v>0</v>
      </c>
      <c r="F18" s="55">
        <v>0</v>
      </c>
      <c r="G18" s="55"/>
      <c r="H18" s="55"/>
      <c r="I18" s="41">
        <v>4900000</v>
      </c>
      <c r="J18" s="41">
        <f>+I18*$E18</f>
        <v>0</v>
      </c>
      <c r="K18" s="41">
        <v>220000</v>
      </c>
      <c r="L18" s="41">
        <f>+K18*$E18</f>
        <v>0</v>
      </c>
      <c r="M18" s="41">
        <v>83385</v>
      </c>
      <c r="N18" s="41">
        <f>+M18*$E18</f>
        <v>0</v>
      </c>
      <c r="O18" s="41">
        <v>458853</v>
      </c>
      <c r="P18" s="41">
        <f>+O18*$E18</f>
        <v>0</v>
      </c>
      <c r="Q18" s="42">
        <f t="shared" si="4"/>
        <v>5662238</v>
      </c>
      <c r="R18" s="43">
        <f t="shared" si="5"/>
        <v>0</v>
      </c>
      <c r="S18" s="44"/>
      <c r="T18" s="45"/>
      <c r="U18" s="56"/>
      <c r="V18" s="56"/>
      <c r="W18" s="56"/>
      <c r="X18" s="46"/>
      <c r="Y18" s="46"/>
      <c r="Z18" s="47"/>
    </row>
    <row r="19" spans="1:28" ht="15" hidden="1" customHeight="1" x14ac:dyDescent="0.25">
      <c r="A19" s="54" t="s">
        <v>30</v>
      </c>
      <c r="B19" s="36" t="s">
        <v>33</v>
      </c>
      <c r="C19" s="37" t="s">
        <v>179</v>
      </c>
      <c r="D19" s="38" t="s">
        <v>87</v>
      </c>
      <c r="E19" s="39">
        <v>0</v>
      </c>
      <c r="F19" s="55">
        <v>0</v>
      </c>
      <c r="G19" s="55"/>
      <c r="H19" s="55"/>
      <c r="I19" s="41">
        <v>4900000</v>
      </c>
      <c r="J19" s="41">
        <f t="shared" si="0"/>
        <v>0</v>
      </c>
      <c r="K19" s="41">
        <v>220000</v>
      </c>
      <c r="L19" s="41">
        <f t="shared" si="1"/>
        <v>0</v>
      </c>
      <c r="M19" s="41">
        <v>83385</v>
      </c>
      <c r="N19" s="41">
        <f t="shared" si="2"/>
        <v>0</v>
      </c>
      <c r="O19" s="41">
        <v>458853</v>
      </c>
      <c r="P19" s="41">
        <f t="shared" si="3"/>
        <v>0</v>
      </c>
      <c r="Q19" s="42">
        <f t="shared" si="4"/>
        <v>5662238</v>
      </c>
      <c r="R19" s="43">
        <f t="shared" si="5"/>
        <v>0</v>
      </c>
      <c r="S19" s="44"/>
      <c r="T19" s="45"/>
      <c r="U19" s="56"/>
      <c r="V19" s="56"/>
      <c r="W19" s="56"/>
      <c r="X19" s="46"/>
      <c r="Y19" s="46"/>
      <c r="Z19" s="47"/>
    </row>
    <row r="20" spans="1:28" ht="15" hidden="1" customHeight="1" x14ac:dyDescent="0.25">
      <c r="A20" s="54" t="s">
        <v>30</v>
      </c>
      <c r="B20" s="36" t="s">
        <v>34</v>
      </c>
      <c r="C20" s="37" t="s">
        <v>180</v>
      </c>
      <c r="D20" s="38" t="s">
        <v>87</v>
      </c>
      <c r="E20" s="39">
        <v>0</v>
      </c>
      <c r="F20" s="55">
        <v>0</v>
      </c>
      <c r="G20" s="55"/>
      <c r="H20" s="55"/>
      <c r="I20" s="41">
        <v>3900000</v>
      </c>
      <c r="J20" s="41">
        <f t="shared" si="0"/>
        <v>0</v>
      </c>
      <c r="K20" s="41">
        <v>220000</v>
      </c>
      <c r="L20" s="41">
        <f t="shared" si="1"/>
        <v>0</v>
      </c>
      <c r="M20" s="41">
        <v>83385</v>
      </c>
      <c r="N20" s="41">
        <f t="shared" si="2"/>
        <v>0</v>
      </c>
      <c r="O20" s="41">
        <v>458853</v>
      </c>
      <c r="P20" s="41">
        <f t="shared" si="3"/>
        <v>0</v>
      </c>
      <c r="Q20" s="42">
        <f t="shared" si="4"/>
        <v>4662238</v>
      </c>
      <c r="R20" s="43">
        <f t="shared" si="5"/>
        <v>0</v>
      </c>
      <c r="S20" s="44"/>
      <c r="T20" s="45"/>
      <c r="U20" s="56"/>
      <c r="V20" s="56"/>
      <c r="W20" s="56"/>
      <c r="X20" s="46"/>
      <c r="Y20" s="46"/>
      <c r="Z20" s="47"/>
    </row>
    <row r="21" spans="1:28" ht="15" customHeight="1" x14ac:dyDescent="0.25">
      <c r="A21" s="24">
        <v>3</v>
      </c>
      <c r="B21" s="24"/>
      <c r="C21" s="25" t="s">
        <v>35</v>
      </c>
      <c r="D21" s="26"/>
      <c r="E21" s="27"/>
      <c r="F21" s="27"/>
      <c r="G21" s="27"/>
      <c r="H21" s="27"/>
      <c r="I21" s="28"/>
      <c r="J21" s="28"/>
      <c r="K21" s="28"/>
      <c r="L21" s="28"/>
      <c r="M21" s="50"/>
      <c r="N21" s="50"/>
      <c r="O21" s="50"/>
      <c r="P21" s="50"/>
      <c r="Q21" s="50"/>
      <c r="R21" s="31">
        <f>SUM(R22:R32)</f>
        <v>14636379</v>
      </c>
      <c r="S21" s="57"/>
      <c r="T21" s="45"/>
      <c r="U21" s="58"/>
      <c r="V21" s="58"/>
      <c r="W21" s="58"/>
      <c r="X21" s="58"/>
      <c r="Y21" s="58"/>
      <c r="Z21" s="53"/>
      <c r="AB21" s="34"/>
    </row>
    <row r="22" spans="1:28" ht="15" hidden="1" customHeight="1" x14ac:dyDescent="0.25">
      <c r="A22" s="59" t="s">
        <v>36</v>
      </c>
      <c r="B22" s="59"/>
      <c r="C22" s="60" t="s">
        <v>37</v>
      </c>
      <c r="D22" s="61"/>
      <c r="E22" s="62"/>
      <c r="F22" s="62"/>
      <c r="G22" s="62"/>
      <c r="H22" s="62"/>
      <c r="I22" s="63"/>
      <c r="J22" s="63"/>
      <c r="K22" s="63"/>
      <c r="L22" s="63"/>
      <c r="M22" s="64"/>
      <c r="N22" s="64"/>
      <c r="O22" s="64"/>
      <c r="P22" s="64"/>
      <c r="Q22" s="64"/>
      <c r="R22" s="65"/>
      <c r="S22" s="66"/>
      <c r="T22" s="45"/>
      <c r="U22" s="67"/>
      <c r="V22" s="68"/>
      <c r="W22" s="68"/>
      <c r="X22" s="68"/>
      <c r="Y22" s="69"/>
      <c r="Z22" s="47"/>
    </row>
    <row r="23" spans="1:28" ht="15" hidden="1" customHeight="1" x14ac:dyDescent="0.25">
      <c r="A23" s="54" t="s">
        <v>38</v>
      </c>
      <c r="B23" s="36" t="s">
        <v>39</v>
      </c>
      <c r="C23" s="37" t="s">
        <v>181</v>
      </c>
      <c r="D23" s="38" t="s">
        <v>87</v>
      </c>
      <c r="E23" s="39">
        <v>0</v>
      </c>
      <c r="F23" s="70">
        <v>0</v>
      </c>
      <c r="G23" s="70"/>
      <c r="H23" s="70"/>
      <c r="I23" s="41">
        <v>1447903</v>
      </c>
      <c r="J23" s="41">
        <f t="shared" ref="J23:J26" si="6">+I23*$E23</f>
        <v>0</v>
      </c>
      <c r="K23" s="41">
        <v>256909</v>
      </c>
      <c r="L23" s="41">
        <f t="shared" ref="L23:L26" si="7">+K23*$E23</f>
        <v>0</v>
      </c>
      <c r="M23" s="41">
        <v>467000</v>
      </c>
      <c r="N23" s="41">
        <f t="shared" ref="N23:N26" si="8">+M23*$E23</f>
        <v>0</v>
      </c>
      <c r="O23" s="41">
        <v>367082</v>
      </c>
      <c r="P23" s="41">
        <f t="shared" ref="P23:P26" si="9">+O23*$E23</f>
        <v>0</v>
      </c>
      <c r="Q23" s="42">
        <f t="shared" ref="Q23:Q26" si="10">+ROUND(O23+M23+K23+I23,0)</f>
        <v>2538894</v>
      </c>
      <c r="R23" s="43">
        <f>ROUND(Q23*E23,0)</f>
        <v>0</v>
      </c>
      <c r="S23" s="44"/>
      <c r="T23" s="45"/>
      <c r="U23" s="56"/>
      <c r="V23" s="56"/>
      <c r="W23" s="56"/>
      <c r="X23" s="46"/>
      <c r="Y23" s="46"/>
      <c r="Z23" s="47"/>
    </row>
    <row r="24" spans="1:28" ht="15" hidden="1" customHeight="1" x14ac:dyDescent="0.25">
      <c r="A24" s="54" t="s">
        <v>40</v>
      </c>
      <c r="B24" s="36" t="s">
        <v>41</v>
      </c>
      <c r="C24" s="37" t="s">
        <v>182</v>
      </c>
      <c r="D24" s="38" t="s">
        <v>87</v>
      </c>
      <c r="E24" s="39">
        <v>0</v>
      </c>
      <c r="F24" s="70">
        <v>0</v>
      </c>
      <c r="G24" s="70"/>
      <c r="H24" s="70"/>
      <c r="I24" s="41">
        <v>1462781</v>
      </c>
      <c r="J24" s="41">
        <f t="shared" si="6"/>
        <v>0</v>
      </c>
      <c r="K24" s="41">
        <v>248059</v>
      </c>
      <c r="L24" s="41">
        <f t="shared" si="7"/>
        <v>0</v>
      </c>
      <c r="M24" s="41">
        <v>467000</v>
      </c>
      <c r="N24" s="41">
        <f t="shared" si="8"/>
        <v>0</v>
      </c>
      <c r="O24" s="41">
        <v>367082</v>
      </c>
      <c r="P24" s="41">
        <f t="shared" si="9"/>
        <v>0</v>
      </c>
      <c r="Q24" s="42">
        <f t="shared" si="10"/>
        <v>2544922</v>
      </c>
      <c r="R24" s="43">
        <f>ROUND(Q24*E24,0)</f>
        <v>0</v>
      </c>
      <c r="S24" s="44"/>
      <c r="T24" s="45"/>
      <c r="U24" s="56"/>
      <c r="V24" s="56"/>
      <c r="W24" s="56"/>
      <c r="X24" s="46"/>
      <c r="Y24" s="46"/>
      <c r="Z24" s="47"/>
    </row>
    <row r="25" spans="1:28" ht="15" hidden="1" customHeight="1" x14ac:dyDescent="0.25">
      <c r="A25" s="54" t="s">
        <v>42</v>
      </c>
      <c r="B25" s="36" t="s">
        <v>43</v>
      </c>
      <c r="C25" s="37" t="s">
        <v>183</v>
      </c>
      <c r="D25" s="38" t="s">
        <v>87</v>
      </c>
      <c r="E25" s="39">
        <v>0</v>
      </c>
      <c r="F25" s="70">
        <v>0</v>
      </c>
      <c r="G25" s="70"/>
      <c r="H25" s="70"/>
      <c r="I25" s="41">
        <v>2842888</v>
      </c>
      <c r="J25" s="41">
        <f t="shared" si="6"/>
        <v>0</v>
      </c>
      <c r="K25" s="41">
        <v>303073</v>
      </c>
      <c r="L25" s="41">
        <f t="shared" si="7"/>
        <v>0</v>
      </c>
      <c r="M25" s="41">
        <v>467000</v>
      </c>
      <c r="N25" s="41">
        <f t="shared" si="8"/>
        <v>0</v>
      </c>
      <c r="O25" s="41">
        <v>367082</v>
      </c>
      <c r="P25" s="41">
        <f t="shared" si="9"/>
        <v>0</v>
      </c>
      <c r="Q25" s="42">
        <f t="shared" si="10"/>
        <v>3980043</v>
      </c>
      <c r="R25" s="43">
        <f>ROUND(Q25*E25,0)</f>
        <v>0</v>
      </c>
      <c r="S25" s="44"/>
      <c r="T25" s="45"/>
      <c r="U25" s="56"/>
      <c r="V25" s="56"/>
      <c r="W25" s="56"/>
      <c r="X25" s="46"/>
      <c r="Y25" s="46"/>
      <c r="Z25" s="47"/>
    </row>
    <row r="26" spans="1:28" ht="15" hidden="1" customHeight="1" x14ac:dyDescent="0.25">
      <c r="A26" s="54" t="s">
        <v>44</v>
      </c>
      <c r="B26" s="36" t="s">
        <v>45</v>
      </c>
      <c r="C26" s="37" t="s">
        <v>184</v>
      </c>
      <c r="D26" s="38" t="s">
        <v>87</v>
      </c>
      <c r="E26" s="39">
        <v>0</v>
      </c>
      <c r="F26" s="70">
        <v>0</v>
      </c>
      <c r="G26" s="70"/>
      <c r="H26" s="70"/>
      <c r="I26" s="41">
        <v>3498518</v>
      </c>
      <c r="J26" s="41">
        <f t="shared" si="6"/>
        <v>0</v>
      </c>
      <c r="K26" s="41">
        <v>294107</v>
      </c>
      <c r="L26" s="41">
        <f t="shared" si="7"/>
        <v>0</v>
      </c>
      <c r="M26" s="41">
        <v>467000</v>
      </c>
      <c r="N26" s="41">
        <f t="shared" si="8"/>
        <v>0</v>
      </c>
      <c r="O26" s="41">
        <v>367082</v>
      </c>
      <c r="P26" s="41">
        <f t="shared" si="9"/>
        <v>0</v>
      </c>
      <c r="Q26" s="42">
        <f t="shared" si="10"/>
        <v>4626707</v>
      </c>
      <c r="R26" s="43">
        <f>ROUND(Q26*E26,0)</f>
        <v>0</v>
      </c>
      <c r="S26" s="44"/>
      <c r="T26" s="45"/>
      <c r="U26" s="56"/>
      <c r="V26" s="56"/>
      <c r="W26" s="56"/>
      <c r="X26" s="46"/>
      <c r="Y26" s="46"/>
      <c r="Z26" s="47"/>
    </row>
    <row r="27" spans="1:28" ht="15" customHeight="1" x14ac:dyDescent="0.25">
      <c r="A27" s="59" t="s">
        <v>46</v>
      </c>
      <c r="B27" s="59"/>
      <c r="C27" s="60" t="s">
        <v>47</v>
      </c>
      <c r="D27" s="61"/>
      <c r="E27" s="62"/>
      <c r="F27" s="62"/>
      <c r="G27" s="62"/>
      <c r="H27" s="62"/>
      <c r="I27" s="63"/>
      <c r="J27" s="63"/>
      <c r="K27" s="63"/>
      <c r="L27" s="63"/>
      <c r="M27" s="64"/>
      <c r="N27" s="64"/>
      <c r="O27" s="64"/>
      <c r="P27" s="64"/>
      <c r="Q27" s="64"/>
      <c r="R27" s="65"/>
      <c r="S27" s="66"/>
      <c r="T27" s="45"/>
      <c r="U27" s="67"/>
      <c r="V27" s="68"/>
      <c r="W27" s="68"/>
      <c r="X27" s="68"/>
      <c r="Y27" s="69"/>
      <c r="Z27" s="47"/>
    </row>
    <row r="28" spans="1:28" ht="15" customHeight="1" x14ac:dyDescent="0.25">
      <c r="A28" s="54" t="s">
        <v>48</v>
      </c>
      <c r="B28" s="36" t="s">
        <v>49</v>
      </c>
      <c r="C28" s="37" t="s">
        <v>185</v>
      </c>
      <c r="D28" s="38" t="s">
        <v>87</v>
      </c>
      <c r="E28" s="39">
        <v>4</v>
      </c>
      <c r="F28" s="70">
        <v>1</v>
      </c>
      <c r="G28" s="70">
        <v>1</v>
      </c>
      <c r="H28" s="70">
        <v>2</v>
      </c>
      <c r="I28" s="41">
        <v>1203249</v>
      </c>
      <c r="J28" s="41">
        <f t="shared" ref="J28:J32" si="11">+I28*$E28</f>
        <v>4812996</v>
      </c>
      <c r="K28" s="41">
        <v>246295</v>
      </c>
      <c r="L28" s="41">
        <f t="shared" ref="L28:L32" si="12">+K28*$E28</f>
        <v>985180</v>
      </c>
      <c r="M28" s="41">
        <v>389167</v>
      </c>
      <c r="N28" s="41">
        <f t="shared" ref="N28:N32" si="13">+M28*$E28</f>
        <v>1556668</v>
      </c>
      <c r="O28" s="41">
        <v>305902</v>
      </c>
      <c r="P28" s="41">
        <f t="shared" ref="P28:P32" si="14">+O28*$E28</f>
        <v>1223608</v>
      </c>
      <c r="Q28" s="42">
        <f t="shared" ref="Q28:Q32" si="15">+ROUND(O28+M28+K28+I28,0)</f>
        <v>2144613</v>
      </c>
      <c r="R28" s="43">
        <f>ROUND(Q28*E28,0)</f>
        <v>8578452</v>
      </c>
      <c r="S28" s="44"/>
      <c r="T28" s="45"/>
      <c r="U28" s="56"/>
      <c r="V28" s="56"/>
      <c r="W28" s="56"/>
      <c r="X28" s="46"/>
      <c r="Y28" s="46"/>
      <c r="Z28" s="47"/>
    </row>
    <row r="29" spans="1:28" ht="15" customHeight="1" x14ac:dyDescent="0.25">
      <c r="A29" s="54" t="s">
        <v>50</v>
      </c>
      <c r="B29" s="36" t="s">
        <v>51</v>
      </c>
      <c r="C29" s="37" t="s">
        <v>186</v>
      </c>
      <c r="D29" s="38" t="s">
        <v>87</v>
      </c>
      <c r="E29" s="39">
        <v>3</v>
      </c>
      <c r="F29" s="70">
        <v>2</v>
      </c>
      <c r="G29" s="70">
        <v>0</v>
      </c>
      <c r="H29" s="70">
        <v>1</v>
      </c>
      <c r="I29" s="41">
        <v>1093016</v>
      </c>
      <c r="J29" s="41">
        <f t="shared" si="11"/>
        <v>3279048</v>
      </c>
      <c r="K29" s="41">
        <v>231224</v>
      </c>
      <c r="L29" s="41">
        <f t="shared" si="12"/>
        <v>693672</v>
      </c>
      <c r="M29" s="41">
        <v>389166.66666666669</v>
      </c>
      <c r="N29" s="41">
        <f t="shared" si="13"/>
        <v>1167500</v>
      </c>
      <c r="O29" s="41">
        <v>305902</v>
      </c>
      <c r="P29" s="41">
        <f t="shared" si="14"/>
        <v>917706</v>
      </c>
      <c r="Q29" s="42">
        <f t="shared" si="15"/>
        <v>2019309</v>
      </c>
      <c r="R29" s="43">
        <f>ROUND(Q29*E29,0)</f>
        <v>6057927</v>
      </c>
      <c r="S29" s="44"/>
      <c r="T29" s="45"/>
      <c r="U29" s="56"/>
      <c r="V29" s="56"/>
      <c r="W29" s="56"/>
      <c r="X29" s="46"/>
      <c r="Y29" s="46"/>
      <c r="Z29" s="47"/>
    </row>
    <row r="30" spans="1:28" ht="15" hidden="1" customHeight="1" x14ac:dyDescent="0.25">
      <c r="A30" s="54" t="s">
        <v>52</v>
      </c>
      <c r="B30" s="36" t="s">
        <v>53</v>
      </c>
      <c r="C30" s="37" t="s">
        <v>187</v>
      </c>
      <c r="D30" s="38" t="s">
        <v>87</v>
      </c>
      <c r="E30" s="39">
        <v>0</v>
      </c>
      <c r="F30" s="70">
        <v>0</v>
      </c>
      <c r="G30" s="70">
        <v>0</v>
      </c>
      <c r="H30" s="70"/>
      <c r="I30" s="41">
        <v>2133239</v>
      </c>
      <c r="J30" s="41">
        <f t="shared" si="11"/>
        <v>0</v>
      </c>
      <c r="K30" s="41">
        <v>277071</v>
      </c>
      <c r="L30" s="41">
        <f t="shared" si="12"/>
        <v>0</v>
      </c>
      <c r="M30" s="41">
        <v>389166.66666666669</v>
      </c>
      <c r="N30" s="41">
        <f t="shared" si="13"/>
        <v>0</v>
      </c>
      <c r="O30" s="41">
        <v>305902</v>
      </c>
      <c r="P30" s="41">
        <f t="shared" si="14"/>
        <v>0</v>
      </c>
      <c r="Q30" s="42">
        <f t="shared" si="15"/>
        <v>3105379</v>
      </c>
      <c r="R30" s="43">
        <f>ROUND(Q30*E30,0)</f>
        <v>0</v>
      </c>
      <c r="S30" s="44"/>
      <c r="T30" s="45"/>
      <c r="U30" s="56"/>
      <c r="V30" s="56"/>
      <c r="W30" s="56"/>
      <c r="X30" s="46"/>
      <c r="Y30" s="46"/>
      <c r="Z30" s="47"/>
    </row>
    <row r="31" spans="1:28" ht="15" hidden="1" customHeight="1" x14ac:dyDescent="0.25">
      <c r="A31" s="54" t="s">
        <v>54</v>
      </c>
      <c r="B31" s="36" t="s">
        <v>55</v>
      </c>
      <c r="C31" s="37" t="s">
        <v>188</v>
      </c>
      <c r="D31" s="38" t="s">
        <v>87</v>
      </c>
      <c r="E31" s="39">
        <v>0</v>
      </c>
      <c r="F31" s="70">
        <v>0</v>
      </c>
      <c r="G31" s="70">
        <v>0</v>
      </c>
      <c r="H31" s="70"/>
      <c r="I31" s="41">
        <v>1830796</v>
      </c>
      <c r="J31" s="41">
        <f t="shared" si="11"/>
        <v>0</v>
      </c>
      <c r="K31" s="41">
        <v>215921.73333333334</v>
      </c>
      <c r="L31" s="41">
        <f t="shared" si="12"/>
        <v>0</v>
      </c>
      <c r="M31" s="41">
        <v>389166.66666666669</v>
      </c>
      <c r="N31" s="41">
        <f t="shared" si="13"/>
        <v>0</v>
      </c>
      <c r="O31" s="41">
        <v>305901.66666666669</v>
      </c>
      <c r="P31" s="41">
        <f t="shared" si="14"/>
        <v>0</v>
      </c>
      <c r="Q31" s="42">
        <f t="shared" si="15"/>
        <v>2741786</v>
      </c>
      <c r="R31" s="43">
        <f>ROUND(Q31*E31,0)</f>
        <v>0</v>
      </c>
      <c r="S31" s="44"/>
      <c r="T31" s="45"/>
      <c r="U31" s="56"/>
      <c r="V31" s="56"/>
      <c r="W31" s="56"/>
      <c r="X31" s="46"/>
      <c r="Y31" s="46"/>
      <c r="Z31" s="47"/>
    </row>
    <row r="32" spans="1:28" ht="15" hidden="1" customHeight="1" x14ac:dyDescent="0.25">
      <c r="A32" s="54" t="s">
        <v>56</v>
      </c>
      <c r="B32" s="36" t="s">
        <v>57</v>
      </c>
      <c r="C32" s="37" t="s">
        <v>189</v>
      </c>
      <c r="D32" s="38" t="s">
        <v>87</v>
      </c>
      <c r="E32" s="39">
        <v>0</v>
      </c>
      <c r="F32" s="70">
        <v>0</v>
      </c>
      <c r="G32" s="70">
        <v>0</v>
      </c>
      <c r="H32" s="70"/>
      <c r="I32" s="41">
        <v>2909027</v>
      </c>
      <c r="J32" s="41">
        <f t="shared" si="11"/>
        <v>0</v>
      </c>
      <c r="K32" s="41">
        <v>336155</v>
      </c>
      <c r="L32" s="41">
        <f t="shared" si="12"/>
        <v>0</v>
      </c>
      <c r="M32" s="41">
        <v>583750</v>
      </c>
      <c r="N32" s="41">
        <f t="shared" si="13"/>
        <v>0</v>
      </c>
      <c r="O32" s="41">
        <v>305902</v>
      </c>
      <c r="P32" s="41">
        <f t="shared" si="14"/>
        <v>0</v>
      </c>
      <c r="Q32" s="42">
        <f t="shared" si="15"/>
        <v>4134834</v>
      </c>
      <c r="R32" s="43">
        <f>ROUND(Q32*E32,0)</f>
        <v>0</v>
      </c>
      <c r="S32" s="44"/>
      <c r="T32" s="45"/>
      <c r="U32" s="56"/>
      <c r="V32" s="56"/>
      <c r="W32" s="56"/>
      <c r="X32" s="46"/>
      <c r="Y32" s="46"/>
      <c r="Z32" s="47"/>
    </row>
    <row r="33" spans="1:29" ht="15" customHeight="1" x14ac:dyDescent="0.25">
      <c r="A33" s="71">
        <v>4</v>
      </c>
      <c r="B33" s="71"/>
      <c r="C33" s="49" t="s">
        <v>58</v>
      </c>
      <c r="D33" s="26"/>
      <c r="E33" s="72"/>
      <c r="F33" s="72"/>
      <c r="G33" s="72"/>
      <c r="H33" s="72"/>
      <c r="I33" s="28"/>
      <c r="J33" s="28"/>
      <c r="K33" s="28"/>
      <c r="L33" s="28"/>
      <c r="M33" s="50"/>
      <c r="N33" s="50"/>
      <c r="O33" s="50"/>
      <c r="P33" s="50"/>
      <c r="Q33" s="50"/>
      <c r="R33" s="31">
        <f>SUM(R34:R35)</f>
        <v>14645434</v>
      </c>
      <c r="S33" s="57"/>
      <c r="T33" s="45"/>
      <c r="U33" s="58"/>
      <c r="V33" s="58"/>
      <c r="W33" s="58"/>
      <c r="X33" s="58"/>
      <c r="Y33" s="58"/>
      <c r="Z33" s="53"/>
      <c r="AB33" s="34"/>
    </row>
    <row r="34" spans="1:29" ht="15" hidden="1" customHeight="1" x14ac:dyDescent="0.25">
      <c r="A34" s="73" t="s">
        <v>59</v>
      </c>
      <c r="B34" s="74" t="s">
        <v>60</v>
      </c>
      <c r="C34" s="37" t="s">
        <v>190</v>
      </c>
      <c r="D34" s="38" t="s">
        <v>173</v>
      </c>
      <c r="E34" s="39">
        <v>0</v>
      </c>
      <c r="F34" s="70">
        <v>0</v>
      </c>
      <c r="G34" s="70"/>
      <c r="H34" s="70"/>
      <c r="I34" s="41">
        <v>39720.230550000007</v>
      </c>
      <c r="J34" s="41">
        <f t="shared" ref="J34:J35" si="16">+I34*$E34</f>
        <v>0</v>
      </c>
      <c r="K34" s="41">
        <v>3896</v>
      </c>
      <c r="L34" s="41">
        <f t="shared" ref="L34:L35" si="17">+K34*$E34</f>
        <v>0</v>
      </c>
      <c r="M34" s="41">
        <v>2767</v>
      </c>
      <c r="N34" s="41">
        <f t="shared" ref="N34:N35" si="18">+M34*$E34</f>
        <v>0</v>
      </c>
      <c r="O34" s="41">
        <v>12236</v>
      </c>
      <c r="P34" s="41">
        <f t="shared" ref="P34:P35" si="19">+O34*$E34</f>
        <v>0</v>
      </c>
      <c r="Q34" s="42">
        <f t="shared" ref="Q34:Q35" si="20">+ROUND(O34+M34+K34+I34,0)</f>
        <v>58619</v>
      </c>
      <c r="R34" s="43">
        <f>ROUND(Q34*E34,0)</f>
        <v>0</v>
      </c>
      <c r="S34" s="44"/>
      <c r="T34" s="45"/>
      <c r="U34" s="56"/>
      <c r="V34" s="56"/>
      <c r="W34" s="56"/>
      <c r="X34" s="46"/>
      <c r="Y34" s="46"/>
      <c r="Z34" s="47"/>
    </row>
    <row r="35" spans="1:29" ht="15" customHeight="1" x14ac:dyDescent="0.25">
      <c r="A35" s="73" t="s">
        <v>59</v>
      </c>
      <c r="B35" s="74" t="s">
        <v>61</v>
      </c>
      <c r="C35" s="37" t="s">
        <v>191</v>
      </c>
      <c r="D35" s="38" t="s">
        <v>173</v>
      </c>
      <c r="E35" s="39">
        <v>362</v>
      </c>
      <c r="F35" s="70">
        <v>120</v>
      </c>
      <c r="G35" s="70">
        <v>102</v>
      </c>
      <c r="H35" s="70">
        <v>140</v>
      </c>
      <c r="I35" s="41">
        <v>26480.153700000006</v>
      </c>
      <c r="J35" s="41">
        <f t="shared" si="16"/>
        <v>9585815.6394000016</v>
      </c>
      <c r="K35" s="41">
        <v>2725</v>
      </c>
      <c r="L35" s="41">
        <f t="shared" si="17"/>
        <v>986450</v>
      </c>
      <c r="M35" s="41">
        <v>2075</v>
      </c>
      <c r="N35" s="41">
        <f t="shared" si="18"/>
        <v>751150</v>
      </c>
      <c r="O35" s="41">
        <v>9177</v>
      </c>
      <c r="P35" s="41">
        <f t="shared" si="19"/>
        <v>3322074</v>
      </c>
      <c r="Q35" s="42">
        <f t="shared" si="20"/>
        <v>40457</v>
      </c>
      <c r="R35" s="43">
        <f>ROUND(Q35*E35,0)</f>
        <v>14645434</v>
      </c>
      <c r="S35" s="44"/>
      <c r="T35" s="45"/>
      <c r="U35" s="56"/>
      <c r="V35" s="56"/>
      <c r="W35" s="56"/>
      <c r="X35" s="46"/>
      <c r="Y35" s="46"/>
      <c r="Z35" s="47"/>
    </row>
    <row r="36" spans="1:29" ht="15" customHeight="1" x14ac:dyDescent="0.25">
      <c r="A36" s="48">
        <v>5</v>
      </c>
      <c r="B36" s="71"/>
      <c r="C36" s="49" t="s">
        <v>62</v>
      </c>
      <c r="D36" s="26"/>
      <c r="E36" s="72"/>
      <c r="F36" s="72"/>
      <c r="G36" s="72"/>
      <c r="H36" s="72"/>
      <c r="I36" s="28"/>
      <c r="J36" s="28"/>
      <c r="K36" s="28"/>
      <c r="L36" s="28"/>
      <c r="M36" s="50"/>
      <c r="N36" s="50"/>
      <c r="O36" s="50"/>
      <c r="P36" s="50"/>
      <c r="Q36" s="50"/>
      <c r="R36" s="31">
        <f>SUM(R37:R40)</f>
        <v>10708236</v>
      </c>
      <c r="S36" s="57"/>
      <c r="T36" s="45"/>
      <c r="U36" s="52"/>
      <c r="V36" s="52"/>
      <c r="W36" s="52"/>
      <c r="X36" s="52"/>
      <c r="Y36" s="52"/>
      <c r="Z36" s="53"/>
      <c r="AB36" s="34"/>
    </row>
    <row r="37" spans="1:29" s="3" customFormat="1" ht="15" hidden="1" customHeight="1" x14ac:dyDescent="0.25">
      <c r="A37" s="73" t="s">
        <v>63</v>
      </c>
      <c r="B37" s="74" t="s">
        <v>64</v>
      </c>
      <c r="C37" s="37" t="s">
        <v>192</v>
      </c>
      <c r="D37" s="38" t="s">
        <v>87</v>
      </c>
      <c r="E37" s="39">
        <v>0</v>
      </c>
      <c r="F37" s="70">
        <v>0</v>
      </c>
      <c r="G37" s="70"/>
      <c r="H37" s="70"/>
      <c r="I37" s="41">
        <v>3246588</v>
      </c>
      <c r="J37" s="41">
        <f t="shared" ref="J37:J40" si="21">+I37*$E37</f>
        <v>0</v>
      </c>
      <c r="K37" s="41">
        <v>283495</v>
      </c>
      <c r="L37" s="41">
        <f t="shared" ref="L37:L40" si="22">+K37*$E37</f>
        <v>0</v>
      </c>
      <c r="M37" s="41">
        <v>71250</v>
      </c>
      <c r="N37" s="41">
        <f t="shared" ref="N37:N40" si="23">+M37*$E37</f>
        <v>0</v>
      </c>
      <c r="O37" s="41">
        <v>458853</v>
      </c>
      <c r="P37" s="41">
        <f t="shared" ref="P37:P40" si="24">+O37*$E37</f>
        <v>0</v>
      </c>
      <c r="Q37" s="42">
        <f t="shared" ref="Q37:Q40" si="25">+ROUND(O37+M37+K37+I37,0)</f>
        <v>4060186</v>
      </c>
      <c r="R37" s="43">
        <f>ROUND(Q37*E37,0)</f>
        <v>0</v>
      </c>
      <c r="S37" s="44"/>
      <c r="T37" s="45"/>
      <c r="U37" s="46"/>
      <c r="V37" s="46"/>
      <c r="W37" s="46"/>
      <c r="X37" s="46"/>
      <c r="Y37" s="46"/>
      <c r="Z37" s="47"/>
      <c r="AB37" s="4"/>
      <c r="AC37" s="4"/>
    </row>
    <row r="38" spans="1:29" s="3" customFormat="1" ht="21.6" hidden="1" customHeight="1" x14ac:dyDescent="0.25">
      <c r="A38" s="73" t="s">
        <v>63</v>
      </c>
      <c r="B38" s="74" t="s">
        <v>65</v>
      </c>
      <c r="C38" s="37" t="s">
        <v>193</v>
      </c>
      <c r="D38" s="38" t="s">
        <v>87</v>
      </c>
      <c r="E38" s="39">
        <v>0</v>
      </c>
      <c r="F38" s="70">
        <v>0</v>
      </c>
      <c r="G38" s="70"/>
      <c r="H38" s="70"/>
      <c r="I38" s="41">
        <v>3992786</v>
      </c>
      <c r="J38" s="41">
        <f t="shared" si="21"/>
        <v>0</v>
      </c>
      <c r="K38" s="41">
        <v>292041</v>
      </c>
      <c r="L38" s="41">
        <f t="shared" si="22"/>
        <v>0</v>
      </c>
      <c r="M38" s="41">
        <v>583750</v>
      </c>
      <c r="N38" s="41">
        <f t="shared" si="23"/>
        <v>0</v>
      </c>
      <c r="O38" s="41">
        <v>458853</v>
      </c>
      <c r="P38" s="41">
        <f t="shared" si="24"/>
        <v>0</v>
      </c>
      <c r="Q38" s="42">
        <f t="shared" si="25"/>
        <v>5327430</v>
      </c>
      <c r="R38" s="43">
        <f>ROUND(Q38*E38,0)</f>
        <v>0</v>
      </c>
      <c r="S38" s="44"/>
      <c r="T38" s="45"/>
      <c r="U38" s="46"/>
      <c r="V38" s="46"/>
      <c r="W38" s="46"/>
      <c r="X38" s="46"/>
      <c r="Y38" s="46"/>
      <c r="Z38" s="47"/>
      <c r="AB38" s="4"/>
      <c r="AC38" s="4"/>
    </row>
    <row r="39" spans="1:29" s="3" customFormat="1" ht="17.399999999999999" customHeight="1" x14ac:dyDescent="0.25">
      <c r="A39" s="73" t="s">
        <v>63</v>
      </c>
      <c r="B39" s="74" t="s">
        <v>66</v>
      </c>
      <c r="C39" s="37" t="s">
        <v>194</v>
      </c>
      <c r="D39" s="38" t="s">
        <v>87</v>
      </c>
      <c r="E39" s="39">
        <v>3</v>
      </c>
      <c r="F39" s="70">
        <v>1</v>
      </c>
      <c r="G39" s="70">
        <v>1</v>
      </c>
      <c r="H39" s="70">
        <v>1</v>
      </c>
      <c r="I39" s="41">
        <v>2399024</v>
      </c>
      <c r="J39" s="41">
        <f t="shared" si="21"/>
        <v>7197072</v>
      </c>
      <c r="K39" s="41">
        <v>127785</v>
      </c>
      <c r="L39" s="41">
        <f t="shared" si="22"/>
        <v>383355</v>
      </c>
      <c r="M39" s="41">
        <v>583750</v>
      </c>
      <c r="N39" s="41">
        <f t="shared" si="23"/>
        <v>1751250</v>
      </c>
      <c r="O39" s="41">
        <v>458853</v>
      </c>
      <c r="P39" s="41">
        <f t="shared" si="24"/>
        <v>1376559</v>
      </c>
      <c r="Q39" s="42">
        <f t="shared" si="25"/>
        <v>3569412</v>
      </c>
      <c r="R39" s="43">
        <f>ROUND(Q39*E39,0)</f>
        <v>10708236</v>
      </c>
      <c r="S39" s="44"/>
      <c r="T39" s="45"/>
      <c r="U39" s="46"/>
      <c r="V39" s="46"/>
      <c r="W39" s="46"/>
      <c r="X39" s="46"/>
      <c r="Y39" s="46"/>
      <c r="Z39" s="47"/>
      <c r="AB39" s="4"/>
      <c r="AC39" s="4"/>
    </row>
    <row r="40" spans="1:29" s="3" customFormat="1" ht="21.6" hidden="1" customHeight="1" x14ac:dyDescent="0.25">
      <c r="A40" s="73" t="s">
        <v>67</v>
      </c>
      <c r="B40" s="74" t="s">
        <v>68</v>
      </c>
      <c r="C40" s="37" t="s">
        <v>195</v>
      </c>
      <c r="D40" s="38" t="s">
        <v>87</v>
      </c>
      <c r="E40" s="39">
        <v>0</v>
      </c>
      <c r="F40" s="70">
        <v>0</v>
      </c>
      <c r="G40" s="70">
        <v>0</v>
      </c>
      <c r="H40" s="70"/>
      <c r="I40" s="41">
        <v>2852522</v>
      </c>
      <c r="J40" s="41">
        <f t="shared" si="21"/>
        <v>0</v>
      </c>
      <c r="K40" s="41">
        <v>281198</v>
      </c>
      <c r="L40" s="41">
        <f t="shared" si="22"/>
        <v>0</v>
      </c>
      <c r="M40" s="41">
        <v>583750</v>
      </c>
      <c r="N40" s="41">
        <f t="shared" si="23"/>
        <v>0</v>
      </c>
      <c r="O40" s="41">
        <v>458853</v>
      </c>
      <c r="P40" s="41">
        <f t="shared" si="24"/>
        <v>0</v>
      </c>
      <c r="Q40" s="42">
        <f t="shared" si="25"/>
        <v>4176323</v>
      </c>
      <c r="R40" s="43">
        <f>ROUND(Q40*E40,0)</f>
        <v>0</v>
      </c>
      <c r="S40" s="44"/>
      <c r="T40" s="45"/>
      <c r="U40" s="46"/>
      <c r="V40" s="46"/>
      <c r="W40" s="46"/>
      <c r="X40" s="46"/>
      <c r="Y40" s="46"/>
      <c r="Z40" s="47"/>
      <c r="AB40" s="4"/>
      <c r="AC40" s="4"/>
    </row>
    <row r="41" spans="1:29" s="3" customFormat="1" ht="15" customHeight="1" x14ac:dyDescent="0.25">
      <c r="A41" s="48">
        <v>6</v>
      </c>
      <c r="B41" s="71"/>
      <c r="C41" s="49" t="s">
        <v>69</v>
      </c>
      <c r="D41" s="26"/>
      <c r="E41" s="72"/>
      <c r="F41" s="72"/>
      <c r="G41" s="72"/>
      <c r="H41" s="72"/>
      <c r="I41" s="50"/>
      <c r="J41" s="50"/>
      <c r="K41" s="28"/>
      <c r="L41" s="28"/>
      <c r="M41" s="50"/>
      <c r="N41" s="50"/>
      <c r="O41" s="50"/>
      <c r="P41" s="50"/>
      <c r="Q41" s="50"/>
      <c r="R41" s="31">
        <f>SUM(R42:R42)</f>
        <v>7932348</v>
      </c>
      <c r="S41" s="57"/>
      <c r="T41" s="45"/>
      <c r="U41" s="75"/>
      <c r="V41" s="75"/>
      <c r="W41" s="75"/>
      <c r="X41" s="75"/>
      <c r="Y41" s="75"/>
      <c r="Z41" s="53"/>
      <c r="AB41" s="34"/>
      <c r="AC41" s="4"/>
    </row>
    <row r="42" spans="1:29" s="3" customFormat="1" ht="15" customHeight="1" x14ac:dyDescent="0.25">
      <c r="A42" s="73" t="s">
        <v>70</v>
      </c>
      <c r="B42" s="74" t="s">
        <v>71</v>
      </c>
      <c r="C42" s="37" t="s">
        <v>196</v>
      </c>
      <c r="D42" s="38" t="s">
        <v>87</v>
      </c>
      <c r="E42" s="39">
        <v>6</v>
      </c>
      <c r="F42" s="76">
        <v>2</v>
      </c>
      <c r="G42" s="76">
        <v>2</v>
      </c>
      <c r="H42" s="76">
        <v>2</v>
      </c>
      <c r="I42" s="41">
        <v>763859</v>
      </c>
      <c r="J42" s="41">
        <f>+I42*$E42</f>
        <v>4583154</v>
      </c>
      <c r="K42" s="41">
        <v>204797</v>
      </c>
      <c r="L42" s="41">
        <f>+K42*$E42</f>
        <v>1228782</v>
      </c>
      <c r="M42" s="41">
        <v>47500</v>
      </c>
      <c r="N42" s="41">
        <f>+M42*$E42</f>
        <v>285000</v>
      </c>
      <c r="O42" s="41">
        <v>305902</v>
      </c>
      <c r="P42" s="41">
        <f>+O42*$E42</f>
        <v>1835412</v>
      </c>
      <c r="Q42" s="42">
        <f>+ROUND(O42+M42+K42+I42,0)</f>
        <v>1322058</v>
      </c>
      <c r="R42" s="43">
        <f>ROUND(Q42*E42,0)</f>
        <v>7932348</v>
      </c>
      <c r="S42" s="44"/>
      <c r="T42" s="45"/>
      <c r="U42" s="56"/>
      <c r="V42" s="56"/>
      <c r="W42" s="56"/>
      <c r="X42" s="46"/>
      <c r="Y42" s="46"/>
      <c r="Z42" s="47"/>
      <c r="AB42" s="4"/>
      <c r="AC42" s="4"/>
    </row>
    <row r="43" spans="1:29" s="3" customFormat="1" ht="15" customHeight="1" x14ac:dyDescent="0.25">
      <c r="A43" s="48">
        <v>7</v>
      </c>
      <c r="B43" s="71"/>
      <c r="C43" s="49" t="s">
        <v>72</v>
      </c>
      <c r="D43" s="26"/>
      <c r="E43" s="72"/>
      <c r="F43" s="72"/>
      <c r="G43" s="72"/>
      <c r="H43" s="72"/>
      <c r="I43" s="50"/>
      <c r="J43" s="50"/>
      <c r="K43" s="28"/>
      <c r="L43" s="28"/>
      <c r="M43" s="50"/>
      <c r="N43" s="50"/>
      <c r="O43" s="50"/>
      <c r="P43" s="50"/>
      <c r="Q43" s="50"/>
      <c r="R43" s="31">
        <f>SUM(R44:R44)</f>
        <v>7403336</v>
      </c>
      <c r="S43" s="57"/>
      <c r="T43" s="45"/>
      <c r="U43" s="52"/>
      <c r="V43" s="52"/>
      <c r="W43" s="52"/>
      <c r="X43" s="52"/>
      <c r="Y43" s="52"/>
      <c r="Z43" s="53"/>
      <c r="AB43" s="34"/>
      <c r="AC43" s="4"/>
    </row>
    <row r="44" spans="1:29" s="3" customFormat="1" ht="15" customHeight="1" x14ac:dyDescent="0.25">
      <c r="A44" s="73" t="s">
        <v>73</v>
      </c>
      <c r="B44" s="74" t="s">
        <v>74</v>
      </c>
      <c r="C44" s="37" t="s">
        <v>197</v>
      </c>
      <c r="D44" s="38" t="s">
        <v>87</v>
      </c>
      <c r="E44" s="39">
        <v>8</v>
      </c>
      <c r="F44" s="70">
        <v>3</v>
      </c>
      <c r="G44" s="70">
        <f>+G17</f>
        <v>2</v>
      </c>
      <c r="H44" s="70">
        <f>+H17</f>
        <v>3</v>
      </c>
      <c r="I44" s="41">
        <v>493519</v>
      </c>
      <c r="J44" s="41">
        <f>+I44*$E44</f>
        <v>3948152</v>
      </c>
      <c r="K44" s="41">
        <v>78496</v>
      </c>
      <c r="L44" s="41">
        <f>+K44*$E44</f>
        <v>627968</v>
      </c>
      <c r="M44" s="41">
        <v>47500</v>
      </c>
      <c r="N44" s="41">
        <f>+M44*$E44</f>
        <v>380000</v>
      </c>
      <c r="O44" s="41">
        <v>305902</v>
      </c>
      <c r="P44" s="41">
        <f>+O44*$E44</f>
        <v>2447216</v>
      </c>
      <c r="Q44" s="42">
        <f>+ROUND(O44+M44+K44+I44,0)</f>
        <v>925417</v>
      </c>
      <c r="R44" s="43">
        <f>ROUND(Q44*E44,0)</f>
        <v>7403336</v>
      </c>
      <c r="S44" s="44"/>
      <c r="T44" s="45"/>
      <c r="U44" s="56"/>
      <c r="V44" s="56"/>
      <c r="W44" s="56"/>
      <c r="X44" s="46"/>
      <c r="Y44" s="46"/>
      <c r="Z44" s="47"/>
      <c r="AB44" s="4"/>
      <c r="AC44" s="4"/>
    </row>
    <row r="45" spans="1:29" s="3" customFormat="1" ht="24.75" customHeight="1" x14ac:dyDescent="0.25">
      <c r="A45" s="77" t="str">
        <f>A9</f>
        <v>RED DE MEDIA TENSIÓN 13,2 KV</v>
      </c>
      <c r="B45" s="78"/>
      <c r="C45" s="78"/>
      <c r="D45" s="78"/>
      <c r="E45" s="78"/>
      <c r="F45" s="78"/>
      <c r="G45" s="78"/>
      <c r="H45" s="78"/>
      <c r="I45" s="78"/>
      <c r="J45" s="79"/>
      <c r="K45" s="78"/>
      <c r="L45" s="78"/>
      <c r="M45" s="78"/>
      <c r="N45" s="78"/>
      <c r="O45" s="80"/>
      <c r="P45" s="80"/>
      <c r="Q45" s="161">
        <f>ROUND(SUM(R10:R44),0)/2</f>
        <v>91027533</v>
      </c>
      <c r="R45" s="161"/>
      <c r="S45" s="81"/>
      <c r="T45" s="45"/>
      <c r="U45" s="52"/>
      <c r="V45" s="52"/>
      <c r="W45" s="52"/>
      <c r="X45" s="52"/>
      <c r="Y45" s="52"/>
      <c r="Z45" s="53"/>
      <c r="AB45" s="4"/>
      <c r="AC45" s="4"/>
    </row>
    <row r="46" spans="1:29" s="3" customFormat="1" ht="24.75" customHeight="1" x14ac:dyDescent="0.25">
      <c r="A46" s="19" t="s">
        <v>75</v>
      </c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1"/>
      <c r="S46" s="22"/>
      <c r="T46" s="23"/>
      <c r="U46" s="82"/>
      <c r="V46" s="83"/>
      <c r="W46" s="83"/>
      <c r="X46" s="83"/>
      <c r="Y46" s="83"/>
      <c r="Z46" s="84"/>
    </row>
    <row r="47" spans="1:29" ht="15" customHeight="1" x14ac:dyDescent="0.25">
      <c r="A47" s="24">
        <v>8</v>
      </c>
      <c r="B47" s="24" t="s">
        <v>18</v>
      </c>
      <c r="C47" s="25" t="s">
        <v>19</v>
      </c>
      <c r="D47" s="26"/>
      <c r="E47" s="27"/>
      <c r="F47" s="27"/>
      <c r="G47" s="27"/>
      <c r="H47" s="27"/>
      <c r="I47" s="28"/>
      <c r="J47" s="28"/>
      <c r="K47" s="28"/>
      <c r="L47" s="28"/>
      <c r="M47" s="29"/>
      <c r="N47" s="29"/>
      <c r="O47" s="29"/>
      <c r="P47" s="29"/>
      <c r="Q47" s="30"/>
      <c r="R47" s="85">
        <f>SUM(R48:R49)</f>
        <v>4883120</v>
      </c>
      <c r="S47" s="32"/>
      <c r="T47" s="33"/>
      <c r="U47" s="86"/>
      <c r="V47" s="87"/>
      <c r="W47" s="87"/>
      <c r="X47" s="87"/>
      <c r="Y47" s="88"/>
      <c r="Z47" s="84"/>
      <c r="AB47" s="34"/>
    </row>
    <row r="48" spans="1:29" ht="15" hidden="1" customHeight="1" x14ac:dyDescent="0.25">
      <c r="A48" s="35" t="s">
        <v>76</v>
      </c>
      <c r="B48" s="36" t="s">
        <v>21</v>
      </c>
      <c r="C48" s="37" t="s">
        <v>170</v>
      </c>
      <c r="D48" s="38" t="s">
        <v>171</v>
      </c>
      <c r="E48" s="39">
        <v>0</v>
      </c>
      <c r="F48" s="40"/>
      <c r="G48" s="40"/>
      <c r="H48" s="40"/>
      <c r="I48" s="41">
        <v>0</v>
      </c>
      <c r="J48" s="41">
        <f t="shared" ref="J48:L49" si="26">+I48*$E48</f>
        <v>0</v>
      </c>
      <c r="K48" s="41">
        <v>460000</v>
      </c>
      <c r="L48" s="41">
        <f t="shared" si="26"/>
        <v>0</v>
      </c>
      <c r="M48" s="41">
        <v>140000</v>
      </c>
      <c r="N48" s="41">
        <f t="shared" ref="N48:N49" si="27">+M48*$E48</f>
        <v>0</v>
      </c>
      <c r="O48" s="41">
        <v>954913</v>
      </c>
      <c r="P48" s="41">
        <f t="shared" ref="P48:P49" si="28">+O48*$E48</f>
        <v>0</v>
      </c>
      <c r="Q48" s="42">
        <f t="shared" ref="Q48:Q49" si="29">+ROUND(O48+M48+K48+I48,0)</f>
        <v>1554913</v>
      </c>
      <c r="R48" s="43">
        <f>ROUND(Q48*E48,0)</f>
        <v>0</v>
      </c>
      <c r="S48" s="44"/>
      <c r="T48" s="45"/>
      <c r="U48" s="89"/>
      <c r="V48" s="89"/>
      <c r="W48" s="89"/>
      <c r="X48" s="89"/>
      <c r="Y48" s="89"/>
      <c r="Z48" s="84"/>
    </row>
    <row r="49" spans="1:28" ht="21" customHeight="1" x14ac:dyDescent="0.25">
      <c r="A49" s="35" t="s">
        <v>76</v>
      </c>
      <c r="B49" s="36" t="s">
        <v>77</v>
      </c>
      <c r="C49" s="37" t="s">
        <v>198</v>
      </c>
      <c r="D49" s="38" t="s">
        <v>173</v>
      </c>
      <c r="E49" s="39">
        <v>1240</v>
      </c>
      <c r="F49" s="40">
        <f>+F62+F63</f>
        <v>360</v>
      </c>
      <c r="G49" s="40">
        <f>+G62+G63</f>
        <v>705</v>
      </c>
      <c r="H49" s="40">
        <f>+H62+H63</f>
        <v>175</v>
      </c>
      <c r="I49" s="41">
        <v>0</v>
      </c>
      <c r="J49" s="41">
        <f t="shared" si="26"/>
        <v>0</v>
      </c>
      <c r="K49" s="41">
        <v>354</v>
      </c>
      <c r="L49" s="41">
        <f t="shared" si="26"/>
        <v>438960</v>
      </c>
      <c r="M49" s="41">
        <v>307</v>
      </c>
      <c r="N49" s="41">
        <f t="shared" si="27"/>
        <v>380680</v>
      </c>
      <c r="O49" s="41">
        <v>3277</v>
      </c>
      <c r="P49" s="41">
        <f t="shared" si="28"/>
        <v>4063480</v>
      </c>
      <c r="Q49" s="42">
        <f t="shared" si="29"/>
        <v>3938</v>
      </c>
      <c r="R49" s="43">
        <f>ROUND(Q49*E49,0)</f>
        <v>4883120</v>
      </c>
      <c r="S49" s="44"/>
      <c r="T49" s="45"/>
      <c r="U49" s="89"/>
      <c r="V49" s="89"/>
      <c r="W49" s="89"/>
      <c r="X49" s="89"/>
      <c r="Y49" s="89"/>
      <c r="Z49" s="84"/>
    </row>
    <row r="50" spans="1:28" ht="15" customHeight="1" x14ac:dyDescent="0.25">
      <c r="A50" s="48">
        <v>9</v>
      </c>
      <c r="B50" s="48"/>
      <c r="C50" s="49" t="s">
        <v>23</v>
      </c>
      <c r="D50" s="26"/>
      <c r="E50" s="27"/>
      <c r="F50" s="27"/>
      <c r="G50" s="27"/>
      <c r="H50" s="27"/>
      <c r="I50" s="28"/>
      <c r="J50" s="28"/>
      <c r="K50" s="28"/>
      <c r="L50" s="28"/>
      <c r="M50" s="29"/>
      <c r="N50" s="28"/>
      <c r="O50" s="29"/>
      <c r="P50" s="28"/>
      <c r="Q50" s="50"/>
      <c r="R50" s="31">
        <f>SUM(R51:R55)</f>
        <v>101740315</v>
      </c>
      <c r="S50" s="51"/>
      <c r="T50" s="45"/>
      <c r="U50" s="90"/>
      <c r="V50" s="90"/>
      <c r="W50" s="90"/>
      <c r="X50" s="90"/>
      <c r="Y50" s="90"/>
      <c r="Z50" s="91"/>
      <c r="AB50" s="34"/>
    </row>
    <row r="51" spans="1:28" ht="15" customHeight="1" x14ac:dyDescent="0.25">
      <c r="A51" s="54" t="s">
        <v>78</v>
      </c>
      <c r="B51" s="40" t="s">
        <v>79</v>
      </c>
      <c r="C51" s="37" t="s">
        <v>199</v>
      </c>
      <c r="D51" s="38" t="s">
        <v>87</v>
      </c>
      <c r="E51" s="39">
        <v>20</v>
      </c>
      <c r="F51" s="55">
        <v>5</v>
      </c>
      <c r="G51" s="55">
        <v>12</v>
      </c>
      <c r="H51" s="55">
        <v>3</v>
      </c>
      <c r="I51" s="41">
        <v>1164187</v>
      </c>
      <c r="J51" s="41">
        <f t="shared" ref="J51:L55" si="30">+I51*$E51</f>
        <v>23283740</v>
      </c>
      <c r="K51" s="41">
        <v>220000</v>
      </c>
      <c r="L51" s="41">
        <f t="shared" si="30"/>
        <v>4400000</v>
      </c>
      <c r="M51" s="41">
        <v>544620</v>
      </c>
      <c r="N51" s="41">
        <f t="shared" ref="N51:N55" si="31">+M51*$E51</f>
        <v>10892400</v>
      </c>
      <c r="O51" s="41">
        <v>458853</v>
      </c>
      <c r="P51" s="41">
        <f t="shared" ref="P51:P55" si="32">+O51*$E51</f>
        <v>9177060</v>
      </c>
      <c r="Q51" s="42">
        <f t="shared" ref="Q51:Q55" si="33">+ROUND(O51+M51+K51+I51,0)</f>
        <v>2387660</v>
      </c>
      <c r="R51" s="43">
        <f>ROUND(Q51*E51,0)</f>
        <v>47753200</v>
      </c>
      <c r="S51" s="44"/>
      <c r="T51" s="45"/>
      <c r="U51" s="92"/>
      <c r="V51" s="92"/>
      <c r="W51" s="92"/>
      <c r="X51" s="89"/>
      <c r="Y51" s="89"/>
      <c r="Z51" s="84"/>
    </row>
    <row r="52" spans="1:28" ht="15" customHeight="1" x14ac:dyDescent="0.25">
      <c r="A52" s="54" t="s">
        <v>80</v>
      </c>
      <c r="B52" s="40" t="s">
        <v>81</v>
      </c>
      <c r="C52" s="37" t="s">
        <v>200</v>
      </c>
      <c r="D52" s="38" t="s">
        <v>87</v>
      </c>
      <c r="E52" s="39">
        <v>13</v>
      </c>
      <c r="F52" s="55">
        <v>5</v>
      </c>
      <c r="G52" s="55">
        <v>6</v>
      </c>
      <c r="H52" s="55">
        <v>2</v>
      </c>
      <c r="I52" s="41">
        <v>1403693</v>
      </c>
      <c r="J52" s="41">
        <f t="shared" si="30"/>
        <v>18248009</v>
      </c>
      <c r="K52" s="41">
        <v>220000</v>
      </c>
      <c r="L52" s="41">
        <f t="shared" si="30"/>
        <v>2860000</v>
      </c>
      <c r="M52" s="41">
        <v>544620</v>
      </c>
      <c r="N52" s="41">
        <f t="shared" si="31"/>
        <v>7080060</v>
      </c>
      <c r="O52" s="41">
        <v>458853</v>
      </c>
      <c r="P52" s="41">
        <f t="shared" si="32"/>
        <v>5965089</v>
      </c>
      <c r="Q52" s="42">
        <f t="shared" si="33"/>
        <v>2627166</v>
      </c>
      <c r="R52" s="43">
        <f>ROUND(Q52*E52,0)</f>
        <v>34153158</v>
      </c>
      <c r="S52" s="44"/>
      <c r="T52" s="45"/>
      <c r="U52" s="92"/>
      <c r="V52" s="92"/>
      <c r="W52" s="92"/>
      <c r="X52" s="89"/>
      <c r="Y52" s="89"/>
      <c r="Z52" s="84"/>
    </row>
    <row r="53" spans="1:28" ht="15" customHeight="1" x14ac:dyDescent="0.25">
      <c r="A53" s="54" t="s">
        <v>82</v>
      </c>
      <c r="B53" s="40" t="s">
        <v>83</v>
      </c>
      <c r="C53" s="37" t="s">
        <v>201</v>
      </c>
      <c r="D53" s="38" t="s">
        <v>87</v>
      </c>
      <c r="E53" s="39">
        <v>33</v>
      </c>
      <c r="F53" s="55">
        <f>+F52+F51+F54+F55</f>
        <v>10</v>
      </c>
      <c r="G53" s="55">
        <f>+G52+G51+G54+G55</f>
        <v>18</v>
      </c>
      <c r="H53" s="55">
        <f>+H52+H51+H54+H55</f>
        <v>5</v>
      </c>
      <c r="I53" s="41">
        <v>301665</v>
      </c>
      <c r="J53" s="41">
        <f t="shared" si="30"/>
        <v>9954945</v>
      </c>
      <c r="K53" s="41">
        <v>160000</v>
      </c>
      <c r="L53" s="41">
        <f t="shared" si="30"/>
        <v>5280000</v>
      </c>
      <c r="M53" s="41">
        <v>20000</v>
      </c>
      <c r="N53" s="41">
        <f t="shared" si="31"/>
        <v>660000</v>
      </c>
      <c r="O53" s="41">
        <v>119364</v>
      </c>
      <c r="P53" s="41">
        <f t="shared" si="32"/>
        <v>3939012</v>
      </c>
      <c r="Q53" s="42">
        <f t="shared" si="33"/>
        <v>601029</v>
      </c>
      <c r="R53" s="43">
        <f>ROUND(Q53*E53,0)</f>
        <v>19833957</v>
      </c>
      <c r="S53" s="44"/>
      <c r="T53" s="45"/>
      <c r="U53" s="92"/>
      <c r="V53" s="92"/>
      <c r="W53" s="92"/>
      <c r="X53" s="89"/>
      <c r="Y53" s="89"/>
      <c r="Z53" s="84"/>
    </row>
    <row r="54" spans="1:28" ht="15" hidden="1" customHeight="1" x14ac:dyDescent="0.25">
      <c r="A54" s="54" t="s">
        <v>84</v>
      </c>
      <c r="B54" s="40" t="s">
        <v>85</v>
      </c>
      <c r="C54" s="37" t="s">
        <v>86</v>
      </c>
      <c r="D54" s="38" t="s">
        <v>87</v>
      </c>
      <c r="E54" s="39">
        <v>0</v>
      </c>
      <c r="F54" s="55">
        <v>0</v>
      </c>
      <c r="G54" s="55"/>
      <c r="H54" s="55"/>
      <c r="I54" s="41">
        <v>2900000</v>
      </c>
      <c r="J54" s="41">
        <f t="shared" si="30"/>
        <v>0</v>
      </c>
      <c r="K54" s="41">
        <v>220000</v>
      </c>
      <c r="L54" s="41">
        <f t="shared" si="30"/>
        <v>0</v>
      </c>
      <c r="M54" s="41">
        <v>544620</v>
      </c>
      <c r="N54" s="41">
        <f t="shared" si="31"/>
        <v>0</v>
      </c>
      <c r="O54" s="41">
        <v>458853</v>
      </c>
      <c r="P54" s="41">
        <f t="shared" si="32"/>
        <v>0</v>
      </c>
      <c r="Q54" s="42">
        <f t="shared" si="33"/>
        <v>4123473</v>
      </c>
      <c r="R54" s="43">
        <f>ROUND(Q54*E54,0)</f>
        <v>0</v>
      </c>
      <c r="S54" s="44"/>
      <c r="T54" s="45"/>
      <c r="U54" s="92"/>
      <c r="V54" s="92"/>
      <c r="W54" s="92"/>
      <c r="X54" s="89"/>
      <c r="Y54" s="89"/>
      <c r="Z54" s="84"/>
    </row>
    <row r="55" spans="1:28" ht="15" hidden="1" customHeight="1" x14ac:dyDescent="0.25">
      <c r="A55" s="54" t="s">
        <v>88</v>
      </c>
      <c r="B55" s="40" t="s">
        <v>89</v>
      </c>
      <c r="C55" s="37" t="s">
        <v>90</v>
      </c>
      <c r="D55" s="38" t="s">
        <v>87</v>
      </c>
      <c r="E55" s="39">
        <v>0</v>
      </c>
      <c r="F55" s="55">
        <v>0</v>
      </c>
      <c r="G55" s="55"/>
      <c r="H55" s="55"/>
      <c r="I55" s="41">
        <v>3400000</v>
      </c>
      <c r="J55" s="41">
        <f t="shared" si="30"/>
        <v>0</v>
      </c>
      <c r="K55" s="41">
        <v>220000</v>
      </c>
      <c r="L55" s="41">
        <f t="shared" si="30"/>
        <v>0</v>
      </c>
      <c r="M55" s="41">
        <v>544620</v>
      </c>
      <c r="N55" s="41">
        <f t="shared" si="31"/>
        <v>0</v>
      </c>
      <c r="O55" s="41">
        <v>458853</v>
      </c>
      <c r="P55" s="41">
        <f t="shared" si="32"/>
        <v>0</v>
      </c>
      <c r="Q55" s="42">
        <f t="shared" si="33"/>
        <v>4623473</v>
      </c>
      <c r="R55" s="43">
        <f>ROUND(Q55*E55,0)</f>
        <v>0</v>
      </c>
      <c r="S55" s="44"/>
      <c r="T55" s="45"/>
      <c r="U55" s="92"/>
      <c r="V55" s="92"/>
      <c r="W55" s="92"/>
      <c r="X55" s="89"/>
      <c r="Y55" s="89"/>
      <c r="Z55" s="84"/>
    </row>
    <row r="56" spans="1:28" ht="15" customHeight="1" x14ac:dyDescent="0.25">
      <c r="A56" s="24">
        <v>10</v>
      </c>
      <c r="B56" s="24"/>
      <c r="C56" s="25" t="s">
        <v>91</v>
      </c>
      <c r="D56" s="26"/>
      <c r="E56" s="27"/>
      <c r="F56" s="27"/>
      <c r="G56" s="27"/>
      <c r="H56" s="27"/>
      <c r="I56" s="28"/>
      <c r="J56" s="28"/>
      <c r="K56" s="28"/>
      <c r="L56" s="28"/>
      <c r="M56" s="50"/>
      <c r="N56" s="28"/>
      <c r="O56" s="50"/>
      <c r="P56" s="28"/>
      <c r="Q56" s="50"/>
      <c r="R56" s="31">
        <f>SUM(R57:R60)</f>
        <v>15374976</v>
      </c>
      <c r="S56" s="57"/>
      <c r="T56" s="45"/>
      <c r="U56" s="90"/>
      <c r="V56" s="90"/>
      <c r="W56" s="90"/>
      <c r="X56" s="90"/>
      <c r="Y56" s="90"/>
      <c r="Z56" s="91"/>
      <c r="AB56" s="34"/>
    </row>
    <row r="57" spans="1:28" ht="20.25" customHeight="1" x14ac:dyDescent="0.25">
      <c r="A57" s="93" t="s">
        <v>92</v>
      </c>
      <c r="B57" s="36" t="s">
        <v>93</v>
      </c>
      <c r="C57" s="37" t="s">
        <v>202</v>
      </c>
      <c r="D57" s="38" t="s">
        <v>87</v>
      </c>
      <c r="E57" s="94">
        <v>22</v>
      </c>
      <c r="F57" s="40">
        <v>8</v>
      </c>
      <c r="G57" s="40">
        <v>10</v>
      </c>
      <c r="H57" s="40">
        <v>4</v>
      </c>
      <c r="I57" s="41">
        <v>129296</v>
      </c>
      <c r="J57" s="41">
        <f t="shared" ref="J57:L60" si="34">+I57*$E57</f>
        <v>2844512</v>
      </c>
      <c r="K57" s="41">
        <v>41288</v>
      </c>
      <c r="L57" s="41">
        <f t="shared" si="34"/>
        <v>908336</v>
      </c>
      <c r="M57" s="41">
        <v>23750</v>
      </c>
      <c r="N57" s="41">
        <f t="shared" ref="N57:N60" si="35">+M57*$E57</f>
        <v>522500</v>
      </c>
      <c r="O57" s="41">
        <v>152951</v>
      </c>
      <c r="P57" s="41">
        <f t="shared" ref="P57:P60" si="36">+O57*$E57</f>
        <v>3364922</v>
      </c>
      <c r="Q57" s="42">
        <f t="shared" ref="Q57:Q60" si="37">+ROUND(O57+M57+K57+I57,0)</f>
        <v>347285</v>
      </c>
      <c r="R57" s="43">
        <f>ROUND(Q57*E57,0)</f>
        <v>7640270</v>
      </c>
      <c r="S57" s="44"/>
      <c r="T57" s="45"/>
      <c r="U57" s="46"/>
      <c r="V57" s="46"/>
      <c r="W57" s="46"/>
      <c r="X57" s="46"/>
      <c r="Y57" s="46"/>
      <c r="Z57" s="84"/>
    </row>
    <row r="58" spans="1:28" ht="15" customHeight="1" x14ac:dyDescent="0.25">
      <c r="A58" s="93" t="s">
        <v>94</v>
      </c>
      <c r="B58" s="36" t="s">
        <v>95</v>
      </c>
      <c r="C58" s="37" t="s">
        <v>203</v>
      </c>
      <c r="D58" s="38" t="s">
        <v>87</v>
      </c>
      <c r="E58" s="94">
        <v>23</v>
      </c>
      <c r="F58" s="40">
        <v>6</v>
      </c>
      <c r="G58" s="40">
        <v>14</v>
      </c>
      <c r="H58" s="40">
        <v>3</v>
      </c>
      <c r="I58" s="41">
        <v>77878</v>
      </c>
      <c r="J58" s="41">
        <f t="shared" si="34"/>
        <v>1791194</v>
      </c>
      <c r="K58" s="41">
        <v>40775</v>
      </c>
      <c r="L58" s="41">
        <f t="shared" si="34"/>
        <v>937825</v>
      </c>
      <c r="M58" s="41">
        <v>23750</v>
      </c>
      <c r="N58" s="41">
        <f t="shared" si="35"/>
        <v>546250</v>
      </c>
      <c r="O58" s="41">
        <v>152951</v>
      </c>
      <c r="P58" s="41">
        <f t="shared" si="36"/>
        <v>3517873</v>
      </c>
      <c r="Q58" s="42">
        <f t="shared" si="37"/>
        <v>295354</v>
      </c>
      <c r="R58" s="43">
        <f>ROUND(Q58*E58,0)</f>
        <v>6793142</v>
      </c>
      <c r="S58" s="44"/>
      <c r="T58" s="45"/>
      <c r="U58" s="46"/>
      <c r="V58" s="46"/>
      <c r="W58" s="46"/>
      <c r="X58" s="46"/>
      <c r="Y58" s="46"/>
      <c r="Z58" s="84"/>
    </row>
    <row r="59" spans="1:28" ht="15" customHeight="1" x14ac:dyDescent="0.25">
      <c r="A59" s="93" t="s">
        <v>96</v>
      </c>
      <c r="B59" s="36" t="s">
        <v>97</v>
      </c>
      <c r="C59" s="37" t="s">
        <v>204</v>
      </c>
      <c r="D59" s="38" t="s">
        <v>87</v>
      </c>
      <c r="E59" s="94">
        <v>2</v>
      </c>
      <c r="F59" s="40">
        <v>1</v>
      </c>
      <c r="G59" s="40">
        <v>1</v>
      </c>
      <c r="H59" s="40"/>
      <c r="I59" s="41">
        <v>169206</v>
      </c>
      <c r="J59" s="41">
        <f t="shared" si="34"/>
        <v>338412</v>
      </c>
      <c r="K59" s="41">
        <v>36525</v>
      </c>
      <c r="L59" s="41">
        <f t="shared" si="34"/>
        <v>73050</v>
      </c>
      <c r="M59" s="41">
        <v>35625</v>
      </c>
      <c r="N59" s="41">
        <f t="shared" si="35"/>
        <v>71250</v>
      </c>
      <c r="O59" s="41">
        <v>229426</v>
      </c>
      <c r="P59" s="41">
        <f t="shared" si="36"/>
        <v>458852</v>
      </c>
      <c r="Q59" s="42">
        <f t="shared" si="37"/>
        <v>470782</v>
      </c>
      <c r="R59" s="43">
        <f>ROUND(Q59*E59,0)</f>
        <v>941564</v>
      </c>
      <c r="S59" s="44"/>
      <c r="T59" s="45"/>
      <c r="U59" s="46"/>
      <c r="V59" s="46"/>
      <c r="W59" s="46"/>
      <c r="X59" s="46"/>
      <c r="Y59" s="46"/>
      <c r="Z59" s="84"/>
    </row>
    <row r="60" spans="1:28" ht="33" hidden="1" customHeight="1" x14ac:dyDescent="0.25">
      <c r="A60" s="95" t="s">
        <v>98</v>
      </c>
      <c r="B60" s="96" t="s">
        <v>99</v>
      </c>
      <c r="C60" s="37" t="s">
        <v>205</v>
      </c>
      <c r="D60" s="38" t="s">
        <v>87</v>
      </c>
      <c r="E60" s="39">
        <v>0</v>
      </c>
      <c r="F60" s="40"/>
      <c r="G60" s="40"/>
      <c r="H60" s="40"/>
      <c r="I60" s="41">
        <v>1045997</v>
      </c>
      <c r="J60" s="41">
        <f t="shared" si="34"/>
        <v>0</v>
      </c>
      <c r="K60" s="41">
        <v>95512</v>
      </c>
      <c r="L60" s="41">
        <f t="shared" si="34"/>
        <v>0</v>
      </c>
      <c r="M60" s="41">
        <v>35625</v>
      </c>
      <c r="N60" s="41">
        <f t="shared" si="35"/>
        <v>0</v>
      </c>
      <c r="O60" s="41">
        <v>229426</v>
      </c>
      <c r="P60" s="41">
        <f t="shared" si="36"/>
        <v>0</v>
      </c>
      <c r="Q60" s="42">
        <f t="shared" si="37"/>
        <v>1406560</v>
      </c>
      <c r="R60" s="43">
        <f>ROUND(Q60*E60,0)</f>
        <v>0</v>
      </c>
      <c r="S60" s="44"/>
      <c r="T60" s="45"/>
      <c r="U60" s="46"/>
      <c r="V60" s="46"/>
      <c r="W60" s="46"/>
      <c r="X60" s="46"/>
      <c r="Y60" s="46"/>
      <c r="Z60" s="84"/>
    </row>
    <row r="61" spans="1:28" ht="15" customHeight="1" x14ac:dyDescent="0.25">
      <c r="A61" s="48">
        <v>11</v>
      </c>
      <c r="B61" s="71"/>
      <c r="C61" s="49" t="s">
        <v>100</v>
      </c>
      <c r="D61" s="26"/>
      <c r="E61" s="27"/>
      <c r="F61" s="27"/>
      <c r="G61" s="27"/>
      <c r="H61" s="27"/>
      <c r="I61" s="28"/>
      <c r="J61" s="28"/>
      <c r="K61" s="28"/>
      <c r="L61" s="28"/>
      <c r="M61" s="50"/>
      <c r="N61" s="28"/>
      <c r="O61" s="50"/>
      <c r="P61" s="28"/>
      <c r="Q61" s="50"/>
      <c r="R61" s="31">
        <f>SUM(R62:R63)</f>
        <v>97120050</v>
      </c>
      <c r="S61" s="57"/>
      <c r="T61" s="45"/>
      <c r="U61" s="52"/>
      <c r="V61" s="52"/>
      <c r="W61" s="52"/>
      <c r="X61" s="52"/>
      <c r="Y61" s="52"/>
      <c r="Z61" s="91"/>
      <c r="AB61" s="34"/>
    </row>
    <row r="62" spans="1:28" ht="21" customHeight="1" x14ac:dyDescent="0.25">
      <c r="A62" s="73" t="s">
        <v>101</v>
      </c>
      <c r="B62" s="74" t="s">
        <v>102</v>
      </c>
      <c r="C62" s="37" t="s">
        <v>206</v>
      </c>
      <c r="D62" s="38" t="s">
        <v>173</v>
      </c>
      <c r="E62" s="94">
        <v>395</v>
      </c>
      <c r="F62" s="55">
        <v>40</v>
      </c>
      <c r="G62" s="55">
        <v>180</v>
      </c>
      <c r="H62" s="55">
        <v>175</v>
      </c>
      <c r="I62" s="41">
        <v>45022.068000000007</v>
      </c>
      <c r="J62" s="41">
        <f t="shared" ref="J62:L63" si="38">+I62*$E62</f>
        <v>17783716.860000003</v>
      </c>
      <c r="K62" s="41">
        <v>3599</v>
      </c>
      <c r="L62" s="41">
        <f t="shared" si="38"/>
        <v>1421605</v>
      </c>
      <c r="M62" s="41">
        <v>2075</v>
      </c>
      <c r="N62" s="41">
        <f t="shared" ref="N62:N63" si="39">+M62*$E62</f>
        <v>819625</v>
      </c>
      <c r="O62" s="41">
        <v>9177</v>
      </c>
      <c r="P62" s="41">
        <f t="shared" ref="P62:P63" si="40">+O62*$E62</f>
        <v>3624915</v>
      </c>
      <c r="Q62" s="42">
        <f t="shared" ref="Q62:Q63" si="41">+ROUND(O62+M62+K62+I62,0)</f>
        <v>59873</v>
      </c>
      <c r="R62" s="43">
        <f>ROUND(Q62*E62,0)</f>
        <v>23649835</v>
      </c>
      <c r="S62" s="44"/>
      <c r="T62" s="45"/>
      <c r="U62" s="46"/>
      <c r="V62" s="46"/>
      <c r="W62" s="46"/>
      <c r="X62" s="46"/>
      <c r="Y62" s="46"/>
      <c r="Z62" s="84"/>
    </row>
    <row r="63" spans="1:28" ht="26.25" customHeight="1" x14ac:dyDescent="0.25">
      <c r="A63" s="73" t="s">
        <v>103</v>
      </c>
      <c r="B63" s="74" t="s">
        <v>104</v>
      </c>
      <c r="C63" s="37" t="s">
        <v>207</v>
      </c>
      <c r="D63" s="38" t="s">
        <v>173</v>
      </c>
      <c r="E63" s="94">
        <v>845</v>
      </c>
      <c r="F63" s="55">
        <v>320</v>
      </c>
      <c r="G63" s="55">
        <v>525</v>
      </c>
      <c r="H63" s="55">
        <v>0</v>
      </c>
      <c r="I63" s="41">
        <v>70903.350000000006</v>
      </c>
      <c r="J63" s="41">
        <f t="shared" si="38"/>
        <v>59913330.750000007</v>
      </c>
      <c r="K63" s="41">
        <v>4792</v>
      </c>
      <c r="L63" s="41">
        <f t="shared" si="38"/>
        <v>4049240</v>
      </c>
      <c r="M63" s="41">
        <v>2075</v>
      </c>
      <c r="N63" s="41">
        <f t="shared" si="39"/>
        <v>1753375</v>
      </c>
      <c r="O63" s="41">
        <v>9177</v>
      </c>
      <c r="P63" s="41">
        <f t="shared" si="40"/>
        <v>7754565</v>
      </c>
      <c r="Q63" s="42">
        <f t="shared" si="41"/>
        <v>86947</v>
      </c>
      <c r="R63" s="43">
        <f>ROUND(Q63*E63,0)</f>
        <v>73470215</v>
      </c>
      <c r="S63" s="44"/>
      <c r="T63" s="45"/>
      <c r="U63" s="46"/>
      <c r="V63" s="46"/>
      <c r="W63" s="46"/>
      <c r="X63" s="46"/>
      <c r="Y63" s="46"/>
      <c r="Z63" s="84"/>
    </row>
    <row r="64" spans="1:28" ht="15" customHeight="1" x14ac:dyDescent="0.25">
      <c r="A64" s="48">
        <v>12</v>
      </c>
      <c r="B64" s="71"/>
      <c r="C64" s="49" t="s">
        <v>69</v>
      </c>
      <c r="D64" s="26"/>
      <c r="E64" s="97"/>
      <c r="F64" s="97"/>
      <c r="G64" s="97"/>
      <c r="H64" s="97"/>
      <c r="I64" s="28"/>
      <c r="J64" s="28"/>
      <c r="K64" s="28"/>
      <c r="L64" s="28"/>
      <c r="M64" s="50"/>
      <c r="N64" s="28"/>
      <c r="O64" s="50"/>
      <c r="P64" s="28"/>
      <c r="Q64" s="50"/>
      <c r="R64" s="31">
        <f>SUM(R65)</f>
        <v>23443092</v>
      </c>
      <c r="S64" s="57"/>
      <c r="T64" s="45"/>
      <c r="U64" s="90"/>
      <c r="V64" s="90"/>
      <c r="W64" s="90"/>
      <c r="X64" s="90"/>
      <c r="Y64" s="90"/>
      <c r="Z64" s="91"/>
      <c r="AB64" s="34"/>
    </row>
    <row r="65" spans="1:29" ht="15" customHeight="1" x14ac:dyDescent="0.25">
      <c r="A65" s="73" t="s">
        <v>105</v>
      </c>
      <c r="B65" s="74" t="s">
        <v>106</v>
      </c>
      <c r="C65" s="37" t="s">
        <v>208</v>
      </c>
      <c r="D65" s="38" t="s">
        <v>87</v>
      </c>
      <c r="E65" s="94">
        <v>18</v>
      </c>
      <c r="F65" s="55">
        <v>8</v>
      </c>
      <c r="G65" s="55">
        <v>8</v>
      </c>
      <c r="H65" s="55">
        <v>2</v>
      </c>
      <c r="I65" s="41">
        <v>744955</v>
      </c>
      <c r="J65" s="41">
        <f>+I65*$E65</f>
        <v>13409190</v>
      </c>
      <c r="K65" s="41">
        <v>204037</v>
      </c>
      <c r="L65" s="41">
        <f>+K65*$E65</f>
        <v>3672666</v>
      </c>
      <c r="M65" s="41">
        <v>47500</v>
      </c>
      <c r="N65" s="41">
        <f>+M65*$E65</f>
        <v>855000</v>
      </c>
      <c r="O65" s="41">
        <v>305902</v>
      </c>
      <c r="P65" s="41">
        <f>+O65*$E65</f>
        <v>5506236</v>
      </c>
      <c r="Q65" s="42">
        <f>+ROUND(O65+M65+K65+I65,0)</f>
        <v>1302394</v>
      </c>
      <c r="R65" s="43">
        <f>ROUND(Q65*E65,0)</f>
        <v>23443092</v>
      </c>
      <c r="S65" s="44"/>
      <c r="T65" s="45"/>
      <c r="U65" s="89"/>
      <c r="V65" s="89"/>
      <c r="W65" s="89"/>
      <c r="X65" s="89"/>
      <c r="Y65" s="89"/>
      <c r="Z65" s="84"/>
    </row>
    <row r="66" spans="1:29" ht="15" customHeight="1" x14ac:dyDescent="0.25">
      <c r="A66" s="48">
        <v>13</v>
      </c>
      <c r="B66" s="71"/>
      <c r="C66" s="49" t="s">
        <v>107</v>
      </c>
      <c r="D66" s="26"/>
      <c r="E66" s="27"/>
      <c r="F66" s="27"/>
      <c r="G66" s="27"/>
      <c r="H66" s="27"/>
      <c r="I66" s="50"/>
      <c r="J66" s="50"/>
      <c r="K66" s="28"/>
      <c r="L66" s="50"/>
      <c r="M66" s="50"/>
      <c r="N66" s="50"/>
      <c r="O66" s="50"/>
      <c r="P66" s="50"/>
      <c r="Q66" s="50"/>
      <c r="R66" s="31">
        <f>SUM(R67:R69)</f>
        <v>120698718</v>
      </c>
      <c r="S66" s="57"/>
      <c r="T66" s="45"/>
      <c r="U66" s="90"/>
      <c r="V66" s="90"/>
      <c r="W66" s="90"/>
      <c r="X66" s="90"/>
      <c r="Y66" s="90"/>
      <c r="Z66" s="91"/>
      <c r="AB66" s="34"/>
    </row>
    <row r="67" spans="1:29" ht="15" customHeight="1" x14ac:dyDescent="0.25">
      <c r="A67" s="73" t="s">
        <v>108</v>
      </c>
      <c r="B67" s="74" t="s">
        <v>109</v>
      </c>
      <c r="C67" s="37" t="s">
        <v>209</v>
      </c>
      <c r="D67" s="38" t="s">
        <v>87</v>
      </c>
      <c r="E67" s="94">
        <v>33</v>
      </c>
      <c r="F67" s="55">
        <v>10</v>
      </c>
      <c r="G67" s="55">
        <v>17</v>
      </c>
      <c r="H67" s="55">
        <v>6</v>
      </c>
      <c r="I67" s="41">
        <v>705528</v>
      </c>
      <c r="J67" s="41">
        <f t="shared" ref="J67:L69" si="42">+I67*$E67</f>
        <v>23282424</v>
      </c>
      <c r="K67" s="41">
        <v>54717</v>
      </c>
      <c r="L67" s="41">
        <f t="shared" si="42"/>
        <v>1805661</v>
      </c>
      <c r="M67" s="41">
        <v>28500</v>
      </c>
      <c r="N67" s="41">
        <f t="shared" ref="N67:N69" si="43">+M67*$E67</f>
        <v>940500</v>
      </c>
      <c r="O67" s="41">
        <v>183541</v>
      </c>
      <c r="P67" s="41">
        <f t="shared" ref="P67:P69" si="44">+O67*$E67</f>
        <v>6056853</v>
      </c>
      <c r="Q67" s="42">
        <f t="shared" ref="Q67:Q69" si="45">+ROUND(O67+M67+K67+I67,0)</f>
        <v>972286</v>
      </c>
      <c r="R67" s="43">
        <f>ROUND(Q67*E67,0)</f>
        <v>32085438</v>
      </c>
      <c r="S67" s="44"/>
      <c r="T67" s="45"/>
      <c r="U67" s="89"/>
      <c r="V67" s="89"/>
      <c r="W67" s="89"/>
      <c r="X67" s="89"/>
      <c r="Y67" s="89"/>
      <c r="Z67" s="84"/>
    </row>
    <row r="68" spans="1:29" ht="15" hidden="1" customHeight="1" x14ac:dyDescent="0.25">
      <c r="A68" s="73" t="s">
        <v>110</v>
      </c>
      <c r="B68" s="74" t="s">
        <v>111</v>
      </c>
      <c r="C68" s="37" t="s">
        <v>210</v>
      </c>
      <c r="D68" s="38" t="s">
        <v>87</v>
      </c>
      <c r="E68" s="94">
        <v>0</v>
      </c>
      <c r="F68" s="55">
        <v>0</v>
      </c>
      <c r="G68" s="55"/>
      <c r="H68" s="55"/>
      <c r="I68" s="41">
        <v>198204</v>
      </c>
      <c r="J68" s="41">
        <f t="shared" si="42"/>
        <v>0</v>
      </c>
      <c r="K68" s="41">
        <v>38491</v>
      </c>
      <c r="L68" s="41">
        <f t="shared" si="42"/>
        <v>0</v>
      </c>
      <c r="M68" s="41">
        <v>23750</v>
      </c>
      <c r="N68" s="41">
        <f t="shared" si="43"/>
        <v>0</v>
      </c>
      <c r="O68" s="41">
        <v>152951</v>
      </c>
      <c r="P68" s="41">
        <f t="shared" si="44"/>
        <v>0</v>
      </c>
      <c r="Q68" s="42">
        <f t="shared" si="45"/>
        <v>413396</v>
      </c>
      <c r="R68" s="43">
        <f>ROUND(Q68*E68,0)</f>
        <v>0</v>
      </c>
      <c r="S68" s="44"/>
      <c r="T68" s="45"/>
      <c r="U68" s="89"/>
      <c r="V68" s="89"/>
      <c r="W68" s="89"/>
      <c r="X68" s="89"/>
      <c r="Y68" s="89"/>
      <c r="Z68" s="84"/>
    </row>
    <row r="69" spans="1:29" ht="29.4" customHeight="1" x14ac:dyDescent="0.25">
      <c r="A69" s="73" t="s">
        <v>110</v>
      </c>
      <c r="B69" s="74" t="s">
        <v>99</v>
      </c>
      <c r="C69" s="37" t="s">
        <v>205</v>
      </c>
      <c r="D69" s="38" t="s">
        <v>87</v>
      </c>
      <c r="E69" s="94">
        <v>63</v>
      </c>
      <c r="F69" s="55">
        <f>+F53*2</f>
        <v>20</v>
      </c>
      <c r="G69" s="55">
        <f>+G53*2</f>
        <v>36</v>
      </c>
      <c r="H69" s="55">
        <f>+H53+2</f>
        <v>7</v>
      </c>
      <c r="I69" s="41">
        <v>1045997</v>
      </c>
      <c r="J69" s="41">
        <f t="shared" si="42"/>
        <v>65897811</v>
      </c>
      <c r="K69" s="41">
        <v>95512</v>
      </c>
      <c r="L69" s="41">
        <f t="shared" si="42"/>
        <v>6017256</v>
      </c>
      <c r="M69" s="41">
        <v>35625</v>
      </c>
      <c r="N69" s="41">
        <f t="shared" si="43"/>
        <v>2244375</v>
      </c>
      <c r="O69" s="41">
        <v>229426</v>
      </c>
      <c r="P69" s="41">
        <f t="shared" si="44"/>
        <v>14453838</v>
      </c>
      <c r="Q69" s="42">
        <f t="shared" si="45"/>
        <v>1406560</v>
      </c>
      <c r="R69" s="43">
        <f>ROUND(Q69*E69,0)</f>
        <v>88613280</v>
      </c>
      <c r="S69" s="44"/>
      <c r="T69" s="45"/>
      <c r="U69" s="89"/>
      <c r="V69" s="89"/>
      <c r="W69" s="89"/>
      <c r="X69" s="89"/>
      <c r="Y69" s="89"/>
      <c r="Z69" s="98"/>
    </row>
    <row r="70" spans="1:29" ht="15" customHeight="1" x14ac:dyDescent="0.25">
      <c r="A70" s="48">
        <v>14</v>
      </c>
      <c r="B70" s="71"/>
      <c r="C70" s="49" t="s">
        <v>72</v>
      </c>
      <c r="D70" s="26"/>
      <c r="E70" s="27"/>
      <c r="F70" s="27"/>
      <c r="G70" s="27"/>
      <c r="H70" s="27"/>
      <c r="I70" s="50"/>
      <c r="J70" s="50"/>
      <c r="K70" s="28"/>
      <c r="L70" s="50"/>
      <c r="M70" s="50"/>
      <c r="N70" s="50"/>
      <c r="O70" s="50"/>
      <c r="P70" s="50"/>
      <c r="Q70" s="50"/>
      <c r="R70" s="31">
        <f>SUM(R71)</f>
        <v>8641098</v>
      </c>
      <c r="S70" s="57"/>
      <c r="T70" s="45"/>
      <c r="U70" s="90"/>
      <c r="V70" s="90"/>
      <c r="W70" s="90"/>
      <c r="X70" s="90"/>
      <c r="Y70" s="90"/>
      <c r="Z70" s="91"/>
      <c r="AB70" s="34"/>
    </row>
    <row r="71" spans="1:29" x14ac:dyDescent="0.25">
      <c r="A71" s="73" t="s">
        <v>112</v>
      </c>
      <c r="B71" s="74" t="s">
        <v>113</v>
      </c>
      <c r="C71" s="37" t="s">
        <v>211</v>
      </c>
      <c r="D71" s="38" t="s">
        <v>87</v>
      </c>
      <c r="E71" s="94">
        <v>9</v>
      </c>
      <c r="F71" s="40">
        <v>3</v>
      </c>
      <c r="G71" s="40">
        <v>4</v>
      </c>
      <c r="H71" s="40">
        <v>2</v>
      </c>
      <c r="I71" s="41">
        <v>532119</v>
      </c>
      <c r="J71" s="41">
        <f>+I71*$E71</f>
        <v>4789071</v>
      </c>
      <c r="K71" s="41">
        <v>74601</v>
      </c>
      <c r="L71" s="41">
        <f>+K71*$E71</f>
        <v>671409</v>
      </c>
      <c r="M71" s="41">
        <v>47500</v>
      </c>
      <c r="N71" s="41">
        <f>+M71*$E71</f>
        <v>427500</v>
      </c>
      <c r="O71" s="41">
        <v>305902</v>
      </c>
      <c r="P71" s="41">
        <f>+O71*$E71</f>
        <v>2753118</v>
      </c>
      <c r="Q71" s="42">
        <f>+ROUND(O71+M71+K71+I71,0)</f>
        <v>960122</v>
      </c>
      <c r="R71" s="43">
        <f>ROUND(Q71*E71,0)</f>
        <v>8641098</v>
      </c>
      <c r="S71" s="44"/>
      <c r="T71" s="45"/>
      <c r="U71" s="89"/>
      <c r="V71" s="89"/>
      <c r="W71" s="89"/>
      <c r="X71" s="89"/>
      <c r="Y71" s="89"/>
      <c r="Z71" s="84"/>
    </row>
    <row r="72" spans="1:29" x14ac:dyDescent="0.25">
      <c r="A72" s="77" t="str">
        <f>A46</f>
        <v>RED DE BAJA TENSIÓN 220V</v>
      </c>
      <c r="B72" s="78"/>
      <c r="C72" s="78"/>
      <c r="D72" s="78"/>
      <c r="E72" s="78"/>
      <c r="F72" s="78"/>
      <c r="G72" s="78"/>
      <c r="H72" s="78"/>
      <c r="I72" s="78"/>
      <c r="J72" s="79"/>
      <c r="K72" s="78"/>
      <c r="L72" s="78"/>
      <c r="M72" s="78"/>
      <c r="N72" s="78"/>
      <c r="O72" s="80"/>
      <c r="P72" s="80"/>
      <c r="Q72" s="162">
        <f>ROUND(SUM(R47:R71),0)/2</f>
        <v>371901369</v>
      </c>
      <c r="R72" s="163"/>
      <c r="S72" s="81"/>
      <c r="T72" s="45"/>
      <c r="U72" s="90"/>
      <c r="V72" s="90"/>
      <c r="W72" s="90"/>
      <c r="X72" s="90"/>
      <c r="Y72" s="90"/>
      <c r="Z72" s="91"/>
    </row>
    <row r="73" spans="1:29" s="3" customFormat="1" ht="24.75" customHeight="1" x14ac:dyDescent="0.25">
      <c r="A73" s="19" t="s">
        <v>114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1"/>
      <c r="S73" s="22"/>
      <c r="T73" s="23"/>
      <c r="U73" s="99"/>
      <c r="V73" s="100"/>
      <c r="W73" s="100"/>
      <c r="X73" s="83"/>
      <c r="Y73" s="83"/>
    </row>
    <row r="74" spans="1:29" ht="15" customHeight="1" x14ac:dyDescent="0.25">
      <c r="A74" s="48">
        <v>15</v>
      </c>
      <c r="B74" s="24" t="s">
        <v>18</v>
      </c>
      <c r="C74" s="25" t="s">
        <v>115</v>
      </c>
      <c r="D74" s="26"/>
      <c r="E74" s="27"/>
      <c r="F74" s="27"/>
      <c r="G74" s="27"/>
      <c r="H74" s="27"/>
      <c r="I74" s="28"/>
      <c r="J74" s="28"/>
      <c r="K74" s="28"/>
      <c r="L74" s="28"/>
      <c r="M74" s="29"/>
      <c r="N74" s="29"/>
      <c r="O74" s="29"/>
      <c r="P74" s="29"/>
      <c r="Q74" s="30"/>
      <c r="R74" s="85"/>
      <c r="S74" s="32"/>
      <c r="T74" s="33"/>
      <c r="U74" s="101"/>
      <c r="V74" s="101"/>
      <c r="W74" s="101"/>
      <c r="X74" s="101"/>
      <c r="Y74" s="101"/>
      <c r="AB74" s="3"/>
      <c r="AC74" s="3"/>
    </row>
    <row r="75" spans="1:29" x14ac:dyDescent="0.25">
      <c r="A75" s="54" t="s">
        <v>116</v>
      </c>
      <c r="B75" s="40" t="s">
        <v>117</v>
      </c>
      <c r="C75" s="37" t="s">
        <v>212</v>
      </c>
      <c r="D75" s="38" t="s">
        <v>87</v>
      </c>
      <c r="E75" s="94">
        <v>1</v>
      </c>
      <c r="F75" s="40">
        <v>0</v>
      </c>
      <c r="G75" s="40"/>
      <c r="H75" s="40">
        <v>1</v>
      </c>
      <c r="I75" s="41">
        <v>16392764</v>
      </c>
      <c r="J75" s="41">
        <f t="shared" ref="J75:L79" si="46">+I75*$E75</f>
        <v>16392764</v>
      </c>
      <c r="K75" s="41">
        <v>490828</v>
      </c>
      <c r="L75" s="41">
        <f t="shared" ref="L75" si="47">+K75*$E75</f>
        <v>490828</v>
      </c>
      <c r="M75" s="41">
        <v>702500</v>
      </c>
      <c r="N75" s="41">
        <f t="shared" ref="N75:N79" si="48">+M75*$E75</f>
        <v>702500</v>
      </c>
      <c r="O75" s="41">
        <v>946141</v>
      </c>
      <c r="P75" s="41">
        <f t="shared" ref="P75:P79" si="49">+O75*$E75</f>
        <v>946141</v>
      </c>
      <c r="Q75" s="42">
        <f t="shared" ref="Q75:Q79" si="50">+ROUND(O75+M75+K75+I75,0)</f>
        <v>18532233</v>
      </c>
      <c r="R75" s="43">
        <f>ROUND(Q75*E75,0)</f>
        <v>18532233</v>
      </c>
      <c r="S75" s="44"/>
      <c r="T75" s="45"/>
      <c r="U75" s="92"/>
      <c r="V75" s="92"/>
      <c r="W75" s="92"/>
      <c r="X75" s="89"/>
      <c r="Y75" s="89"/>
      <c r="AB75" s="3"/>
      <c r="AC75" s="3"/>
    </row>
    <row r="76" spans="1:29" ht="15" hidden="1" customHeight="1" x14ac:dyDescent="0.25">
      <c r="A76" s="54" t="s">
        <v>118</v>
      </c>
      <c r="B76" s="40" t="s">
        <v>119</v>
      </c>
      <c r="C76" s="37" t="s">
        <v>213</v>
      </c>
      <c r="D76" s="38" t="s">
        <v>87</v>
      </c>
      <c r="E76" s="94">
        <v>0</v>
      </c>
      <c r="F76" s="40">
        <v>0</v>
      </c>
      <c r="G76" s="40"/>
      <c r="H76" s="40"/>
      <c r="I76" s="41">
        <v>20694669</v>
      </c>
      <c r="J76" s="41">
        <f t="shared" si="46"/>
        <v>0</v>
      </c>
      <c r="K76" s="41">
        <v>659204</v>
      </c>
      <c r="L76" s="41">
        <f t="shared" si="46"/>
        <v>0</v>
      </c>
      <c r="M76" s="41">
        <v>797500</v>
      </c>
      <c r="N76" s="41">
        <f t="shared" si="48"/>
        <v>0</v>
      </c>
      <c r="O76" s="41">
        <v>1835410</v>
      </c>
      <c r="P76" s="41">
        <f t="shared" si="49"/>
        <v>0</v>
      </c>
      <c r="Q76" s="42">
        <f t="shared" si="50"/>
        <v>23986783</v>
      </c>
      <c r="R76" s="43">
        <f>ROUND(Q76*E76,0)</f>
        <v>0</v>
      </c>
      <c r="S76" s="44"/>
      <c r="T76" s="45"/>
      <c r="U76" s="92"/>
      <c r="V76" s="92"/>
      <c r="W76" s="92"/>
      <c r="X76" s="89"/>
      <c r="Y76" s="89"/>
      <c r="AB76" s="3"/>
      <c r="AC76" s="3"/>
    </row>
    <row r="77" spans="1:29" ht="15" hidden="1" customHeight="1" x14ac:dyDescent="0.25">
      <c r="A77" s="54" t="s">
        <v>118</v>
      </c>
      <c r="B77" s="40" t="s">
        <v>120</v>
      </c>
      <c r="C77" s="37" t="s">
        <v>214</v>
      </c>
      <c r="D77" s="38" t="s">
        <v>87</v>
      </c>
      <c r="E77" s="94">
        <v>0</v>
      </c>
      <c r="F77" s="40">
        <v>0</v>
      </c>
      <c r="G77" s="40"/>
      <c r="H77" s="40"/>
      <c r="I77" s="41">
        <v>21735269</v>
      </c>
      <c r="J77" s="41">
        <f t="shared" si="46"/>
        <v>0</v>
      </c>
      <c r="K77" s="41">
        <v>683903.5</v>
      </c>
      <c r="L77" s="41">
        <f t="shared" si="46"/>
        <v>0</v>
      </c>
      <c r="M77" s="41">
        <v>797500</v>
      </c>
      <c r="N77" s="41">
        <f t="shared" si="48"/>
        <v>0</v>
      </c>
      <c r="O77" s="41">
        <v>1835410</v>
      </c>
      <c r="P77" s="41">
        <f t="shared" si="49"/>
        <v>0</v>
      </c>
      <c r="Q77" s="42">
        <f t="shared" si="50"/>
        <v>25052083</v>
      </c>
      <c r="R77" s="43">
        <f>ROUND(Q77*E77,0)</f>
        <v>0</v>
      </c>
      <c r="S77" s="44"/>
      <c r="T77" s="45"/>
      <c r="U77" s="92"/>
      <c r="V77" s="92"/>
      <c r="W77" s="92"/>
      <c r="X77" s="89"/>
      <c r="Y77" s="89"/>
      <c r="AB77" s="3"/>
      <c r="AC77" s="3"/>
    </row>
    <row r="78" spans="1:29" ht="15" customHeight="1" x14ac:dyDescent="0.25">
      <c r="A78" s="102" t="s">
        <v>118</v>
      </c>
      <c r="B78" s="40" t="s">
        <v>121</v>
      </c>
      <c r="C78" s="37" t="s">
        <v>215</v>
      </c>
      <c r="D78" s="38" t="s">
        <v>87</v>
      </c>
      <c r="E78" s="94">
        <v>2</v>
      </c>
      <c r="F78" s="40">
        <v>1</v>
      </c>
      <c r="G78" s="40">
        <v>1</v>
      </c>
      <c r="H78" s="40"/>
      <c r="I78" s="41">
        <v>23904710</v>
      </c>
      <c r="J78" s="41">
        <f t="shared" si="46"/>
        <v>47809420</v>
      </c>
      <c r="K78" s="41">
        <v>758346</v>
      </c>
      <c r="L78" s="41">
        <f t="shared" si="46"/>
        <v>1516692</v>
      </c>
      <c r="M78" s="41">
        <v>797500</v>
      </c>
      <c r="N78" s="41">
        <f t="shared" si="48"/>
        <v>1595000</v>
      </c>
      <c r="O78" s="41">
        <v>1835410</v>
      </c>
      <c r="P78" s="41">
        <f t="shared" si="49"/>
        <v>3670820</v>
      </c>
      <c r="Q78" s="42">
        <f t="shared" si="50"/>
        <v>27295966</v>
      </c>
      <c r="R78" s="43">
        <f>ROUND(Q78*E78,0)</f>
        <v>54591932</v>
      </c>
      <c r="S78" s="44"/>
      <c r="T78" s="45"/>
      <c r="U78" s="92"/>
      <c r="V78" s="92"/>
      <c r="W78" s="92"/>
      <c r="X78" s="89"/>
      <c r="Y78" s="89"/>
      <c r="AB78" s="3"/>
      <c r="AC78" s="3"/>
    </row>
    <row r="79" spans="1:29" ht="15" hidden="1" customHeight="1" x14ac:dyDescent="0.25">
      <c r="A79" s="54" t="s">
        <v>122</v>
      </c>
      <c r="B79" s="40" t="s">
        <v>123</v>
      </c>
      <c r="C79" s="37" t="s">
        <v>216</v>
      </c>
      <c r="D79" s="38" t="s">
        <v>87</v>
      </c>
      <c r="E79" s="94">
        <v>0</v>
      </c>
      <c r="F79" s="40">
        <v>0</v>
      </c>
      <c r="G79" s="40">
        <v>0</v>
      </c>
      <c r="H79" s="40"/>
      <c r="I79" s="41">
        <v>25709759</v>
      </c>
      <c r="J79" s="41">
        <f t="shared" si="46"/>
        <v>0</v>
      </c>
      <c r="K79" s="41">
        <v>866303.5</v>
      </c>
      <c r="L79" s="41">
        <f t="shared" si="46"/>
        <v>0</v>
      </c>
      <c r="M79" s="41">
        <v>2335000</v>
      </c>
      <c r="N79" s="41">
        <f t="shared" si="48"/>
        <v>0</v>
      </c>
      <c r="O79" s="41">
        <v>1419211</v>
      </c>
      <c r="P79" s="41">
        <f t="shared" si="49"/>
        <v>0</v>
      </c>
      <c r="Q79" s="42">
        <f t="shared" si="50"/>
        <v>30330274</v>
      </c>
      <c r="R79" s="43">
        <f>ROUND(Q79*E79,0)</f>
        <v>0</v>
      </c>
      <c r="S79" s="44"/>
      <c r="T79" s="45"/>
      <c r="U79" s="92"/>
      <c r="V79" s="92"/>
      <c r="W79" s="92"/>
      <c r="X79" s="89"/>
      <c r="Y79" s="89"/>
      <c r="AB79" s="3"/>
      <c r="AC79" s="3"/>
    </row>
    <row r="80" spans="1:29" x14ac:dyDescent="0.25">
      <c r="A80" s="77" t="str">
        <f>A73</f>
        <v>CENTROS DE TRANSFORMACIÓN</v>
      </c>
      <c r="B80" s="78"/>
      <c r="C80" s="78"/>
      <c r="D80" s="78"/>
      <c r="E80" s="78"/>
      <c r="F80" s="78"/>
      <c r="G80" s="78"/>
      <c r="H80" s="78"/>
      <c r="I80" s="78"/>
      <c r="J80" s="79"/>
      <c r="K80" s="78"/>
      <c r="L80" s="78"/>
      <c r="M80" s="78"/>
      <c r="N80" s="78"/>
      <c r="O80" s="80"/>
      <c r="P80" s="78"/>
      <c r="Q80" s="161">
        <f>ROUND(SUM(R75:R79),0)</f>
        <v>73124165</v>
      </c>
      <c r="R80" s="161"/>
      <c r="S80" s="81"/>
      <c r="T80" s="45"/>
      <c r="U80" s="90"/>
      <c r="V80" s="90"/>
      <c r="W80" s="90"/>
      <c r="X80" s="90"/>
      <c r="Y80" s="90"/>
      <c r="Z80" s="47"/>
      <c r="AB80" s="34"/>
      <c r="AC80" s="3"/>
    </row>
    <row r="81" spans="1:33" ht="20.399999999999999" customHeight="1" x14ac:dyDescent="0.25">
      <c r="A81" s="19" t="s">
        <v>124</v>
      </c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1"/>
      <c r="S81" s="22"/>
      <c r="AB81" s="3"/>
      <c r="AC81" s="3"/>
    </row>
    <row r="82" spans="1:33" x14ac:dyDescent="0.25">
      <c r="A82" s="24">
        <v>16</v>
      </c>
      <c r="B82" s="24" t="s">
        <v>18</v>
      </c>
      <c r="C82" s="25" t="str">
        <f>+A81</f>
        <v>ACOMETIDAS DOMICILIARIAS E INSTALACIONES INTERNAS</v>
      </c>
      <c r="D82" s="26"/>
      <c r="E82" s="103"/>
      <c r="F82" s="103"/>
      <c r="G82" s="103"/>
      <c r="H82" s="103"/>
      <c r="I82" s="104"/>
      <c r="J82" s="104"/>
      <c r="K82" s="104"/>
      <c r="L82" s="104"/>
      <c r="M82" s="105"/>
      <c r="N82" s="104"/>
      <c r="O82" s="105"/>
      <c r="P82" s="104"/>
      <c r="Q82" s="106"/>
      <c r="R82" s="107"/>
      <c r="S82" s="108"/>
      <c r="T82" s="109"/>
      <c r="U82" s="155"/>
      <c r="V82" s="155"/>
      <c r="W82" s="155"/>
      <c r="X82" s="155"/>
      <c r="Y82" s="155"/>
      <c r="AB82" s="3"/>
      <c r="AC82" s="3"/>
    </row>
    <row r="83" spans="1:33" ht="18" customHeight="1" x14ac:dyDescent="0.25">
      <c r="A83" s="54" t="s">
        <v>125</v>
      </c>
      <c r="B83" s="110" t="s">
        <v>126</v>
      </c>
      <c r="C83" s="111" t="s">
        <v>217</v>
      </c>
      <c r="D83" s="112" t="s">
        <v>173</v>
      </c>
      <c r="E83" s="94">
        <v>3680</v>
      </c>
      <c r="F83" s="113">
        <f>+F85*$S$83</f>
        <v>0</v>
      </c>
      <c r="G83" s="113">
        <f>+G85*$S$83</f>
        <v>0</v>
      </c>
      <c r="H83" s="113">
        <f>+H85*$S$83</f>
        <v>0</v>
      </c>
      <c r="I83" s="114">
        <v>10721</v>
      </c>
      <c r="J83" s="41">
        <f t="shared" ref="J83:L88" si="51">+I83*$E83</f>
        <v>39453280</v>
      </c>
      <c r="K83" s="114">
        <v>2277</v>
      </c>
      <c r="L83" s="41">
        <f t="shared" si="51"/>
        <v>8379360</v>
      </c>
      <c r="M83" s="114">
        <v>1033</v>
      </c>
      <c r="N83" s="41">
        <f t="shared" ref="N83:N88" si="52">+M83*$E83</f>
        <v>3801440</v>
      </c>
      <c r="O83" s="114">
        <v>12236</v>
      </c>
      <c r="P83" s="41">
        <f t="shared" ref="P83:P88" si="53">+O83*$E83</f>
        <v>45028480</v>
      </c>
      <c r="Q83" s="42">
        <f t="shared" ref="Q83:Q88" si="54">+ROUND(O83+M83+K83+I83,0)</f>
        <v>26267</v>
      </c>
      <c r="R83" s="42">
        <f t="shared" ref="R83:R88" si="55">ROUND(Q83*E83,0)</f>
        <v>96662560</v>
      </c>
      <c r="S83" s="115"/>
      <c r="T83" s="116"/>
      <c r="U83" s="117"/>
      <c r="V83" s="117"/>
      <c r="W83" s="117"/>
      <c r="X83" s="117"/>
      <c r="Y83" s="117"/>
      <c r="Z83" s="118"/>
      <c r="AB83" s="3"/>
      <c r="AC83" s="3"/>
    </row>
    <row r="84" spans="1:33" hidden="1" x14ac:dyDescent="0.25">
      <c r="A84" s="54" t="s">
        <v>127</v>
      </c>
      <c r="B84" s="110" t="s">
        <v>128</v>
      </c>
      <c r="C84" s="111" t="s">
        <v>218</v>
      </c>
      <c r="D84" s="112" t="s">
        <v>173</v>
      </c>
      <c r="E84" s="94">
        <v>0</v>
      </c>
      <c r="F84" s="110">
        <v>0</v>
      </c>
      <c r="G84" s="110"/>
      <c r="H84" s="110"/>
      <c r="I84" s="114">
        <v>33922</v>
      </c>
      <c r="J84" s="41">
        <f t="shared" si="51"/>
        <v>0</v>
      </c>
      <c r="K84" s="114">
        <v>3097</v>
      </c>
      <c r="L84" s="41">
        <f t="shared" si="51"/>
        <v>0</v>
      </c>
      <c r="M84" s="114">
        <v>1292</v>
      </c>
      <c r="N84" s="41">
        <f t="shared" si="52"/>
        <v>0</v>
      </c>
      <c r="O84" s="114">
        <v>15295</v>
      </c>
      <c r="P84" s="41">
        <f t="shared" si="53"/>
        <v>0</v>
      </c>
      <c r="Q84" s="42">
        <f t="shared" si="54"/>
        <v>53606</v>
      </c>
      <c r="R84" s="42">
        <f t="shared" si="55"/>
        <v>0</v>
      </c>
      <c r="S84" s="115"/>
      <c r="T84" s="116"/>
      <c r="U84" s="117"/>
      <c r="V84" s="117"/>
      <c r="W84" s="117"/>
      <c r="X84" s="117"/>
      <c r="Y84" s="117"/>
      <c r="Z84" s="118"/>
      <c r="AB84" s="3"/>
      <c r="AC84" s="3"/>
    </row>
    <row r="85" spans="1:33" x14ac:dyDescent="0.25">
      <c r="A85" s="54" t="s">
        <v>127</v>
      </c>
      <c r="B85" s="110" t="s">
        <v>129</v>
      </c>
      <c r="C85" s="111" t="s">
        <v>219</v>
      </c>
      <c r="D85" s="112" t="s">
        <v>87</v>
      </c>
      <c r="E85" s="94">
        <v>92</v>
      </c>
      <c r="F85" s="110">
        <v>40</v>
      </c>
      <c r="G85" s="110">
        <v>41</v>
      </c>
      <c r="H85" s="110">
        <v>11</v>
      </c>
      <c r="I85" s="114">
        <v>60989</v>
      </c>
      <c r="J85" s="41">
        <f t="shared" si="51"/>
        <v>5610988</v>
      </c>
      <c r="K85" s="114">
        <v>20833</v>
      </c>
      <c r="L85" s="41">
        <f t="shared" si="51"/>
        <v>1916636</v>
      </c>
      <c r="M85" s="114">
        <v>9688</v>
      </c>
      <c r="N85" s="41">
        <f t="shared" si="52"/>
        <v>891296</v>
      </c>
      <c r="O85" s="114">
        <v>114713</v>
      </c>
      <c r="P85" s="41">
        <f t="shared" si="53"/>
        <v>10553596</v>
      </c>
      <c r="Q85" s="42">
        <f t="shared" si="54"/>
        <v>206223</v>
      </c>
      <c r="R85" s="42">
        <f t="shared" si="55"/>
        <v>18972516</v>
      </c>
      <c r="S85" s="115"/>
      <c r="T85" s="116"/>
      <c r="U85" s="117"/>
      <c r="V85" s="117"/>
      <c r="W85" s="117"/>
      <c r="X85" s="117"/>
      <c r="Y85" s="117"/>
      <c r="Z85" s="118"/>
      <c r="AB85" s="3"/>
      <c r="AC85" s="3"/>
    </row>
    <row r="86" spans="1:33" ht="18" x14ac:dyDescent="0.25">
      <c r="A86" s="54" t="s">
        <v>130</v>
      </c>
      <c r="B86" s="110" t="s">
        <v>131</v>
      </c>
      <c r="C86" s="111" t="s">
        <v>220</v>
      </c>
      <c r="D86" s="112" t="s">
        <v>87</v>
      </c>
      <c r="E86" s="94">
        <v>92</v>
      </c>
      <c r="F86" s="110">
        <f t="shared" ref="F86:H88" si="56">+F85</f>
        <v>40</v>
      </c>
      <c r="G86" s="110">
        <f t="shared" si="56"/>
        <v>41</v>
      </c>
      <c r="H86" s="110">
        <f t="shared" si="56"/>
        <v>11</v>
      </c>
      <c r="I86" s="114">
        <v>561197</v>
      </c>
      <c r="J86" s="41">
        <f t="shared" si="51"/>
        <v>51630124</v>
      </c>
      <c r="K86" s="114">
        <v>72682</v>
      </c>
      <c r="L86" s="41">
        <f t="shared" si="51"/>
        <v>6686744</v>
      </c>
      <c r="M86" s="114">
        <v>2500</v>
      </c>
      <c r="N86" s="41">
        <f t="shared" si="52"/>
        <v>230000</v>
      </c>
      <c r="O86" s="114">
        <v>229426</v>
      </c>
      <c r="P86" s="41">
        <f t="shared" si="53"/>
        <v>21107192</v>
      </c>
      <c r="Q86" s="42">
        <f t="shared" si="54"/>
        <v>865805</v>
      </c>
      <c r="R86" s="42">
        <f t="shared" si="55"/>
        <v>79654060</v>
      </c>
      <c r="S86" s="115"/>
      <c r="T86" s="116"/>
      <c r="U86" s="117"/>
      <c r="V86" s="117"/>
      <c r="W86" s="117"/>
      <c r="X86" s="117"/>
      <c r="Y86" s="117"/>
      <c r="Z86" s="118"/>
      <c r="AB86" s="3"/>
      <c r="AC86" s="3"/>
    </row>
    <row r="87" spans="1:33" ht="19.95" customHeight="1" x14ac:dyDescent="0.25">
      <c r="A87" s="54" t="s">
        <v>132</v>
      </c>
      <c r="B87" s="110" t="s">
        <v>133</v>
      </c>
      <c r="C87" s="111" t="s">
        <v>221</v>
      </c>
      <c r="D87" s="112" t="s">
        <v>87</v>
      </c>
      <c r="E87" s="94">
        <v>92</v>
      </c>
      <c r="F87" s="110">
        <f t="shared" si="56"/>
        <v>40</v>
      </c>
      <c r="G87" s="110">
        <f t="shared" si="56"/>
        <v>41</v>
      </c>
      <c r="H87" s="110">
        <f t="shared" si="56"/>
        <v>11</v>
      </c>
      <c r="I87" s="114">
        <v>995662</v>
      </c>
      <c r="J87" s="41">
        <f t="shared" si="51"/>
        <v>91600904</v>
      </c>
      <c r="K87" s="114">
        <v>134279</v>
      </c>
      <c r="L87" s="41">
        <f t="shared" si="51"/>
        <v>12353668</v>
      </c>
      <c r="M87" s="114">
        <v>51667</v>
      </c>
      <c r="N87" s="41">
        <f t="shared" si="52"/>
        <v>4753364</v>
      </c>
      <c r="O87" s="114">
        <v>611803</v>
      </c>
      <c r="P87" s="41">
        <f t="shared" si="53"/>
        <v>56285876</v>
      </c>
      <c r="Q87" s="42">
        <f t="shared" si="54"/>
        <v>1793411</v>
      </c>
      <c r="R87" s="42">
        <f t="shared" si="55"/>
        <v>164993812</v>
      </c>
      <c r="S87" s="115"/>
      <c r="T87" s="116"/>
      <c r="U87" s="117"/>
      <c r="V87" s="117"/>
      <c r="W87" s="117"/>
      <c r="X87" s="117"/>
      <c r="Y87" s="117"/>
      <c r="Z87" s="118"/>
      <c r="AB87" s="3"/>
      <c r="AC87" s="3"/>
    </row>
    <row r="88" spans="1:33" x14ac:dyDescent="0.25">
      <c r="A88" s="54" t="s">
        <v>134</v>
      </c>
      <c r="B88" s="110" t="s">
        <v>135</v>
      </c>
      <c r="C88" s="111" t="s">
        <v>222</v>
      </c>
      <c r="D88" s="112" t="s">
        <v>87</v>
      </c>
      <c r="E88" s="94">
        <v>92</v>
      </c>
      <c r="F88" s="110">
        <f t="shared" si="56"/>
        <v>40</v>
      </c>
      <c r="G88" s="110">
        <f t="shared" si="56"/>
        <v>41</v>
      </c>
      <c r="H88" s="110">
        <f t="shared" si="56"/>
        <v>11</v>
      </c>
      <c r="I88" s="114">
        <v>365000</v>
      </c>
      <c r="J88" s="41">
        <f t="shared" si="51"/>
        <v>33580000</v>
      </c>
      <c r="K88" s="114">
        <v>63827</v>
      </c>
      <c r="L88" s="41">
        <f t="shared" si="51"/>
        <v>5872084</v>
      </c>
      <c r="M88" s="114">
        <v>18750</v>
      </c>
      <c r="N88" s="41">
        <f t="shared" si="52"/>
        <v>1725000</v>
      </c>
      <c r="O88" s="114">
        <v>229426</v>
      </c>
      <c r="P88" s="41">
        <f t="shared" si="53"/>
        <v>21107192</v>
      </c>
      <c r="Q88" s="42">
        <f t="shared" si="54"/>
        <v>677003</v>
      </c>
      <c r="R88" s="42">
        <f t="shared" si="55"/>
        <v>62284276</v>
      </c>
      <c r="S88" s="115"/>
      <c r="T88" s="116"/>
      <c r="U88" s="117"/>
      <c r="V88" s="117"/>
      <c r="W88" s="117"/>
      <c r="X88" s="117"/>
      <c r="Y88" s="117"/>
      <c r="Z88" s="118"/>
      <c r="AB88" s="3"/>
      <c r="AC88" s="3"/>
      <c r="AG88" s="119"/>
    </row>
    <row r="89" spans="1:33" x14ac:dyDescent="0.25">
      <c r="A89" s="77" t="s">
        <v>136</v>
      </c>
      <c r="B89" s="78"/>
      <c r="C89" s="78"/>
      <c r="D89" s="78"/>
      <c r="E89" s="78"/>
      <c r="F89" s="78"/>
      <c r="G89" s="78"/>
      <c r="H89" s="78"/>
      <c r="I89" s="78"/>
      <c r="J89" s="79"/>
      <c r="K89" s="78"/>
      <c r="L89" s="78"/>
      <c r="M89" s="78"/>
      <c r="N89" s="78"/>
      <c r="O89" s="80"/>
      <c r="P89" s="78"/>
      <c r="Q89" s="156">
        <f>ROUND(SUM(R83:R88),0)</f>
        <v>422567224</v>
      </c>
      <c r="R89" s="157"/>
      <c r="S89" s="120"/>
      <c r="T89" s="109"/>
      <c r="U89" s="121"/>
      <c r="V89" s="121"/>
      <c r="W89" s="121"/>
      <c r="X89" s="121"/>
      <c r="Y89" s="121"/>
      <c r="Z89" s="118"/>
      <c r="AB89" s="34"/>
      <c r="AC89" s="3"/>
      <c r="AG89" s="119"/>
    </row>
    <row r="90" spans="1:33" ht="20.399999999999999" hidden="1" customHeight="1" x14ac:dyDescent="0.25">
      <c r="A90" s="19" t="s">
        <v>137</v>
      </c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1"/>
      <c r="S90" s="22"/>
      <c r="AB90" s="3"/>
      <c r="AC90" s="3"/>
      <c r="AG90" s="119"/>
    </row>
    <row r="91" spans="1:33" hidden="1" x14ac:dyDescent="0.25">
      <c r="A91" s="24">
        <v>17</v>
      </c>
      <c r="B91" s="24" t="s">
        <v>18</v>
      </c>
      <c r="C91" s="25" t="str">
        <f>+A90</f>
        <v>RETIROS Y DESMONTES</v>
      </c>
      <c r="D91" s="26"/>
      <c r="E91" s="103"/>
      <c r="F91" s="103"/>
      <c r="G91" s="103"/>
      <c r="H91" s="103"/>
      <c r="I91" s="104"/>
      <c r="J91" s="104"/>
      <c r="K91" s="104"/>
      <c r="L91" s="104"/>
      <c r="M91" s="105"/>
      <c r="N91" s="104"/>
      <c r="O91" s="105"/>
      <c r="P91" s="104"/>
      <c r="Q91" s="106"/>
      <c r="R91" s="107"/>
      <c r="S91" s="108"/>
      <c r="T91" s="109"/>
      <c r="U91" s="155"/>
      <c r="V91" s="155"/>
      <c r="W91" s="155"/>
      <c r="X91" s="155"/>
      <c r="Y91" s="155"/>
      <c r="AB91" s="3"/>
      <c r="AC91" s="3"/>
      <c r="AG91" s="119"/>
    </row>
    <row r="92" spans="1:33" hidden="1" x14ac:dyDescent="0.25">
      <c r="A92" s="54" t="s">
        <v>138</v>
      </c>
      <c r="B92" s="110" t="s">
        <v>139</v>
      </c>
      <c r="C92" s="111" t="s">
        <v>223</v>
      </c>
      <c r="D92" s="112" t="s">
        <v>87</v>
      </c>
      <c r="E92" s="94">
        <f>SUM(F92:H92)</f>
        <v>0</v>
      </c>
      <c r="F92" s="122">
        <v>0</v>
      </c>
      <c r="G92" s="122"/>
      <c r="H92" s="122"/>
      <c r="I92" s="114">
        <v>0</v>
      </c>
      <c r="J92" s="41">
        <f t="shared" ref="J92:L96" si="57">+I92*$E92</f>
        <v>0</v>
      </c>
      <c r="K92" s="114">
        <v>185000</v>
      </c>
      <c r="L92" s="41">
        <f t="shared" si="57"/>
        <v>0</v>
      </c>
      <c r="M92" s="114">
        <v>5000</v>
      </c>
      <c r="N92" s="41">
        <f t="shared" ref="N92:N96" si="58">+M92*$E92</f>
        <v>0</v>
      </c>
      <c r="O92" s="114">
        <v>458853</v>
      </c>
      <c r="P92" s="41">
        <f t="shared" ref="P92:P96" si="59">+O92*$E92</f>
        <v>0</v>
      </c>
      <c r="Q92" s="42">
        <f t="shared" ref="Q92:Q96" si="60">+ROUND(O92+M92+K92+I92,0)</f>
        <v>648853</v>
      </c>
      <c r="R92" s="42">
        <f>ROUND(Q92*E92,0)</f>
        <v>0</v>
      </c>
      <c r="S92" s="115"/>
      <c r="T92" s="116"/>
      <c r="U92" s="117"/>
      <c r="V92" s="117"/>
      <c r="W92" s="117"/>
      <c r="X92" s="117"/>
      <c r="Y92" s="117"/>
      <c r="Z92" s="118"/>
      <c r="AB92" s="3"/>
      <c r="AC92" s="3"/>
      <c r="AG92" s="119"/>
    </row>
    <row r="93" spans="1:33" hidden="1" x14ac:dyDescent="0.25">
      <c r="A93" s="54" t="s">
        <v>140</v>
      </c>
      <c r="B93" s="110" t="s">
        <v>141</v>
      </c>
      <c r="C93" s="111" t="s">
        <v>224</v>
      </c>
      <c r="D93" s="112" t="s">
        <v>173</v>
      </c>
      <c r="E93" s="94">
        <f>SUM(F93:H93)</f>
        <v>0</v>
      </c>
      <c r="F93" s="122"/>
      <c r="G93" s="122"/>
      <c r="H93" s="122"/>
      <c r="I93" s="114">
        <v>0</v>
      </c>
      <c r="J93" s="41">
        <f t="shared" si="57"/>
        <v>0</v>
      </c>
      <c r="K93" s="114">
        <v>996</v>
      </c>
      <c r="L93" s="41">
        <f t="shared" si="57"/>
        <v>0</v>
      </c>
      <c r="M93" s="114">
        <v>310</v>
      </c>
      <c r="N93" s="41">
        <f t="shared" si="58"/>
        <v>0</v>
      </c>
      <c r="O93" s="114">
        <v>3671</v>
      </c>
      <c r="P93" s="41">
        <f t="shared" si="59"/>
        <v>0</v>
      </c>
      <c r="Q93" s="42">
        <f t="shared" si="60"/>
        <v>4977</v>
      </c>
      <c r="R93" s="42">
        <f>ROUND(Q93*E93,0)</f>
        <v>0</v>
      </c>
      <c r="S93" s="115"/>
      <c r="T93" s="116"/>
      <c r="U93" s="117"/>
      <c r="V93" s="117"/>
      <c r="W93" s="117"/>
      <c r="X93" s="117"/>
      <c r="Y93" s="117"/>
      <c r="Z93" s="118"/>
      <c r="AB93" s="3"/>
      <c r="AC93" s="3"/>
      <c r="AG93" s="119"/>
    </row>
    <row r="94" spans="1:33" hidden="1" x14ac:dyDescent="0.25">
      <c r="A94" s="54" t="s">
        <v>140</v>
      </c>
      <c r="B94" s="110" t="s">
        <v>142</v>
      </c>
      <c r="C94" s="111" t="s">
        <v>225</v>
      </c>
      <c r="D94" s="112" t="s">
        <v>87</v>
      </c>
      <c r="E94" s="94">
        <f>SUM(F94:H94)</f>
        <v>0</v>
      </c>
      <c r="F94" s="122">
        <v>0</v>
      </c>
      <c r="G94" s="122"/>
      <c r="H94" s="122"/>
      <c r="I94" s="114">
        <v>0</v>
      </c>
      <c r="J94" s="41">
        <f t="shared" si="57"/>
        <v>0</v>
      </c>
      <c r="K94" s="114">
        <v>51700</v>
      </c>
      <c r="L94" s="41">
        <f t="shared" si="57"/>
        <v>0</v>
      </c>
      <c r="M94" s="114">
        <v>19375</v>
      </c>
      <c r="N94" s="41">
        <f t="shared" si="58"/>
        <v>0</v>
      </c>
      <c r="O94" s="114">
        <v>229426</v>
      </c>
      <c r="P94" s="41">
        <f t="shared" si="59"/>
        <v>0</v>
      </c>
      <c r="Q94" s="42">
        <f t="shared" si="60"/>
        <v>300501</v>
      </c>
      <c r="R94" s="42">
        <f>ROUND(Q94*E94,0)</f>
        <v>0</v>
      </c>
      <c r="S94" s="115"/>
      <c r="T94" s="116"/>
      <c r="U94" s="117"/>
      <c r="V94" s="117"/>
      <c r="W94" s="117"/>
      <c r="X94" s="117"/>
      <c r="Y94" s="117"/>
      <c r="Z94" s="118"/>
      <c r="AB94" s="3"/>
      <c r="AC94" s="3"/>
      <c r="AG94" s="119"/>
    </row>
    <row r="95" spans="1:33" ht="19.95" hidden="1" customHeight="1" x14ac:dyDescent="0.25">
      <c r="A95" s="54" t="s">
        <v>143</v>
      </c>
      <c r="B95" s="110" t="s">
        <v>144</v>
      </c>
      <c r="C95" s="111" t="s">
        <v>226</v>
      </c>
      <c r="D95" s="112" t="s">
        <v>173</v>
      </c>
      <c r="E95" s="94">
        <f>SUM(F95:H95)</f>
        <v>0</v>
      </c>
      <c r="F95" s="122">
        <v>0</v>
      </c>
      <c r="G95" s="122"/>
      <c r="H95" s="122"/>
      <c r="I95" s="114">
        <v>0</v>
      </c>
      <c r="J95" s="41">
        <f t="shared" si="57"/>
        <v>0</v>
      </c>
      <c r="K95" s="114">
        <v>920</v>
      </c>
      <c r="L95" s="41">
        <f t="shared" si="57"/>
        <v>0</v>
      </c>
      <c r="M95" s="114">
        <v>517</v>
      </c>
      <c r="N95" s="41">
        <f t="shared" si="58"/>
        <v>0</v>
      </c>
      <c r="O95" s="114">
        <v>6118</v>
      </c>
      <c r="P95" s="41">
        <f t="shared" si="59"/>
        <v>0</v>
      </c>
      <c r="Q95" s="42">
        <f t="shared" si="60"/>
        <v>7555</v>
      </c>
      <c r="R95" s="42">
        <f>ROUND(Q95*E95,0)</f>
        <v>0</v>
      </c>
      <c r="S95" s="115"/>
      <c r="T95" s="116"/>
      <c r="U95" s="117"/>
      <c r="V95" s="117"/>
      <c r="W95" s="117"/>
      <c r="X95" s="117"/>
      <c r="Y95" s="117"/>
      <c r="Z95" s="118"/>
      <c r="AB95" s="3"/>
      <c r="AC95" s="3"/>
      <c r="AG95" s="119"/>
    </row>
    <row r="96" spans="1:33" hidden="1" x14ac:dyDescent="0.25">
      <c r="A96" s="54" t="s">
        <v>145</v>
      </c>
      <c r="B96" s="110" t="s">
        <v>146</v>
      </c>
      <c r="C96" s="111" t="s">
        <v>227</v>
      </c>
      <c r="D96" s="112" t="s">
        <v>87</v>
      </c>
      <c r="E96" s="94">
        <f>SUM(F96:H96)</f>
        <v>0</v>
      </c>
      <c r="F96" s="110">
        <v>0</v>
      </c>
      <c r="G96" s="110">
        <v>0</v>
      </c>
      <c r="H96" s="110">
        <v>0</v>
      </c>
      <c r="I96" s="114">
        <v>0</v>
      </c>
      <c r="J96" s="41">
        <f t="shared" si="57"/>
        <v>0</v>
      </c>
      <c r="K96" s="114">
        <v>12473</v>
      </c>
      <c r="L96" s="41">
        <f t="shared" si="57"/>
        <v>0</v>
      </c>
      <c r="M96" s="114">
        <v>6458</v>
      </c>
      <c r="N96" s="41">
        <f t="shared" si="58"/>
        <v>0</v>
      </c>
      <c r="O96" s="114">
        <v>76475</v>
      </c>
      <c r="P96" s="41">
        <f t="shared" si="59"/>
        <v>0</v>
      </c>
      <c r="Q96" s="42">
        <f t="shared" si="60"/>
        <v>95406</v>
      </c>
      <c r="R96" s="42">
        <f>ROUND(Q96*E96,0)</f>
        <v>0</v>
      </c>
      <c r="S96" s="115"/>
      <c r="T96" s="116"/>
      <c r="U96" s="117"/>
      <c r="V96" s="117"/>
      <c r="W96" s="117"/>
      <c r="X96" s="117"/>
      <c r="Y96" s="117"/>
      <c r="Z96" s="118"/>
      <c r="AB96" s="3"/>
      <c r="AC96" s="3"/>
      <c r="AG96" s="119"/>
    </row>
    <row r="97" spans="1:36" hidden="1" x14ac:dyDescent="0.25">
      <c r="A97" s="77" t="s">
        <v>147</v>
      </c>
      <c r="B97" s="78"/>
      <c r="C97" s="78"/>
      <c r="D97" s="78"/>
      <c r="E97" s="78"/>
      <c r="F97" s="78"/>
      <c r="G97" s="78"/>
      <c r="H97" s="78"/>
      <c r="I97" s="123">
        <f>+J98/$R$98</f>
        <v>0.60951517794379761</v>
      </c>
      <c r="J97" s="79">
        <f>SUM(J92:J96)</f>
        <v>0</v>
      </c>
      <c r="K97" s="123">
        <f>+L98/$R$98</f>
        <v>7.99540503362869E-2</v>
      </c>
      <c r="L97" s="78"/>
      <c r="M97" s="123">
        <f>+N98/$R$98</f>
        <v>5.3631012698853876E-2</v>
      </c>
      <c r="N97" s="78"/>
      <c r="O97" s="123">
        <f>+P98/$R$98</f>
        <v>0.25690014838210845</v>
      </c>
      <c r="P97" s="78"/>
      <c r="Q97" s="156">
        <f>ROUND(SUM(R92:R96),0)</f>
        <v>0</v>
      </c>
      <c r="R97" s="157"/>
      <c r="S97" s="120"/>
      <c r="T97" s="109"/>
      <c r="U97" s="121"/>
      <c r="V97" s="121"/>
      <c r="W97" s="121"/>
      <c r="X97" s="121"/>
      <c r="Y97" s="121"/>
      <c r="Z97" s="118"/>
      <c r="AB97" s="3"/>
      <c r="AC97" s="3"/>
      <c r="AG97" s="119"/>
    </row>
    <row r="98" spans="1:36" ht="15" customHeight="1" x14ac:dyDescent="0.25">
      <c r="A98" s="124" t="s">
        <v>148</v>
      </c>
      <c r="B98" s="125"/>
      <c r="C98" s="125"/>
      <c r="D98" s="125"/>
      <c r="E98" s="125"/>
      <c r="F98" s="125"/>
      <c r="G98" s="125"/>
      <c r="H98" s="125"/>
      <c r="I98" s="125"/>
      <c r="J98" s="126">
        <f>SUM(J10:J97)</f>
        <v>584293617.24940002</v>
      </c>
      <c r="K98" s="125"/>
      <c r="L98" s="126">
        <f>SUM(L10:L97)</f>
        <v>76645575</v>
      </c>
      <c r="M98" s="125"/>
      <c r="N98" s="126">
        <f>SUM(N10:N97)</f>
        <v>51411777</v>
      </c>
      <c r="O98" s="125"/>
      <c r="P98" s="126">
        <f>SUM(P10:P97)</f>
        <v>246269695</v>
      </c>
      <c r="Q98" s="125"/>
      <c r="R98" s="127">
        <f>+Q97+Q89+Q80+Q72+Q45</f>
        <v>958620291</v>
      </c>
      <c r="S98" s="128"/>
      <c r="AB98" s="129"/>
      <c r="AG98" s="119"/>
    </row>
    <row r="99" spans="1:36" ht="15" customHeight="1" x14ac:dyDescent="0.25">
      <c r="A99" s="153" t="s">
        <v>149</v>
      </c>
      <c r="B99" s="153"/>
      <c r="C99" s="153"/>
      <c r="D99" s="153"/>
      <c r="E99" s="153"/>
      <c r="F99" s="153"/>
      <c r="G99" s="153"/>
      <c r="H99" s="153"/>
      <c r="I99" s="153"/>
      <c r="J99" s="153"/>
      <c r="K99" s="153"/>
      <c r="L99" s="153"/>
      <c r="M99" s="153"/>
      <c r="N99" s="153"/>
      <c r="O99" s="153"/>
      <c r="P99" s="130"/>
      <c r="Q99" s="131">
        <v>0.3</v>
      </c>
      <c r="R99" s="132">
        <f>ROUND(R98*Q99,0)</f>
        <v>287586087</v>
      </c>
      <c r="S99" s="133"/>
      <c r="U99" s="134"/>
      <c r="AJ99" s="135"/>
    </row>
    <row r="100" spans="1:36" x14ac:dyDescent="0.25">
      <c r="A100" s="153" t="s">
        <v>150</v>
      </c>
      <c r="B100" s="153"/>
      <c r="C100" s="153"/>
      <c r="D100" s="153"/>
      <c r="E100" s="153"/>
      <c r="F100" s="153"/>
      <c r="G100" s="153"/>
      <c r="H100" s="153"/>
      <c r="I100" s="153"/>
      <c r="J100" s="153"/>
      <c r="K100" s="153"/>
      <c r="L100" s="153"/>
      <c r="M100" s="153"/>
      <c r="N100" s="153"/>
      <c r="O100" s="153"/>
      <c r="P100" s="130"/>
      <c r="Q100" s="131">
        <v>0.02</v>
      </c>
      <c r="R100" s="132">
        <f>ROUND(R98*Q100,0)</f>
        <v>19172406</v>
      </c>
      <c r="S100" s="133"/>
    </row>
    <row r="101" spans="1:36" x14ac:dyDescent="0.25">
      <c r="A101" s="153" t="s">
        <v>151</v>
      </c>
      <c r="B101" s="153"/>
      <c r="C101" s="153"/>
      <c r="D101" s="153"/>
      <c r="E101" s="153"/>
      <c r="F101" s="153"/>
      <c r="G101" s="153"/>
      <c r="H101" s="153"/>
      <c r="I101" s="153"/>
      <c r="J101" s="153"/>
      <c r="K101" s="153"/>
      <c r="L101" s="153"/>
      <c r="M101" s="153"/>
      <c r="N101" s="153"/>
      <c r="O101" s="153"/>
      <c r="P101" s="130"/>
      <c r="Q101" s="131">
        <v>0.05</v>
      </c>
      <c r="R101" s="132">
        <f>ROUND(R98*Q101,0)</f>
        <v>47931015</v>
      </c>
      <c r="S101" s="133"/>
      <c r="AB101" s="136"/>
      <c r="AJ101" s="135"/>
    </row>
    <row r="102" spans="1:36" ht="15" customHeight="1" x14ac:dyDescent="0.25">
      <c r="A102" s="154" t="s">
        <v>152</v>
      </c>
      <c r="B102" s="154"/>
      <c r="C102" s="154"/>
      <c r="D102" s="154"/>
      <c r="E102" s="154"/>
      <c r="F102" s="154"/>
      <c r="G102" s="154"/>
      <c r="H102" s="154"/>
      <c r="I102" s="154"/>
      <c r="J102" s="154"/>
      <c r="K102" s="154"/>
      <c r="L102" s="154"/>
      <c r="M102" s="154"/>
      <c r="N102" s="154"/>
      <c r="O102" s="154"/>
      <c r="P102" s="137"/>
      <c r="Q102" s="137"/>
      <c r="R102" s="127">
        <f>ROUND(SUM(R99:R101),0)</f>
        <v>354689508</v>
      </c>
      <c r="S102" s="128"/>
    </row>
    <row r="103" spans="1:36" ht="15" customHeight="1" x14ac:dyDescent="0.25">
      <c r="A103" s="152" t="s">
        <v>153</v>
      </c>
      <c r="B103" s="152"/>
      <c r="C103" s="152"/>
      <c r="D103" s="152"/>
      <c r="E103" s="152"/>
      <c r="F103" s="152"/>
      <c r="G103" s="152"/>
      <c r="H103" s="152"/>
      <c r="I103" s="152"/>
      <c r="J103" s="152"/>
      <c r="K103" s="152"/>
      <c r="L103" s="152"/>
      <c r="M103" s="152"/>
      <c r="N103" s="152"/>
      <c r="O103" s="152"/>
      <c r="P103" s="138"/>
      <c r="Q103" s="138"/>
      <c r="R103" s="127">
        <f>ROUND(R98+R102,0)</f>
        <v>1313309799</v>
      </c>
      <c r="S103" s="139"/>
    </row>
    <row r="104" spans="1:36" ht="15" customHeight="1" x14ac:dyDescent="0.25">
      <c r="A104" s="153" t="s">
        <v>154</v>
      </c>
      <c r="B104" s="153"/>
      <c r="C104" s="153"/>
      <c r="D104" s="153"/>
      <c r="E104" s="153"/>
      <c r="F104" s="153"/>
      <c r="G104" s="153"/>
      <c r="H104" s="153"/>
      <c r="I104" s="153"/>
      <c r="J104" s="153"/>
      <c r="K104" s="153"/>
      <c r="L104" s="153"/>
      <c r="M104" s="153"/>
      <c r="N104" s="153"/>
      <c r="O104" s="153"/>
      <c r="P104" s="130"/>
      <c r="Q104" s="140"/>
      <c r="R104" s="132">
        <v>36537318</v>
      </c>
      <c r="S104" s="133"/>
    </row>
    <row r="105" spans="1:36" ht="15" customHeight="1" x14ac:dyDescent="0.25">
      <c r="A105" s="153" t="s">
        <v>155</v>
      </c>
      <c r="B105" s="153"/>
      <c r="C105" s="153"/>
      <c r="D105" s="153"/>
      <c r="E105" s="153"/>
      <c r="F105" s="153"/>
      <c r="G105" s="153"/>
      <c r="H105" s="153"/>
      <c r="I105" s="153"/>
      <c r="J105" s="153"/>
      <c r="K105" s="153"/>
      <c r="L105" s="153"/>
      <c r="M105" s="153"/>
      <c r="N105" s="153"/>
      <c r="O105" s="153"/>
      <c r="P105" s="130"/>
      <c r="Q105" s="141">
        <f>+R105/R103</f>
        <v>2.8702922972708284E-2</v>
      </c>
      <c r="R105" s="132">
        <v>37695830</v>
      </c>
      <c r="S105" s="133"/>
    </row>
    <row r="106" spans="1:36" ht="15" customHeight="1" x14ac:dyDescent="0.25">
      <c r="A106" s="152" t="s">
        <v>156</v>
      </c>
      <c r="B106" s="152"/>
      <c r="C106" s="152"/>
      <c r="D106" s="152"/>
      <c r="E106" s="152"/>
      <c r="F106" s="152"/>
      <c r="G106" s="152"/>
      <c r="H106" s="152"/>
      <c r="I106" s="152"/>
      <c r="J106" s="152"/>
      <c r="K106" s="152"/>
      <c r="L106" s="152"/>
      <c r="M106" s="152"/>
      <c r="N106" s="152"/>
      <c r="O106" s="152"/>
      <c r="P106" s="152"/>
      <c r="Q106" s="152"/>
      <c r="R106" s="127">
        <f>ROUND(SUM(R103:R105),0)</f>
        <v>1387542947</v>
      </c>
      <c r="S106" s="128"/>
    </row>
    <row r="107" spans="1:36" ht="15" hidden="1" customHeight="1" x14ac:dyDescent="0.25">
      <c r="A107" s="154"/>
      <c r="B107" s="154"/>
      <c r="C107" s="154"/>
      <c r="D107" s="154"/>
      <c r="E107" s="154"/>
      <c r="F107" s="154"/>
      <c r="G107" s="154"/>
      <c r="H107" s="154"/>
      <c r="I107" s="154"/>
      <c r="J107" s="154"/>
      <c r="K107" s="154"/>
      <c r="L107" s="154"/>
      <c r="M107" s="154"/>
      <c r="N107" s="154"/>
      <c r="O107" s="154"/>
      <c r="P107" s="154"/>
      <c r="Q107" s="154"/>
      <c r="R107" s="127"/>
      <c r="S107" s="128"/>
    </row>
    <row r="108" spans="1:36" ht="15" hidden="1" customHeight="1" x14ac:dyDescent="0.25">
      <c r="A108" s="152" t="s">
        <v>157</v>
      </c>
      <c r="B108" s="152"/>
      <c r="C108" s="152"/>
      <c r="D108" s="152"/>
      <c r="E108" s="152"/>
      <c r="F108" s="152"/>
      <c r="G108" s="152"/>
      <c r="H108" s="152"/>
      <c r="I108" s="152"/>
      <c r="J108" s="152"/>
      <c r="K108" s="152"/>
      <c r="L108" s="152"/>
      <c r="M108" s="152"/>
      <c r="N108" s="152"/>
      <c r="O108" s="152"/>
      <c r="P108" s="152"/>
      <c r="Q108" s="152"/>
      <c r="R108" s="127">
        <f>ROUND(SUM(R106-R107),0)</f>
        <v>1387542947</v>
      </c>
      <c r="S108" s="128"/>
    </row>
    <row r="109" spans="1:36" ht="15" customHeight="1" x14ac:dyDescent="0.25">
      <c r="A109" s="154" t="s">
        <v>158</v>
      </c>
      <c r="B109" s="154"/>
      <c r="C109" s="154"/>
      <c r="D109" s="154"/>
      <c r="E109" s="154"/>
      <c r="F109" s="154"/>
      <c r="G109" s="154"/>
      <c r="H109" s="154"/>
      <c r="I109" s="154"/>
      <c r="J109" s="154"/>
      <c r="K109" s="154"/>
      <c r="L109" s="154"/>
      <c r="M109" s="154"/>
      <c r="N109" s="154"/>
      <c r="O109" s="154"/>
      <c r="P109" s="154"/>
      <c r="Q109" s="154"/>
      <c r="R109" s="127">
        <f>+R108</f>
        <v>1387542947</v>
      </c>
      <c r="S109" s="128"/>
      <c r="AB109" s="142"/>
    </row>
    <row r="110" spans="1:36" x14ac:dyDescent="0.25">
      <c r="AC110" s="147"/>
      <c r="AD110" s="148"/>
    </row>
    <row r="113" spans="3:21" ht="20.399999999999999" x14ac:dyDescent="0.25">
      <c r="U113" s="149"/>
    </row>
    <row r="117" spans="3:21" x14ac:dyDescent="0.25">
      <c r="C117" s="150"/>
    </row>
    <row r="118" spans="3:21" x14ac:dyDescent="0.25">
      <c r="C118" s="150"/>
      <c r="T118" s="146"/>
    </row>
    <row r="119" spans="3:21" x14ac:dyDescent="0.25">
      <c r="C119" s="150"/>
    </row>
    <row r="120" spans="3:21" x14ac:dyDescent="0.25">
      <c r="C120" s="151"/>
    </row>
  </sheetData>
  <sheetProtection selectLockedCells="1" selectUnlockedCells="1"/>
  <mergeCells count="43">
    <mergeCell ref="A106:Q106"/>
    <mergeCell ref="A107:Q107"/>
    <mergeCell ref="A108:Q108"/>
    <mergeCell ref="A109:Q109"/>
    <mergeCell ref="A101:O101"/>
    <mergeCell ref="A102:O102"/>
    <mergeCell ref="A103:O103"/>
    <mergeCell ref="A104:O104"/>
    <mergeCell ref="A105:O105"/>
    <mergeCell ref="U82:Y82"/>
    <mergeCell ref="Q89:R89"/>
    <mergeCell ref="U91:Y91"/>
    <mergeCell ref="Q97:R97"/>
    <mergeCell ref="A99:O99"/>
    <mergeCell ref="A100:O100"/>
    <mergeCell ref="X8:X9"/>
    <mergeCell ref="Y8:Y9"/>
    <mergeCell ref="U10:Y10"/>
    <mergeCell ref="Q45:R45"/>
    <mergeCell ref="Q72:R72"/>
    <mergeCell ref="Q80:R80"/>
    <mergeCell ref="Q7:Q8"/>
    <mergeCell ref="R7:R8"/>
    <mergeCell ref="U7:Y7"/>
    <mergeCell ref="I8:J8"/>
    <mergeCell ref="K8:L8"/>
    <mergeCell ref="M8:N8"/>
    <mergeCell ref="O8:P8"/>
    <mergeCell ref="U8:U9"/>
    <mergeCell ref="V8:V9"/>
    <mergeCell ref="W8:W9"/>
    <mergeCell ref="A7:A8"/>
    <mergeCell ref="B7:B8"/>
    <mergeCell ref="C7:C8"/>
    <mergeCell ref="D7:D8"/>
    <mergeCell ref="E7:E8"/>
    <mergeCell ref="I7:P7"/>
    <mergeCell ref="A5:R5"/>
    <mergeCell ref="A1:R1"/>
    <mergeCell ref="A2:C2"/>
    <mergeCell ref="D2:R2"/>
    <mergeCell ref="A3:R3"/>
    <mergeCell ref="A4:R4"/>
  </mergeCells>
  <printOptions horizontalCentered="1"/>
  <pageMargins left="0.7" right="0.7" top="0.75" bottom="0.75" header="0.3" footer="0.3"/>
  <pageSetup scale="67" fitToHeight="0" orientation="portrait" r:id="rId1"/>
  <rowBreaks count="1" manualBreakCount="1">
    <brk id="72" max="3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4</vt:i4>
      </vt:variant>
    </vt:vector>
  </HeadingPairs>
  <TitlesOfParts>
    <vt:vector size="6" baseType="lpstr">
      <vt:lpstr>OFERTA</vt:lpstr>
      <vt:lpstr>PTO</vt:lpstr>
      <vt:lpstr>OFERTA!Área_de_impresión</vt:lpstr>
      <vt:lpstr>PTO!Área_de_impresión</vt:lpstr>
      <vt:lpstr>OFERTA!Títulos_a_imprimir</vt:lpstr>
      <vt:lpstr>PTO!Títulos_a_imprimir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2024-06-28T17:29:26Z</dcterms:created>
  <dcterms:modified xsi:type="dcterms:W3CDTF">2024-06-28T19:13:13Z</dcterms:modified>
</cp:coreProperties>
</file>