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F INGENIERO EXT2\Documents\1 Armando\00 año 2024\gober\agronegocios\"/>
    </mc:Choice>
  </mc:AlternateContent>
  <bookViews>
    <workbookView xWindow="0" yWindow="0" windowWidth="20490" windowHeight="7635" activeTab="2"/>
  </bookViews>
  <sheets>
    <sheet name="CRONOGRAMA" sheetId="13" r:id="rId1"/>
    <sheet name="ppto detallado " sheetId="15" r:id="rId2"/>
    <sheet name="FACTOR MULTIPLICADOR " sheetId="19" r:id="rId3"/>
    <sheet name="PPTO MGA" sheetId="17" r:id="rId4"/>
    <sheet name="PPTO ESCANEADO " sheetId="16" r:id="rId5"/>
    <sheet name="PLAN 100 PRODUC - 400MM COFIN" sheetId="14" r:id="rId6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0" i="19" l="1"/>
  <c r="C38" i="19"/>
  <c r="C12" i="19"/>
  <c r="C11" i="19"/>
  <c r="C10" i="19"/>
  <c r="C20" i="19" s="1"/>
  <c r="C3" i="19"/>
  <c r="C42" i="19" l="1"/>
  <c r="F17" i="15" l="1"/>
  <c r="F16" i="15"/>
  <c r="F18" i="15" s="1"/>
  <c r="F15" i="15"/>
  <c r="F10" i="15"/>
  <c r="F14" i="15"/>
  <c r="F9" i="15"/>
  <c r="H16" i="17"/>
  <c r="I16" i="17"/>
  <c r="H13" i="17"/>
  <c r="I13" i="17"/>
  <c r="I11" i="17"/>
  <c r="I10" i="17"/>
  <c r="H11" i="17"/>
  <c r="H10" i="17"/>
  <c r="I19" i="17"/>
  <c r="I8" i="17"/>
  <c r="I7" i="17"/>
  <c r="H7" i="17"/>
  <c r="J12" i="17"/>
  <c r="J6" i="17"/>
  <c r="J15" i="17"/>
  <c r="J9" i="17"/>
  <c r="F7" i="15"/>
  <c r="F8" i="15"/>
  <c r="F6" i="15"/>
  <c r="F11" i="15" l="1"/>
  <c r="F12" i="15" s="1"/>
  <c r="F20" i="15" s="1"/>
  <c r="F22" i="15" s="1"/>
  <c r="F23" i="15" s="1"/>
  <c r="J17" i="17"/>
  <c r="O11" i="14"/>
  <c r="E12" i="14"/>
  <c r="W14" i="14"/>
  <c r="U14" i="14"/>
  <c r="S14" i="14"/>
  <c r="Q14" i="14"/>
  <c r="L14" i="14"/>
  <c r="K14" i="14"/>
  <c r="I14" i="14"/>
  <c r="X13" i="14"/>
  <c r="V13" i="14"/>
  <c r="T13" i="14"/>
  <c r="R13" i="14"/>
  <c r="P13" i="14"/>
  <c r="N13" i="14"/>
  <c r="J13" i="14"/>
  <c r="G13" i="14"/>
  <c r="H13" i="14" s="1"/>
  <c r="Z13" i="14" s="1"/>
  <c r="X12" i="14"/>
  <c r="X14" i="14" s="1"/>
  <c r="V12" i="14"/>
  <c r="V14" i="14" s="1"/>
  <c r="T12" i="14"/>
  <c r="R12" i="14"/>
  <c r="P12" i="14"/>
  <c r="N12" i="14"/>
  <c r="J12" i="14"/>
  <c r="G12" i="14"/>
  <c r="T11" i="14"/>
  <c r="R11" i="14"/>
  <c r="N11" i="14"/>
  <c r="J11" i="14"/>
  <c r="T10" i="14"/>
  <c r="R10" i="14"/>
  <c r="M10" i="14"/>
  <c r="N10" i="14" s="1"/>
  <c r="J10" i="14"/>
  <c r="G10" i="14"/>
  <c r="Z10" i="14" s="1"/>
  <c r="G9" i="14"/>
  <c r="Y8" i="14"/>
  <c r="T8" i="14"/>
  <c r="R8" i="14"/>
  <c r="M8" i="14"/>
  <c r="N8" i="14" s="1"/>
  <c r="J8" i="14"/>
  <c r="G8" i="14"/>
  <c r="Y7" i="14"/>
  <c r="T7" i="14"/>
  <c r="T14" i="14" s="1"/>
  <c r="R7" i="14"/>
  <c r="R14" i="14" s="1"/>
  <c r="N7" i="14"/>
  <c r="M7" i="14"/>
  <c r="M14" i="14" s="1"/>
  <c r="J7" i="14"/>
  <c r="G7" i="14"/>
  <c r="G6" i="14"/>
  <c r="Y6" i="14" s="1"/>
  <c r="G5" i="14"/>
  <c r="F24" i="15" l="1"/>
  <c r="F25" i="15" s="1"/>
  <c r="J14" i="14"/>
  <c r="O14" i="14"/>
  <c r="P11" i="14"/>
  <c r="P14" i="14" s="1"/>
  <c r="G11" i="14"/>
  <c r="H7" i="14"/>
  <c r="Y14" i="14"/>
  <c r="H12" i="14"/>
  <c r="Y12" i="14"/>
  <c r="G14" i="14"/>
  <c r="F14" i="14" s="1"/>
  <c r="N14" i="14"/>
  <c r="H5" i="14"/>
  <c r="Z5" i="14"/>
  <c r="Y9" i="14"/>
  <c r="Z11" i="14" l="1"/>
  <c r="Z14" i="14" s="1"/>
  <c r="H11" i="14"/>
  <c r="H14" i="14" s="1"/>
</calcChain>
</file>

<file path=xl/sharedStrings.xml><?xml version="1.0" encoding="utf-8"?>
<sst xmlns="http://schemas.openxmlformats.org/spreadsheetml/2006/main" count="197" uniqueCount="168">
  <si>
    <t>ITEM</t>
  </si>
  <si>
    <t>ACTIVIDAD</t>
  </si>
  <si>
    <t xml:space="preserve">CANTIDAD </t>
  </si>
  <si>
    <t xml:space="preserve">VALOR UNITARIO </t>
  </si>
  <si>
    <t>VALOR TOTAL</t>
  </si>
  <si>
    <t>1.1</t>
  </si>
  <si>
    <t>1.2</t>
  </si>
  <si>
    <t>OBJETIVO</t>
  </si>
  <si>
    <t>Análisis exploratorio del agronegocio</t>
  </si>
  <si>
    <t>1.3</t>
  </si>
  <si>
    <t>MES</t>
  </si>
  <si>
    <t>I</t>
  </si>
  <si>
    <t>II</t>
  </si>
  <si>
    <t>III</t>
  </si>
  <si>
    <t>IV</t>
  </si>
  <si>
    <t>V</t>
  </si>
  <si>
    <t>Gestión de actores locales</t>
  </si>
  <si>
    <t>IDENTIFICAR Y CONFIRMAR EN TERRITORIO LAS ÁREAS DE MAYOR POTENCIAL EN LAS ZODES SELECCIONADAS PARA EL MONTAJE DE AGRONEGOCIOS.</t>
  </si>
  <si>
    <t>IDENTIFICACIÓN DE ACTORES LOCALES PARA EL APOYO EN LA PRESELECCIÓN DE BENEFICIARIOS.</t>
  </si>
  <si>
    <t>PROMOCIÓN DE LOS AGRONEGOCIOS PRIORIZADOS A LOS PRODUCTORES AGROPECUARIOS.</t>
  </si>
  <si>
    <t>Socialización del proyecto</t>
  </si>
  <si>
    <t>1.4</t>
  </si>
  <si>
    <t>1.5</t>
  </si>
  <si>
    <t>FASE EXPLORATORIA PARA LA IMPLEMENTACIÓN DE AGRONEGOCIOS CON CULTIVOS PERENNES Y SEMIPERENNES COMO ESTRATEGIA PARA LA REACTIVACIÓN PRODUCTIVA DE LAS ZONAS DE DESARROLLO ECONÓMICO Y SOCIAL DEL DEPARTAMENTO DE BOLÍVAR</t>
  </si>
  <si>
    <t xml:space="preserve">Caracterización asociativa. </t>
  </si>
  <si>
    <t>Recepción y evaluación documental</t>
  </si>
  <si>
    <t>RECURSO</t>
  </si>
  <si>
    <t>INDICADOR</t>
  </si>
  <si>
    <t>TOTAL ITEM</t>
  </si>
  <si>
    <t>GOB BOLIVAR</t>
  </si>
  <si>
    <t>Caracterización Zodes</t>
  </si>
  <si>
    <t>Descripción y preselección zonal</t>
  </si>
  <si>
    <t>Articulación municipal</t>
  </si>
  <si>
    <t>Validar y seleccionar los beneficiarios (verificación en finca de cumplimiento de requisitos técnicos y financieros)</t>
  </si>
  <si>
    <t xml:space="preserve">Socializacion y promoción de proyecto </t>
  </si>
  <si>
    <t xml:space="preserve">Recepción y evaluación documental </t>
  </si>
  <si>
    <t>Jornadas de evaluación y retroalimentación</t>
  </si>
  <si>
    <t xml:space="preserve">Visita de caracterizacion predial a productores preseleccionados </t>
  </si>
  <si>
    <t>Visita de caracterización por productor</t>
  </si>
  <si>
    <t>Caracterización Asociativa</t>
  </si>
  <si>
    <t>Visita de caracterización por municipios</t>
  </si>
  <si>
    <t>Realizar acompañamiento técnico en gestión crediticia para la implementación de cultivos perennes y semiperennes</t>
  </si>
  <si>
    <t>Gestor de crédito</t>
  </si>
  <si>
    <t xml:space="preserve">Acompañamiento en estructuración del plan de credito /productor </t>
  </si>
  <si>
    <t>Realizar acompañamiento técnico en la aplicación del paquete tecnológico para los cultivos de cada agronegocio seleccionado.</t>
  </si>
  <si>
    <t xml:space="preserve">Mano de obra calificada </t>
  </si>
  <si>
    <t>Visitas acompañamiento tecnico/Productor</t>
  </si>
  <si>
    <t xml:space="preserve">Realizar capacitación en el componente agrícola en BPA, los paquetes tecnológicos de cada cultivo y la gestión empresarial predial </t>
  </si>
  <si>
    <t>Sesiones por cada 20 productores</t>
  </si>
  <si>
    <t>TOTAL</t>
  </si>
  <si>
    <t>1 - MES 0</t>
  </si>
  <si>
    <t>2 - MES 1</t>
  </si>
  <si>
    <t>3,1 - MES 3</t>
  </si>
  <si>
    <t>3,2 - MES 5</t>
  </si>
  <si>
    <t>3,3 - MES 8</t>
  </si>
  <si>
    <t>3,4 - MES 12</t>
  </si>
  <si>
    <t>4 - MES 18</t>
  </si>
  <si>
    <t>5 - MES 30</t>
  </si>
  <si>
    <t>Eventos de socialización para los municipios</t>
  </si>
  <si>
    <t>ALIADO</t>
  </si>
  <si>
    <t xml:space="preserve">dedicación </t>
  </si>
  <si>
    <t xml:space="preserve">Honorario </t>
  </si>
  <si>
    <t xml:space="preserve">plazo </t>
  </si>
  <si>
    <t xml:space="preserve">cantidad </t>
  </si>
  <si>
    <t xml:space="preserve">Director </t>
  </si>
  <si>
    <t xml:space="preserve">Ingeniero Agronomo </t>
  </si>
  <si>
    <t xml:space="preserve">Trabajador Social </t>
  </si>
  <si>
    <t xml:space="preserve">valor parcial </t>
  </si>
  <si>
    <t>Descripción</t>
  </si>
  <si>
    <t>Unida</t>
  </si>
  <si>
    <t>Cantidad</t>
  </si>
  <si>
    <t>No de días</t>
  </si>
  <si>
    <t>Valor Unitario</t>
  </si>
  <si>
    <t>Valor parcial</t>
  </si>
  <si>
    <t>Análisis exploratorio del Agro Negocio</t>
  </si>
  <si>
    <t>Un</t>
  </si>
  <si>
    <t>Realizar acompañamiento técnico en gestión crediticia para la implementación de cultivos perennes y semi perennes</t>
  </si>
  <si>
    <t>Realizar acompañamiento técnico en la aplicación del paquete tecnológico para los cultivos de cada agronegocio seleccionado</t>
  </si>
  <si>
    <t xml:space="preserve">Transporte </t>
  </si>
  <si>
    <t>2.1</t>
  </si>
  <si>
    <t>2.2</t>
  </si>
  <si>
    <t>3.1</t>
  </si>
  <si>
    <t>3.2</t>
  </si>
  <si>
    <t>4.1</t>
  </si>
  <si>
    <t>4.2</t>
  </si>
  <si>
    <t xml:space="preserve">ACTIVIDAD 1 </t>
  </si>
  <si>
    <t>ACTIVIDAD 2</t>
  </si>
  <si>
    <t>ACTIVIDAD 3</t>
  </si>
  <si>
    <t>ACTIVIDAD  4</t>
  </si>
  <si>
    <t xml:space="preserve">Encuesta </t>
  </si>
  <si>
    <t xml:space="preserve">analistas de credito </t>
  </si>
  <si>
    <t xml:space="preserve">capacitación </t>
  </si>
  <si>
    <t>secretaria</t>
  </si>
  <si>
    <t xml:space="preserve">valor Parcial </t>
  </si>
  <si>
    <t xml:space="preserve">Costo Directo </t>
  </si>
  <si>
    <t>Costos indirecto s</t>
  </si>
  <si>
    <t xml:space="preserve">Total </t>
  </si>
  <si>
    <t xml:space="preserve">*Adminitración </t>
  </si>
  <si>
    <t xml:space="preserve">*Administración incluye impuestos locales 10% aproximadamente + gastos de oficina servicios y comunicaciones </t>
  </si>
  <si>
    <t xml:space="preserve">Valor antes de iva </t>
  </si>
  <si>
    <t xml:space="preserve">IVA </t>
  </si>
  <si>
    <t xml:space="preserve">Lanzamiento  del proyecto </t>
  </si>
  <si>
    <t>El transporte deberia cubrir el periodo del poroyecto es decir 5 meses y los tres zodes, se coloca el equivalente a lo consignado en la MGA</t>
  </si>
  <si>
    <t xml:space="preserve">Factor multiplicador </t>
  </si>
  <si>
    <t xml:space="preserve">EL EQUIPO TECNICO DEBERIA CORRESPONDER POR ZODES ES DECIR TRES EQUIPOS NO OBSTANTE SE ESTABLECEN DOS PARA QUE ENCUADRE CON EL PRESUPUESTO GLOBAL </t>
  </si>
  <si>
    <t>Vacaciones</t>
  </si>
  <si>
    <t>Salud</t>
  </si>
  <si>
    <t>SENA</t>
  </si>
  <si>
    <t>ICBF</t>
  </si>
  <si>
    <t>CALCULO DEL FACTOR MULTIPLICADOR</t>
  </si>
  <si>
    <t>HONORARIOS MENSUAL  BASICO</t>
  </si>
  <si>
    <t>PRESTACIONES SOCIALES</t>
  </si>
  <si>
    <t>Prima mensual</t>
  </si>
  <si>
    <t>Cesantía mensual</t>
  </si>
  <si>
    <t>2.3</t>
  </si>
  <si>
    <t>Intereses de cesantías</t>
  </si>
  <si>
    <t>2.4</t>
  </si>
  <si>
    <t>2.5</t>
  </si>
  <si>
    <t>Pensión</t>
  </si>
  <si>
    <t>2.6</t>
  </si>
  <si>
    <t>2.7</t>
  </si>
  <si>
    <t>2.8</t>
  </si>
  <si>
    <t>Subsidio Familiar</t>
  </si>
  <si>
    <t>2.9</t>
  </si>
  <si>
    <t>2.10</t>
  </si>
  <si>
    <t>Polizas</t>
  </si>
  <si>
    <t>2.11</t>
  </si>
  <si>
    <t>Dotación</t>
  </si>
  <si>
    <t>2.12</t>
  </si>
  <si>
    <t>IVM</t>
  </si>
  <si>
    <t>2.13</t>
  </si>
  <si>
    <t>EGM</t>
  </si>
  <si>
    <t>2.14</t>
  </si>
  <si>
    <t>ATEP</t>
  </si>
  <si>
    <t>2.15</t>
  </si>
  <si>
    <t>Otros</t>
  </si>
  <si>
    <t xml:space="preserve">SUBTOTAL  2  -  PRESTACIONES SOCIALES    </t>
  </si>
  <si>
    <t>COSTOS INDIRECTOS</t>
  </si>
  <si>
    <t>GASTOS LEGALES Y DE ADMINISTRACION</t>
  </si>
  <si>
    <t>Gastos directos no reembolsables</t>
  </si>
  <si>
    <t>Arriendos oficinas</t>
  </si>
  <si>
    <t>3.3</t>
  </si>
  <si>
    <t>Servcios públicos</t>
  </si>
  <si>
    <t>3.4</t>
  </si>
  <si>
    <t>Mantenimiento y operación de oficinas</t>
  </si>
  <si>
    <t>3.5</t>
  </si>
  <si>
    <t>Utiles y papelería</t>
  </si>
  <si>
    <t>3.6</t>
  </si>
  <si>
    <t>Gastos legales y bancarios</t>
  </si>
  <si>
    <t>3.7</t>
  </si>
  <si>
    <t>Gastos de tranporte y vehículos</t>
  </si>
  <si>
    <t>3.8</t>
  </si>
  <si>
    <t>Sistematización y Administración</t>
  </si>
  <si>
    <t>3.9</t>
  </si>
  <si>
    <t>Salarios y Prestaciones no reembolsables</t>
  </si>
  <si>
    <t>3.10</t>
  </si>
  <si>
    <t>Personal administrativo</t>
  </si>
  <si>
    <t>3.11</t>
  </si>
  <si>
    <t>Preparación de propuesta</t>
  </si>
  <si>
    <t>Otros gastos no reembolsables</t>
  </si>
  <si>
    <t>Seguros</t>
  </si>
  <si>
    <t>Relaciones públicas y Gastos de representación</t>
  </si>
  <si>
    <t>Asesoría legal permanente (responsabilidad civil, penal, laboral, etc.)</t>
  </si>
  <si>
    <t xml:space="preserve">SUBTOTAL  3  -  COSTOS INDIRECTOS    </t>
  </si>
  <si>
    <t>CARGO POR HONORARIOS</t>
  </si>
  <si>
    <t xml:space="preserve">SUBTOTAL  4  -  HONORARIOS     </t>
  </si>
  <si>
    <r>
      <t>FACTOR MULTIPLICADOR</t>
    </r>
    <r>
      <rPr>
        <sz val="12"/>
        <rFont val="Courier New"/>
        <family val="3"/>
      </rPr>
      <t xml:space="preserve">   =   (  1 + 2 + 3 + 4  ) / 100</t>
    </r>
  </si>
  <si>
    <t xml:space="preserve">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</si>
</sst>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$&quot;\ #,##0;[Red]\-&quot;$&quot;\ #,##0"/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&quot;$&quot;\ #,##0"/>
    <numFmt numFmtId="166" formatCode="_-* #.##0_-;\-* #.##0_-;_-* &quot;-&quot;_-;_-@_-"/>
    <numFmt numFmtId="167" formatCode="_-&quot;$&quot;\ * #.##0.00_-;\-&quot;$&quot;\ * #.##0.00_-;_-&quot;$&quot;\ * &quot;-&quot;??_-;_-@_-"/>
    <numFmt numFmtId="172" formatCode="_ * #,##0.00_ ;_ * \-#,##0.00_ ;_ * &quot;-&quot;??_ ;_ @_ 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sz val="11"/>
      <name val="Courier New"/>
      <family val="3"/>
    </font>
    <font>
      <b/>
      <i/>
      <u/>
      <sz val="16"/>
      <name val="Courier New"/>
      <family val="3"/>
    </font>
    <font>
      <b/>
      <sz val="10"/>
      <name val="Courier New"/>
      <family val="3"/>
    </font>
    <font>
      <b/>
      <sz val="12"/>
      <name val="Courier New"/>
      <family val="3"/>
    </font>
    <font>
      <b/>
      <sz val="11"/>
      <name val="Courier New"/>
      <family val="3"/>
    </font>
    <font>
      <sz val="10"/>
      <name val="Courier New"/>
      <family val="3"/>
    </font>
    <font>
      <sz val="12"/>
      <name val="Courier New"/>
      <family val="3"/>
    </font>
    <font>
      <b/>
      <sz val="14"/>
      <name val="Courier New"/>
      <family val="3"/>
    </font>
    <font>
      <b/>
      <i/>
      <sz val="11"/>
      <color indexed="62"/>
      <name val="Courier New"/>
      <family val="3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43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41" fontId="1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6" fillId="0" borderId="0"/>
    <xf numFmtId="0" fontId="7" fillId="0" borderId="0"/>
    <xf numFmtId="9" fontId="7" fillId="0" borderId="0" applyFont="0" applyFill="0" applyBorder="0" applyAlignment="0" applyProtection="0"/>
    <xf numFmtId="172" fontId="7" fillId="0" borderId="0" applyFont="0" applyFill="0" applyBorder="0" applyAlignment="0" applyProtection="0"/>
  </cellStyleXfs>
  <cellXfs count="166">
    <xf numFmtId="0" fontId="0" fillId="0" borderId="0" xfId="0"/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 wrapText="1"/>
    </xf>
    <xf numFmtId="6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2" borderId="3" xfId="0" applyFill="1" applyBorder="1" applyAlignment="1">
      <alignment horizontal="center" vertical="center" wrapText="1"/>
    </xf>
    <xf numFmtId="165" fontId="0" fillId="0" borderId="9" xfId="0" applyNumberFormat="1" applyBorder="1" applyAlignment="1">
      <alignment horizontal="center" vertical="center" wrapText="1"/>
    </xf>
    <xf numFmtId="6" fontId="0" fillId="0" borderId="9" xfId="0" applyNumberFormat="1" applyBorder="1" applyAlignment="1">
      <alignment horizontal="center" vertical="center" wrapText="1"/>
    </xf>
    <xf numFmtId="6" fontId="0" fillId="2" borderId="3" xfId="0" applyNumberFormat="1" applyFill="1" applyBorder="1" applyAlignment="1">
      <alignment horizontal="center" vertical="center" wrapText="1"/>
    </xf>
    <xf numFmtId="6" fontId="0" fillId="2" borderId="9" xfId="0" applyNumberFormat="1" applyFill="1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165" fontId="0" fillId="0" borderId="7" xfId="0" applyNumberFormat="1" applyBorder="1" applyAlignment="1">
      <alignment horizontal="center" vertical="center" wrapText="1"/>
    </xf>
    <xf numFmtId="165" fontId="0" fillId="2" borderId="7" xfId="0" applyNumberFormat="1" applyFill="1" applyBorder="1" applyAlignment="1">
      <alignment horizontal="center" vertical="center" wrapText="1"/>
    </xf>
    <xf numFmtId="6" fontId="0" fillId="2" borderId="8" xfId="0" applyNumberForma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165" fontId="0" fillId="0" borderId="21" xfId="0" applyNumberFormat="1" applyBorder="1" applyAlignment="1">
      <alignment horizontal="center" vertical="center" wrapText="1"/>
    </xf>
    <xf numFmtId="165" fontId="0" fillId="0" borderId="16" xfId="0" applyNumberForma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165" fontId="0" fillId="0" borderId="25" xfId="0" applyNumberForma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165" fontId="0" fillId="0" borderId="26" xfId="0" applyNumberFormat="1" applyBorder="1" applyAlignment="1">
      <alignment horizontal="center" vertical="center" wrapText="1"/>
    </xf>
    <xf numFmtId="6" fontId="0" fillId="0" borderId="26" xfId="0" applyNumberForma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6" fontId="0" fillId="0" borderId="25" xfId="0" applyNumberForma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6" fontId="0" fillId="0" borderId="30" xfId="0" applyNumberFormat="1" applyBorder="1" applyAlignment="1">
      <alignment horizontal="center" vertical="center" wrapText="1"/>
    </xf>
    <xf numFmtId="41" fontId="0" fillId="0" borderId="25" xfId="0" applyNumberFormat="1" applyBorder="1" applyAlignment="1">
      <alignment horizontal="center" vertical="center" wrapText="1"/>
    </xf>
    <xf numFmtId="165" fontId="0" fillId="0" borderId="23" xfId="0" applyNumberFormat="1" applyBorder="1" applyAlignment="1">
      <alignment horizontal="center" vertical="center" wrapText="1"/>
    </xf>
    <xf numFmtId="165" fontId="0" fillId="0" borderId="31" xfId="0" applyNumberFormat="1" applyBorder="1" applyAlignment="1">
      <alignment horizontal="center" vertical="center" wrapText="1"/>
    </xf>
    <xf numFmtId="165" fontId="0" fillId="0" borderId="31" xfId="5" applyNumberFormat="1" applyFont="1" applyFill="1" applyBorder="1" applyAlignment="1">
      <alignment horizontal="center" vertical="center" wrapText="1"/>
    </xf>
    <xf numFmtId="41" fontId="0" fillId="0" borderId="23" xfId="0" applyNumberFormat="1" applyBorder="1" applyAlignment="1">
      <alignment horizontal="center" vertical="center" wrapText="1"/>
    </xf>
    <xf numFmtId="6" fontId="0" fillId="0" borderId="23" xfId="0" applyNumberFormat="1" applyBorder="1" applyAlignment="1">
      <alignment horizontal="center" vertical="center" wrapText="1"/>
    </xf>
    <xf numFmtId="0" fontId="2" fillId="3" borderId="31" xfId="0" applyFont="1" applyFill="1" applyBorder="1" applyAlignment="1">
      <alignment vertical="center" wrapText="1"/>
    </xf>
    <xf numFmtId="6" fontId="2" fillId="3" borderId="31" xfId="0" applyNumberFormat="1" applyFont="1" applyFill="1" applyBorder="1" applyAlignment="1">
      <alignment vertical="center" wrapText="1"/>
    </xf>
    <xf numFmtId="6" fontId="2" fillId="4" borderId="33" xfId="0" applyNumberFormat="1" applyFont="1" applyFill="1" applyBorder="1" applyAlignment="1">
      <alignment horizontal="center" vertical="center" wrapText="1"/>
    </xf>
    <xf numFmtId="6" fontId="2" fillId="4" borderId="36" xfId="1" applyNumberFormat="1" applyFont="1" applyFill="1" applyBorder="1" applyAlignment="1">
      <alignment horizontal="center" vertical="center" wrapText="1"/>
    </xf>
    <xf numFmtId="0" fontId="2" fillId="5" borderId="37" xfId="0" applyFont="1" applyFill="1" applyBorder="1" applyAlignment="1">
      <alignment horizontal="center" vertical="center" wrapText="1"/>
    </xf>
    <xf numFmtId="0" fontId="2" fillId="5" borderId="38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39" xfId="0" applyFont="1" applyFill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39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41" fontId="0" fillId="0" borderId="40" xfId="1" applyFont="1" applyFill="1" applyBorder="1" applyAlignment="1">
      <alignment horizontal="center" vertical="center" wrapText="1"/>
    </xf>
    <xf numFmtId="41" fontId="0" fillId="0" borderId="9" xfId="1" applyFont="1" applyFill="1" applyBorder="1" applyAlignment="1">
      <alignment horizontal="center" vertical="center" wrapText="1"/>
    </xf>
    <xf numFmtId="6" fontId="0" fillId="0" borderId="2" xfId="0" applyNumberFormat="1" applyBorder="1" applyAlignment="1">
      <alignment horizontal="center" vertical="center" wrapText="1"/>
    </xf>
    <xf numFmtId="41" fontId="0" fillId="0" borderId="2" xfId="1" applyFont="1" applyFill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41" fontId="0" fillId="5" borderId="2" xfId="1" applyFont="1" applyFill="1" applyBorder="1" applyAlignment="1">
      <alignment horizontal="center" vertical="center" wrapText="1"/>
    </xf>
    <xf numFmtId="165" fontId="0" fillId="0" borderId="2" xfId="5" applyNumberFormat="1" applyFont="1" applyFill="1" applyBorder="1" applyAlignment="1">
      <alignment horizontal="center" vertical="center" wrapText="1"/>
    </xf>
    <xf numFmtId="165" fontId="0" fillId="0" borderId="9" xfId="5" applyNumberFormat="1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165" fontId="0" fillId="0" borderId="16" xfId="0" applyNumberFormat="1" applyBorder="1" applyAlignment="1">
      <alignment horizontal="center" vertical="center" wrapText="1"/>
    </xf>
    <xf numFmtId="165" fontId="0" fillId="0" borderId="24" xfId="0" applyNumberForma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6" fontId="0" fillId="0" borderId="18" xfId="0" applyNumberFormat="1" applyBorder="1" applyAlignment="1">
      <alignment horizontal="center" vertical="center" wrapText="1"/>
    </xf>
    <xf numFmtId="6" fontId="0" fillId="0" borderId="27" xfId="0" applyNumberFormat="1" applyBorder="1" applyAlignment="1">
      <alignment horizontal="center" vertical="center" wrapText="1"/>
    </xf>
    <xf numFmtId="6" fontId="0" fillId="0" borderId="3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9" fontId="0" fillId="0" borderId="0" xfId="0" applyNumberFormat="1"/>
    <xf numFmtId="43" fontId="0" fillId="0" borderId="0" xfId="6" applyFont="1"/>
    <xf numFmtId="43" fontId="0" fillId="0" borderId="0" xfId="0" applyNumberFormat="1"/>
    <xf numFmtId="43" fontId="2" fillId="0" borderId="0" xfId="0" applyNumberFormat="1" applyFont="1"/>
    <xf numFmtId="43" fontId="0" fillId="0" borderId="3" xfId="6" applyFont="1" applyBorder="1" applyAlignment="1">
      <alignment vertical="center" wrapText="1"/>
    </xf>
    <xf numFmtId="0" fontId="0" fillId="0" borderId="3" xfId="0" applyBorder="1"/>
    <xf numFmtId="43" fontId="2" fillId="0" borderId="3" xfId="0" applyNumberFormat="1" applyFont="1" applyBorder="1"/>
    <xf numFmtId="0" fontId="2" fillId="0" borderId="3" xfId="0" applyFont="1" applyBorder="1" applyAlignment="1">
      <alignment vertical="center" wrapText="1"/>
    </xf>
    <xf numFmtId="43" fontId="2" fillId="0" borderId="3" xfId="6" applyFont="1" applyBorder="1" applyAlignment="1">
      <alignment vertical="center" wrapText="1"/>
    </xf>
    <xf numFmtId="43" fontId="0" fillId="0" borderId="3" xfId="0" applyNumberFormat="1" applyBorder="1"/>
    <xf numFmtId="0" fontId="0" fillId="0" borderId="3" xfId="0" applyBorder="1" applyAlignment="1">
      <alignment wrapText="1"/>
    </xf>
    <xf numFmtId="0" fontId="0" fillId="0" borderId="0" xfId="0" applyFill="1"/>
    <xf numFmtId="43" fontId="0" fillId="0" borderId="0" xfId="6" applyFont="1" applyFill="1"/>
    <xf numFmtId="43" fontId="0" fillId="0" borderId="0" xfId="0" applyNumberFormat="1" applyFill="1"/>
    <xf numFmtId="0" fontId="0" fillId="7" borderId="0" xfId="0" applyFill="1"/>
    <xf numFmtId="43" fontId="0" fillId="7" borderId="0" xfId="0" applyNumberFormat="1" applyFill="1"/>
    <xf numFmtId="0" fontId="0" fillId="2" borderId="0" xfId="0" applyFill="1"/>
    <xf numFmtId="43" fontId="0" fillId="2" borderId="0" xfId="6" applyFont="1" applyFill="1"/>
    <xf numFmtId="43" fontId="0" fillId="2" borderId="0" xfId="0" applyNumberFormat="1" applyFill="1"/>
    <xf numFmtId="0" fontId="0" fillId="4" borderId="0" xfId="0" applyFill="1"/>
    <xf numFmtId="43" fontId="0" fillId="4" borderId="0" xfId="0" applyNumberFormat="1" applyFill="1"/>
    <xf numFmtId="9" fontId="0" fillId="4" borderId="0" xfId="0" applyNumberFormat="1" applyFill="1"/>
    <xf numFmtId="0" fontId="8" fillId="0" borderId="10" xfId="10" applyFont="1" applyBorder="1" applyAlignment="1">
      <alignment vertical="center"/>
    </xf>
    <xf numFmtId="0" fontId="9" fillId="0" borderId="11" xfId="10" applyFont="1" applyBorder="1" applyAlignment="1">
      <alignment horizontal="center" vertical="center"/>
    </xf>
    <xf numFmtId="10" fontId="8" fillId="0" borderId="12" xfId="11" applyNumberFormat="1" applyFont="1" applyBorder="1" applyAlignment="1">
      <alignment horizontal="center" vertical="center"/>
    </xf>
    <xf numFmtId="0" fontId="8" fillId="0" borderId="0" xfId="10" applyFont="1" applyAlignment="1">
      <alignment vertical="center"/>
    </xf>
    <xf numFmtId="0" fontId="8" fillId="0" borderId="28" xfId="10" applyFont="1" applyBorder="1" applyAlignment="1">
      <alignment vertical="center"/>
    </xf>
    <xf numFmtId="10" fontId="8" fillId="0" borderId="41" xfId="11" applyNumberFormat="1" applyFont="1" applyBorder="1" applyAlignment="1">
      <alignment horizontal="center" vertical="center"/>
    </xf>
    <xf numFmtId="0" fontId="10" fillId="0" borderId="2" xfId="10" applyFont="1" applyBorder="1" applyAlignment="1">
      <alignment horizontal="center" vertical="center"/>
    </xf>
    <xf numFmtId="0" fontId="11" fillId="0" borderId="3" xfId="10" applyFont="1" applyBorder="1" applyAlignment="1">
      <alignment vertical="center"/>
    </xf>
    <xf numFmtId="10" fontId="12" fillId="0" borderId="9" xfId="11" applyNumberFormat="1" applyFont="1" applyFill="1" applyBorder="1" applyAlignment="1">
      <alignment horizontal="center" vertical="center"/>
    </xf>
    <xf numFmtId="10" fontId="8" fillId="0" borderId="9" xfId="11" applyNumberFormat="1" applyFont="1" applyBorder="1" applyAlignment="1">
      <alignment horizontal="center" vertical="center"/>
    </xf>
    <xf numFmtId="0" fontId="13" fillId="0" borderId="42" xfId="10" applyFont="1" applyBorder="1" applyAlignment="1">
      <alignment horizontal="center" vertical="center"/>
    </xf>
    <xf numFmtId="0" fontId="8" fillId="0" borderId="43" xfId="10" applyFont="1" applyBorder="1" applyAlignment="1">
      <alignment vertical="center"/>
    </xf>
    <xf numFmtId="10" fontId="8" fillId="0" borderId="44" xfId="11" applyNumberFormat="1" applyFont="1" applyBorder="1" applyAlignment="1">
      <alignment horizontal="center" vertical="center"/>
    </xf>
    <xf numFmtId="0" fontId="13" fillId="0" borderId="37" xfId="10" applyFont="1" applyBorder="1" applyAlignment="1">
      <alignment horizontal="center" vertical="center"/>
    </xf>
    <xf numFmtId="0" fontId="8" fillId="0" borderId="22" xfId="10" applyFont="1" applyBorder="1" applyAlignment="1">
      <alignment vertical="center"/>
    </xf>
    <xf numFmtId="0" fontId="12" fillId="0" borderId="3" xfId="10" applyFont="1" applyBorder="1" applyAlignment="1">
      <alignment horizontal="right" vertical="center"/>
    </xf>
    <xf numFmtId="0" fontId="10" fillId="0" borderId="45" xfId="10" applyFont="1" applyBorder="1" applyAlignment="1">
      <alignment horizontal="center" vertical="center"/>
    </xf>
    <xf numFmtId="0" fontId="11" fillId="0" borderId="46" xfId="10" applyFont="1" applyBorder="1" applyAlignment="1">
      <alignment vertical="center"/>
    </xf>
    <xf numFmtId="0" fontId="8" fillId="0" borderId="45" xfId="10" applyFont="1" applyBorder="1" applyAlignment="1">
      <alignment vertical="center"/>
    </xf>
    <xf numFmtId="0" fontId="12" fillId="0" borderId="46" xfId="10" applyFont="1" applyBorder="1" applyAlignment="1">
      <alignment vertical="center"/>
    </xf>
    <xf numFmtId="10" fontId="8" fillId="0" borderId="47" xfId="11" applyNumberFormat="1" applyFont="1" applyBorder="1" applyAlignment="1">
      <alignment horizontal="center" vertical="center"/>
    </xf>
    <xf numFmtId="0" fontId="8" fillId="0" borderId="48" xfId="10" applyFont="1" applyBorder="1" applyAlignment="1">
      <alignment vertical="center"/>
    </xf>
    <xf numFmtId="10" fontId="8" fillId="0" borderId="38" xfId="11" applyNumberFormat="1" applyFont="1" applyBorder="1" applyAlignment="1">
      <alignment horizontal="center" vertical="center"/>
    </xf>
    <xf numFmtId="0" fontId="13" fillId="0" borderId="2" xfId="10" applyFont="1" applyBorder="1" applyAlignment="1">
      <alignment horizontal="center" vertical="center"/>
    </xf>
    <xf numFmtId="0" fontId="12" fillId="0" borderId="3" xfId="10" applyFont="1" applyBorder="1" applyAlignment="1">
      <alignment vertical="center"/>
    </xf>
    <xf numFmtId="0" fontId="8" fillId="0" borderId="2" xfId="10" applyFont="1" applyBorder="1" applyAlignment="1">
      <alignment vertical="center"/>
    </xf>
    <xf numFmtId="10" fontId="8" fillId="0" borderId="9" xfId="11" applyNumberFormat="1" applyFont="1" applyFill="1" applyBorder="1" applyAlignment="1">
      <alignment horizontal="center" vertical="center"/>
    </xf>
    <xf numFmtId="0" fontId="10" fillId="8" borderId="2" xfId="10" applyFont="1" applyFill="1" applyBorder="1" applyAlignment="1">
      <alignment horizontal="center" vertical="center"/>
    </xf>
    <xf numFmtId="0" fontId="11" fillId="8" borderId="3" xfId="10" applyFont="1" applyFill="1" applyBorder="1" applyAlignment="1">
      <alignment vertical="center"/>
    </xf>
    <xf numFmtId="4" fontId="15" fillId="8" borderId="9" xfId="12" applyNumberFormat="1" applyFont="1" applyFill="1" applyBorder="1" applyAlignment="1">
      <alignment horizontal="center" vertical="center"/>
    </xf>
    <xf numFmtId="0" fontId="16" fillId="0" borderId="0" xfId="10" applyFont="1" applyAlignment="1">
      <alignment horizontal="center" vertical="center"/>
    </xf>
    <xf numFmtId="10" fontId="8" fillId="0" borderId="41" xfId="11" applyNumberFormat="1" applyFont="1" applyBorder="1" applyAlignment="1">
      <alignment horizontal="right" vertical="center"/>
    </xf>
    <xf numFmtId="0" fontId="8" fillId="0" borderId="13" xfId="10" applyFont="1" applyBorder="1" applyAlignment="1">
      <alignment vertical="center"/>
    </xf>
    <xf numFmtId="0" fontId="8" fillId="0" borderId="14" xfId="10" applyFont="1" applyBorder="1" applyAlignment="1">
      <alignment horizontal="center" vertical="center"/>
    </xf>
    <xf numFmtId="10" fontId="8" fillId="0" borderId="15" xfId="11" applyNumberFormat="1" applyFont="1" applyBorder="1" applyAlignment="1">
      <alignment horizontal="center" vertical="center"/>
    </xf>
    <xf numFmtId="0" fontId="12" fillId="0" borderId="0" xfId="10" applyFont="1" applyAlignment="1">
      <alignment horizontal="center" vertical="center"/>
    </xf>
    <xf numFmtId="10" fontId="8" fillId="0" borderId="0" xfId="11" applyNumberFormat="1" applyFont="1" applyAlignment="1">
      <alignment horizontal="center" vertical="center"/>
    </xf>
    <xf numFmtId="0" fontId="8" fillId="0" borderId="0" xfId="10" applyFont="1" applyAlignment="1">
      <alignment horizontal="center" vertical="center"/>
    </xf>
    <xf numFmtId="10" fontId="8" fillId="0" borderId="0" xfId="11" applyNumberFormat="1" applyFont="1" applyAlignment="1">
      <alignment horizontal="right" vertical="center"/>
    </xf>
  </cellXfs>
  <cellStyles count="13">
    <cellStyle name="Comma [0] 2" xfId="3"/>
    <cellStyle name="Currency 2" xfId="4"/>
    <cellStyle name="Millares" xfId="6" builtinId="3"/>
    <cellStyle name="Millares [0]" xfId="1" builtinId="6"/>
    <cellStyle name="Millares 10" xfId="12"/>
    <cellStyle name="Moneda [0]" xfId="5" builtinId="7"/>
    <cellStyle name="Normal" xfId="0" builtinId="0"/>
    <cellStyle name="Normal 10 2 2" xfId="10"/>
    <cellStyle name="Normal 2" xfId="2"/>
    <cellStyle name="Normal 2 3" xfId="7"/>
    <cellStyle name="Normal 3" xfId="9"/>
    <cellStyle name="Porcentaje 2" xfId="8"/>
    <cellStyle name="Porcentaje 2 2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13</xdr:col>
      <xdr:colOff>401262</xdr:colOff>
      <xdr:row>20</xdr:row>
      <xdr:rowOff>29111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0" y="0"/>
          <a:ext cx="8688012" cy="383911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9</xdr:col>
      <xdr:colOff>486587</xdr:colOff>
      <xdr:row>49</xdr:row>
      <xdr:rowOff>181692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0" y="4381500"/>
          <a:ext cx="5820587" cy="5134692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52</xdr:row>
      <xdr:rowOff>0</xdr:rowOff>
    </xdr:from>
    <xdr:to>
      <xdr:col>9</xdr:col>
      <xdr:colOff>324640</xdr:colOff>
      <xdr:row>61</xdr:row>
      <xdr:rowOff>57397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24000" y="9906000"/>
          <a:ext cx="5658640" cy="177189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62</xdr:row>
      <xdr:rowOff>0</xdr:rowOff>
    </xdr:from>
    <xdr:to>
      <xdr:col>9</xdr:col>
      <xdr:colOff>410377</xdr:colOff>
      <xdr:row>74</xdr:row>
      <xdr:rowOff>76530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24000" y="11811000"/>
          <a:ext cx="5744377" cy="236253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75</xdr:row>
      <xdr:rowOff>0</xdr:rowOff>
    </xdr:from>
    <xdr:to>
      <xdr:col>9</xdr:col>
      <xdr:colOff>486587</xdr:colOff>
      <xdr:row>98</xdr:row>
      <xdr:rowOff>612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24000" y="14287500"/>
          <a:ext cx="5820587" cy="4382112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100</xdr:row>
      <xdr:rowOff>0</xdr:rowOff>
    </xdr:from>
    <xdr:to>
      <xdr:col>9</xdr:col>
      <xdr:colOff>419903</xdr:colOff>
      <xdr:row>121</xdr:row>
      <xdr:rowOff>181559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24000" y="19050000"/>
          <a:ext cx="5753903" cy="41820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J20"/>
  <sheetViews>
    <sheetView topLeftCell="A7" zoomScale="62" workbookViewId="0">
      <selection activeCell="D17" sqref="D17:J20"/>
    </sheetView>
  </sheetViews>
  <sheetFormatPr baseColWidth="10" defaultRowHeight="15" x14ac:dyDescent="0.25"/>
  <cols>
    <col min="3" max="3" width="13.140625" customWidth="1"/>
    <col min="4" max="4" width="45.5703125" customWidth="1"/>
    <col min="5" max="5" width="40.7109375" bestFit="1" customWidth="1"/>
    <col min="6" max="6" width="9" customWidth="1"/>
    <col min="7" max="7" width="6.85546875" customWidth="1"/>
    <col min="8" max="8" width="7.28515625" customWidth="1"/>
    <col min="9" max="9" width="7.5703125" customWidth="1"/>
    <col min="10" max="10" width="7.42578125" customWidth="1"/>
  </cols>
  <sheetData>
    <row r="2" spans="3:10" ht="15.75" thickBot="1" x14ac:dyDescent="0.3"/>
    <row r="3" spans="3:10" ht="28.5" customHeight="1" x14ac:dyDescent="0.25">
      <c r="C3" s="98" t="s">
        <v>23</v>
      </c>
      <c r="D3" s="99"/>
      <c r="E3" s="99"/>
      <c r="F3" s="99"/>
      <c r="G3" s="99"/>
      <c r="H3" s="99"/>
      <c r="I3" s="99"/>
      <c r="J3" s="100"/>
    </row>
    <row r="4" spans="3:10" ht="48.75" customHeight="1" x14ac:dyDescent="0.25">
      <c r="C4" s="101"/>
      <c r="D4" s="102"/>
      <c r="E4" s="102"/>
      <c r="F4" s="102"/>
      <c r="G4" s="102"/>
      <c r="H4" s="102"/>
      <c r="I4" s="102"/>
      <c r="J4" s="103"/>
    </row>
    <row r="5" spans="3:10" ht="18.75" customHeight="1" x14ac:dyDescent="0.25">
      <c r="C5" s="104" t="s">
        <v>0</v>
      </c>
      <c r="D5" s="97" t="s">
        <v>7</v>
      </c>
      <c r="E5" s="97" t="s">
        <v>1</v>
      </c>
      <c r="F5" s="102" t="s">
        <v>10</v>
      </c>
      <c r="G5" s="102"/>
      <c r="H5" s="102"/>
      <c r="I5" s="102"/>
      <c r="J5" s="103"/>
    </row>
    <row r="6" spans="3:10" x14ac:dyDescent="0.25">
      <c r="C6" s="104"/>
      <c r="D6" s="97"/>
      <c r="E6" s="97"/>
      <c r="F6" s="18" t="s">
        <v>11</v>
      </c>
      <c r="G6" s="18" t="s">
        <v>12</v>
      </c>
      <c r="H6" s="18" t="s">
        <v>13</v>
      </c>
      <c r="I6" s="18" t="s">
        <v>14</v>
      </c>
      <c r="J6" s="19" t="s">
        <v>15</v>
      </c>
    </row>
    <row r="7" spans="3:10" ht="78.75" customHeight="1" x14ac:dyDescent="0.25">
      <c r="C7" s="2" t="s">
        <v>5</v>
      </c>
      <c r="D7" s="17" t="s">
        <v>17</v>
      </c>
      <c r="E7" s="5" t="s">
        <v>8</v>
      </c>
      <c r="F7" s="6"/>
      <c r="G7" s="1"/>
      <c r="H7" s="3"/>
      <c r="I7" s="3"/>
      <c r="J7" s="7"/>
    </row>
    <row r="8" spans="3:10" ht="48.75" customHeight="1" x14ac:dyDescent="0.25">
      <c r="C8" s="2" t="s">
        <v>6</v>
      </c>
      <c r="D8" s="17" t="s">
        <v>18</v>
      </c>
      <c r="E8" s="5" t="s">
        <v>16</v>
      </c>
      <c r="F8" s="1"/>
      <c r="G8" s="6"/>
      <c r="H8" s="4"/>
      <c r="I8" s="4"/>
      <c r="J8" s="8"/>
    </row>
    <row r="9" spans="3:10" ht="43.5" customHeight="1" x14ac:dyDescent="0.25">
      <c r="C9" s="2" t="s">
        <v>9</v>
      </c>
      <c r="D9" s="95" t="s">
        <v>19</v>
      </c>
      <c r="E9" s="5" t="s">
        <v>20</v>
      </c>
      <c r="F9" s="1"/>
      <c r="G9" s="1"/>
      <c r="H9" s="9"/>
      <c r="I9" s="4"/>
      <c r="J9" s="8"/>
    </row>
    <row r="10" spans="3:10" ht="51.75" customHeight="1" x14ac:dyDescent="0.25">
      <c r="C10" s="2" t="s">
        <v>21</v>
      </c>
      <c r="D10" s="95"/>
      <c r="E10" s="5" t="s">
        <v>25</v>
      </c>
      <c r="F10" s="1"/>
      <c r="G10" s="1"/>
      <c r="H10" s="4"/>
      <c r="I10" s="9"/>
      <c r="J10" s="10"/>
    </row>
    <row r="11" spans="3:10" ht="15.75" thickBot="1" x14ac:dyDescent="0.3">
      <c r="C11" s="11" t="s">
        <v>22</v>
      </c>
      <c r="D11" s="96"/>
      <c r="E11" s="12" t="s">
        <v>24</v>
      </c>
      <c r="F11" s="13"/>
      <c r="G11" s="13"/>
      <c r="H11" s="14"/>
      <c r="I11" s="15"/>
      <c r="J11" s="16"/>
    </row>
    <row r="17" spans="4:10" ht="40.5" customHeight="1" x14ac:dyDescent="0.25">
      <c r="D17" s="110" t="s">
        <v>85</v>
      </c>
      <c r="E17" s="110" t="s">
        <v>74</v>
      </c>
      <c r="F17" s="6"/>
      <c r="G17" s="110"/>
      <c r="H17" s="110"/>
      <c r="I17" s="110"/>
      <c r="J17" s="110"/>
    </row>
    <row r="18" spans="4:10" ht="56.25" customHeight="1" x14ac:dyDescent="0.25">
      <c r="D18" s="110" t="s">
        <v>86</v>
      </c>
      <c r="E18" s="115" t="s">
        <v>33</v>
      </c>
      <c r="F18" s="110"/>
      <c r="G18" s="6"/>
      <c r="H18" s="6"/>
      <c r="I18" s="6"/>
      <c r="J18" s="110"/>
    </row>
    <row r="19" spans="4:10" ht="57" customHeight="1" x14ac:dyDescent="0.25">
      <c r="D19" s="110" t="s">
        <v>87</v>
      </c>
      <c r="E19" s="115" t="s">
        <v>76</v>
      </c>
      <c r="F19" s="110"/>
      <c r="G19" s="110"/>
      <c r="H19" s="110"/>
      <c r="I19" s="9"/>
      <c r="J19" s="110"/>
    </row>
    <row r="20" spans="4:10" ht="34.5" customHeight="1" x14ac:dyDescent="0.25">
      <c r="D20" s="110" t="s">
        <v>88</v>
      </c>
      <c r="E20" s="115" t="s">
        <v>77</v>
      </c>
      <c r="F20" s="110"/>
      <c r="G20" s="110"/>
      <c r="H20" s="110"/>
      <c r="I20" s="110"/>
      <c r="J20" s="9"/>
    </row>
  </sheetData>
  <mergeCells count="6">
    <mergeCell ref="D9:D11"/>
    <mergeCell ref="E5:E6"/>
    <mergeCell ref="C3:J4"/>
    <mergeCell ref="F5:J5"/>
    <mergeCell ref="C5:C6"/>
    <mergeCell ref="D5:D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32"/>
  <sheetViews>
    <sheetView topLeftCell="A10" workbookViewId="0">
      <selection activeCell="F22" sqref="F22"/>
    </sheetView>
  </sheetViews>
  <sheetFormatPr baseColWidth="10" defaultRowHeight="15" x14ac:dyDescent="0.25"/>
  <cols>
    <col min="1" max="1" width="22.5703125" customWidth="1"/>
    <col min="3" max="3" width="14.140625" bestFit="1" customWidth="1"/>
    <col min="6" max="6" width="15.140625" bestFit="1" customWidth="1"/>
  </cols>
  <sheetData>
    <row r="4" spans="1:6" x14ac:dyDescent="0.25">
      <c r="B4" t="s">
        <v>63</v>
      </c>
      <c r="C4" t="s">
        <v>61</v>
      </c>
      <c r="D4" t="s">
        <v>60</v>
      </c>
      <c r="E4" t="s">
        <v>62</v>
      </c>
      <c r="F4" t="s">
        <v>67</v>
      </c>
    </row>
    <row r="6" spans="1:6" x14ac:dyDescent="0.25">
      <c r="A6" t="s">
        <v>64</v>
      </c>
      <c r="B6">
        <v>1</v>
      </c>
      <c r="C6" s="106">
        <v>5000000</v>
      </c>
      <c r="D6" s="105">
        <v>0.5</v>
      </c>
      <c r="E6">
        <v>5</v>
      </c>
      <c r="F6" s="107">
        <f>C6*D6*E6*B6</f>
        <v>12500000</v>
      </c>
    </row>
    <row r="7" spans="1:6" x14ac:dyDescent="0.25">
      <c r="A7" t="s">
        <v>65</v>
      </c>
      <c r="B7">
        <v>2</v>
      </c>
      <c r="C7" s="106">
        <v>4000000</v>
      </c>
      <c r="D7" s="105">
        <v>1</v>
      </c>
      <c r="E7">
        <v>4</v>
      </c>
      <c r="F7" s="107">
        <f>C7*D7*E7*B7</f>
        <v>32000000</v>
      </c>
    </row>
    <row r="8" spans="1:6" x14ac:dyDescent="0.25">
      <c r="A8" t="s">
        <v>66</v>
      </c>
      <c r="B8">
        <v>2</v>
      </c>
      <c r="C8" s="106">
        <v>3500000</v>
      </c>
      <c r="D8" s="105">
        <v>1</v>
      </c>
      <c r="E8">
        <v>4</v>
      </c>
      <c r="F8" s="107">
        <f>C8*D8*E8*B8</f>
        <v>28000000</v>
      </c>
    </row>
    <row r="9" spans="1:6" x14ac:dyDescent="0.25">
      <c r="A9" t="s">
        <v>90</v>
      </c>
      <c r="B9">
        <v>2</v>
      </c>
      <c r="C9" s="106">
        <v>3500000</v>
      </c>
      <c r="D9" s="105">
        <v>1</v>
      </c>
      <c r="E9">
        <v>1</v>
      </c>
      <c r="F9" s="107">
        <f>C9*D9*E9*B9</f>
        <v>7000000</v>
      </c>
    </row>
    <row r="10" spans="1:6" x14ac:dyDescent="0.25">
      <c r="A10" t="s">
        <v>92</v>
      </c>
      <c r="B10">
        <v>2</v>
      </c>
      <c r="C10" s="106">
        <v>1800000</v>
      </c>
      <c r="D10" s="105">
        <v>1</v>
      </c>
      <c r="E10">
        <v>4</v>
      </c>
      <c r="F10" s="107">
        <f>C10*D10*E10*B10</f>
        <v>14400000</v>
      </c>
    </row>
    <row r="11" spans="1:6" x14ac:dyDescent="0.25">
      <c r="A11" s="121" t="s">
        <v>94</v>
      </c>
      <c r="B11" s="121"/>
      <c r="C11" s="122"/>
      <c r="D11" s="121"/>
      <c r="E11" s="121"/>
      <c r="F11" s="123">
        <f>SUM(F6:F10)</f>
        <v>93900000</v>
      </c>
    </row>
    <row r="12" spans="1:6" x14ac:dyDescent="0.25">
      <c r="D12" t="s">
        <v>103</v>
      </c>
      <c r="E12">
        <v>2.2999999999999998</v>
      </c>
      <c r="F12" s="107">
        <f>F11*E12</f>
        <v>215969999.99999997</v>
      </c>
    </row>
    <row r="14" spans="1:6" x14ac:dyDescent="0.25">
      <c r="A14" t="s">
        <v>78</v>
      </c>
      <c r="B14">
        <v>1</v>
      </c>
      <c r="C14" s="106">
        <v>8000000</v>
      </c>
      <c r="D14" s="106"/>
      <c r="E14" s="106">
        <v>3</v>
      </c>
      <c r="F14" s="106">
        <f>C14*E14*B14</f>
        <v>24000000</v>
      </c>
    </row>
    <row r="15" spans="1:6" x14ac:dyDescent="0.25">
      <c r="A15" t="s">
        <v>89</v>
      </c>
      <c r="B15">
        <v>130</v>
      </c>
      <c r="C15" s="106">
        <v>2000</v>
      </c>
      <c r="E15">
        <v>1</v>
      </c>
      <c r="F15" s="106">
        <f>C15*E15*B15</f>
        <v>260000</v>
      </c>
    </row>
    <row r="16" spans="1:6" x14ac:dyDescent="0.25">
      <c r="A16" t="s">
        <v>101</v>
      </c>
      <c r="B16">
        <v>3</v>
      </c>
      <c r="C16" s="106">
        <v>5000000</v>
      </c>
      <c r="E16">
        <v>1</v>
      </c>
      <c r="F16" s="106">
        <f>C16*E16*B16</f>
        <v>15000000</v>
      </c>
    </row>
    <row r="17" spans="1:6" x14ac:dyDescent="0.25">
      <c r="A17" t="s">
        <v>91</v>
      </c>
      <c r="B17">
        <v>3</v>
      </c>
      <c r="C17" s="106">
        <v>10000000</v>
      </c>
      <c r="E17">
        <v>1</v>
      </c>
      <c r="F17" s="106">
        <f>C17*E17*B17</f>
        <v>30000000</v>
      </c>
    </row>
    <row r="18" spans="1:6" x14ac:dyDescent="0.25">
      <c r="A18" s="121" t="s">
        <v>95</v>
      </c>
      <c r="B18" s="121"/>
      <c r="C18" s="122"/>
      <c r="D18" s="121"/>
      <c r="E18" s="121"/>
      <c r="F18" s="123">
        <f>SUM(F14:F17)</f>
        <v>69260000</v>
      </c>
    </row>
    <row r="19" spans="1:6" s="116" customFormat="1" x14ac:dyDescent="0.25">
      <c r="C19" s="117"/>
      <c r="F19" s="118"/>
    </row>
    <row r="20" spans="1:6" x14ac:dyDescent="0.25">
      <c r="A20" s="124" t="s">
        <v>93</v>
      </c>
      <c r="B20" s="124"/>
      <c r="C20" s="124"/>
      <c r="D20" s="124"/>
      <c r="E20" s="124"/>
      <c r="F20" s="125">
        <f>F12+F18</f>
        <v>285230000</v>
      </c>
    </row>
    <row r="21" spans="1:6" x14ac:dyDescent="0.25">
      <c r="F21" s="107"/>
    </row>
    <row r="22" spans="1:6" x14ac:dyDescent="0.25">
      <c r="A22" s="124" t="s">
        <v>97</v>
      </c>
      <c r="B22" s="126">
        <v>0.18</v>
      </c>
      <c r="C22" s="124"/>
      <c r="D22" s="124"/>
      <c r="E22" s="124"/>
      <c r="F22" s="125">
        <f>F20*B22</f>
        <v>51341400</v>
      </c>
    </row>
    <row r="23" spans="1:6" x14ac:dyDescent="0.25">
      <c r="A23" t="s">
        <v>99</v>
      </c>
      <c r="B23" s="105"/>
      <c r="F23" s="107">
        <f>F20+F22</f>
        <v>336571400</v>
      </c>
    </row>
    <row r="24" spans="1:6" x14ac:dyDescent="0.25">
      <c r="A24" s="124" t="s">
        <v>100</v>
      </c>
      <c r="B24" s="126">
        <v>0.19</v>
      </c>
      <c r="C24" s="124"/>
      <c r="D24" s="124"/>
      <c r="E24" s="124"/>
      <c r="F24" s="125">
        <f>F23*B24</f>
        <v>63948566</v>
      </c>
    </row>
    <row r="25" spans="1:6" x14ac:dyDescent="0.25">
      <c r="A25" s="119" t="s">
        <v>96</v>
      </c>
      <c r="B25" s="119"/>
      <c r="C25" s="119"/>
      <c r="D25" s="119"/>
      <c r="E25" s="119"/>
      <c r="F25" s="120">
        <f>F23+F24</f>
        <v>400519966</v>
      </c>
    </row>
    <row r="28" spans="1:6" x14ac:dyDescent="0.25">
      <c r="A28" t="s">
        <v>98</v>
      </c>
    </row>
    <row r="30" spans="1:6" x14ac:dyDescent="0.25">
      <c r="A30" t="s">
        <v>102</v>
      </c>
    </row>
    <row r="32" spans="1:6" x14ac:dyDescent="0.25">
      <c r="A32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tabSelected="1" topLeftCell="A25" workbookViewId="0">
      <selection activeCell="B35" sqref="B35"/>
    </sheetView>
  </sheetViews>
  <sheetFormatPr baseColWidth="10" defaultRowHeight="15" x14ac:dyDescent="0.25"/>
  <cols>
    <col min="1" max="1" width="12.5703125" style="130" customWidth="1"/>
    <col min="2" max="2" width="75.28515625" style="130" customWidth="1"/>
    <col min="3" max="3" width="12.85546875" style="163" customWidth="1"/>
    <col min="4" max="256" width="11.42578125" style="130"/>
    <col min="257" max="257" width="12.5703125" style="130" customWidth="1"/>
    <col min="258" max="258" width="75.28515625" style="130" customWidth="1"/>
    <col min="259" max="259" width="12.85546875" style="130" customWidth="1"/>
    <col min="260" max="512" width="11.42578125" style="130"/>
    <col min="513" max="513" width="12.5703125" style="130" customWidth="1"/>
    <col min="514" max="514" width="75.28515625" style="130" customWidth="1"/>
    <col min="515" max="515" width="12.85546875" style="130" customWidth="1"/>
    <col min="516" max="768" width="11.42578125" style="130"/>
    <col min="769" max="769" width="12.5703125" style="130" customWidth="1"/>
    <col min="770" max="770" width="75.28515625" style="130" customWidth="1"/>
    <col min="771" max="771" width="12.85546875" style="130" customWidth="1"/>
    <col min="772" max="1024" width="11.42578125" style="130"/>
    <col min="1025" max="1025" width="12.5703125" style="130" customWidth="1"/>
    <col min="1026" max="1026" width="75.28515625" style="130" customWidth="1"/>
    <col min="1027" max="1027" width="12.85546875" style="130" customWidth="1"/>
    <col min="1028" max="1280" width="11.42578125" style="130"/>
    <col min="1281" max="1281" width="12.5703125" style="130" customWidth="1"/>
    <col min="1282" max="1282" width="75.28515625" style="130" customWidth="1"/>
    <col min="1283" max="1283" width="12.85546875" style="130" customWidth="1"/>
    <col min="1284" max="1536" width="11.42578125" style="130"/>
    <col min="1537" max="1537" width="12.5703125" style="130" customWidth="1"/>
    <col min="1538" max="1538" width="75.28515625" style="130" customWidth="1"/>
    <col min="1539" max="1539" width="12.85546875" style="130" customWidth="1"/>
    <col min="1540" max="1792" width="11.42578125" style="130"/>
    <col min="1793" max="1793" width="12.5703125" style="130" customWidth="1"/>
    <col min="1794" max="1794" width="75.28515625" style="130" customWidth="1"/>
    <col min="1795" max="1795" width="12.85546875" style="130" customWidth="1"/>
    <col min="1796" max="2048" width="11.42578125" style="130"/>
    <col min="2049" max="2049" width="12.5703125" style="130" customWidth="1"/>
    <col min="2050" max="2050" width="75.28515625" style="130" customWidth="1"/>
    <col min="2051" max="2051" width="12.85546875" style="130" customWidth="1"/>
    <col min="2052" max="2304" width="11.42578125" style="130"/>
    <col min="2305" max="2305" width="12.5703125" style="130" customWidth="1"/>
    <col min="2306" max="2306" width="75.28515625" style="130" customWidth="1"/>
    <col min="2307" max="2307" width="12.85546875" style="130" customWidth="1"/>
    <col min="2308" max="2560" width="11.42578125" style="130"/>
    <col min="2561" max="2561" width="12.5703125" style="130" customWidth="1"/>
    <col min="2562" max="2562" width="75.28515625" style="130" customWidth="1"/>
    <col min="2563" max="2563" width="12.85546875" style="130" customWidth="1"/>
    <col min="2564" max="2816" width="11.42578125" style="130"/>
    <col min="2817" max="2817" width="12.5703125" style="130" customWidth="1"/>
    <col min="2818" max="2818" width="75.28515625" style="130" customWidth="1"/>
    <col min="2819" max="2819" width="12.85546875" style="130" customWidth="1"/>
    <col min="2820" max="3072" width="11.42578125" style="130"/>
    <col min="3073" max="3073" width="12.5703125" style="130" customWidth="1"/>
    <col min="3074" max="3074" width="75.28515625" style="130" customWidth="1"/>
    <col min="3075" max="3075" width="12.85546875" style="130" customWidth="1"/>
    <col min="3076" max="3328" width="11.42578125" style="130"/>
    <col min="3329" max="3329" width="12.5703125" style="130" customWidth="1"/>
    <col min="3330" max="3330" width="75.28515625" style="130" customWidth="1"/>
    <col min="3331" max="3331" width="12.85546875" style="130" customWidth="1"/>
    <col min="3332" max="3584" width="11.42578125" style="130"/>
    <col min="3585" max="3585" width="12.5703125" style="130" customWidth="1"/>
    <col min="3586" max="3586" width="75.28515625" style="130" customWidth="1"/>
    <col min="3587" max="3587" width="12.85546875" style="130" customWidth="1"/>
    <col min="3588" max="3840" width="11.42578125" style="130"/>
    <col min="3841" max="3841" width="12.5703125" style="130" customWidth="1"/>
    <col min="3842" max="3842" width="75.28515625" style="130" customWidth="1"/>
    <col min="3843" max="3843" width="12.85546875" style="130" customWidth="1"/>
    <col min="3844" max="4096" width="11.42578125" style="130"/>
    <col min="4097" max="4097" width="12.5703125" style="130" customWidth="1"/>
    <col min="4098" max="4098" width="75.28515625" style="130" customWidth="1"/>
    <col min="4099" max="4099" width="12.85546875" style="130" customWidth="1"/>
    <col min="4100" max="4352" width="11.42578125" style="130"/>
    <col min="4353" max="4353" width="12.5703125" style="130" customWidth="1"/>
    <col min="4354" max="4354" width="75.28515625" style="130" customWidth="1"/>
    <col min="4355" max="4355" width="12.85546875" style="130" customWidth="1"/>
    <col min="4356" max="4608" width="11.42578125" style="130"/>
    <col min="4609" max="4609" width="12.5703125" style="130" customWidth="1"/>
    <col min="4610" max="4610" width="75.28515625" style="130" customWidth="1"/>
    <col min="4611" max="4611" width="12.85546875" style="130" customWidth="1"/>
    <col min="4612" max="4864" width="11.42578125" style="130"/>
    <col min="4865" max="4865" width="12.5703125" style="130" customWidth="1"/>
    <col min="4866" max="4866" width="75.28515625" style="130" customWidth="1"/>
    <col min="4867" max="4867" width="12.85546875" style="130" customWidth="1"/>
    <col min="4868" max="5120" width="11.42578125" style="130"/>
    <col min="5121" max="5121" width="12.5703125" style="130" customWidth="1"/>
    <col min="5122" max="5122" width="75.28515625" style="130" customWidth="1"/>
    <col min="5123" max="5123" width="12.85546875" style="130" customWidth="1"/>
    <col min="5124" max="5376" width="11.42578125" style="130"/>
    <col min="5377" max="5377" width="12.5703125" style="130" customWidth="1"/>
    <col min="5378" max="5378" width="75.28515625" style="130" customWidth="1"/>
    <col min="5379" max="5379" width="12.85546875" style="130" customWidth="1"/>
    <col min="5380" max="5632" width="11.42578125" style="130"/>
    <col min="5633" max="5633" width="12.5703125" style="130" customWidth="1"/>
    <col min="5634" max="5634" width="75.28515625" style="130" customWidth="1"/>
    <col min="5635" max="5635" width="12.85546875" style="130" customWidth="1"/>
    <col min="5636" max="5888" width="11.42578125" style="130"/>
    <col min="5889" max="5889" width="12.5703125" style="130" customWidth="1"/>
    <col min="5890" max="5890" width="75.28515625" style="130" customWidth="1"/>
    <col min="5891" max="5891" width="12.85546875" style="130" customWidth="1"/>
    <col min="5892" max="6144" width="11.42578125" style="130"/>
    <col min="6145" max="6145" width="12.5703125" style="130" customWidth="1"/>
    <col min="6146" max="6146" width="75.28515625" style="130" customWidth="1"/>
    <col min="6147" max="6147" width="12.85546875" style="130" customWidth="1"/>
    <col min="6148" max="6400" width="11.42578125" style="130"/>
    <col min="6401" max="6401" width="12.5703125" style="130" customWidth="1"/>
    <col min="6402" max="6402" width="75.28515625" style="130" customWidth="1"/>
    <col min="6403" max="6403" width="12.85546875" style="130" customWidth="1"/>
    <col min="6404" max="6656" width="11.42578125" style="130"/>
    <col min="6657" max="6657" width="12.5703125" style="130" customWidth="1"/>
    <col min="6658" max="6658" width="75.28515625" style="130" customWidth="1"/>
    <col min="6659" max="6659" width="12.85546875" style="130" customWidth="1"/>
    <col min="6660" max="6912" width="11.42578125" style="130"/>
    <col min="6913" max="6913" width="12.5703125" style="130" customWidth="1"/>
    <col min="6914" max="6914" width="75.28515625" style="130" customWidth="1"/>
    <col min="6915" max="6915" width="12.85546875" style="130" customWidth="1"/>
    <col min="6916" max="7168" width="11.42578125" style="130"/>
    <col min="7169" max="7169" width="12.5703125" style="130" customWidth="1"/>
    <col min="7170" max="7170" width="75.28515625" style="130" customWidth="1"/>
    <col min="7171" max="7171" width="12.85546875" style="130" customWidth="1"/>
    <col min="7172" max="7424" width="11.42578125" style="130"/>
    <col min="7425" max="7425" width="12.5703125" style="130" customWidth="1"/>
    <col min="7426" max="7426" width="75.28515625" style="130" customWidth="1"/>
    <col min="7427" max="7427" width="12.85546875" style="130" customWidth="1"/>
    <col min="7428" max="7680" width="11.42578125" style="130"/>
    <col min="7681" max="7681" width="12.5703125" style="130" customWidth="1"/>
    <col min="7682" max="7682" width="75.28515625" style="130" customWidth="1"/>
    <col min="7683" max="7683" width="12.85546875" style="130" customWidth="1"/>
    <col min="7684" max="7936" width="11.42578125" style="130"/>
    <col min="7937" max="7937" width="12.5703125" style="130" customWidth="1"/>
    <col min="7938" max="7938" width="75.28515625" style="130" customWidth="1"/>
    <col min="7939" max="7939" width="12.85546875" style="130" customWidth="1"/>
    <col min="7940" max="8192" width="11.42578125" style="130"/>
    <col min="8193" max="8193" width="12.5703125" style="130" customWidth="1"/>
    <col min="8194" max="8194" width="75.28515625" style="130" customWidth="1"/>
    <col min="8195" max="8195" width="12.85546875" style="130" customWidth="1"/>
    <col min="8196" max="8448" width="11.42578125" style="130"/>
    <col min="8449" max="8449" width="12.5703125" style="130" customWidth="1"/>
    <col min="8450" max="8450" width="75.28515625" style="130" customWidth="1"/>
    <col min="8451" max="8451" width="12.85546875" style="130" customWidth="1"/>
    <col min="8452" max="8704" width="11.42578125" style="130"/>
    <col min="8705" max="8705" width="12.5703125" style="130" customWidth="1"/>
    <col min="8706" max="8706" width="75.28515625" style="130" customWidth="1"/>
    <col min="8707" max="8707" width="12.85546875" style="130" customWidth="1"/>
    <col min="8708" max="8960" width="11.42578125" style="130"/>
    <col min="8961" max="8961" width="12.5703125" style="130" customWidth="1"/>
    <col min="8962" max="8962" width="75.28515625" style="130" customWidth="1"/>
    <col min="8963" max="8963" width="12.85546875" style="130" customWidth="1"/>
    <col min="8964" max="9216" width="11.42578125" style="130"/>
    <col min="9217" max="9217" width="12.5703125" style="130" customWidth="1"/>
    <col min="9218" max="9218" width="75.28515625" style="130" customWidth="1"/>
    <col min="9219" max="9219" width="12.85546875" style="130" customWidth="1"/>
    <col min="9220" max="9472" width="11.42578125" style="130"/>
    <col min="9473" max="9473" width="12.5703125" style="130" customWidth="1"/>
    <col min="9474" max="9474" width="75.28515625" style="130" customWidth="1"/>
    <col min="9475" max="9475" width="12.85546875" style="130" customWidth="1"/>
    <col min="9476" max="9728" width="11.42578125" style="130"/>
    <col min="9729" max="9729" width="12.5703125" style="130" customWidth="1"/>
    <col min="9730" max="9730" width="75.28515625" style="130" customWidth="1"/>
    <col min="9731" max="9731" width="12.85546875" style="130" customWidth="1"/>
    <col min="9732" max="9984" width="11.42578125" style="130"/>
    <col min="9985" max="9985" width="12.5703125" style="130" customWidth="1"/>
    <col min="9986" max="9986" width="75.28515625" style="130" customWidth="1"/>
    <col min="9987" max="9987" width="12.85546875" style="130" customWidth="1"/>
    <col min="9988" max="10240" width="11.42578125" style="130"/>
    <col min="10241" max="10241" width="12.5703125" style="130" customWidth="1"/>
    <col min="10242" max="10242" width="75.28515625" style="130" customWidth="1"/>
    <col min="10243" max="10243" width="12.85546875" style="130" customWidth="1"/>
    <col min="10244" max="10496" width="11.42578125" style="130"/>
    <col min="10497" max="10497" width="12.5703125" style="130" customWidth="1"/>
    <col min="10498" max="10498" width="75.28515625" style="130" customWidth="1"/>
    <col min="10499" max="10499" width="12.85546875" style="130" customWidth="1"/>
    <col min="10500" max="10752" width="11.42578125" style="130"/>
    <col min="10753" max="10753" width="12.5703125" style="130" customWidth="1"/>
    <col min="10754" max="10754" width="75.28515625" style="130" customWidth="1"/>
    <col min="10755" max="10755" width="12.85546875" style="130" customWidth="1"/>
    <col min="10756" max="11008" width="11.42578125" style="130"/>
    <col min="11009" max="11009" width="12.5703125" style="130" customWidth="1"/>
    <col min="11010" max="11010" width="75.28515625" style="130" customWidth="1"/>
    <col min="11011" max="11011" width="12.85546875" style="130" customWidth="1"/>
    <col min="11012" max="11264" width="11.42578125" style="130"/>
    <col min="11265" max="11265" width="12.5703125" style="130" customWidth="1"/>
    <col min="11266" max="11266" width="75.28515625" style="130" customWidth="1"/>
    <col min="11267" max="11267" width="12.85546875" style="130" customWidth="1"/>
    <col min="11268" max="11520" width="11.42578125" style="130"/>
    <col min="11521" max="11521" width="12.5703125" style="130" customWidth="1"/>
    <col min="11522" max="11522" width="75.28515625" style="130" customWidth="1"/>
    <col min="11523" max="11523" width="12.85546875" style="130" customWidth="1"/>
    <col min="11524" max="11776" width="11.42578125" style="130"/>
    <col min="11777" max="11777" width="12.5703125" style="130" customWidth="1"/>
    <col min="11778" max="11778" width="75.28515625" style="130" customWidth="1"/>
    <col min="11779" max="11779" width="12.85546875" style="130" customWidth="1"/>
    <col min="11780" max="12032" width="11.42578125" style="130"/>
    <col min="12033" max="12033" width="12.5703125" style="130" customWidth="1"/>
    <col min="12034" max="12034" width="75.28515625" style="130" customWidth="1"/>
    <col min="12035" max="12035" width="12.85546875" style="130" customWidth="1"/>
    <col min="12036" max="12288" width="11.42578125" style="130"/>
    <col min="12289" max="12289" width="12.5703125" style="130" customWidth="1"/>
    <col min="12290" max="12290" width="75.28515625" style="130" customWidth="1"/>
    <col min="12291" max="12291" width="12.85546875" style="130" customWidth="1"/>
    <col min="12292" max="12544" width="11.42578125" style="130"/>
    <col min="12545" max="12545" width="12.5703125" style="130" customWidth="1"/>
    <col min="12546" max="12546" width="75.28515625" style="130" customWidth="1"/>
    <col min="12547" max="12547" width="12.85546875" style="130" customWidth="1"/>
    <col min="12548" max="12800" width="11.42578125" style="130"/>
    <col min="12801" max="12801" width="12.5703125" style="130" customWidth="1"/>
    <col min="12802" max="12802" width="75.28515625" style="130" customWidth="1"/>
    <col min="12803" max="12803" width="12.85546875" style="130" customWidth="1"/>
    <col min="12804" max="13056" width="11.42578125" style="130"/>
    <col min="13057" max="13057" width="12.5703125" style="130" customWidth="1"/>
    <col min="13058" max="13058" width="75.28515625" style="130" customWidth="1"/>
    <col min="13059" max="13059" width="12.85546875" style="130" customWidth="1"/>
    <col min="13060" max="13312" width="11.42578125" style="130"/>
    <col min="13313" max="13313" width="12.5703125" style="130" customWidth="1"/>
    <col min="13314" max="13314" width="75.28515625" style="130" customWidth="1"/>
    <col min="13315" max="13315" width="12.85546875" style="130" customWidth="1"/>
    <col min="13316" max="13568" width="11.42578125" style="130"/>
    <col min="13569" max="13569" width="12.5703125" style="130" customWidth="1"/>
    <col min="13570" max="13570" width="75.28515625" style="130" customWidth="1"/>
    <col min="13571" max="13571" width="12.85546875" style="130" customWidth="1"/>
    <col min="13572" max="13824" width="11.42578125" style="130"/>
    <col min="13825" max="13825" width="12.5703125" style="130" customWidth="1"/>
    <col min="13826" max="13826" width="75.28515625" style="130" customWidth="1"/>
    <col min="13827" max="13827" width="12.85546875" style="130" customWidth="1"/>
    <col min="13828" max="14080" width="11.42578125" style="130"/>
    <col min="14081" max="14081" width="12.5703125" style="130" customWidth="1"/>
    <col min="14082" max="14082" width="75.28515625" style="130" customWidth="1"/>
    <col min="14083" max="14083" width="12.85546875" style="130" customWidth="1"/>
    <col min="14084" max="14336" width="11.42578125" style="130"/>
    <col min="14337" max="14337" width="12.5703125" style="130" customWidth="1"/>
    <col min="14338" max="14338" width="75.28515625" style="130" customWidth="1"/>
    <col min="14339" max="14339" width="12.85546875" style="130" customWidth="1"/>
    <col min="14340" max="14592" width="11.42578125" style="130"/>
    <col min="14593" max="14593" width="12.5703125" style="130" customWidth="1"/>
    <col min="14594" max="14594" width="75.28515625" style="130" customWidth="1"/>
    <col min="14595" max="14595" width="12.85546875" style="130" customWidth="1"/>
    <col min="14596" max="14848" width="11.42578125" style="130"/>
    <col min="14849" max="14849" width="12.5703125" style="130" customWidth="1"/>
    <col min="14850" max="14850" width="75.28515625" style="130" customWidth="1"/>
    <col min="14851" max="14851" width="12.85546875" style="130" customWidth="1"/>
    <col min="14852" max="15104" width="11.42578125" style="130"/>
    <col min="15105" max="15105" width="12.5703125" style="130" customWidth="1"/>
    <col min="15106" max="15106" width="75.28515625" style="130" customWidth="1"/>
    <col min="15107" max="15107" width="12.85546875" style="130" customWidth="1"/>
    <col min="15108" max="15360" width="11.42578125" style="130"/>
    <col min="15361" max="15361" width="12.5703125" style="130" customWidth="1"/>
    <col min="15362" max="15362" width="75.28515625" style="130" customWidth="1"/>
    <col min="15363" max="15363" width="12.85546875" style="130" customWidth="1"/>
    <col min="15364" max="15616" width="11.42578125" style="130"/>
    <col min="15617" max="15617" width="12.5703125" style="130" customWidth="1"/>
    <col min="15618" max="15618" width="75.28515625" style="130" customWidth="1"/>
    <col min="15619" max="15619" width="12.85546875" style="130" customWidth="1"/>
    <col min="15620" max="15872" width="11.42578125" style="130"/>
    <col min="15873" max="15873" width="12.5703125" style="130" customWidth="1"/>
    <col min="15874" max="15874" width="75.28515625" style="130" customWidth="1"/>
    <col min="15875" max="15875" width="12.85546875" style="130" customWidth="1"/>
    <col min="15876" max="16128" width="11.42578125" style="130"/>
    <col min="16129" max="16129" width="12.5703125" style="130" customWidth="1"/>
    <col min="16130" max="16130" width="75.28515625" style="130" customWidth="1"/>
    <col min="16131" max="16131" width="12.85546875" style="130" customWidth="1"/>
    <col min="16132" max="16384" width="11.42578125" style="130"/>
  </cols>
  <sheetData>
    <row r="1" spans="1:3" ht="15" customHeight="1" x14ac:dyDescent="0.25">
      <c r="A1" s="127"/>
      <c r="B1" s="128" t="s">
        <v>109</v>
      </c>
      <c r="C1" s="129"/>
    </row>
    <row r="2" spans="1:3" ht="15" customHeight="1" x14ac:dyDescent="0.25">
      <c r="A2" s="131"/>
      <c r="C2" s="132"/>
    </row>
    <row r="3" spans="1:3" ht="16.5" x14ac:dyDescent="0.25">
      <c r="A3" s="133">
        <v>1</v>
      </c>
      <c r="B3" s="134" t="s">
        <v>110</v>
      </c>
      <c r="C3" s="135">
        <f>+ROUND((100%),2)</f>
        <v>1</v>
      </c>
    </row>
    <row r="4" spans="1:3" ht="20.100000000000001" customHeight="1" x14ac:dyDescent="0.25">
      <c r="A4" s="133">
        <v>2</v>
      </c>
      <c r="B4" s="134" t="s">
        <v>111</v>
      </c>
      <c r="C4" s="136"/>
    </row>
    <row r="5" spans="1:3" ht="15" customHeight="1" x14ac:dyDescent="0.25">
      <c r="A5" s="137" t="s">
        <v>79</v>
      </c>
      <c r="B5" s="138" t="s">
        <v>112</v>
      </c>
      <c r="C5" s="139">
        <v>8.5000000000000006E-2</v>
      </c>
    </row>
    <row r="6" spans="1:3" ht="15" customHeight="1" x14ac:dyDescent="0.25">
      <c r="A6" s="137" t="s">
        <v>80</v>
      </c>
      <c r="B6" s="138" t="s">
        <v>113</v>
      </c>
      <c r="C6" s="139">
        <v>8.3299999999999999E-2</v>
      </c>
    </row>
    <row r="7" spans="1:3" ht="15" customHeight="1" x14ac:dyDescent="0.25">
      <c r="A7" s="137" t="s">
        <v>114</v>
      </c>
      <c r="B7" s="138" t="s">
        <v>115</v>
      </c>
      <c r="C7" s="139">
        <v>0.01</v>
      </c>
    </row>
    <row r="8" spans="1:3" ht="15" customHeight="1" x14ac:dyDescent="0.25">
      <c r="A8" s="137" t="s">
        <v>116</v>
      </c>
      <c r="B8" s="138" t="s">
        <v>106</v>
      </c>
      <c r="C8" s="139">
        <v>0.08</v>
      </c>
    </row>
    <row r="9" spans="1:3" ht="15" customHeight="1" x14ac:dyDescent="0.25">
      <c r="A9" s="137" t="s">
        <v>117</v>
      </c>
      <c r="B9" s="138" t="s">
        <v>118</v>
      </c>
      <c r="C9" s="139">
        <v>0.11600000000000001</v>
      </c>
    </row>
    <row r="10" spans="1:3" ht="15" customHeight="1" x14ac:dyDescent="0.25">
      <c r="A10" s="137" t="s">
        <v>119</v>
      </c>
      <c r="B10" s="138" t="s">
        <v>107</v>
      </c>
      <c r="C10" s="139">
        <f>2%</f>
        <v>0.02</v>
      </c>
    </row>
    <row r="11" spans="1:3" ht="15" customHeight="1" x14ac:dyDescent="0.25">
      <c r="A11" s="137" t="s">
        <v>120</v>
      </c>
      <c r="B11" s="138" t="s">
        <v>108</v>
      </c>
      <c r="C11" s="139">
        <f>3%</f>
        <v>0.03</v>
      </c>
    </row>
    <row r="12" spans="1:3" ht="15" customHeight="1" x14ac:dyDescent="0.25">
      <c r="A12" s="137" t="s">
        <v>121</v>
      </c>
      <c r="B12" s="138" t="s">
        <v>122</v>
      </c>
      <c r="C12" s="139">
        <f>4%</f>
        <v>0.04</v>
      </c>
    </row>
    <row r="13" spans="1:3" ht="15" customHeight="1" x14ac:dyDescent="0.25">
      <c r="A13" s="137" t="s">
        <v>123</v>
      </c>
      <c r="B13" s="138" t="s">
        <v>105</v>
      </c>
      <c r="C13" s="139">
        <v>4.1700000000000001E-2</v>
      </c>
    </row>
    <row r="14" spans="1:3" ht="15" customHeight="1" x14ac:dyDescent="0.25">
      <c r="A14" s="137" t="s">
        <v>124</v>
      </c>
      <c r="B14" s="138" t="s">
        <v>125</v>
      </c>
      <c r="C14" s="139">
        <v>0.02</v>
      </c>
    </row>
    <row r="15" spans="1:3" ht="15" customHeight="1" x14ac:dyDescent="0.25">
      <c r="A15" s="137" t="s">
        <v>126</v>
      </c>
      <c r="B15" s="138" t="s">
        <v>127</v>
      </c>
      <c r="C15" s="139">
        <v>0.04</v>
      </c>
    </row>
    <row r="16" spans="1:3" ht="15" customHeight="1" x14ac:dyDescent="0.25">
      <c r="A16" s="137" t="s">
        <v>128</v>
      </c>
      <c r="B16" s="138" t="s">
        <v>129</v>
      </c>
      <c r="C16" s="139">
        <v>0.01</v>
      </c>
    </row>
    <row r="17" spans="1:3" ht="15" customHeight="1" x14ac:dyDescent="0.25">
      <c r="A17" s="137" t="s">
        <v>130</v>
      </c>
      <c r="B17" s="138" t="s">
        <v>131</v>
      </c>
      <c r="C17" s="139">
        <v>0.01</v>
      </c>
    </row>
    <row r="18" spans="1:3" ht="15" customHeight="1" x14ac:dyDescent="0.25">
      <c r="A18" s="137" t="s">
        <v>132</v>
      </c>
      <c r="B18" s="138" t="s">
        <v>133</v>
      </c>
      <c r="C18" s="139">
        <v>0.01</v>
      </c>
    </row>
    <row r="19" spans="1:3" ht="15" customHeight="1" x14ac:dyDescent="0.25">
      <c r="A19" s="140" t="s">
        <v>134</v>
      </c>
      <c r="B19" s="138" t="s">
        <v>135</v>
      </c>
      <c r="C19" s="139">
        <v>0.02</v>
      </c>
    </row>
    <row r="20" spans="1:3" ht="15.75" x14ac:dyDescent="0.25">
      <c r="A20" s="141"/>
      <c r="B20" s="142" t="s">
        <v>136</v>
      </c>
      <c r="C20" s="135">
        <f>ROUND((SUM(C5:C19)),3)</f>
        <v>0.61599999999999999</v>
      </c>
    </row>
    <row r="21" spans="1:3" ht="20.100000000000001" customHeight="1" x14ac:dyDescent="0.25">
      <c r="A21" s="143">
        <v>3</v>
      </c>
      <c r="B21" s="144" t="s">
        <v>137</v>
      </c>
      <c r="C21" s="136"/>
    </row>
    <row r="22" spans="1:3" ht="15" customHeight="1" x14ac:dyDescent="0.25">
      <c r="A22" s="145"/>
      <c r="B22" s="146" t="s">
        <v>138</v>
      </c>
      <c r="C22" s="147"/>
    </row>
    <row r="23" spans="1:3" ht="15" customHeight="1" x14ac:dyDescent="0.25">
      <c r="A23" s="137" t="s">
        <v>81</v>
      </c>
      <c r="B23" s="138" t="s">
        <v>139</v>
      </c>
      <c r="C23" s="139">
        <v>0.05</v>
      </c>
    </row>
    <row r="24" spans="1:3" ht="15" customHeight="1" x14ac:dyDescent="0.25">
      <c r="A24" s="137" t="s">
        <v>82</v>
      </c>
      <c r="B24" s="138" t="s">
        <v>140</v>
      </c>
      <c r="C24" s="139">
        <v>0.02</v>
      </c>
    </row>
    <row r="25" spans="1:3" ht="15" customHeight="1" x14ac:dyDescent="0.25">
      <c r="A25" s="137" t="s">
        <v>141</v>
      </c>
      <c r="B25" s="138" t="s">
        <v>142</v>
      </c>
      <c r="C25" s="139">
        <v>0.02</v>
      </c>
    </row>
    <row r="26" spans="1:3" ht="15" customHeight="1" x14ac:dyDescent="0.25">
      <c r="A26" s="137" t="s">
        <v>143</v>
      </c>
      <c r="B26" s="138" t="s">
        <v>144</v>
      </c>
      <c r="C26" s="139">
        <v>0.02</v>
      </c>
    </row>
    <row r="27" spans="1:3" ht="15" customHeight="1" x14ac:dyDescent="0.25">
      <c r="A27" s="137" t="s">
        <v>145</v>
      </c>
      <c r="B27" s="138" t="s">
        <v>146</v>
      </c>
      <c r="C27" s="139">
        <v>0.01</v>
      </c>
    </row>
    <row r="28" spans="1:3" ht="15" customHeight="1" x14ac:dyDescent="0.25">
      <c r="A28" s="137" t="s">
        <v>147</v>
      </c>
      <c r="B28" s="138" t="s">
        <v>148</v>
      </c>
      <c r="C28" s="139">
        <v>0.04</v>
      </c>
    </row>
    <row r="29" spans="1:3" ht="15" customHeight="1" x14ac:dyDescent="0.25">
      <c r="A29" s="137" t="s">
        <v>149</v>
      </c>
      <c r="B29" s="138" t="s">
        <v>150</v>
      </c>
      <c r="C29" s="139">
        <v>0.03</v>
      </c>
    </row>
    <row r="30" spans="1:3" ht="15" customHeight="1" x14ac:dyDescent="0.25">
      <c r="A30" s="137" t="s">
        <v>151</v>
      </c>
      <c r="B30" s="138" t="s">
        <v>152</v>
      </c>
      <c r="C30" s="139">
        <v>0.02</v>
      </c>
    </row>
    <row r="31" spans="1:3" ht="15" customHeight="1" x14ac:dyDescent="0.25">
      <c r="A31" s="137" t="s">
        <v>153</v>
      </c>
      <c r="B31" s="138" t="s">
        <v>154</v>
      </c>
      <c r="C31" s="139">
        <v>1.4999999999999999E-2</v>
      </c>
    </row>
    <row r="32" spans="1:3" ht="15" customHeight="1" x14ac:dyDescent="0.25">
      <c r="A32" s="137" t="s">
        <v>155</v>
      </c>
      <c r="B32" s="138" t="s">
        <v>156</v>
      </c>
      <c r="C32" s="139">
        <v>0.02</v>
      </c>
    </row>
    <row r="33" spans="1:3" ht="15" customHeight="1" x14ac:dyDescent="0.25">
      <c r="A33" s="137" t="s">
        <v>157</v>
      </c>
      <c r="B33" s="148" t="s">
        <v>158</v>
      </c>
      <c r="C33" s="149">
        <v>0.02</v>
      </c>
    </row>
    <row r="34" spans="1:3" ht="15" customHeight="1" x14ac:dyDescent="0.25">
      <c r="A34" s="150"/>
      <c r="B34" s="151" t="s">
        <v>159</v>
      </c>
      <c r="C34" s="136"/>
    </row>
    <row r="35" spans="1:3" ht="15" customHeight="1" x14ac:dyDescent="0.25">
      <c r="A35" s="137">
        <v>3.12</v>
      </c>
      <c r="B35" s="138" t="s">
        <v>160</v>
      </c>
      <c r="C35" s="139">
        <v>0.02</v>
      </c>
    </row>
    <row r="36" spans="1:3" ht="15" customHeight="1" x14ac:dyDescent="0.25">
      <c r="A36" s="137">
        <v>3.13</v>
      </c>
      <c r="B36" s="138" t="s">
        <v>161</v>
      </c>
      <c r="C36" s="139">
        <v>0.01</v>
      </c>
    </row>
    <row r="37" spans="1:3" ht="15" customHeight="1" x14ac:dyDescent="0.25">
      <c r="A37" s="140">
        <v>3.14</v>
      </c>
      <c r="B37" s="148" t="s">
        <v>162</v>
      </c>
      <c r="C37" s="149">
        <v>0.01</v>
      </c>
    </row>
    <row r="38" spans="1:3" ht="15.75" x14ac:dyDescent="0.25">
      <c r="A38" s="152"/>
      <c r="B38" s="142" t="s">
        <v>163</v>
      </c>
      <c r="C38" s="135">
        <f>ROUND((SUM(C23:C37)),3)</f>
        <v>0.30499999999999999</v>
      </c>
    </row>
    <row r="39" spans="1:3" ht="20.100000000000001" customHeight="1" x14ac:dyDescent="0.25">
      <c r="A39" s="133">
        <v>4</v>
      </c>
      <c r="B39" s="144" t="s">
        <v>164</v>
      </c>
      <c r="C39" s="153">
        <v>0.4</v>
      </c>
    </row>
    <row r="40" spans="1:3" ht="15.75" x14ac:dyDescent="0.25">
      <c r="A40" s="152"/>
      <c r="B40" s="142" t="s">
        <v>165</v>
      </c>
      <c r="C40" s="135">
        <f>ROUND((SUM(C39)),3)</f>
        <v>0.4</v>
      </c>
    </row>
    <row r="41" spans="1:3" ht="15" customHeight="1" x14ac:dyDescent="0.25">
      <c r="A41" s="131"/>
      <c r="C41" s="132"/>
    </row>
    <row r="42" spans="1:3" ht="24.95" customHeight="1" x14ac:dyDescent="0.25">
      <c r="A42" s="154">
        <v>5</v>
      </c>
      <c r="B42" s="155" t="s">
        <v>166</v>
      </c>
      <c r="C42" s="156">
        <f>ROUND((C3+C20+C38+C40),2)</f>
        <v>2.3199999999999998</v>
      </c>
    </row>
    <row r="43" spans="1:3" x14ac:dyDescent="0.25">
      <c r="A43" s="131"/>
      <c r="C43" s="132"/>
    </row>
    <row r="44" spans="1:3" ht="18" customHeight="1" x14ac:dyDescent="0.25">
      <c r="A44" s="131"/>
      <c r="B44" s="157" t="s">
        <v>109</v>
      </c>
      <c r="C44" s="158"/>
    </row>
    <row r="45" spans="1:3" ht="18" customHeight="1" thickBot="1" x14ac:dyDescent="0.3">
      <c r="A45" s="159"/>
      <c r="B45" s="160" t="s">
        <v>167</v>
      </c>
      <c r="C45" s="161"/>
    </row>
    <row r="46" spans="1:3" ht="18" customHeight="1" x14ac:dyDescent="0.25">
      <c r="B46" s="162"/>
    </row>
    <row r="47" spans="1:3" ht="18" customHeight="1" x14ac:dyDescent="0.25">
      <c r="B47" s="164"/>
    </row>
    <row r="48" spans="1:3" ht="18" customHeight="1" x14ac:dyDescent="0.25">
      <c r="B48" s="164"/>
      <c r="C48" s="165"/>
    </row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K19"/>
  <sheetViews>
    <sheetView topLeftCell="A4" workbookViewId="0">
      <selection activeCell="H15" sqref="H15"/>
    </sheetView>
  </sheetViews>
  <sheetFormatPr baseColWidth="10" defaultRowHeight="15" x14ac:dyDescent="0.25"/>
  <cols>
    <col min="4" max="4" width="55.140625" customWidth="1"/>
    <col min="8" max="8" width="16.28515625" bestFit="1" customWidth="1"/>
    <col min="9" max="9" width="15.140625" bestFit="1" customWidth="1"/>
    <col min="10" max="10" width="18.85546875" bestFit="1" customWidth="1"/>
  </cols>
  <sheetData>
    <row r="5" spans="3:11" x14ac:dyDescent="0.25">
      <c r="C5" s="17"/>
      <c r="D5" s="17" t="s">
        <v>68</v>
      </c>
      <c r="E5" s="17" t="s">
        <v>69</v>
      </c>
      <c r="F5" s="17" t="s">
        <v>70</v>
      </c>
      <c r="G5" s="17" t="s">
        <v>71</v>
      </c>
      <c r="H5" s="17" t="s">
        <v>72</v>
      </c>
      <c r="I5" s="17" t="s">
        <v>73</v>
      </c>
    </row>
    <row r="6" spans="3:11" x14ac:dyDescent="0.25">
      <c r="C6" s="17">
        <v>1</v>
      </c>
      <c r="D6" s="112" t="s">
        <v>74</v>
      </c>
      <c r="E6" s="112" t="s">
        <v>75</v>
      </c>
      <c r="F6" s="112">
        <v>4</v>
      </c>
      <c r="G6" s="112"/>
      <c r="H6" s="113">
        <v>3750000</v>
      </c>
      <c r="I6" s="113">
        <v>15000000</v>
      </c>
      <c r="J6" s="107">
        <f t="shared" ref="J6:J15" si="0">F6*H6</f>
        <v>15000000</v>
      </c>
    </row>
    <row r="7" spans="3:11" x14ac:dyDescent="0.25">
      <c r="C7" s="17" t="s">
        <v>5</v>
      </c>
      <c r="D7" s="17" t="s">
        <v>45</v>
      </c>
      <c r="E7" s="17"/>
      <c r="F7" s="17"/>
      <c r="G7" s="17"/>
      <c r="H7" s="109">
        <f>13400000/4</f>
        <v>3350000</v>
      </c>
      <c r="I7" s="109">
        <f>H7*F6</f>
        <v>13400000</v>
      </c>
      <c r="J7" s="107"/>
    </row>
    <row r="8" spans="3:11" x14ac:dyDescent="0.25">
      <c r="C8" s="17" t="s">
        <v>6</v>
      </c>
      <c r="D8" s="17" t="s">
        <v>78</v>
      </c>
      <c r="E8" s="17"/>
      <c r="F8" s="17"/>
      <c r="G8" s="17"/>
      <c r="H8" s="109">
        <v>400000</v>
      </c>
      <c r="I8" s="109">
        <f>H8*F6</f>
        <v>1600000</v>
      </c>
      <c r="J8" s="107"/>
    </row>
    <row r="9" spans="3:11" ht="30" x14ac:dyDescent="0.25">
      <c r="C9" s="17">
        <v>2</v>
      </c>
      <c r="D9" s="112" t="s">
        <v>33</v>
      </c>
      <c r="E9" s="112" t="s">
        <v>75</v>
      </c>
      <c r="F9" s="112">
        <v>130</v>
      </c>
      <c r="G9" s="112"/>
      <c r="H9" s="113">
        <v>1269230.77</v>
      </c>
      <c r="I9" s="113">
        <v>165000000</v>
      </c>
      <c r="J9" s="107">
        <f>F9*H9</f>
        <v>165000000.09999999</v>
      </c>
      <c r="K9" s="107"/>
    </row>
    <row r="10" spans="3:11" x14ac:dyDescent="0.25">
      <c r="C10" s="17" t="s">
        <v>79</v>
      </c>
      <c r="D10" s="17" t="s">
        <v>45</v>
      </c>
      <c r="E10" s="17"/>
      <c r="F10" s="17"/>
      <c r="G10" s="17"/>
      <c r="H10" s="109">
        <f>145500030/130</f>
        <v>1119231</v>
      </c>
      <c r="I10" s="109">
        <f>F9*H10</f>
        <v>145500030</v>
      </c>
      <c r="J10" s="107"/>
      <c r="K10" s="107"/>
    </row>
    <row r="11" spans="3:11" x14ac:dyDescent="0.25">
      <c r="C11" s="17" t="s">
        <v>80</v>
      </c>
      <c r="D11" s="17" t="s">
        <v>78</v>
      </c>
      <c r="E11" s="17"/>
      <c r="F11" s="17"/>
      <c r="G11" s="17"/>
      <c r="H11" s="109">
        <f>H9-H10</f>
        <v>149999.77000000002</v>
      </c>
      <c r="I11" s="109">
        <f>H11*F9</f>
        <v>19499970.100000001</v>
      </c>
      <c r="J11" s="107"/>
      <c r="K11" s="107"/>
    </row>
    <row r="12" spans="3:11" ht="30" x14ac:dyDescent="0.25">
      <c r="C12" s="17">
        <v>3</v>
      </c>
      <c r="D12" s="112" t="s">
        <v>76</v>
      </c>
      <c r="E12" s="112" t="s">
        <v>75</v>
      </c>
      <c r="F12" s="112">
        <v>110</v>
      </c>
      <c r="G12" s="112"/>
      <c r="H12" s="113">
        <v>1636363.64</v>
      </c>
      <c r="I12" s="113">
        <v>180000000</v>
      </c>
      <c r="J12" s="107">
        <f>F12*H12</f>
        <v>180000000.39999998</v>
      </c>
    </row>
    <row r="13" spans="3:11" x14ac:dyDescent="0.25">
      <c r="C13" s="17" t="s">
        <v>81</v>
      </c>
      <c r="D13" s="17" t="s">
        <v>45</v>
      </c>
      <c r="E13" s="17"/>
      <c r="F13" s="17"/>
      <c r="G13" s="17"/>
      <c r="H13" s="109">
        <f>I13/F12</f>
        <v>1636363.6363636365</v>
      </c>
      <c r="I13" s="109">
        <f>I12</f>
        <v>180000000</v>
      </c>
      <c r="J13" s="107"/>
    </row>
    <row r="14" spans="3:11" x14ac:dyDescent="0.25">
      <c r="C14" s="17" t="s">
        <v>82</v>
      </c>
      <c r="D14" s="17" t="s">
        <v>78</v>
      </c>
      <c r="E14" s="17"/>
      <c r="F14" s="17"/>
      <c r="G14" s="17"/>
      <c r="H14" s="109"/>
      <c r="I14" s="109"/>
      <c r="J14" s="107"/>
    </row>
    <row r="15" spans="3:11" ht="45" x14ac:dyDescent="0.25">
      <c r="C15" s="17">
        <v>4</v>
      </c>
      <c r="D15" s="17" t="s">
        <v>77</v>
      </c>
      <c r="E15" s="17" t="s">
        <v>75</v>
      </c>
      <c r="F15" s="17">
        <v>100</v>
      </c>
      <c r="G15" s="17"/>
      <c r="H15" s="109">
        <v>400000</v>
      </c>
      <c r="I15" s="109">
        <v>40000000</v>
      </c>
      <c r="J15" s="107">
        <f t="shared" si="0"/>
        <v>40000000</v>
      </c>
    </row>
    <row r="16" spans="3:11" x14ac:dyDescent="0.25">
      <c r="C16" s="110" t="s">
        <v>83</v>
      </c>
      <c r="D16" s="17" t="s">
        <v>45</v>
      </c>
      <c r="E16" s="110"/>
      <c r="F16" s="110"/>
      <c r="G16" s="110"/>
      <c r="H16" s="114">
        <f>I16/F15</f>
        <v>400000</v>
      </c>
      <c r="I16" s="114">
        <f>I15</f>
        <v>40000000</v>
      </c>
    </row>
    <row r="17" spans="3:10" x14ac:dyDescent="0.25">
      <c r="C17" s="110" t="s">
        <v>84</v>
      </c>
      <c r="D17" s="17" t="s">
        <v>78</v>
      </c>
      <c r="E17" s="110"/>
      <c r="F17" s="110"/>
      <c r="G17" s="110"/>
      <c r="H17" s="110"/>
      <c r="I17" s="111"/>
      <c r="J17" s="108">
        <f>SUM(J6:J16)</f>
        <v>400000000.5</v>
      </c>
    </row>
    <row r="19" spans="3:10" x14ac:dyDescent="0.25">
      <c r="I19" s="107">
        <f>I6+I9+I12+I15</f>
        <v>400000000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L31" sqref="L3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"/>
  <sheetViews>
    <sheetView topLeftCell="A3" zoomScale="90" zoomScaleNormal="90" workbookViewId="0">
      <selection activeCell="E11" sqref="E11"/>
    </sheetView>
  </sheetViews>
  <sheetFormatPr baseColWidth="10" defaultColWidth="11.42578125" defaultRowHeight="15" x14ac:dyDescent="0.25"/>
  <cols>
    <col min="1" max="1" width="7.140625" style="20" bestFit="1" customWidth="1"/>
    <col min="2" max="2" width="46.7109375" style="20" customWidth="1"/>
    <col min="3" max="3" width="38.140625" style="20" bestFit="1" customWidth="1"/>
    <col min="4" max="4" width="30.28515625" style="20" bestFit="1" customWidth="1"/>
    <col min="5" max="5" width="15.85546875" style="20" bestFit="1" customWidth="1"/>
    <col min="6" max="6" width="16.42578125" style="20" bestFit="1" customWidth="1"/>
    <col min="7" max="7" width="20.42578125" style="20" bestFit="1" customWidth="1"/>
    <col min="8" max="8" width="18.7109375" style="20" bestFit="1" customWidth="1"/>
    <col min="9" max="9" width="8.140625" style="20" hidden="1" customWidth="1"/>
    <col min="10" max="10" width="19.28515625" style="20" hidden="1" customWidth="1"/>
    <col min="11" max="11" width="7.28515625" style="20" hidden="1" customWidth="1"/>
    <col min="12" max="12" width="19.28515625" style="20" hidden="1" customWidth="1"/>
    <col min="13" max="13" width="7.28515625" style="20" hidden="1" customWidth="1"/>
    <col min="14" max="14" width="18.85546875" style="20" hidden="1" customWidth="1"/>
    <col min="15" max="15" width="7.28515625" style="20" hidden="1" customWidth="1"/>
    <col min="16" max="16" width="18.28515625" style="20" hidden="1" customWidth="1"/>
    <col min="17" max="17" width="7.28515625" style="20" hidden="1" customWidth="1"/>
    <col min="18" max="18" width="17.42578125" style="20" hidden="1" customWidth="1"/>
    <col min="19" max="19" width="5.85546875" style="20" hidden="1" customWidth="1"/>
    <col min="20" max="20" width="17.7109375" style="20" hidden="1" customWidth="1"/>
    <col min="21" max="21" width="7.28515625" style="20" hidden="1" customWidth="1"/>
    <col min="22" max="22" width="20.5703125" style="20" hidden="1" customWidth="1"/>
    <col min="23" max="23" width="7.28515625" style="20" hidden="1" customWidth="1"/>
    <col min="24" max="24" width="20.140625" style="20" hidden="1" customWidth="1"/>
    <col min="25" max="25" width="20.140625" style="25" bestFit="1" customWidth="1"/>
    <col min="26" max="26" width="18.7109375" style="20" customWidth="1"/>
    <col min="27" max="16384" width="11.42578125" style="20"/>
  </cols>
  <sheetData>
    <row r="1" spans="1:26" ht="15.75" thickBot="1" x14ac:dyDescent="0.3"/>
    <row r="2" spans="1:26" ht="15" customHeight="1" x14ac:dyDescent="0.25">
      <c r="A2" s="66" t="s">
        <v>23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8"/>
    </row>
    <row r="3" spans="1:26" ht="15.75" customHeight="1" thickBot="1" x14ac:dyDescent="0.3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1"/>
    </row>
    <row r="4" spans="1:26" s="25" customFormat="1" ht="30.75" customHeight="1" thickBot="1" x14ac:dyDescent="0.3">
      <c r="A4" s="21" t="s">
        <v>0</v>
      </c>
      <c r="B4" s="21" t="s">
        <v>1</v>
      </c>
      <c r="C4" s="21" t="s">
        <v>26</v>
      </c>
      <c r="D4" s="21" t="s">
        <v>27</v>
      </c>
      <c r="E4" s="21" t="s">
        <v>2</v>
      </c>
      <c r="F4" s="21" t="s">
        <v>3</v>
      </c>
      <c r="G4" s="21" t="s">
        <v>4</v>
      </c>
      <c r="H4" s="22" t="s">
        <v>28</v>
      </c>
      <c r="I4" s="72" t="s">
        <v>50</v>
      </c>
      <c r="J4" s="73"/>
      <c r="K4" s="74" t="s">
        <v>51</v>
      </c>
      <c r="L4" s="75"/>
      <c r="M4" s="72" t="s">
        <v>52</v>
      </c>
      <c r="N4" s="73"/>
      <c r="O4" s="74" t="s">
        <v>53</v>
      </c>
      <c r="P4" s="75"/>
      <c r="Q4" s="74" t="s">
        <v>54</v>
      </c>
      <c r="R4" s="75"/>
      <c r="S4" s="74" t="s">
        <v>55</v>
      </c>
      <c r="T4" s="75"/>
      <c r="U4" s="74" t="s">
        <v>56</v>
      </c>
      <c r="V4" s="75"/>
      <c r="W4" s="74" t="s">
        <v>57</v>
      </c>
      <c r="X4" s="75"/>
      <c r="Y4" s="23" t="s">
        <v>29</v>
      </c>
      <c r="Z4" s="24" t="s">
        <v>59</v>
      </c>
    </row>
    <row r="5" spans="1:26" ht="15.75" thickBot="1" x14ac:dyDescent="0.3">
      <c r="A5" s="79">
        <v>1</v>
      </c>
      <c r="B5" s="81" t="s">
        <v>8</v>
      </c>
      <c r="C5" s="26" t="s">
        <v>30</v>
      </c>
      <c r="D5" s="26" t="s">
        <v>31</v>
      </c>
      <c r="E5" s="26">
        <v>2</v>
      </c>
      <c r="F5" s="27">
        <v>30000000</v>
      </c>
      <c r="G5" s="27">
        <f>E5*F5</f>
        <v>60000000</v>
      </c>
      <c r="H5" s="83">
        <f>G5+G6</f>
        <v>75000000</v>
      </c>
      <c r="I5" s="50"/>
      <c r="J5" s="51"/>
      <c r="K5" s="52"/>
      <c r="L5" s="53"/>
      <c r="M5" s="50"/>
      <c r="N5" s="51"/>
      <c r="O5" s="52"/>
      <c r="P5" s="53"/>
      <c r="Q5" s="54"/>
      <c r="R5" s="55"/>
      <c r="S5" s="54"/>
      <c r="T5" s="55"/>
      <c r="U5" s="54"/>
      <c r="V5" s="55"/>
      <c r="W5" s="56"/>
      <c r="X5" s="57"/>
      <c r="Y5" s="29"/>
      <c r="Z5" s="27">
        <f>G5</f>
        <v>60000000</v>
      </c>
    </row>
    <row r="6" spans="1:26" ht="15.75" thickBot="1" x14ac:dyDescent="0.3">
      <c r="A6" s="80"/>
      <c r="B6" s="82"/>
      <c r="C6" s="26" t="s">
        <v>16</v>
      </c>
      <c r="D6" s="26" t="s">
        <v>32</v>
      </c>
      <c r="E6" s="26">
        <v>4</v>
      </c>
      <c r="F6" s="28">
        <v>3750000</v>
      </c>
      <c r="G6" s="28">
        <f>E6*F6</f>
        <v>15000000</v>
      </c>
      <c r="H6" s="84"/>
      <c r="I6" s="50"/>
      <c r="J6" s="51"/>
      <c r="K6" s="52"/>
      <c r="L6" s="53"/>
      <c r="M6" s="50"/>
      <c r="N6" s="51"/>
      <c r="O6" s="52"/>
      <c r="P6" s="53"/>
      <c r="Q6" s="54"/>
      <c r="R6" s="55"/>
      <c r="S6" s="54"/>
      <c r="T6" s="55"/>
      <c r="U6" s="54"/>
      <c r="V6" s="55"/>
      <c r="W6" s="56"/>
      <c r="X6" s="57"/>
      <c r="Y6" s="31">
        <f>G6</f>
        <v>15000000</v>
      </c>
      <c r="Z6" s="32"/>
    </row>
    <row r="7" spans="1:26" ht="30" customHeight="1" x14ac:dyDescent="0.25">
      <c r="A7" s="85">
        <v>2</v>
      </c>
      <c r="B7" s="88" t="s">
        <v>33</v>
      </c>
      <c r="C7" s="29" t="s">
        <v>34</v>
      </c>
      <c r="D7" s="29" t="s">
        <v>58</v>
      </c>
      <c r="E7" s="29">
        <v>6</v>
      </c>
      <c r="F7" s="27">
        <v>4000000</v>
      </c>
      <c r="G7" s="27">
        <f t="shared" ref="G7:G8" si="0">E7*F7</f>
        <v>24000000</v>
      </c>
      <c r="H7" s="92">
        <f>G7+G8+G9+G10</f>
        <v>195000000</v>
      </c>
      <c r="I7" s="58"/>
      <c r="J7" s="59">
        <f t="shared" ref="J7:J13" si="1">I7*F7</f>
        <v>0</v>
      </c>
      <c r="K7" s="60"/>
      <c r="L7" s="8"/>
      <c r="M7" s="61">
        <f>E7</f>
        <v>6</v>
      </c>
      <c r="N7" s="59">
        <f t="shared" ref="N7:N13" si="2">M7*F7</f>
        <v>24000000</v>
      </c>
      <c r="O7" s="61"/>
      <c r="P7" s="59"/>
      <c r="Q7" s="61"/>
      <c r="R7" s="59">
        <f t="shared" ref="R7:R13" si="3">Q7*F7</f>
        <v>0</v>
      </c>
      <c r="S7" s="60"/>
      <c r="T7" s="59">
        <f t="shared" ref="T7:T13" si="4">S7*F7</f>
        <v>0</v>
      </c>
      <c r="U7" s="60"/>
      <c r="V7" s="8"/>
      <c r="W7" s="60"/>
      <c r="X7" s="8"/>
      <c r="Y7" s="33">
        <f>G7</f>
        <v>24000000</v>
      </c>
      <c r="Z7" s="34"/>
    </row>
    <row r="8" spans="1:26" ht="30" x14ac:dyDescent="0.25">
      <c r="A8" s="86"/>
      <c r="B8" s="89"/>
      <c r="C8" s="35" t="s">
        <v>35</v>
      </c>
      <c r="D8" s="35" t="s">
        <v>36</v>
      </c>
      <c r="E8" s="35">
        <v>6</v>
      </c>
      <c r="F8" s="33">
        <v>4000000</v>
      </c>
      <c r="G8" s="33">
        <f t="shared" si="0"/>
        <v>24000000</v>
      </c>
      <c r="H8" s="93"/>
      <c r="I8" s="58"/>
      <c r="J8" s="59">
        <f t="shared" si="1"/>
        <v>0</v>
      </c>
      <c r="K8" s="60"/>
      <c r="L8" s="8"/>
      <c r="M8" s="61">
        <f>E8</f>
        <v>6</v>
      </c>
      <c r="N8" s="59">
        <f t="shared" si="2"/>
        <v>24000000</v>
      </c>
      <c r="O8" s="61"/>
      <c r="P8" s="59"/>
      <c r="Q8" s="61"/>
      <c r="R8" s="59">
        <f t="shared" si="3"/>
        <v>0</v>
      </c>
      <c r="S8" s="60"/>
      <c r="T8" s="59">
        <f t="shared" si="4"/>
        <v>0</v>
      </c>
      <c r="U8" s="60"/>
      <c r="V8" s="8"/>
      <c r="W8" s="60"/>
      <c r="X8" s="8"/>
      <c r="Y8" s="33">
        <f>G8</f>
        <v>24000000</v>
      </c>
      <c r="Z8" s="34"/>
    </row>
    <row r="9" spans="1:26" ht="30.75" thickBot="1" x14ac:dyDescent="0.3">
      <c r="A9" s="86"/>
      <c r="B9" s="90"/>
      <c r="C9" s="35" t="s">
        <v>37</v>
      </c>
      <c r="D9" s="35" t="s">
        <v>38</v>
      </c>
      <c r="E9" s="35">
        <v>130</v>
      </c>
      <c r="F9" s="34">
        <v>900000</v>
      </c>
      <c r="G9" s="34">
        <f>E9*F9</f>
        <v>117000000</v>
      </c>
      <c r="H9" s="93"/>
      <c r="I9" s="58"/>
      <c r="J9" s="59"/>
      <c r="K9" s="60"/>
      <c r="L9" s="8"/>
      <c r="M9" s="61"/>
      <c r="N9" s="59"/>
      <c r="O9" s="61"/>
      <c r="P9" s="59"/>
      <c r="Q9" s="61"/>
      <c r="R9" s="59"/>
      <c r="S9" s="60"/>
      <c r="T9" s="59"/>
      <c r="U9" s="60"/>
      <c r="V9" s="8"/>
      <c r="W9" s="60"/>
      <c r="X9" s="8"/>
      <c r="Y9" s="36">
        <f>G9</f>
        <v>117000000</v>
      </c>
      <c r="Z9" s="36"/>
    </row>
    <row r="10" spans="1:26" ht="30.75" thickBot="1" x14ac:dyDescent="0.3">
      <c r="A10" s="87"/>
      <c r="B10" s="91"/>
      <c r="C10" s="35" t="s">
        <v>39</v>
      </c>
      <c r="D10" s="37" t="s">
        <v>40</v>
      </c>
      <c r="E10" s="38">
        <v>3</v>
      </c>
      <c r="F10" s="39">
        <v>10000000</v>
      </c>
      <c r="G10" s="39">
        <f>E10*F10</f>
        <v>30000000</v>
      </c>
      <c r="H10" s="94"/>
      <c r="I10" s="58"/>
      <c r="J10" s="59">
        <f>I10*F9</f>
        <v>0</v>
      </c>
      <c r="K10" s="60"/>
      <c r="L10" s="8"/>
      <c r="M10" s="61">
        <f>E9</f>
        <v>130</v>
      </c>
      <c r="N10" s="59">
        <f>M10*F9</f>
        <v>117000000</v>
      </c>
      <c r="O10" s="61"/>
      <c r="P10" s="59"/>
      <c r="Q10" s="61"/>
      <c r="R10" s="59">
        <f>Q10*F9</f>
        <v>0</v>
      </c>
      <c r="S10" s="60"/>
      <c r="T10" s="59">
        <f>S10*F9</f>
        <v>0</v>
      </c>
      <c r="U10" s="60"/>
      <c r="V10" s="8"/>
      <c r="W10" s="60"/>
      <c r="X10" s="8"/>
      <c r="Y10" s="40"/>
      <c r="Z10" s="36">
        <f>G10</f>
        <v>30000000</v>
      </c>
    </row>
    <row r="11" spans="1:26" ht="45.75" thickBot="1" x14ac:dyDescent="0.3">
      <c r="A11" s="35">
        <v>2</v>
      </c>
      <c r="B11" s="38" t="s">
        <v>41</v>
      </c>
      <c r="C11" s="30" t="s">
        <v>42</v>
      </c>
      <c r="D11" s="30" t="s">
        <v>43</v>
      </c>
      <c r="E11" s="30">
        <v>110</v>
      </c>
      <c r="F11" s="41">
        <v>3000000</v>
      </c>
      <c r="G11" s="41">
        <f>F11*E11</f>
        <v>330000000</v>
      </c>
      <c r="H11" s="41">
        <f>G11</f>
        <v>330000000</v>
      </c>
      <c r="I11" s="61"/>
      <c r="J11" s="59">
        <f t="shared" si="1"/>
        <v>0</v>
      </c>
      <c r="K11" s="62"/>
      <c r="L11" s="7"/>
      <c r="M11" s="61">
        <v>1530</v>
      </c>
      <c r="N11" s="59">
        <f t="shared" si="2"/>
        <v>4590000000</v>
      </c>
      <c r="O11" s="61">
        <f>E11-M11</f>
        <v>-1420</v>
      </c>
      <c r="P11" s="59">
        <f t="shared" ref="P11:P13" si="5">O11*F11</f>
        <v>-4260000000</v>
      </c>
      <c r="Q11" s="61"/>
      <c r="R11" s="59">
        <f t="shared" si="3"/>
        <v>0</v>
      </c>
      <c r="S11" s="62"/>
      <c r="T11" s="59">
        <f t="shared" si="4"/>
        <v>0</v>
      </c>
      <c r="U11" s="62"/>
      <c r="V11" s="7"/>
      <c r="W11" s="62"/>
      <c r="X11" s="7"/>
      <c r="Y11" s="36">
        <v>180000000</v>
      </c>
      <c r="Z11" s="36">
        <f>G11-Y11</f>
        <v>150000000</v>
      </c>
    </row>
    <row r="12" spans="1:26" ht="45.75" thickBot="1" x14ac:dyDescent="0.3">
      <c r="A12" s="35">
        <v>4</v>
      </c>
      <c r="B12" s="38" t="s">
        <v>44</v>
      </c>
      <c r="C12" s="38" t="s">
        <v>45</v>
      </c>
      <c r="D12" s="38" t="s">
        <v>46</v>
      </c>
      <c r="E12" s="38">
        <f>100</f>
        <v>100</v>
      </c>
      <c r="F12" s="42">
        <v>400000</v>
      </c>
      <c r="G12" s="42">
        <f>F12*E12</f>
        <v>40000000</v>
      </c>
      <c r="H12" s="42">
        <f>G12</f>
        <v>40000000</v>
      </c>
      <c r="I12" s="61">
        <v>10400</v>
      </c>
      <c r="J12" s="59">
        <f t="shared" si="1"/>
        <v>4160000000</v>
      </c>
      <c r="K12" s="62"/>
      <c r="L12" s="7"/>
      <c r="M12" s="63">
        <v>850</v>
      </c>
      <c r="N12" s="59">
        <f t="shared" si="2"/>
        <v>340000000</v>
      </c>
      <c r="O12" s="63">
        <v>850</v>
      </c>
      <c r="P12" s="59">
        <f t="shared" si="5"/>
        <v>340000000</v>
      </c>
      <c r="Q12" s="61">
        <v>1690</v>
      </c>
      <c r="R12" s="59">
        <f t="shared" si="3"/>
        <v>676000000</v>
      </c>
      <c r="S12" s="61">
        <v>840</v>
      </c>
      <c r="T12" s="59">
        <f t="shared" si="4"/>
        <v>336000000</v>
      </c>
      <c r="U12" s="61">
        <v>6700</v>
      </c>
      <c r="V12" s="59">
        <f>U12*F12</f>
        <v>2680000000</v>
      </c>
      <c r="W12" s="61">
        <v>6726</v>
      </c>
      <c r="X12" s="59">
        <f>W12*F12</f>
        <v>2690400000</v>
      </c>
      <c r="Y12" s="31">
        <f>G12</f>
        <v>40000000</v>
      </c>
      <c r="Z12" s="36"/>
    </row>
    <row r="13" spans="1:26" ht="45.75" thickBot="1" x14ac:dyDescent="0.3">
      <c r="A13" s="35">
        <v>5</v>
      </c>
      <c r="B13" s="38" t="s">
        <v>47</v>
      </c>
      <c r="C13" s="38" t="s">
        <v>45</v>
      </c>
      <c r="D13" s="38" t="s">
        <v>48</v>
      </c>
      <c r="E13" s="38">
        <v>2</v>
      </c>
      <c r="F13" s="43">
        <v>5000000</v>
      </c>
      <c r="G13" s="43">
        <f>F13*E13</f>
        <v>10000000</v>
      </c>
      <c r="H13" s="43">
        <f>G13</f>
        <v>10000000</v>
      </c>
      <c r="I13" s="61"/>
      <c r="J13" s="59">
        <f t="shared" si="1"/>
        <v>0</v>
      </c>
      <c r="K13" s="64"/>
      <c r="L13" s="65"/>
      <c r="M13" s="61">
        <v>7</v>
      </c>
      <c r="N13" s="59">
        <f t="shared" si="2"/>
        <v>35000000</v>
      </c>
      <c r="O13" s="61">
        <v>7</v>
      </c>
      <c r="P13" s="59">
        <f t="shared" si="5"/>
        <v>35000000</v>
      </c>
      <c r="Q13" s="61">
        <v>14</v>
      </c>
      <c r="R13" s="59">
        <f t="shared" si="3"/>
        <v>70000000</v>
      </c>
      <c r="S13" s="61">
        <v>17</v>
      </c>
      <c r="T13" s="59">
        <f t="shared" si="4"/>
        <v>85000000</v>
      </c>
      <c r="U13" s="61">
        <v>20</v>
      </c>
      <c r="V13" s="59">
        <f>U13*F13</f>
        <v>100000000</v>
      </c>
      <c r="W13" s="61">
        <v>20</v>
      </c>
      <c r="X13" s="59">
        <f>W13*F13</f>
        <v>100000000</v>
      </c>
      <c r="Y13" s="44"/>
      <c r="Z13" s="45">
        <f>H13</f>
        <v>10000000</v>
      </c>
    </row>
    <row r="14" spans="1:26" ht="15.75" thickBot="1" x14ac:dyDescent="0.3">
      <c r="A14" s="76" t="s">
        <v>49</v>
      </c>
      <c r="B14" s="77"/>
      <c r="C14" s="77"/>
      <c r="D14" s="78"/>
      <c r="E14" s="46">
        <v>100</v>
      </c>
      <c r="F14" s="47">
        <f>G14/E14</f>
        <v>6500000</v>
      </c>
      <c r="G14" s="48">
        <f t="shared" ref="G14:X14" si="6">SUM(G5:G13)</f>
        <v>650000000</v>
      </c>
      <c r="H14" s="48">
        <f t="shared" si="6"/>
        <v>650000000</v>
      </c>
      <c r="I14" s="48">
        <f t="shared" si="6"/>
        <v>10400</v>
      </c>
      <c r="J14" s="48">
        <f t="shared" si="6"/>
        <v>4160000000</v>
      </c>
      <c r="K14" s="48">
        <f t="shared" si="6"/>
        <v>0</v>
      </c>
      <c r="L14" s="48">
        <f t="shared" si="6"/>
        <v>0</v>
      </c>
      <c r="M14" s="48">
        <f t="shared" si="6"/>
        <v>2529</v>
      </c>
      <c r="N14" s="48">
        <f t="shared" si="6"/>
        <v>5130000000</v>
      </c>
      <c r="O14" s="48">
        <f t="shared" si="6"/>
        <v>-563</v>
      </c>
      <c r="P14" s="48">
        <f t="shared" si="6"/>
        <v>-3885000000</v>
      </c>
      <c r="Q14" s="48">
        <f t="shared" si="6"/>
        <v>1704</v>
      </c>
      <c r="R14" s="48">
        <f t="shared" si="6"/>
        <v>746000000</v>
      </c>
      <c r="S14" s="48">
        <f t="shared" si="6"/>
        <v>857</v>
      </c>
      <c r="T14" s="48">
        <f t="shared" si="6"/>
        <v>421000000</v>
      </c>
      <c r="U14" s="48">
        <f t="shared" si="6"/>
        <v>6720</v>
      </c>
      <c r="V14" s="48">
        <f t="shared" si="6"/>
        <v>2780000000</v>
      </c>
      <c r="W14" s="48">
        <f t="shared" si="6"/>
        <v>6746</v>
      </c>
      <c r="X14" s="48">
        <f t="shared" si="6"/>
        <v>2790400000</v>
      </c>
      <c r="Y14" s="49">
        <f>SUM(Y5:Y13)</f>
        <v>400000000</v>
      </c>
      <c r="Z14" s="49">
        <f>SUM(Z5:Z13)</f>
        <v>250000000</v>
      </c>
    </row>
  </sheetData>
  <mergeCells count="16">
    <mergeCell ref="A14:D14"/>
    <mergeCell ref="A5:A6"/>
    <mergeCell ref="B5:B6"/>
    <mergeCell ref="H5:H6"/>
    <mergeCell ref="A7:A10"/>
    <mergeCell ref="B7:B10"/>
    <mergeCell ref="H7:H10"/>
    <mergeCell ref="A2:Z3"/>
    <mergeCell ref="I4:J4"/>
    <mergeCell ref="K4:L4"/>
    <mergeCell ref="M4:N4"/>
    <mergeCell ref="O4:P4"/>
    <mergeCell ref="Q4:R4"/>
    <mergeCell ref="S4:T4"/>
    <mergeCell ref="U4:V4"/>
    <mergeCell ref="W4:X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CRONOGRAMA</vt:lpstr>
      <vt:lpstr>ppto detallado </vt:lpstr>
      <vt:lpstr>FACTOR MULTIPLICADOR </vt:lpstr>
      <vt:lpstr>PPTO MGA</vt:lpstr>
      <vt:lpstr>PPTO ESCANEADO </vt:lpstr>
      <vt:lpstr>PLAN 100 PRODUC - 400MM COFIN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RF INGENIERO EXT2</cp:lastModifiedBy>
  <cp:lastPrinted>2020-09-08T23:30:43Z</cp:lastPrinted>
  <dcterms:created xsi:type="dcterms:W3CDTF">2020-09-08T21:23:23Z</dcterms:created>
  <dcterms:modified xsi:type="dcterms:W3CDTF">2024-05-17T21:02:16Z</dcterms:modified>
</cp:coreProperties>
</file>