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23"/>
  <workbookPr/>
  <mc:AlternateContent xmlns:mc="http://schemas.openxmlformats.org/markup-compatibility/2006">
    <mc:Choice Requires="x15">
      <x15ac:absPath xmlns:x15ac="http://schemas.microsoft.com/office/spreadsheetml/2010/11/ac" url="https://dimarmilco-my.sharepoint.com/personal/rbogallo_dimar_mil_co/Documents/Documentos/BIENES Y SERVICIOS 2024/REPUESTOS 2024/CORRECCIONES VIVIANA/"/>
    </mc:Choice>
  </mc:AlternateContent>
  <xr:revisionPtr revIDLastSave="2" documentId="8_{ECD8CECD-2CDA-4819-B8DE-FA83FE6CB60A}" xr6:coauthVersionLast="47" xr6:coauthVersionMax="47" xr10:uidLastSave="{7F822DCF-8379-41FD-87D9-AAA5389F49FB}"/>
  <bookViews>
    <workbookView xWindow="-120" yWindow="-120" windowWidth="29040" windowHeight="15840" xr2:uid="{F0FCAA75-A67E-4FE8-A246-7AC7E7525361}"/>
  </bookViews>
  <sheets>
    <sheet name="Hoja1" sheetId="1" r:id="rId1"/>
  </sheets>
  <definedNames>
    <definedName name="_xlnm._FilterDatabase" localSheetId="0" hidden="1">Hoja1!$C$3:$AD$15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10" i="1" l="1"/>
  <c r="Z13" i="1" l="1"/>
  <c r="Z12" i="1"/>
  <c r="Z11" i="1"/>
  <c r="Z9" i="1"/>
  <c r="Z8" i="1"/>
  <c r="Z7" i="1"/>
  <c r="Z5" i="1"/>
  <c r="Z6" i="1"/>
  <c r="Z4" i="1"/>
  <c r="AA4" i="1" l="1"/>
  <c r="AC20" i="1" l="1"/>
  <c r="AA8" i="1"/>
  <c r="V8" i="1"/>
  <c r="U8" i="1"/>
  <c r="X7" i="1"/>
  <c r="Y7" i="1" s="1"/>
  <c r="U7" i="1"/>
  <c r="V7" i="1" s="1"/>
  <c r="AB14" i="1"/>
  <c r="K13" i="1" l="1"/>
  <c r="L13" i="1" s="1"/>
  <c r="K12" i="1"/>
  <c r="L12" i="1" s="1"/>
  <c r="K6" i="1"/>
  <c r="L6" i="1" s="1"/>
  <c r="K4" i="1"/>
  <c r="L4" i="1" s="1"/>
  <c r="K5" i="1"/>
  <c r="L5" i="1" s="1"/>
  <c r="M5" i="1" s="1"/>
  <c r="K9" i="1"/>
  <c r="L9" i="1" s="1"/>
  <c r="M9" i="1" s="1"/>
  <c r="K10" i="1"/>
  <c r="L10" i="1" s="1"/>
  <c r="M10" i="1" s="1"/>
  <c r="K11" i="1"/>
  <c r="L11" i="1" s="1"/>
  <c r="M11" i="1" s="1"/>
  <c r="M12" i="1" l="1"/>
  <c r="M6" i="1"/>
  <c r="M4" i="1"/>
  <c r="O13" i="1"/>
  <c r="P13" i="1" s="1"/>
  <c r="O12" i="1"/>
  <c r="AA12" i="1" s="1"/>
  <c r="R11" i="1"/>
  <c r="S11" i="1" s="1"/>
  <c r="O11" i="1"/>
  <c r="R10" i="1"/>
  <c r="S10" i="1" s="1"/>
  <c r="R9" i="1"/>
  <c r="AA9" i="1" s="1"/>
  <c r="R8" i="1"/>
  <c r="S8" i="1" s="1"/>
  <c r="R6" i="1"/>
  <c r="S6" i="1" s="1"/>
  <c r="R5" i="1"/>
  <c r="R4" i="1"/>
  <c r="S4" i="1" s="1"/>
  <c r="AA13" i="1" l="1"/>
  <c r="AA10" i="1"/>
  <c r="AA11" i="1"/>
  <c r="AA6" i="1"/>
  <c r="AA5" i="1"/>
  <c r="S5" i="1"/>
  <c r="S9" i="1"/>
  <c r="P12" i="1"/>
  <c r="P11" i="1"/>
  <c r="AA7" i="1"/>
  <c r="M13" i="1"/>
  <c r="AA14" i="1" l="1"/>
</calcChain>
</file>

<file path=xl/sharedStrings.xml><?xml version="1.0" encoding="utf-8"?>
<sst xmlns="http://schemas.openxmlformats.org/spreadsheetml/2006/main" count="167" uniqueCount="47">
  <si>
    <t>ELECTROB</t>
  </si>
  <si>
    <t>ROTOFIBRA</t>
  </si>
  <si>
    <t>TIESTOS</t>
  </si>
  <si>
    <t>FERRICENTRO</t>
  </si>
  <si>
    <t>EQUIPMASTER</t>
  </si>
  <si>
    <t>PROMEDIO</t>
  </si>
  <si>
    <t>PAA</t>
  </si>
  <si>
    <t>ITEM</t>
  </si>
  <si>
    <t>UNIDAD USUARIA</t>
  </si>
  <si>
    <t>RUBRO</t>
  </si>
  <si>
    <t xml:space="preserve">DESCRIPCIÓN </t>
  </si>
  <si>
    <t>DESCRIPCION ESPECIFICA</t>
  </si>
  <si>
    <t>CANTIDAD MODIF</t>
  </si>
  <si>
    <t>CANTIDAD REQUERIDA</t>
  </si>
  <si>
    <t>UNIDAD DE MEDIDA</t>
  </si>
  <si>
    <t>VALOR UNIT</t>
  </si>
  <si>
    <t>VALOR UNIT INCLUIDO IVA</t>
  </si>
  <si>
    <t>VALOR TOTAL CT 1</t>
  </si>
  <si>
    <t>VALOR TOTAL CT 2</t>
  </si>
  <si>
    <t xml:space="preserve">VALOR TOTAL </t>
  </si>
  <si>
    <t>VALOR TOTAL PROM</t>
  </si>
  <si>
    <t>CIOH</t>
  </si>
  <si>
    <t>A.02.01.01.004.003</t>
  </si>
  <si>
    <t>BOMBA DE VACIO ME1C VACIO FINAL 100 MBAR CON RESISTENCIA QUIMICA CON MANGUERA DE VACIO DE CAUCHO DN 8 MM (20686001)(ME 1C) VALVULA PARA REGULAR Y MANOMETRO ME 1 (20696842)(ME 1) SILENCIADOR DN 8 - 10 MM (20636588)(ME 1C)"</t>
  </si>
  <si>
    <t>UNIDAD</t>
  </si>
  <si>
    <t>-</t>
  </si>
  <si>
    <t>5KLD</t>
  </si>
  <si>
    <t xml:space="preserve">COMPRESOR PANCAKE 765PSI TANQUE DE 23 LITROS </t>
  </si>
  <si>
    <t>5KFT</t>
  </si>
  <si>
    <t>A.02.01.01.004.004</t>
  </si>
  <si>
    <t>ASPIRADORA  INDUSTRIAL EN SECO Y HUMEDO CUERPO EN ACERO INOXIDABLE, 5000 W,  110 V, 60 HZ CON FILTRO DE AGUA, CAPACIDA 60 LITROS, CON MANGUERA DE SUCCION DE 2,5 METROS, TUBOS DE EXTENSION, CEPILLO PARA PISO, BOQUILLA RINCONERA</t>
  </si>
  <si>
    <t>HIDROLAVADORA PROFESIONAL 2 HP-1600PSI HD585 -120 V</t>
  </si>
  <si>
    <t>GUADAÑA PROFESIONAL 48CC 4 TIEMPOS USO PESADO</t>
  </si>
  <si>
    <t>Guadañadora  Gasolina Motor: GX50T SD Tubo 28mm de diámetro. Eje rígido.
Motor: Honda GX50T SD Gasolina OHC
Tipo: Monocilíndrico 4 Tiempos
Modo Refrigeración: Por aire, cilindro vertical
Tipo de Camisa de Cilindro: Camisa de acero
Diámetro x Carrera (mm): 43 X 33
Cilindrada (cc): 47,9
Relación de compresión: 8:1
Tipo de arranque: Manual (retráctil)
Consumo a potencia nominal (l/h): 0,9
Capacidad de aceite (l): 0,13
Aceite recomendado: Enermax 10W-30 API SL
Capacidad tanque combustible (l): 0,6
Transmisión: Engranaje cónico helicoidal
Peso (kg): 8,4
Dimensiones (cm): 190,5 L X 64 A X 47 H</t>
  </si>
  <si>
    <t>HIDROLAVADORA INDUSTRIAL 3200 PSI A GASOLINA G3200Q</t>
  </si>
  <si>
    <t>HIDROLAVADORA INDUSTRIAL 3200 PSI A GASOLINA G3200Q  
Caudal (gal/min) 2.6
Temperatura de alimentación de agua Máx. (°F) máx. 104
Fabricante del motor: Karcher
Motor G200FA
Cilindrada (CC) 196
Peso sin accesorios (lb) 63,9
Peso incluido embalaje (lb) 78.3
Dimensiones (L x An x Al) (pulgadas) 22,4×19,7×39,4
Equipamiento
Manguera de alta presión: 7 mts
Pistola de gatillo de grado comercial con bloqueo de seguridad para niños
Varilla rociadora recubierta de zinc con adaptador Quick Connect
Instalación de planta: Con filtro
Filtro de agua integrado
Adaptador para manguera de jardín de 3/4″ 3/4″
Ruedas desmontables</t>
  </si>
  <si>
    <t>A.02.02.01.004.003</t>
  </si>
  <si>
    <t xml:space="preserve">BOMBA DE SUCCION TIPO LAPIZ 939. </t>
  </si>
  <si>
    <t>BOMBA DE SUCCION TIPO LAPIZ 939. FUNCION: SUCCION POR VACIO; MATERIAL: ALUMINIO Y CAUCHO; COLOR: ALUMINIO; ACCESORIOS:  3 PUNTAS DE CAUCHO DE DIFERENTE DIAMETRO</t>
  </si>
  <si>
    <t>CP08</t>
  </si>
  <si>
    <t xml:space="preserve">BOMBA DE CONDENSADO TIPO CASSETTE PARA MANTENIMIENTO AIRE ACONDIONADO </t>
  </si>
  <si>
    <t xml:space="preserve">SISTEMA DE TRASIEGO DE COMBUSTIBLE </t>
  </si>
  <si>
    <t xml:space="preserve">Bomba de Transferencia de Gasolina 12V DC 20GPM con Cable de Tierra Portátil
Es ampliamente utilizado en aviones, puertos, depósitos de petróleo, etc.. Con un diseño ligero y portátil, es fácil de instalar. Es compatible con el sello de aceite, lleno de seguridad.
Marca: Sin marcaGenérico
Lista de paquetes: Sí
Color: Azul
Peso: 14,5 kg31,97 lbsg
Vatios: 265 W
Velocidad RPM: 2600 RPM
-- 12V DC 20GPM Bomba de transferencia de combustible de gasolina Gas Diesel con cable de tierra Introducciones portátiles: Esta es nuestra nueva bomba de transferencia de combustible de gasolina que está diseñada para montaje en barril o tanque y puede proporcionar una transferencia más segura y eficiente de diesel, gasolina, queroseno, alcoholes minerales, E15 y Bio-Diesel, heptano y hexano. Es ampliamente utilizado en aviones aéreos, puertos, depósitos de petróleo, etc. </t>
  </si>
  <si>
    <t>5KMZ</t>
  </si>
  <si>
    <t>A.05.01.01.004.002</t>
  </si>
  <si>
    <t>MAQUINA TENSORA DE 2X8 MT GANCHO DOBLE J</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</si>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</sst>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quot;$&quot;\ * #,##0.00_-;_-&quot;$&quot;\ * &quot;-&quot;??_-;_-@_-"/>
    <numFmt numFmtId="165" formatCode="&quot;$&quot;\ #,##0.00"/>
    <numFmt numFmtId="166" formatCode="_-&quot;$&quot;\ * #,##0_-;\-&quot;$&quot;\ * #,##0_-;_-&quot;$&quot;\ * &quot;-&quot;??_-;_-@_-"/>
  </numFmts>
  <fonts count="8">
    <font>
      <sz val="11"/>
      <color theme="1"/>
      <name val="Aptos Narrow"/>
      <family val="2"/>
      <scheme val="minor"/>
    </font>
    <font>
      <b/>
      <sz val="11"/>
      <color theme="1"/>
      <name val="Aptos Narrow"/>
      <family val="2"/>
      <scheme val="minor"/>
    </font>
    <font>
      <b/>
      <sz val="8"/>
      <color theme="1"/>
      <name val="Aptos Display"/>
      <family val="2"/>
      <scheme val="major"/>
    </font>
    <font>
      <b/>
      <sz val="9"/>
      <color theme="1"/>
      <name val="Aptos Display"/>
      <family val="2"/>
      <scheme val="major"/>
    </font>
    <font>
      <sz val="8"/>
      <color theme="1"/>
      <name val="Aptos Display"/>
      <family val="2"/>
      <scheme val="major"/>
    </font>
    <font>
      <sz val="9"/>
      <color theme="1"/>
      <name val="Aptos Display"/>
      <family val="2"/>
      <scheme val="major"/>
    </font>
    <font>
      <sz val="11"/>
      <color theme="1"/>
      <name val="Aptos Narrow"/>
      <family val="2"/>
      <scheme val="minor"/>
    </font>
    <font>
      <sz val="10"/>
      <color theme="1"/>
      <name val="Times New Roman"/>
      <family val="1"/>
    </font>
  </fonts>
  <fills count="13">
    <fill>
      <patternFill patternType="none"/>
    </fill>
    <fill>
      <patternFill patternType="gray125"/>
    </fill>
    <fill>
      <patternFill patternType="solid">
        <fgColor theme="3" tint="0.499984740745262"/>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rgb="FFFFFF00"/>
        <bgColor indexed="64"/>
      </patternFill>
    </fill>
    <fill>
      <patternFill patternType="solid">
        <fgColor theme="8" tint="0.59999389629810485"/>
        <bgColor indexed="64"/>
      </patternFill>
    </fill>
    <fill>
      <patternFill patternType="solid">
        <fgColor theme="3" tint="0.89999084444715716"/>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theme="4" tint="0.39997558519241921"/>
        <bgColor indexed="64"/>
      </patternFill>
    </fill>
    <fill>
      <patternFill patternType="solid">
        <fgColor rgb="FFFFC000"/>
        <bgColor indexed="64"/>
      </patternFill>
    </fill>
    <fill>
      <patternFill patternType="solid">
        <fgColor theme="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164" fontId="6" fillId="0" borderId="0" applyFont="0" applyFill="0" applyBorder="0" applyAlignment="0" applyProtection="0"/>
  </cellStyleXfs>
  <cellXfs count="28">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vertical="center"/>
    </xf>
    <xf numFmtId="0" fontId="5" fillId="7" borderId="1" xfId="0" applyFont="1" applyFill="1" applyBorder="1" applyAlignment="1">
      <alignment vertical="center" wrapText="1"/>
    </xf>
    <xf numFmtId="0" fontId="5" fillId="0" borderId="1" xfId="0" applyFont="1" applyBorder="1" applyAlignment="1">
      <alignment vertical="center" wrapText="1"/>
    </xf>
    <xf numFmtId="0" fontId="5" fillId="0" borderId="1" xfId="0" applyFont="1" applyBorder="1" applyAlignment="1">
      <alignment wrapText="1"/>
    </xf>
    <xf numFmtId="0" fontId="5" fillId="0" borderId="1" xfId="0" applyFont="1" applyBorder="1" applyAlignment="1">
      <alignment horizontal="center" vertical="center"/>
    </xf>
    <xf numFmtId="165" fontId="5" fillId="0" borderId="1" xfId="0" applyNumberFormat="1" applyFont="1" applyBorder="1" applyAlignment="1">
      <alignment horizontal="center" vertical="center"/>
    </xf>
    <xf numFmtId="0" fontId="5" fillId="8" borderId="1" xfId="0" applyFont="1" applyFill="1" applyBorder="1" applyAlignment="1">
      <alignment vertical="center" wrapText="1"/>
    </xf>
    <xf numFmtId="0" fontId="5" fillId="9" borderId="1" xfId="0" applyFont="1" applyFill="1" applyBorder="1" applyAlignment="1">
      <alignment vertical="center" wrapText="1"/>
    </xf>
    <xf numFmtId="165" fontId="1" fillId="0" borderId="1" xfId="0" applyNumberFormat="1" applyFont="1" applyBorder="1"/>
    <xf numFmtId="0" fontId="0" fillId="0" borderId="0" xfId="0" applyAlignment="1">
      <alignment wrapText="1"/>
    </xf>
    <xf numFmtId="166" fontId="7" fillId="0" borderId="1" xfId="1" applyNumberFormat="1" applyFont="1" applyBorder="1" applyAlignment="1">
      <alignment vertical="center"/>
    </xf>
    <xf numFmtId="166" fontId="7" fillId="10" borderId="1" xfId="1" applyNumberFormat="1" applyFont="1" applyFill="1" applyBorder="1" applyAlignment="1">
      <alignment vertical="center"/>
    </xf>
    <xf numFmtId="166" fontId="7" fillId="11" borderId="1" xfId="1" applyNumberFormat="1" applyFont="1" applyFill="1" applyBorder="1" applyAlignment="1">
      <alignment vertical="center"/>
    </xf>
    <xf numFmtId="166" fontId="0" fillId="0" borderId="0" xfId="0" applyNumberFormat="1"/>
    <xf numFmtId="0" fontId="3" fillId="12" borderId="5" xfId="0" applyFont="1" applyFill="1" applyBorder="1" applyAlignment="1">
      <alignment horizontal="center" vertical="center" wrapText="1"/>
    </xf>
    <xf numFmtId="0" fontId="3" fillId="11" borderId="1" xfId="0" applyFont="1" applyFill="1" applyBorder="1" applyAlignment="1">
      <alignment horizontal="center" vertical="center" wrapText="1"/>
    </xf>
    <xf numFmtId="0" fontId="1" fillId="0" borderId="1"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20D902-14E9-4DEE-840F-AED771561143}">
  <dimension ref="C2:AD27"/>
  <sheetViews>
    <sheetView tabSelected="1" topLeftCell="N1" workbookViewId="0">
      <selection activeCell="Y19" sqref="Y19"/>
    </sheetView>
  </sheetViews>
  <sheetFormatPr defaultColWidth="11.42578125" defaultRowHeight="15"/>
  <cols>
    <col min="3" max="3" width="5.28515625" customWidth="1"/>
    <col min="4" max="4" width="8.5703125" customWidth="1"/>
    <col min="5" max="5" width="9" style="17" customWidth="1"/>
    <col min="6" max="6" width="24" customWidth="1"/>
    <col min="7" max="7" width="24.85546875" customWidth="1"/>
    <col min="8" max="8" width="7.5703125" customWidth="1"/>
    <col min="9" max="9" width="9.42578125" customWidth="1"/>
    <col min="10" max="10" width="7.42578125" customWidth="1"/>
    <col min="11" max="26" width="11.42578125" customWidth="1"/>
    <col min="27" max="27" width="15.42578125" customWidth="1"/>
    <col min="28" max="28" width="15.7109375" customWidth="1"/>
    <col min="30" max="30" width="14.140625" bestFit="1" customWidth="1"/>
  </cols>
  <sheetData>
    <row r="2" spans="3:28">
      <c r="K2" s="24" t="s">
        <v>0</v>
      </c>
      <c r="L2" s="24"/>
      <c r="M2" s="24"/>
      <c r="N2" s="25" t="s">
        <v>1</v>
      </c>
      <c r="O2" s="26"/>
      <c r="P2" s="27"/>
      <c r="Q2" s="24" t="s">
        <v>2</v>
      </c>
      <c r="R2" s="24"/>
      <c r="S2" s="25"/>
      <c r="T2" s="24" t="s">
        <v>3</v>
      </c>
      <c r="U2" s="24"/>
      <c r="V2" s="24"/>
      <c r="W2" s="25" t="s">
        <v>4</v>
      </c>
      <c r="X2" s="26"/>
      <c r="Y2" s="27"/>
      <c r="Z2" s="27" t="s">
        <v>5</v>
      </c>
      <c r="AA2" s="24"/>
      <c r="AB2" t="s">
        <v>6</v>
      </c>
    </row>
    <row r="3" spans="3:28" ht="36">
      <c r="C3" s="1" t="s">
        <v>7</v>
      </c>
      <c r="D3" s="1" t="s">
        <v>8</v>
      </c>
      <c r="E3" s="2" t="s">
        <v>9</v>
      </c>
      <c r="F3" s="2" t="s">
        <v>10</v>
      </c>
      <c r="G3" s="2" t="s">
        <v>11</v>
      </c>
      <c r="H3" s="2" t="s">
        <v>12</v>
      </c>
      <c r="I3" s="2" t="s">
        <v>13</v>
      </c>
      <c r="J3" s="2" t="s">
        <v>14</v>
      </c>
      <c r="K3" s="3" t="s">
        <v>15</v>
      </c>
      <c r="L3" s="3" t="s">
        <v>16</v>
      </c>
      <c r="M3" s="3" t="s">
        <v>17</v>
      </c>
      <c r="N3" s="4" t="s">
        <v>15</v>
      </c>
      <c r="O3" s="4" t="s">
        <v>16</v>
      </c>
      <c r="P3" s="4" t="s">
        <v>18</v>
      </c>
      <c r="Q3" s="5" t="s">
        <v>15</v>
      </c>
      <c r="R3" s="5" t="s">
        <v>16</v>
      </c>
      <c r="S3" s="5" t="s">
        <v>19</v>
      </c>
      <c r="T3" s="22"/>
      <c r="U3" s="22"/>
      <c r="V3" s="22"/>
      <c r="W3" s="23" t="s">
        <v>15</v>
      </c>
      <c r="X3" s="23" t="s">
        <v>16</v>
      </c>
      <c r="Y3" s="23" t="s">
        <v>19</v>
      </c>
      <c r="Z3" s="6" t="s">
        <v>16</v>
      </c>
      <c r="AA3" s="6" t="s">
        <v>20</v>
      </c>
    </row>
    <row r="4" spans="3:28" ht="121.5" customHeight="1">
      <c r="C4" s="7">
        <v>1</v>
      </c>
      <c r="D4" s="8" t="s">
        <v>21</v>
      </c>
      <c r="E4" s="9" t="s">
        <v>22</v>
      </c>
      <c r="F4" s="10" t="s">
        <v>23</v>
      </c>
      <c r="G4" s="11" t="s">
        <v>23</v>
      </c>
      <c r="H4" s="12">
        <v>1</v>
      </c>
      <c r="I4" s="12">
        <v>1</v>
      </c>
      <c r="J4" s="12" t="s">
        <v>24</v>
      </c>
      <c r="K4" s="13">
        <f>4159097.14</f>
        <v>4159097.14</v>
      </c>
      <c r="L4" s="13">
        <f>K4*0.19+K4</f>
        <v>4949325.5965999998</v>
      </c>
      <c r="M4" s="13">
        <f>L4*H4</f>
        <v>4949325.5965999998</v>
      </c>
      <c r="N4" s="13" t="s">
        <v>25</v>
      </c>
      <c r="O4" s="13" t="s">
        <v>25</v>
      </c>
      <c r="P4" s="13" t="s">
        <v>25</v>
      </c>
      <c r="Q4" s="13">
        <v>5200000</v>
      </c>
      <c r="R4" s="13">
        <f t="shared" ref="R4:R11" si="0">Q4*0.19+Q4</f>
        <v>6188000</v>
      </c>
      <c r="S4" s="13">
        <f t="shared" ref="S4:S11" si="1">R4*H4</f>
        <v>6188000</v>
      </c>
      <c r="T4" s="13" t="s">
        <v>25</v>
      </c>
      <c r="U4" s="13" t="s">
        <v>25</v>
      </c>
      <c r="V4" s="13" t="s">
        <v>25</v>
      </c>
      <c r="W4" s="13" t="s">
        <v>25</v>
      </c>
      <c r="X4" s="13" t="s">
        <v>25</v>
      </c>
      <c r="Y4" s="13" t="s">
        <v>25</v>
      </c>
      <c r="Z4" s="13">
        <f>ROUND(((L4+R4)/2),0)</f>
        <v>5568663</v>
      </c>
      <c r="AA4" s="13">
        <f>ROUND((Z4*H4),0)</f>
        <v>5568663</v>
      </c>
      <c r="AB4" s="19">
        <v>10115000</v>
      </c>
    </row>
    <row r="5" spans="3:28" ht="24">
      <c r="C5" s="7">
        <v>2</v>
      </c>
      <c r="D5" s="8" t="s">
        <v>26</v>
      </c>
      <c r="E5" s="9" t="s">
        <v>22</v>
      </c>
      <c r="F5" s="10" t="s">
        <v>27</v>
      </c>
      <c r="G5" s="10" t="s">
        <v>27</v>
      </c>
      <c r="H5" s="12">
        <v>1</v>
      </c>
      <c r="I5" s="12">
        <v>1</v>
      </c>
      <c r="J5" s="12" t="s">
        <v>24</v>
      </c>
      <c r="K5" s="13">
        <f>1834895.8</f>
        <v>1834895.8</v>
      </c>
      <c r="L5" s="13">
        <f>K5*0.19+K5</f>
        <v>2183526.0019999999</v>
      </c>
      <c r="M5" s="13">
        <f>L5*H5</f>
        <v>2183526.0019999999</v>
      </c>
      <c r="N5" s="13" t="s">
        <v>25</v>
      </c>
      <c r="O5" s="13" t="s">
        <v>25</v>
      </c>
      <c r="P5" s="13" t="s">
        <v>25</v>
      </c>
      <c r="Q5" s="13">
        <v>2650000</v>
      </c>
      <c r="R5" s="13">
        <f t="shared" si="0"/>
        <v>3153500</v>
      </c>
      <c r="S5" s="13">
        <f t="shared" si="1"/>
        <v>3153500</v>
      </c>
      <c r="T5" s="13" t="s">
        <v>25</v>
      </c>
      <c r="U5" s="13" t="s">
        <v>25</v>
      </c>
      <c r="V5" s="13" t="s">
        <v>25</v>
      </c>
      <c r="W5" s="13" t="s">
        <v>25</v>
      </c>
      <c r="X5" s="13" t="s">
        <v>25</v>
      </c>
      <c r="Y5" s="13" t="s">
        <v>25</v>
      </c>
      <c r="Z5" s="13">
        <f t="shared" ref="Z5:Z6" si="2">ROUND(((L5+R5)/2),0)</f>
        <v>2668513</v>
      </c>
      <c r="AA5" s="13">
        <f t="shared" ref="AA5:AA13" si="3">ROUND((Z5*H5),0)</f>
        <v>2668513</v>
      </c>
      <c r="AB5" s="19">
        <v>1249000</v>
      </c>
    </row>
    <row r="6" spans="3:28" ht="68.25" customHeight="1">
      <c r="C6" s="7">
        <v>3</v>
      </c>
      <c r="D6" s="8" t="s">
        <v>28</v>
      </c>
      <c r="E6" s="14" t="s">
        <v>29</v>
      </c>
      <c r="F6" s="10" t="s">
        <v>30</v>
      </c>
      <c r="G6" s="10" t="s">
        <v>30</v>
      </c>
      <c r="H6" s="12">
        <v>1</v>
      </c>
      <c r="I6" s="12">
        <v>1</v>
      </c>
      <c r="J6" s="12" t="s">
        <v>24</v>
      </c>
      <c r="K6" s="13">
        <f>2324201.34</f>
        <v>2324201.34</v>
      </c>
      <c r="L6" s="13">
        <f>K6*0.19+K6</f>
        <v>2765799.5946</v>
      </c>
      <c r="M6" s="13">
        <f>L6*H6</f>
        <v>2765799.5946</v>
      </c>
      <c r="N6" s="13" t="s">
        <v>25</v>
      </c>
      <c r="O6" s="13" t="s">
        <v>25</v>
      </c>
      <c r="P6" s="13" t="s">
        <v>25</v>
      </c>
      <c r="Q6" s="13">
        <v>1890000</v>
      </c>
      <c r="R6" s="13">
        <f t="shared" si="0"/>
        <v>2249100</v>
      </c>
      <c r="S6" s="13">
        <f t="shared" si="1"/>
        <v>2249100</v>
      </c>
      <c r="T6" s="13" t="s">
        <v>25</v>
      </c>
      <c r="U6" s="13" t="s">
        <v>25</v>
      </c>
      <c r="V6" s="13" t="s">
        <v>25</v>
      </c>
      <c r="W6" s="13" t="s">
        <v>25</v>
      </c>
      <c r="X6" s="13" t="s">
        <v>25</v>
      </c>
      <c r="Y6" s="13" t="s">
        <v>25</v>
      </c>
      <c r="Z6" s="13">
        <f t="shared" si="2"/>
        <v>2507450</v>
      </c>
      <c r="AA6" s="13">
        <f t="shared" si="3"/>
        <v>2507450</v>
      </c>
      <c r="AB6" s="20">
        <v>3067525</v>
      </c>
    </row>
    <row r="7" spans="3:28" ht="36">
      <c r="C7" s="7">
        <v>4</v>
      </c>
      <c r="D7" s="8" t="s">
        <v>28</v>
      </c>
      <c r="E7" s="14" t="s">
        <v>29</v>
      </c>
      <c r="F7" s="10" t="s">
        <v>31</v>
      </c>
      <c r="G7" s="10" t="s">
        <v>31</v>
      </c>
      <c r="H7" s="12">
        <v>1</v>
      </c>
      <c r="I7" s="12">
        <v>1</v>
      </c>
      <c r="J7" s="12" t="s">
        <v>24</v>
      </c>
      <c r="K7" s="13" t="s">
        <v>25</v>
      </c>
      <c r="L7" s="13" t="s">
        <v>25</v>
      </c>
      <c r="M7" s="13" t="s">
        <v>25</v>
      </c>
      <c r="N7" s="13" t="s">
        <v>25</v>
      </c>
      <c r="O7" s="13" t="s">
        <v>25</v>
      </c>
      <c r="P7" s="13" t="s">
        <v>25</v>
      </c>
      <c r="Q7" s="13" t="s">
        <v>25</v>
      </c>
      <c r="R7" s="13" t="s">
        <v>25</v>
      </c>
      <c r="S7" s="13" t="s">
        <v>25</v>
      </c>
      <c r="T7" s="13">
        <v>3146134</v>
      </c>
      <c r="U7" s="13">
        <f>T7*0.19+T7</f>
        <v>3743899.46</v>
      </c>
      <c r="V7" s="13">
        <f>U7*H7</f>
        <v>3743899.46</v>
      </c>
      <c r="W7" s="13">
        <v>3200840</v>
      </c>
      <c r="X7" s="13">
        <f>W7*0.19+W7</f>
        <v>3808999.6</v>
      </c>
      <c r="Y7" s="13">
        <f>X7*H7</f>
        <v>3808999.6</v>
      </c>
      <c r="Z7" s="13">
        <f>ROUND(((U7+X7)/2),0)</f>
        <v>3776450</v>
      </c>
      <c r="AA7" s="13">
        <f t="shared" si="3"/>
        <v>3776450</v>
      </c>
      <c r="AB7" s="20">
        <v>5592152</v>
      </c>
    </row>
    <row r="8" spans="3:28" ht="82.5" customHeight="1">
      <c r="C8" s="7">
        <v>5</v>
      </c>
      <c r="D8" s="8" t="s">
        <v>21</v>
      </c>
      <c r="E8" s="14" t="s">
        <v>29</v>
      </c>
      <c r="F8" s="10" t="s">
        <v>32</v>
      </c>
      <c r="G8" s="11" t="s">
        <v>33</v>
      </c>
      <c r="H8" s="12">
        <v>1</v>
      </c>
      <c r="I8" s="12">
        <v>1</v>
      </c>
      <c r="J8" s="12" t="s">
        <v>24</v>
      </c>
      <c r="K8" s="13" t="s">
        <v>25</v>
      </c>
      <c r="L8" s="13" t="s">
        <v>25</v>
      </c>
      <c r="M8" s="13" t="s">
        <v>25</v>
      </c>
      <c r="N8" s="13" t="s">
        <v>25</v>
      </c>
      <c r="O8" s="13" t="s">
        <v>25</v>
      </c>
      <c r="P8" s="13" t="s">
        <v>25</v>
      </c>
      <c r="Q8" s="13">
        <v>2800000</v>
      </c>
      <c r="R8" s="13">
        <f t="shared" si="0"/>
        <v>3332000</v>
      </c>
      <c r="S8" s="13">
        <f t="shared" si="1"/>
        <v>3332000</v>
      </c>
      <c r="T8" s="13">
        <v>1863025</v>
      </c>
      <c r="U8" s="13">
        <f>T8*0.19+T8</f>
        <v>2216999.75</v>
      </c>
      <c r="V8" s="13">
        <f>U8*H8</f>
        <v>2216999.75</v>
      </c>
      <c r="W8" s="13" t="s">
        <v>25</v>
      </c>
      <c r="X8" s="13" t="s">
        <v>25</v>
      </c>
      <c r="Y8" s="13" t="s">
        <v>25</v>
      </c>
      <c r="Z8" s="13">
        <f>ROUND(((R8+U8)/2),0)</f>
        <v>2774500</v>
      </c>
      <c r="AA8" s="13">
        <f t="shared" si="3"/>
        <v>2774500</v>
      </c>
      <c r="AB8" s="20">
        <v>2286000</v>
      </c>
    </row>
    <row r="9" spans="3:28" ht="83.25" customHeight="1">
      <c r="C9" s="7">
        <v>6</v>
      </c>
      <c r="D9" s="8" t="s">
        <v>21</v>
      </c>
      <c r="E9" s="14" t="s">
        <v>29</v>
      </c>
      <c r="F9" s="10" t="s">
        <v>34</v>
      </c>
      <c r="G9" s="11" t="s">
        <v>35</v>
      </c>
      <c r="H9" s="12">
        <v>1</v>
      </c>
      <c r="I9" s="12">
        <v>1</v>
      </c>
      <c r="J9" s="12" t="s">
        <v>24</v>
      </c>
      <c r="K9" s="13">
        <f>5504687.39</f>
        <v>5504687.3899999997</v>
      </c>
      <c r="L9" s="13">
        <f>K9*0.19+K9</f>
        <v>6550577.9940999998</v>
      </c>
      <c r="M9" s="13">
        <f>L9*H9</f>
        <v>6550577.9940999998</v>
      </c>
      <c r="N9" s="13" t="s">
        <v>25</v>
      </c>
      <c r="O9" s="13" t="s">
        <v>25</v>
      </c>
      <c r="P9" s="13" t="s">
        <v>25</v>
      </c>
      <c r="Q9" s="13">
        <v>5900000</v>
      </c>
      <c r="R9" s="13">
        <f t="shared" si="0"/>
        <v>7021000</v>
      </c>
      <c r="S9" s="13">
        <f t="shared" si="1"/>
        <v>7021000</v>
      </c>
      <c r="T9" s="13" t="s">
        <v>25</v>
      </c>
      <c r="U9" s="13" t="s">
        <v>25</v>
      </c>
      <c r="V9" s="13" t="s">
        <v>25</v>
      </c>
      <c r="W9" s="13" t="s">
        <v>25</v>
      </c>
      <c r="X9" s="13" t="s">
        <v>25</v>
      </c>
      <c r="Y9" s="13" t="s">
        <v>25</v>
      </c>
      <c r="Z9" s="13">
        <f>ROUND(((L9+R9)/2),0)</f>
        <v>6785789</v>
      </c>
      <c r="AA9" s="13">
        <f t="shared" si="3"/>
        <v>6785789</v>
      </c>
      <c r="AB9" s="20">
        <v>4950000</v>
      </c>
    </row>
    <row r="10" spans="3:28" ht="70.5" customHeight="1">
      <c r="C10" s="7">
        <v>7</v>
      </c>
      <c r="D10" s="8" t="s">
        <v>21</v>
      </c>
      <c r="E10" s="15" t="s">
        <v>36</v>
      </c>
      <c r="F10" s="10" t="s">
        <v>37</v>
      </c>
      <c r="G10" s="11" t="s">
        <v>38</v>
      </c>
      <c r="H10" s="12">
        <v>1</v>
      </c>
      <c r="I10" s="12">
        <v>2</v>
      </c>
      <c r="J10" s="12" t="s">
        <v>24</v>
      </c>
      <c r="K10" s="13">
        <f>61163.19</f>
        <v>61163.19</v>
      </c>
      <c r="L10" s="13">
        <f>K10*0.19+K10</f>
        <v>72784.196100000001</v>
      </c>
      <c r="M10" s="13">
        <f>L10*H10</f>
        <v>72784.196100000001</v>
      </c>
      <c r="N10" s="13" t="s">
        <v>25</v>
      </c>
      <c r="O10" s="13" t="s">
        <v>25</v>
      </c>
      <c r="P10" s="13" t="s">
        <v>25</v>
      </c>
      <c r="Q10" s="13">
        <v>80000</v>
      </c>
      <c r="R10" s="13">
        <f t="shared" si="0"/>
        <v>95200</v>
      </c>
      <c r="S10" s="13">
        <f t="shared" si="1"/>
        <v>95200</v>
      </c>
      <c r="T10" s="13" t="s">
        <v>25</v>
      </c>
      <c r="U10" s="13" t="s">
        <v>25</v>
      </c>
      <c r="V10" s="13" t="s">
        <v>25</v>
      </c>
      <c r="W10" s="13" t="s">
        <v>25</v>
      </c>
      <c r="X10" s="13" t="s">
        <v>25</v>
      </c>
      <c r="Y10" s="13" t="s">
        <v>25</v>
      </c>
      <c r="Z10" s="13">
        <f>ROUND(((L10+R10)/2),0)</f>
        <v>83992</v>
      </c>
      <c r="AA10" s="13">
        <f t="shared" si="3"/>
        <v>83992</v>
      </c>
      <c r="AB10" s="18">
        <v>56000</v>
      </c>
    </row>
    <row r="11" spans="3:28" ht="74.25" customHeight="1">
      <c r="C11" s="7">
        <v>8</v>
      </c>
      <c r="D11" s="8" t="s">
        <v>39</v>
      </c>
      <c r="E11" s="15" t="s">
        <v>36</v>
      </c>
      <c r="F11" s="10" t="s">
        <v>40</v>
      </c>
      <c r="G11" s="10" t="s">
        <v>40</v>
      </c>
      <c r="H11" s="12">
        <v>4</v>
      </c>
      <c r="I11" s="12">
        <v>8</v>
      </c>
      <c r="J11" s="12" t="s">
        <v>24</v>
      </c>
      <c r="K11" s="13">
        <f>231196.87</f>
        <v>231196.87</v>
      </c>
      <c r="L11" s="13">
        <f>K11*0.19+K11</f>
        <v>275124.27529999998</v>
      </c>
      <c r="M11" s="13">
        <f>L11*H11</f>
        <v>1100497.1011999999</v>
      </c>
      <c r="N11" s="13">
        <v>241400</v>
      </c>
      <c r="O11" s="13">
        <f>N11*0.19+N11</f>
        <v>287266</v>
      </c>
      <c r="P11" s="13">
        <f>O11*H11</f>
        <v>1149064</v>
      </c>
      <c r="Q11" s="13">
        <v>262000</v>
      </c>
      <c r="R11" s="13">
        <f t="shared" si="0"/>
        <v>311780</v>
      </c>
      <c r="S11" s="13">
        <f t="shared" si="1"/>
        <v>1247120</v>
      </c>
      <c r="T11" s="13" t="s">
        <v>25</v>
      </c>
      <c r="U11" s="13" t="s">
        <v>25</v>
      </c>
      <c r="V11" s="13" t="s">
        <v>25</v>
      </c>
      <c r="W11" s="13" t="s">
        <v>25</v>
      </c>
      <c r="X11" s="13" t="s">
        <v>25</v>
      </c>
      <c r="Y11" s="13" t="s">
        <v>25</v>
      </c>
      <c r="Z11" s="13">
        <f>ROUND(((L11+O11+R11)/3),0)</f>
        <v>291390</v>
      </c>
      <c r="AA11" s="13">
        <f t="shared" si="3"/>
        <v>1165560</v>
      </c>
      <c r="AB11" s="18">
        <v>2520000</v>
      </c>
    </row>
    <row r="12" spans="3:28" ht="51.75" customHeight="1">
      <c r="C12" s="7">
        <v>9</v>
      </c>
      <c r="D12" s="8" t="s">
        <v>21</v>
      </c>
      <c r="E12" s="15" t="s">
        <v>36</v>
      </c>
      <c r="F12" s="10" t="s">
        <v>41</v>
      </c>
      <c r="G12" s="11" t="s">
        <v>42</v>
      </c>
      <c r="H12" s="12">
        <v>1</v>
      </c>
      <c r="I12" s="12">
        <v>1</v>
      </c>
      <c r="J12" s="12" t="s">
        <v>24</v>
      </c>
      <c r="K12" s="13">
        <f>1902175.31</f>
        <v>1902175.31</v>
      </c>
      <c r="L12" s="13">
        <f>K12*0.19+K12</f>
        <v>2263588.6189000001</v>
      </c>
      <c r="M12" s="13">
        <f>L12*H12</f>
        <v>2263588.6189000001</v>
      </c>
      <c r="N12" s="13">
        <v>2029035</v>
      </c>
      <c r="O12" s="13">
        <f>N12*0.19+N12</f>
        <v>2414551.65</v>
      </c>
      <c r="P12" s="13">
        <f>O12*H12</f>
        <v>2414551.65</v>
      </c>
      <c r="Q12" s="13" t="s">
        <v>25</v>
      </c>
      <c r="R12" s="13" t="s">
        <v>25</v>
      </c>
      <c r="S12" s="13" t="s">
        <v>25</v>
      </c>
      <c r="T12" s="13" t="s">
        <v>25</v>
      </c>
      <c r="U12" s="13" t="s">
        <v>25</v>
      </c>
      <c r="V12" s="13" t="s">
        <v>25</v>
      </c>
      <c r="W12" s="13" t="s">
        <v>25</v>
      </c>
      <c r="X12" s="13" t="s">
        <v>25</v>
      </c>
      <c r="Y12" s="13" t="s">
        <v>25</v>
      </c>
      <c r="Z12" s="13">
        <f>ROUND(((L12+O12)/2),0)</f>
        <v>2339070</v>
      </c>
      <c r="AA12" s="13">
        <f t="shared" si="3"/>
        <v>2339070</v>
      </c>
      <c r="AB12" s="18">
        <v>1621555</v>
      </c>
    </row>
    <row r="13" spans="3:28" ht="60" customHeight="1">
      <c r="C13" s="7">
        <v>10</v>
      </c>
      <c r="D13" s="8" t="s">
        <v>43</v>
      </c>
      <c r="E13" s="10" t="s">
        <v>44</v>
      </c>
      <c r="F13" s="10" t="s">
        <v>45</v>
      </c>
      <c r="G13" s="10" t="s">
        <v>45</v>
      </c>
      <c r="H13" s="12">
        <v>2</v>
      </c>
      <c r="I13" s="12">
        <v>6</v>
      </c>
      <c r="J13" s="12" t="s">
        <v>24</v>
      </c>
      <c r="K13" s="13">
        <f>122326.39</f>
        <v>122326.39</v>
      </c>
      <c r="L13" s="13">
        <f>K13*0.19+K13</f>
        <v>145568.40409999999</v>
      </c>
      <c r="M13" s="13">
        <f t="shared" ref="M13" si="4">L13*H13</f>
        <v>291136.80819999997</v>
      </c>
      <c r="N13" s="13">
        <v>181135</v>
      </c>
      <c r="O13" s="13">
        <f>N13*0.19+N13</f>
        <v>215550.65</v>
      </c>
      <c r="P13" s="13">
        <f>O13*H13</f>
        <v>431101.3</v>
      </c>
      <c r="Q13" s="13" t="s">
        <v>25</v>
      </c>
      <c r="R13" s="13" t="s">
        <v>25</v>
      </c>
      <c r="S13" s="13" t="s">
        <v>25</v>
      </c>
      <c r="T13" s="13" t="s">
        <v>25</v>
      </c>
      <c r="U13" s="13" t="s">
        <v>25</v>
      </c>
      <c r="V13" s="13" t="s">
        <v>25</v>
      </c>
      <c r="W13" s="13" t="s">
        <v>25</v>
      </c>
      <c r="X13" s="13" t="s">
        <v>25</v>
      </c>
      <c r="Y13" s="13" t="s">
        <v>25</v>
      </c>
      <c r="Z13" s="13">
        <f>ROUND(((L13+O13)/2),0)</f>
        <v>180560</v>
      </c>
      <c r="AA13" s="13">
        <f t="shared" si="3"/>
        <v>361120</v>
      </c>
      <c r="AB13" s="18">
        <v>508536</v>
      </c>
    </row>
    <row r="14" spans="3:28">
      <c r="C14" s="25" t="s">
        <v>46</v>
      </c>
      <c r="D14" s="26"/>
      <c r="E14" s="26"/>
      <c r="F14" s="26"/>
      <c r="G14" s="26"/>
      <c r="H14" s="26"/>
      <c r="I14" s="26"/>
      <c r="J14" s="26"/>
      <c r="K14" s="26"/>
      <c r="L14" s="26"/>
      <c r="M14" s="26"/>
      <c r="N14" s="26"/>
      <c r="O14" s="26"/>
      <c r="P14" s="26"/>
      <c r="Q14" s="26"/>
      <c r="R14" s="26"/>
      <c r="S14" s="26"/>
      <c r="T14" s="26"/>
      <c r="U14" s="26"/>
      <c r="V14" s="26"/>
      <c r="W14" s="26"/>
      <c r="X14" s="26"/>
      <c r="Y14" s="26"/>
      <c r="Z14" s="27"/>
      <c r="AA14" s="16">
        <f>SUM(AA4:AA13)</f>
        <v>28031107</v>
      </c>
      <c r="AB14" s="21">
        <f>SUM(AB4:AB13)</f>
        <v>31965768</v>
      </c>
    </row>
    <row r="20" spans="29:30">
      <c r="AC20">
        <f>AD20/AD21*100</f>
        <v>65.795740383303865</v>
      </c>
      <c r="AD20">
        <v>28031106</v>
      </c>
    </row>
    <row r="21" spans="29:30">
      <c r="AD21">
        <v>42603223</v>
      </c>
    </row>
    <row r="27" spans="29:30">
      <c r="AC27">
        <v>34552406</v>
      </c>
    </row>
  </sheetData>
  <autoFilter ref="C3:AD15" xr:uid="{7720D902-14E9-4DEE-840F-AED771561143}"/>
  <mergeCells count="7">
    <mergeCell ref="K2:M2"/>
    <mergeCell ref="N2:P2"/>
    <mergeCell ref="Q2:S2"/>
    <mergeCell ref="Z2:AA2"/>
    <mergeCell ref="C14:Z14"/>
    <mergeCell ref="T2:V2"/>
    <mergeCell ref="W2:Y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16A73DC308CD44B0BF5F1CEB05AB21" ma:contentTypeVersion="15" ma:contentTypeDescription="Crear nuevo documento." ma:contentTypeScope="" ma:versionID="aba0e7b6ab18358ef3382c5a47c50688">
  <xsd:schema xmlns:xsd="http://www.w3.org/2001/XMLSchema" xmlns:xs="http://www.w3.org/2001/XMLSchema" xmlns:p="http://schemas.microsoft.com/office/2006/metadata/properties" xmlns:ns2="02db4cf2-0142-4671-836f-60957cf1ee6c" xmlns:ns3="3ba0658e-7b7f-4165-a7e5-06d418819988" targetNamespace="http://schemas.microsoft.com/office/2006/metadata/properties" ma:root="true" ma:fieldsID="50c9d4937e5af2b478d861f039f8ba24" ns2:_="" ns3:_="">
    <xsd:import namespace="02db4cf2-0142-4671-836f-60957cf1ee6c"/>
    <xsd:import namespace="3ba0658e-7b7f-4165-a7e5-06d418819988"/>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3:SharedWithUsers" minOccurs="0"/>
                <xsd:element ref="ns3:SharedWithDetail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db4cf2-0142-4671-836f-60957cf1ee6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5abdad4b-25b8-4ee2-8c41-57cd548e7614"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2"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ba0658e-7b7f-4165-a7e5-06d418819988"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a702849b-b8e6-4734-aea0-8aa6011b46f0}" ma:internalName="TaxCatchAll" ma:showField="CatchAllData" ma:web="3ba0658e-7b7f-4165-a7e5-06d418819988">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2db4cf2-0142-4671-836f-60957cf1ee6c">
      <Terms xmlns="http://schemas.microsoft.com/office/infopath/2007/PartnerControls"/>
    </lcf76f155ced4ddcb4097134ff3c332f>
    <TaxCatchAll xmlns="3ba0658e-7b7f-4165-a7e5-06d418819988"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37BDEDF-2E93-4A6B-A953-2543DD4FCF3F}"/>
</file>

<file path=customXml/itemProps2.xml><?xml version="1.0" encoding="utf-8"?>
<ds:datastoreItem xmlns:ds="http://schemas.openxmlformats.org/officeDocument/2006/customXml" ds:itemID="{E0240DFF-04F3-42BC-AFE7-C0A87DBA21D6}"/>
</file>

<file path=customXml/itemProps3.xml><?xml version="1.0" encoding="utf-8"?>
<ds:datastoreItem xmlns:ds="http://schemas.openxmlformats.org/officeDocument/2006/customXml" ds:itemID="{2C2EF63F-972F-4B16-9176-C9046B5EC3A9}"/>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Rosa Bogallo</dc:creator>
  <cp:keywords/>
  <dc:description/>
  <cp:lastModifiedBy>Angel Guerrero</cp:lastModifiedBy>
  <cp:revision/>
  <dcterms:created xsi:type="dcterms:W3CDTF">2024-04-09T21:15:32Z</dcterms:created>
  <dcterms:modified xsi:type="dcterms:W3CDTF">2024-06-27T13:57:28Z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0x0101004016A73DC308CD44B0BF5F1CEB05AB21</vt:lpwstr>
  </property>
  <property fmtid="{D5CDD505-2E9C-101B-9397-08002B2CF9AE}" pid="3" name="MediaServiceImageTags">
    <vt:lpwstr/>
  </property>
</Properties>
</file>