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comments5.xml" ContentType="application/vnd.openxmlformats-officedocument.spreadsheetml.comments+xml"/>
  <Override PartName="/xl/drawings/drawing9.xml" ContentType="application/vnd.openxmlformats-officedocument.drawing+xml"/>
  <Override PartName="/xl/comments6.xml" ContentType="application/vnd.openxmlformats-officedocument.spreadsheetml.comments+xml"/>
  <Override PartName="/xl/drawings/drawing10.xml" ContentType="application/vnd.openxmlformats-officedocument.drawing+xml"/>
  <Override PartName="/xl/comments7.xml" ContentType="application/vnd.openxmlformats-officedocument.spreadsheetml.comments+xml"/>
  <Override PartName="/xl/drawings/drawing11.xml" ContentType="application/vnd.openxmlformats-officedocument.drawing+xml"/>
  <Override PartName="/xl/comments8.xml" ContentType="application/vnd.openxmlformats-officedocument.spreadsheetml.comments+xml"/>
  <Override PartName="/xl/drawings/drawing12.xml" ContentType="application/vnd.openxmlformats-officedocument.drawing+xml"/>
  <Override PartName="/xl/comments9.xml" ContentType="application/vnd.openxmlformats-officedocument.spreadsheetml.comments+xml"/>
  <Override PartName="/xl/drawings/drawing13.xml" ContentType="application/vnd.openxmlformats-officedocument.drawing+xml"/>
  <Override PartName="/xl/comments10.xml" ContentType="application/vnd.openxmlformats-officedocument.spreadsheetml.comments+xml"/>
  <Override PartName="/xl/drawings/drawing14.xml" ContentType="application/vnd.openxmlformats-officedocument.drawing+xml"/>
  <Override PartName="/xl/comments11.xml" ContentType="application/vnd.openxmlformats-officedocument.spreadsheetml.comments+xml"/>
  <Override PartName="/xl/drawings/drawing15.xml" ContentType="application/vnd.openxmlformats-officedocument.drawing+xml"/>
  <Override PartName="/xl/comments12.xml" ContentType="application/vnd.openxmlformats-officedocument.spreadsheetml.comments+xml"/>
  <Override PartName="/xl/drawings/drawing16.xml" ContentType="application/vnd.openxmlformats-officedocument.drawing+xml"/>
  <Override PartName="/xl/comments13.xml" ContentType="application/vnd.openxmlformats-officedocument.spreadsheetml.comments+xml"/>
  <Override PartName="/xl/drawings/drawing17.xml" ContentType="application/vnd.openxmlformats-officedocument.drawing+xml"/>
  <Override PartName="/xl/comments14.xml" ContentType="application/vnd.openxmlformats-officedocument.spreadsheetml.comments+xml"/>
  <Override PartName="/xl/drawings/drawing18.xml" ContentType="application/vnd.openxmlformats-officedocument.drawing+xml"/>
  <Override PartName="/xl/comments15.xml" ContentType="application/vnd.openxmlformats-officedocument.spreadsheetml.comments+xml"/>
  <Override PartName="/xl/drawings/drawing19.xml" ContentType="application/vnd.openxmlformats-officedocument.drawing+xml"/>
  <Override PartName="/xl/comments16.xml" ContentType="application/vnd.openxmlformats-officedocument.spreadsheetml.comments+xml"/>
  <Override PartName="/xl/drawings/drawing20.xml" ContentType="application/vnd.openxmlformats-officedocument.drawing+xml"/>
  <Override PartName="/xl/comments17.xml" ContentType="application/vnd.openxmlformats-officedocument.spreadsheetml.comments+xml"/>
  <Override PartName="/xl/drawings/drawing21.xml" ContentType="application/vnd.openxmlformats-officedocument.drawing+xml"/>
  <Override PartName="/xl/comments18.xml" ContentType="application/vnd.openxmlformats-officedocument.spreadsheetml.comments+xml"/>
  <Override PartName="/xl/drawings/drawing22.xml" ContentType="application/vnd.openxmlformats-officedocument.drawing+xml"/>
  <Override PartName="/xl/comments19.xml" ContentType="application/vnd.openxmlformats-officedocument.spreadsheetml.comments+xml"/>
  <Override PartName="/xl/drawings/drawing23.xml" ContentType="application/vnd.openxmlformats-officedocument.drawing+xml"/>
  <Override PartName="/xl/comments20.xml" ContentType="application/vnd.openxmlformats-officedocument.spreadsheetml.comments+xml"/>
  <Override PartName="/xl/drawings/drawing24.xml" ContentType="application/vnd.openxmlformats-officedocument.drawing+xml"/>
  <Override PartName="/xl/comments21.xml" ContentType="application/vnd.openxmlformats-officedocument.spreadsheetml.comments+xml"/>
  <Override PartName="/xl/drawings/drawing25.xml" ContentType="application/vnd.openxmlformats-officedocument.drawing+xml"/>
  <Override PartName="/xl/comments22.xml" ContentType="application/vnd.openxmlformats-officedocument.spreadsheetml.comments+xml"/>
  <Override PartName="/xl/drawings/drawing26.xml" ContentType="application/vnd.openxmlformats-officedocument.drawing+xml"/>
  <Override PartName="/xl/comments23.xml" ContentType="application/vnd.openxmlformats-officedocument.spreadsheetml.comments+xml"/>
  <Override PartName="/xl/drawings/drawing27.xml" ContentType="application/vnd.openxmlformats-officedocument.drawing+xml"/>
  <Override PartName="/xl/comments24.xml" ContentType="application/vnd.openxmlformats-officedocument.spreadsheetml.comments+xml"/>
  <Override PartName="/xl/drawings/drawing28.xml" ContentType="application/vnd.openxmlformats-officedocument.drawing+xml"/>
  <Override PartName="/xl/comments25.xml" ContentType="application/vnd.openxmlformats-officedocument.spreadsheetml.comments+xml"/>
  <Override PartName="/xl/drawings/drawing29.xml" ContentType="application/vnd.openxmlformats-officedocument.drawing+xml"/>
  <Override PartName="/xl/comments26.xml" ContentType="application/vnd.openxmlformats-officedocument.spreadsheetml.comments+xml"/>
  <Override PartName="/xl/drawings/drawing30.xml" ContentType="application/vnd.openxmlformats-officedocument.drawing+xml"/>
  <Override PartName="/xl/comments27.xml" ContentType="application/vnd.openxmlformats-officedocument.spreadsheetml.comments+xml"/>
  <Override PartName="/xl/drawings/drawing31.xml" ContentType="application/vnd.openxmlformats-officedocument.drawing+xml"/>
  <Override PartName="/xl/comments28.xml" ContentType="application/vnd.openxmlformats-officedocument.spreadsheetml.comments+xml"/>
  <Override PartName="/xl/drawings/drawing32.xml" ContentType="application/vnd.openxmlformats-officedocument.drawing+xml"/>
  <Override PartName="/xl/comments29.xml" ContentType="application/vnd.openxmlformats-officedocument.spreadsheetml.comments+xml"/>
  <Override PartName="/xl/drawings/drawing33.xml" ContentType="application/vnd.openxmlformats-officedocument.drawing+xml"/>
  <Override PartName="/xl/comments30.xml" ContentType="application/vnd.openxmlformats-officedocument.spreadsheetml.comments+xml"/>
  <Override PartName="/xl/drawings/drawing34.xml" ContentType="application/vnd.openxmlformats-officedocument.drawing+xml"/>
  <Override PartName="/xl/comments31.xml" ContentType="application/vnd.openxmlformats-officedocument.spreadsheetml.comments+xml"/>
  <Override PartName="/xl/drawings/drawing35.xml" ContentType="application/vnd.openxmlformats-officedocument.drawing+xml"/>
  <Override PartName="/xl/comments32.xml" ContentType="application/vnd.openxmlformats-officedocument.spreadsheetml.comments+xml"/>
  <Override PartName="/xl/drawings/drawing36.xml" ContentType="application/vnd.openxmlformats-officedocument.drawing+xml"/>
  <Override PartName="/xl/comments33.xml" ContentType="application/vnd.openxmlformats-officedocument.spreadsheetml.comments+xml"/>
  <Override PartName="/xl/drawings/drawing37.xml" ContentType="application/vnd.openxmlformats-officedocument.drawing+xml"/>
  <Override PartName="/xl/comments34.xml" ContentType="application/vnd.openxmlformats-officedocument.spreadsheetml.comments+xml"/>
  <Override PartName="/xl/drawings/drawing38.xml" ContentType="application/vnd.openxmlformats-officedocument.drawing+xml"/>
  <Override PartName="/xl/comments35.xml" ContentType="application/vnd.openxmlformats-officedocument.spreadsheetml.comments+xml"/>
  <Override PartName="/xl/drawings/drawing39.xml" ContentType="application/vnd.openxmlformats-officedocument.drawing+xml"/>
  <Override PartName="/xl/comments36.xml" ContentType="application/vnd.openxmlformats-officedocument.spreadsheetml.comments+xml"/>
  <Override PartName="/xl/drawings/drawing40.xml" ContentType="application/vnd.openxmlformats-officedocument.drawing+xml"/>
  <Override PartName="/xl/comments37.xml" ContentType="application/vnd.openxmlformats-officedocument.spreadsheetml.comments+xml"/>
  <Override PartName="/xl/drawings/drawing41.xml" ContentType="application/vnd.openxmlformats-officedocument.drawing+xml"/>
  <Override PartName="/xl/comments38.xml" ContentType="application/vnd.openxmlformats-officedocument.spreadsheetml.comments+xml"/>
  <Override PartName="/xl/drawings/drawing42.xml" ContentType="application/vnd.openxmlformats-officedocument.drawing+xml"/>
  <Override PartName="/xl/comments39.xml" ContentType="application/vnd.openxmlformats-officedocument.spreadsheetml.comments+xml"/>
  <Override PartName="/xl/drawings/drawing43.xml" ContentType="application/vnd.openxmlformats-officedocument.drawing+xml"/>
  <Override PartName="/xl/comments40.xml" ContentType="application/vnd.openxmlformats-officedocument.spreadsheetml.comments+xml"/>
  <Override PartName="/xl/drawings/drawing44.xml" ContentType="application/vnd.openxmlformats-officedocument.drawing+xml"/>
  <Override PartName="/xl/comments41.xml" ContentType="application/vnd.openxmlformats-officedocument.spreadsheetml.comments+xml"/>
  <Override PartName="/xl/drawings/drawing45.xml" ContentType="application/vnd.openxmlformats-officedocument.drawing+xml"/>
  <Override PartName="/xl/comments42.xml" ContentType="application/vnd.openxmlformats-officedocument.spreadsheetml.comments+xml"/>
  <Override PartName="/xl/drawings/drawing46.xml" ContentType="application/vnd.openxmlformats-officedocument.drawing+xml"/>
  <Override PartName="/xl/comments43.xml" ContentType="application/vnd.openxmlformats-officedocument.spreadsheetml.comments+xml"/>
  <Override PartName="/xl/drawings/drawing47.xml" ContentType="application/vnd.openxmlformats-officedocument.drawing+xml"/>
  <Override PartName="/xl/comments44.xml" ContentType="application/vnd.openxmlformats-officedocument.spreadsheetml.comments+xml"/>
  <Override PartName="/xl/drawings/drawing48.xml" ContentType="application/vnd.openxmlformats-officedocument.drawing+xml"/>
  <Override PartName="/xl/comments45.xml" ContentType="application/vnd.openxmlformats-officedocument.spreadsheetml.comments+xml"/>
  <Override PartName="/xl/drawings/drawing49.xml" ContentType="application/vnd.openxmlformats-officedocument.drawing+xml"/>
  <Override PartName="/xl/comments46.xml" ContentType="application/vnd.openxmlformats-officedocument.spreadsheetml.comments+xml"/>
  <Override PartName="/xl/drawings/drawing50.xml" ContentType="application/vnd.openxmlformats-officedocument.drawing+xml"/>
  <Override PartName="/xl/comments4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saveExternalLinkValues="0"/>
  <mc:AlternateContent xmlns:mc="http://schemas.openxmlformats.org/markup-compatibility/2006">
    <mc:Choice Requires="x15">
      <x15ac:absPath xmlns:x15ac="http://schemas.microsoft.com/office/spreadsheetml/2010/11/ac" url="C:\Users\linad\OneDrive\Escritorio\AEROCIVIL\CONCURSO DE MÉRITOS 23001299 H3\SOPORTES RESOLUCION DE ADJUDICACION\"/>
    </mc:Choice>
  </mc:AlternateContent>
  <xr:revisionPtr revIDLastSave="0" documentId="8_{4765ABB7-7EDE-490B-8350-4CDDFF33BA6F}" xr6:coauthVersionLast="47" xr6:coauthVersionMax="47" xr10:uidLastSave="{00000000-0000-0000-0000-000000000000}"/>
  <bookViews>
    <workbookView xWindow="-120" yWindow="-120" windowWidth="20730" windowHeight="11040" tabRatio="647" firstSheet="23" activeTab="40" xr2:uid="{00000000-000D-0000-FFFF-FFFF00000000}"/>
  </bookViews>
  <sheets>
    <sheet name="Datos" sheetId="740" r:id="rId1"/>
    <sheet name="Mediana absoluto" sheetId="741" r:id="rId2"/>
    <sheet name="RESUMEN" sheetId="693" r:id="rId3"/>
    <sheet name="1" sheetId="689" r:id="rId4"/>
    <sheet name="2" sheetId="694" r:id="rId5"/>
    <sheet name="3" sheetId="695" r:id="rId6"/>
    <sheet name="4" sheetId="696" r:id="rId7"/>
    <sheet name="5" sheetId="697" r:id="rId8"/>
    <sheet name="6" sheetId="698" r:id="rId9"/>
    <sheet name="7" sheetId="699" r:id="rId10"/>
    <sheet name="8" sheetId="700" r:id="rId11"/>
    <sheet name="9" sheetId="701" r:id="rId12"/>
    <sheet name="10" sheetId="702" r:id="rId13"/>
    <sheet name="11" sheetId="703" r:id="rId14"/>
    <sheet name="12" sheetId="704" r:id="rId15"/>
    <sheet name="13" sheetId="715" r:id="rId16"/>
    <sheet name="14" sheetId="716" r:id="rId17"/>
    <sheet name="15" sheetId="717" r:id="rId18"/>
    <sheet name="16" sheetId="718" r:id="rId19"/>
    <sheet name="17" sheetId="719" r:id="rId20"/>
    <sheet name="18" sheetId="720" r:id="rId21"/>
    <sheet name="19" sheetId="721" r:id="rId22"/>
    <sheet name="20" sheetId="722" r:id="rId23"/>
    <sheet name="21" sheetId="723" r:id="rId24"/>
    <sheet name="22" sheetId="724" r:id="rId25"/>
    <sheet name="23" sheetId="725" r:id="rId26"/>
    <sheet name="24" sheetId="726" r:id="rId27"/>
    <sheet name="25" sheetId="728" r:id="rId28"/>
    <sheet name="26" sheetId="729" r:id="rId29"/>
    <sheet name="27" sheetId="730" r:id="rId30"/>
    <sheet name="28" sheetId="731" r:id="rId31"/>
    <sheet name="29" sheetId="732" r:id="rId32"/>
    <sheet name="30" sheetId="733" r:id="rId33"/>
    <sheet name="31" sheetId="734" r:id="rId34"/>
    <sheet name="32" sheetId="735" r:id="rId35"/>
    <sheet name="33" sheetId="736" r:id="rId36"/>
    <sheet name="34" sheetId="737" r:id="rId37"/>
    <sheet name="35" sheetId="738" r:id="rId38"/>
    <sheet name="36" sheetId="739" r:id="rId39"/>
    <sheet name="37" sheetId="705" r:id="rId40"/>
    <sheet name="38" sheetId="706" r:id="rId41"/>
    <sheet name="39" sheetId="707" r:id="rId42"/>
    <sheet name="40" sheetId="708" r:id="rId43"/>
    <sheet name="41" sheetId="709" r:id="rId44"/>
    <sheet name="42" sheetId="710" r:id="rId45"/>
    <sheet name="43" sheetId="711" r:id="rId46"/>
    <sheet name="44" sheetId="712" r:id="rId47"/>
    <sheet name="45" sheetId="727" r:id="rId48"/>
    <sheet name="46" sheetId="713" r:id="rId49"/>
    <sheet name="47" sheetId="714" r:id="rId50"/>
  </sheets>
  <externalReferences>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#REF!</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2" hidden="1">RESUMEN!#REF!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43">'41'!$A$1:$AZ$135</definedName>
    <definedName name="_xlnm.Print_Area" localSheetId="44">'42'!$A$1:$BB$130</definedName>
    <definedName name="_xlnm.Print_Area" localSheetId="45">'43'!$A$1:$AP$130</definedName>
    <definedName name="_xlnm.Print_Area" localSheetId="46">'44'!$A$1:$AM$130</definedName>
    <definedName name="_xlnm.Print_Area" localSheetId="47">'45'!$A$1:$AM$130</definedName>
    <definedName name="_xlnm.Print_Area" localSheetId="48">'46'!$A$1:$AZ$130</definedName>
    <definedName name="_xlnm.Print_Area" localSheetId="49">'47'!$A$1:$N$111</definedName>
    <definedName name="_xlnm.Print_Area" localSheetId="2">RESUMEN!$B$1:$T$66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4">#REF!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29">#REF!</definedName>
    <definedName name="datos" localSheetId="30">#REF!</definedName>
    <definedName name="datos" localSheetId="31">#REF!</definedName>
    <definedName name="datos" localSheetId="5">#REF!</definedName>
    <definedName name="datos" localSheetId="32">#REF!</definedName>
    <definedName name="datos" localSheetId="33">#REF!</definedName>
    <definedName name="datos" localSheetId="34">#REF!</definedName>
    <definedName name="datos" localSheetId="35">#REF!</definedName>
    <definedName name="datos" localSheetId="36">#REF!</definedName>
    <definedName name="datos" localSheetId="37">#REF!</definedName>
    <definedName name="datos" localSheetId="38">#REF!</definedName>
    <definedName name="datos" localSheetId="39">#REF!</definedName>
    <definedName name="datos" localSheetId="40">#REF!</definedName>
    <definedName name="datos" localSheetId="41">#REF!</definedName>
    <definedName name="datos" localSheetId="6">#REF!</definedName>
    <definedName name="datos" localSheetId="42">#REF!</definedName>
    <definedName name="datos" localSheetId="43">#REF!</definedName>
    <definedName name="datos" localSheetId="44">#REF!</definedName>
    <definedName name="datos" localSheetId="45">#REF!</definedName>
    <definedName name="datos" localSheetId="46">#REF!</definedName>
    <definedName name="datos" localSheetId="47">#REF!</definedName>
    <definedName name="datos" localSheetId="48">#REF!</definedName>
    <definedName name="datos" localSheetId="49">#REF!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2">#REF!</definedName>
    <definedName name="datos">#REF!</definedName>
    <definedName name="datos1" localSheetId="12">#REF!</definedName>
    <definedName name="datos1" localSheetId="13">#REF!</definedName>
    <definedName name="datos1" localSheetId="14">#REF!</definedName>
    <definedName name="datos1" localSheetId="15">#REF!</definedName>
    <definedName name="datos1" localSheetId="16">#REF!</definedName>
    <definedName name="datos1" localSheetId="17">#REF!</definedName>
    <definedName name="datos1" localSheetId="18">#REF!</definedName>
    <definedName name="datos1" localSheetId="19">#REF!</definedName>
    <definedName name="datos1" localSheetId="20">#REF!</definedName>
    <definedName name="datos1" localSheetId="21">#REF!</definedName>
    <definedName name="datos1" localSheetId="4">#REF!</definedName>
    <definedName name="datos1" localSheetId="22">#REF!</definedName>
    <definedName name="datos1" localSheetId="23">#REF!</definedName>
    <definedName name="datos1" localSheetId="24">#REF!</definedName>
    <definedName name="datos1" localSheetId="25">#REF!</definedName>
    <definedName name="datos1" localSheetId="26">#REF!</definedName>
    <definedName name="datos1" localSheetId="27">#REF!</definedName>
    <definedName name="datos1" localSheetId="28">#REF!</definedName>
    <definedName name="datos1" localSheetId="29">#REF!</definedName>
    <definedName name="datos1" localSheetId="30">#REF!</definedName>
    <definedName name="datos1" localSheetId="31">#REF!</definedName>
    <definedName name="datos1" localSheetId="5">#REF!</definedName>
    <definedName name="datos1" localSheetId="32">#REF!</definedName>
    <definedName name="datos1" localSheetId="33">#REF!</definedName>
    <definedName name="datos1" localSheetId="34">#REF!</definedName>
    <definedName name="datos1" localSheetId="35">#REF!</definedName>
    <definedName name="datos1" localSheetId="36">#REF!</definedName>
    <definedName name="datos1" localSheetId="37">#REF!</definedName>
    <definedName name="datos1" localSheetId="38">#REF!</definedName>
    <definedName name="datos1" localSheetId="39">#REF!</definedName>
    <definedName name="datos1" localSheetId="40">#REF!</definedName>
    <definedName name="datos1" localSheetId="41">#REF!</definedName>
    <definedName name="datos1" localSheetId="6">#REF!</definedName>
    <definedName name="datos1" localSheetId="42">#REF!</definedName>
    <definedName name="datos1" localSheetId="43">#REF!</definedName>
    <definedName name="datos1" localSheetId="44">#REF!</definedName>
    <definedName name="datos1" localSheetId="45">#REF!</definedName>
    <definedName name="datos1" localSheetId="46">#REF!</definedName>
    <definedName name="datos1" localSheetId="47">#REF!</definedName>
    <definedName name="datos1" localSheetId="48">#REF!</definedName>
    <definedName name="datos1" localSheetId="49">#REF!</definedName>
    <definedName name="datos1" localSheetId="7">#REF!</definedName>
    <definedName name="datos1" localSheetId="8">#REF!</definedName>
    <definedName name="datos1" localSheetId="9">#REF!</definedName>
    <definedName name="datos1" localSheetId="10">#REF!</definedName>
    <definedName name="datos1" localSheetId="11">#REF!</definedName>
    <definedName name="datos1" localSheetId="1">'[61]Validación EVALUACIÓN FINAL'!$D$28:$D$29</definedName>
    <definedName name="datos1" localSheetId="2">#REF!</definedName>
    <definedName name="datos1">#REF!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[69]Equipo!$A$7:$A$65536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'[72]Análisis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'[75]7422CW00'!#REF!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[50]!FinePrint</definedName>
    <definedName name="FM">1.18</definedName>
    <definedName name="fnic">[54]Hoja1!$C$13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'[75]7422CW00'!#REF!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[77]BASE!$C$4:$H$255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[80]INSUMOS!$A$1:$E$65536</definedName>
    <definedName name="Insumos_auxiliares">[81]Insumos!#REF!</definedName>
    <definedName name="Insumos_basicos">#REF!</definedName>
    <definedName name="Int">#REF!</definedName>
    <definedName name="InTap">[20]Interc.tapones!$E$1:$E$65536</definedName>
    <definedName name="INTER">[71]Hoja3!$F$7:$F$9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'[82]PR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'[87]Informe Semanal 1'!#REF!</definedName>
    <definedName name="masor" hidden="1">{"via1",#N/A,TRUE,"general";"via2",#N/A,TRUE,"general";"via3",#N/A,TRUE,"general"}</definedName>
    <definedName name="MAT">#REF!</definedName>
    <definedName name="MATERIAL">'[88]TABLA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'[89]CCP,LEYES,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'[87]Informe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[96]!absc</definedName>
    <definedName name="prueba1">[96]!absc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#REF!</definedName>
    <definedName name="Q_actual">'[97]ORITO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'[97]ORITO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'[100]Form5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[21]!absc</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[103]TARIFAS!$A$1:$F$52</definedName>
    <definedName name="TarifaSalud">[40]EMPRESA!$F$26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2">RESUMEN!$1:$8</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[105]desmonte!$E$48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[106]Tablas!$B$2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'[78]1'!$N$42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'[75]7422CW00'!#REF!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[111]!absc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'[112]AISLAMIENTO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6" i="741" l="1"/>
  <c r="O74" i="741"/>
  <c r="E59" i="741" l="1"/>
  <c r="G59" i="741" s="1"/>
  <c r="E61" i="741"/>
  <c r="G61" i="741" s="1"/>
  <c r="E88" i="741"/>
  <c r="G88" i="741" s="1"/>
  <c r="E80" i="741"/>
  <c r="G80" i="741" s="1"/>
  <c r="E72" i="741"/>
  <c r="G72" i="741" s="1"/>
  <c r="E68" i="741"/>
  <c r="G68" i="741" s="1"/>
  <c r="E64" i="741"/>
  <c r="G64" i="741" s="1"/>
  <c r="E87" i="741"/>
  <c r="G87" i="741" s="1"/>
  <c r="E83" i="741"/>
  <c r="G83" i="741" s="1"/>
  <c r="E79" i="741"/>
  <c r="G79" i="741" s="1"/>
  <c r="E75" i="741"/>
  <c r="G75" i="741" s="1"/>
  <c r="E71" i="741"/>
  <c r="G71" i="741" s="1"/>
  <c r="E67" i="741"/>
  <c r="G67" i="741" s="1"/>
  <c r="E63" i="741"/>
  <c r="G63" i="741" s="1"/>
  <c r="E84" i="741"/>
  <c r="G84" i="741" s="1"/>
  <c r="E66" i="741"/>
  <c r="G66" i="741" s="1"/>
  <c r="E86" i="741"/>
  <c r="G86" i="741" s="1"/>
  <c r="E82" i="741"/>
  <c r="G82" i="741" s="1"/>
  <c r="E78" i="741"/>
  <c r="G78" i="741" s="1"/>
  <c r="E74" i="741"/>
  <c r="G74" i="741" s="1"/>
  <c r="E70" i="741"/>
  <c r="G70" i="741" s="1"/>
  <c r="E62" i="741"/>
  <c r="G62" i="741" s="1"/>
  <c r="E89" i="741"/>
  <c r="G89" i="741" s="1"/>
  <c r="E85" i="741"/>
  <c r="G85" i="741" s="1"/>
  <c r="E81" i="741"/>
  <c r="G81" i="741" s="1"/>
  <c r="E77" i="741"/>
  <c r="G77" i="741" s="1"/>
  <c r="E73" i="741"/>
  <c r="G73" i="741" s="1"/>
  <c r="E69" i="741"/>
  <c r="G69" i="741" s="1"/>
  <c r="E65" i="741"/>
  <c r="G65" i="741" s="1"/>
  <c r="E60" i="741"/>
  <c r="G60" i="741" s="1"/>
  <c r="E76" i="741"/>
  <c r="G76" i="741" s="1"/>
  <c r="H41" i="697"/>
  <c r="G41" i="697"/>
  <c r="F41" i="697"/>
  <c r="H40" i="709" l="1"/>
  <c r="J41" i="697" l="1"/>
  <c r="L41" i="697"/>
  <c r="I41" i="697"/>
  <c r="D41" i="697"/>
  <c r="K41" i="697"/>
  <c r="K41" i="727" l="1"/>
  <c r="E58" i="741" l="1"/>
  <c r="G58" i="741" s="1"/>
  <c r="F16" i="741" l="1"/>
  <c r="F17" i="741"/>
  <c r="F18" i="741"/>
  <c r="F19" i="741"/>
  <c r="F25" i="741"/>
  <c r="F27" i="741"/>
  <c r="F28" i="741"/>
  <c r="F32" i="741"/>
  <c r="F36" i="741"/>
  <c r="F38" i="741"/>
  <c r="F46" i="741"/>
  <c r="F49" i="741"/>
  <c r="F50" i="741"/>
  <c r="F52" i="741"/>
  <c r="F53" i="741"/>
  <c r="F7" i="741"/>
  <c r="L41" i="728" l="1"/>
  <c r="K41" i="728"/>
  <c r="J41" i="728"/>
  <c r="I41" i="728"/>
  <c r="H41" i="728"/>
  <c r="G41" i="728"/>
  <c r="F41" i="728"/>
  <c r="D41" i="728"/>
  <c r="L41" i="710" l="1"/>
  <c r="K41" i="710"/>
  <c r="J41" i="710"/>
  <c r="I41" i="710"/>
  <c r="H41" i="710"/>
  <c r="G41" i="710"/>
  <c r="F41" i="710"/>
  <c r="D41" i="710"/>
  <c r="L40" i="696" l="1"/>
  <c r="K40" i="696"/>
  <c r="J40" i="696"/>
  <c r="I40" i="696"/>
  <c r="H40" i="696"/>
  <c r="G40" i="696"/>
  <c r="F40" i="696"/>
  <c r="D40" i="696"/>
  <c r="M33" i="738"/>
  <c r="M40" i="738" s="1"/>
  <c r="D41" i="714"/>
  <c r="L40" i="699" l="1"/>
  <c r="K40" i="699"/>
  <c r="J40" i="699"/>
  <c r="I40" i="699"/>
  <c r="H40" i="699"/>
  <c r="G40" i="699"/>
  <c r="F40" i="699"/>
  <c r="D40" i="699"/>
  <c r="L40" i="736"/>
  <c r="K40" i="736"/>
  <c r="J40" i="736"/>
  <c r="I40" i="736"/>
  <c r="H40" i="736"/>
  <c r="G40" i="736"/>
  <c r="F40" i="736"/>
  <c r="D40" i="736"/>
  <c r="L40" i="689" l="1"/>
  <c r="K40" i="689"/>
  <c r="J40" i="689"/>
  <c r="I40" i="689"/>
  <c r="H40" i="689"/>
  <c r="G40" i="689"/>
  <c r="F40" i="689"/>
  <c r="D40" i="689"/>
  <c r="M37" i="689"/>
  <c r="M40" i="689" s="1"/>
  <c r="C8" i="741" l="1"/>
  <c r="C9" i="741"/>
  <c r="C10" i="741"/>
  <c r="C11" i="741"/>
  <c r="C12" i="741"/>
  <c r="C13" i="741"/>
  <c r="C14" i="741"/>
  <c r="C15" i="741"/>
  <c r="C16" i="741"/>
  <c r="C17" i="741"/>
  <c r="C18" i="741"/>
  <c r="C19" i="741"/>
  <c r="C20" i="741"/>
  <c r="C21" i="741"/>
  <c r="C22" i="741"/>
  <c r="C23" i="741"/>
  <c r="C24" i="741"/>
  <c r="C25" i="741"/>
  <c r="C26" i="741"/>
  <c r="C27" i="741"/>
  <c r="C28" i="741"/>
  <c r="C29" i="741"/>
  <c r="C30" i="741"/>
  <c r="C31" i="741"/>
  <c r="C32" i="741"/>
  <c r="C33" i="741"/>
  <c r="C34" i="741"/>
  <c r="C35" i="741"/>
  <c r="C36" i="741"/>
  <c r="C37" i="741"/>
  <c r="C38" i="741"/>
  <c r="C39" i="741"/>
  <c r="C40" i="741"/>
  <c r="C41" i="741"/>
  <c r="C42" i="741"/>
  <c r="C43" i="741"/>
  <c r="C44" i="741"/>
  <c r="C45" i="741"/>
  <c r="C46" i="741"/>
  <c r="C47" i="741"/>
  <c r="C48" i="741"/>
  <c r="C49" i="741"/>
  <c r="C50" i="741"/>
  <c r="C51" i="741"/>
  <c r="C52" i="741"/>
  <c r="C53" i="741"/>
  <c r="C7" i="741"/>
  <c r="P11" i="693"/>
  <c r="A49" i="741" l="1"/>
  <c r="A50" i="741"/>
  <c r="A51" i="741"/>
  <c r="A52" i="741"/>
  <c r="A53" i="741"/>
  <c r="A27" i="741"/>
  <c r="A28" i="741"/>
  <c r="A29" i="741"/>
  <c r="A30" i="741"/>
  <c r="A31" i="741"/>
  <c r="A32" i="741"/>
  <c r="A33" i="741"/>
  <c r="A34" i="741"/>
  <c r="A35" i="741"/>
  <c r="A36" i="741"/>
  <c r="A37" i="741"/>
  <c r="A38" i="741"/>
  <c r="A39" i="741"/>
  <c r="A40" i="741"/>
  <c r="A41" i="741"/>
  <c r="A42" i="741"/>
  <c r="A43" i="741"/>
  <c r="A44" i="741"/>
  <c r="A45" i="741"/>
  <c r="A46" i="741"/>
  <c r="A47" i="741"/>
  <c r="A48" i="741"/>
  <c r="A8" i="741"/>
  <c r="A9" i="741"/>
  <c r="A10" i="741"/>
  <c r="A11" i="741"/>
  <c r="A12" i="741"/>
  <c r="A13" i="741"/>
  <c r="A14" i="741"/>
  <c r="A15" i="741"/>
  <c r="A16" i="741"/>
  <c r="A17" i="741"/>
  <c r="A18" i="741"/>
  <c r="A19" i="741"/>
  <c r="A20" i="741"/>
  <c r="A21" i="741"/>
  <c r="A22" i="741"/>
  <c r="A23" i="741"/>
  <c r="A24" i="741"/>
  <c r="A25" i="741"/>
  <c r="A26" i="741"/>
  <c r="A7" i="741"/>
  <c r="H40" i="735" l="1"/>
  <c r="D40" i="735"/>
  <c r="A3" i="739"/>
  <c r="O19" i="739"/>
  <c r="O21" i="739"/>
  <c r="V21" i="739"/>
  <c r="O22" i="739"/>
  <c r="V22" i="739"/>
  <c r="O23" i="739"/>
  <c r="V23" i="739"/>
  <c r="O24" i="739"/>
  <c r="V24" i="739"/>
  <c r="O25" i="739"/>
  <c r="V25" i="739"/>
  <c r="J26" i="739"/>
  <c r="L27" i="739"/>
  <c r="BA27" i="739" s="1"/>
  <c r="C40" i="739" s="1"/>
  <c r="Q32" i="739"/>
  <c r="M33" i="739"/>
  <c r="M34" i="739"/>
  <c r="Q34" i="739"/>
  <c r="M35" i="739"/>
  <c r="M36" i="739"/>
  <c r="Q36" i="739"/>
  <c r="M37" i="739"/>
  <c r="D40" i="739"/>
  <c r="F40" i="739"/>
  <c r="G40" i="739"/>
  <c r="H40" i="739"/>
  <c r="I40" i="739"/>
  <c r="J40" i="739"/>
  <c r="K40" i="739"/>
  <c r="L40" i="739"/>
  <c r="M40" i="739"/>
  <c r="N40" i="739" s="1"/>
  <c r="Q40" i="739" s="1"/>
  <c r="BC56" i="739"/>
  <c r="BC57" i="739"/>
  <c r="L82" i="739"/>
  <c r="G102" i="739"/>
  <c r="G103" i="739"/>
  <c r="G104" i="739"/>
  <c r="G105" i="739"/>
  <c r="G106" i="739"/>
  <c r="H107" i="739"/>
  <c r="A3" i="738"/>
  <c r="O19" i="738"/>
  <c r="O21" i="738"/>
  <c r="V21" i="738"/>
  <c r="O22" i="738"/>
  <c r="V22" i="738"/>
  <c r="O23" i="738"/>
  <c r="V23" i="738"/>
  <c r="O24" i="738"/>
  <c r="V24" i="738"/>
  <c r="O25" i="738"/>
  <c r="V25" i="738"/>
  <c r="J26" i="738"/>
  <c r="L27" i="738"/>
  <c r="BA27" i="738" s="1"/>
  <c r="C40" i="738" s="1"/>
  <c r="N40" i="738" s="1"/>
  <c r="Q32" i="738"/>
  <c r="Q34" i="738"/>
  <c r="M35" i="738"/>
  <c r="M36" i="738"/>
  <c r="M37" i="738"/>
  <c r="M38" i="738"/>
  <c r="M39" i="738"/>
  <c r="D40" i="738"/>
  <c r="F40" i="738"/>
  <c r="G40" i="738"/>
  <c r="H40" i="738"/>
  <c r="I40" i="738"/>
  <c r="J40" i="738"/>
  <c r="K40" i="738"/>
  <c r="L40" i="738"/>
  <c r="BC56" i="738"/>
  <c r="BC57" i="738"/>
  <c r="L82" i="738"/>
  <c r="G102" i="738"/>
  <c r="G103" i="738"/>
  <c r="G104" i="738"/>
  <c r="G105" i="738"/>
  <c r="G106" i="738"/>
  <c r="H107" i="738"/>
  <c r="A3" i="737"/>
  <c r="O19" i="737"/>
  <c r="O21" i="737"/>
  <c r="V21" i="737"/>
  <c r="O22" i="737"/>
  <c r="V22" i="737"/>
  <c r="O23" i="737"/>
  <c r="V23" i="737"/>
  <c r="O24" i="737"/>
  <c r="V24" i="737"/>
  <c r="O25" i="737"/>
  <c r="V25" i="737"/>
  <c r="J26" i="737"/>
  <c r="L27" i="737"/>
  <c r="BA27" i="737" s="1"/>
  <c r="C40" i="737" s="1"/>
  <c r="Q32" i="737"/>
  <c r="M33" i="737"/>
  <c r="M34" i="737"/>
  <c r="Q34" i="737"/>
  <c r="M35" i="737"/>
  <c r="M36" i="737"/>
  <c r="Q36" i="737" s="1"/>
  <c r="M37" i="737"/>
  <c r="D40" i="737"/>
  <c r="F40" i="737"/>
  <c r="G40" i="737"/>
  <c r="H40" i="737"/>
  <c r="I40" i="737"/>
  <c r="J40" i="737"/>
  <c r="K40" i="737"/>
  <c r="L40" i="737"/>
  <c r="M40" i="737"/>
  <c r="BC56" i="737"/>
  <c r="BC57" i="737"/>
  <c r="L82" i="737"/>
  <c r="G102" i="737"/>
  <c r="G103" i="737"/>
  <c r="G104" i="737"/>
  <c r="G105" i="737"/>
  <c r="G106" i="737"/>
  <c r="H107" i="737"/>
  <c r="A3" i="736"/>
  <c r="O19" i="736"/>
  <c r="O21" i="736"/>
  <c r="V21" i="736"/>
  <c r="O22" i="736"/>
  <c r="V22" i="736"/>
  <c r="O23" i="736"/>
  <c r="V23" i="736"/>
  <c r="O24" i="736"/>
  <c r="V24" i="736"/>
  <c r="O25" i="736"/>
  <c r="V25" i="736"/>
  <c r="J26" i="736"/>
  <c r="L27" i="736"/>
  <c r="BA27" i="736" s="1"/>
  <c r="C40" i="736" s="1"/>
  <c r="Q32" i="736"/>
  <c r="Q36" i="736" s="1"/>
  <c r="M33" i="736"/>
  <c r="M34" i="736"/>
  <c r="M35" i="736"/>
  <c r="Q37" i="736"/>
  <c r="BC56" i="736"/>
  <c r="BC57" i="736"/>
  <c r="L82" i="736"/>
  <c r="G102" i="736"/>
  <c r="G103" i="736"/>
  <c r="G104" i="736"/>
  <c r="G105" i="736"/>
  <c r="G106" i="736"/>
  <c r="H107" i="736"/>
  <c r="A3" i="735"/>
  <c r="O19" i="735"/>
  <c r="O21" i="735"/>
  <c r="V21" i="735"/>
  <c r="O22" i="735"/>
  <c r="V22" i="735"/>
  <c r="O23" i="735"/>
  <c r="V23" i="735"/>
  <c r="O24" i="735"/>
  <c r="V24" i="735"/>
  <c r="O25" i="735"/>
  <c r="V25" i="735"/>
  <c r="J26" i="735"/>
  <c r="L27" i="735"/>
  <c r="BA27" i="735"/>
  <c r="Q32" i="735"/>
  <c r="Q37" i="735" s="1"/>
  <c r="M33" i="735"/>
  <c r="Q33" i="735" s="1"/>
  <c r="M34" i="735"/>
  <c r="Q34" i="735"/>
  <c r="M35" i="735"/>
  <c r="Q35" i="735" s="1"/>
  <c r="M36" i="735"/>
  <c r="M40" i="735" s="1"/>
  <c r="Q36" i="735"/>
  <c r="C40" i="735"/>
  <c r="F40" i="735"/>
  <c r="I40" i="735"/>
  <c r="J40" i="735"/>
  <c r="K40" i="735"/>
  <c r="L40" i="735"/>
  <c r="BC56" i="735"/>
  <c r="BC57" i="735"/>
  <c r="L82" i="735"/>
  <c r="G102" i="735"/>
  <c r="G103" i="735"/>
  <c r="G104" i="735"/>
  <c r="G105" i="735"/>
  <c r="G106" i="735"/>
  <c r="H107" i="735"/>
  <c r="A3" i="734"/>
  <c r="O19" i="734"/>
  <c r="O21" i="734"/>
  <c r="V21" i="734"/>
  <c r="O22" i="734"/>
  <c r="V22" i="734"/>
  <c r="O23" i="734"/>
  <c r="V23" i="734"/>
  <c r="O24" i="734"/>
  <c r="V24" i="734"/>
  <c r="O25" i="734"/>
  <c r="V25" i="734"/>
  <c r="J26" i="734"/>
  <c r="L27" i="734"/>
  <c r="BA27" i="734" s="1"/>
  <c r="C40" i="734" s="1"/>
  <c r="Q32" i="734"/>
  <c r="M33" i="734"/>
  <c r="Q33" i="734" s="1"/>
  <c r="M34" i="734"/>
  <c r="Q34" i="734" s="1"/>
  <c r="M35" i="734"/>
  <c r="Q35" i="734" s="1"/>
  <c r="M36" i="734"/>
  <c r="Q36" i="734"/>
  <c r="M37" i="734"/>
  <c r="Q37" i="734" s="1"/>
  <c r="D40" i="734"/>
  <c r="F40" i="734"/>
  <c r="G40" i="734"/>
  <c r="H40" i="734"/>
  <c r="I40" i="734"/>
  <c r="J40" i="734"/>
  <c r="K40" i="734"/>
  <c r="L40" i="734"/>
  <c r="M40" i="734"/>
  <c r="N40" i="734" s="1"/>
  <c r="Q40" i="734" s="1"/>
  <c r="BC56" i="734"/>
  <c r="BC57" i="734"/>
  <c r="L82" i="734"/>
  <c r="G102" i="734"/>
  <c r="G103" i="734"/>
  <c r="G104" i="734"/>
  <c r="G105" i="734"/>
  <c r="G106" i="734"/>
  <c r="H107" i="734"/>
  <c r="A3" i="733"/>
  <c r="O19" i="733"/>
  <c r="O21" i="733"/>
  <c r="V21" i="733"/>
  <c r="O22" i="733"/>
  <c r="V22" i="733"/>
  <c r="O23" i="733"/>
  <c r="V23" i="733"/>
  <c r="O24" i="733"/>
  <c r="V24" i="733"/>
  <c r="O25" i="733"/>
  <c r="V25" i="733"/>
  <c r="J26" i="733"/>
  <c r="L27" i="733"/>
  <c r="BA27" i="733" s="1"/>
  <c r="C40" i="733" s="1"/>
  <c r="N40" i="733" s="1"/>
  <c r="M33" i="733"/>
  <c r="M34" i="733"/>
  <c r="M38" i="733" s="1"/>
  <c r="M35" i="733"/>
  <c r="G40" i="733"/>
  <c r="BI42" i="733"/>
  <c r="BC56" i="733"/>
  <c r="BC57" i="733"/>
  <c r="L82" i="733"/>
  <c r="G102" i="733"/>
  <c r="G103" i="733"/>
  <c r="G104" i="733"/>
  <c r="G105" i="733"/>
  <c r="G106" i="733"/>
  <c r="H107" i="733"/>
  <c r="A3" i="732"/>
  <c r="O19" i="732"/>
  <c r="O21" i="732"/>
  <c r="V21" i="732"/>
  <c r="O22" i="732"/>
  <c r="V22" i="732"/>
  <c r="O23" i="732"/>
  <c r="V23" i="732"/>
  <c r="O24" i="732"/>
  <c r="V24" i="732"/>
  <c r="O25" i="732"/>
  <c r="V25" i="732"/>
  <c r="J26" i="732"/>
  <c r="L27" i="732"/>
  <c r="BA27" i="732" s="1"/>
  <c r="C40" i="732" s="1"/>
  <c r="Q32" i="732"/>
  <c r="M33" i="732"/>
  <c r="M34" i="732"/>
  <c r="Q34" i="732"/>
  <c r="M35" i="732"/>
  <c r="Q35" i="732" s="1"/>
  <c r="M36" i="732"/>
  <c r="Q36" i="732"/>
  <c r="M37" i="732"/>
  <c r="D40" i="732"/>
  <c r="F40" i="732"/>
  <c r="G40" i="732"/>
  <c r="H40" i="732"/>
  <c r="I40" i="732"/>
  <c r="J40" i="732"/>
  <c r="K40" i="732"/>
  <c r="L40" i="732"/>
  <c r="M40" i="732"/>
  <c r="BC56" i="732"/>
  <c r="BC57" i="732"/>
  <c r="L82" i="732"/>
  <c r="G102" i="732"/>
  <c r="G103" i="732"/>
  <c r="G104" i="732"/>
  <c r="G105" i="732"/>
  <c r="G106" i="732"/>
  <c r="H107" i="732"/>
  <c r="A3" i="731"/>
  <c r="O19" i="731"/>
  <c r="O21" i="731"/>
  <c r="V21" i="731"/>
  <c r="O22" i="731"/>
  <c r="V22" i="731"/>
  <c r="O23" i="731"/>
  <c r="V23" i="731"/>
  <c r="O24" i="731"/>
  <c r="V24" i="731"/>
  <c r="O25" i="731"/>
  <c r="V25" i="731"/>
  <c r="J26" i="731"/>
  <c r="L27" i="731"/>
  <c r="Q32" i="731" s="1"/>
  <c r="BA27" i="731"/>
  <c r="C40" i="731" s="1"/>
  <c r="N40" i="731" s="1"/>
  <c r="Q40" i="731" s="1"/>
  <c r="M33" i="731"/>
  <c r="M34" i="731"/>
  <c r="M35" i="731"/>
  <c r="D40" i="731"/>
  <c r="F40" i="731"/>
  <c r="H40" i="731"/>
  <c r="I40" i="731"/>
  <c r="J40" i="731"/>
  <c r="K40" i="731"/>
  <c r="L40" i="731"/>
  <c r="M40" i="731"/>
  <c r="BC56" i="731"/>
  <c r="BC57" i="731"/>
  <c r="L82" i="731"/>
  <c r="G102" i="731"/>
  <c r="G103" i="731"/>
  <c r="G104" i="731"/>
  <c r="G105" i="731"/>
  <c r="G106" i="731"/>
  <c r="H107" i="731"/>
  <c r="A3" i="730"/>
  <c r="O19" i="730"/>
  <c r="O21" i="730"/>
  <c r="V21" i="730"/>
  <c r="O22" i="730"/>
  <c r="V22" i="730"/>
  <c r="O23" i="730"/>
  <c r="V23" i="730"/>
  <c r="O24" i="730"/>
  <c r="V24" i="730"/>
  <c r="O25" i="730"/>
  <c r="V25" i="730"/>
  <c r="J26" i="730"/>
  <c r="L27" i="730"/>
  <c r="BA27" i="730" s="1"/>
  <c r="C40" i="730" s="1"/>
  <c r="Q32" i="730"/>
  <c r="M33" i="730"/>
  <c r="M34" i="730"/>
  <c r="Q34" i="730"/>
  <c r="M35" i="730"/>
  <c r="M39" i="730" s="1"/>
  <c r="M36" i="730"/>
  <c r="Q36" i="730"/>
  <c r="M37" i="730"/>
  <c r="D40" i="730"/>
  <c r="F40" i="730"/>
  <c r="G40" i="730"/>
  <c r="H40" i="730"/>
  <c r="I40" i="730"/>
  <c r="J40" i="730"/>
  <c r="K40" i="730"/>
  <c r="L40" i="730"/>
  <c r="M40" i="730"/>
  <c r="N40" i="730" s="1"/>
  <c r="Q40" i="730" s="1"/>
  <c r="BC56" i="730"/>
  <c r="BC57" i="730"/>
  <c r="L82" i="730"/>
  <c r="G102" i="730"/>
  <c r="G103" i="730"/>
  <c r="G104" i="730"/>
  <c r="G105" i="730"/>
  <c r="G106" i="730"/>
  <c r="H107" i="730"/>
  <c r="A3" i="729"/>
  <c r="O19" i="729"/>
  <c r="O21" i="729"/>
  <c r="V21" i="729"/>
  <c r="O22" i="729"/>
  <c r="V22" i="729"/>
  <c r="O23" i="729"/>
  <c r="V23" i="729"/>
  <c r="O24" i="729"/>
  <c r="V24" i="729"/>
  <c r="O25" i="729"/>
  <c r="V25" i="729"/>
  <c r="J26" i="729"/>
  <c r="L27" i="729"/>
  <c r="BA27" i="729" s="1"/>
  <c r="C40" i="729" s="1"/>
  <c r="M33" i="729"/>
  <c r="M34" i="729"/>
  <c r="M35" i="729"/>
  <c r="M36" i="729"/>
  <c r="M37" i="729"/>
  <c r="BC56" i="729"/>
  <c r="BC57" i="729"/>
  <c r="L82" i="729"/>
  <c r="G102" i="729"/>
  <c r="G103" i="729"/>
  <c r="G104" i="729"/>
  <c r="G105" i="729"/>
  <c r="G106" i="729"/>
  <c r="H107" i="729"/>
  <c r="A3" i="728"/>
  <c r="O19" i="728"/>
  <c r="O21" i="728"/>
  <c r="V21" i="728"/>
  <c r="O22" i="728"/>
  <c r="V22" i="728"/>
  <c r="O23" i="728"/>
  <c r="V23" i="728"/>
  <c r="O24" i="728"/>
  <c r="V24" i="728"/>
  <c r="O25" i="728"/>
  <c r="V25" i="728"/>
  <c r="J26" i="728"/>
  <c r="L27" i="728"/>
  <c r="BA27" i="728" s="1"/>
  <c r="C41" i="728" s="1"/>
  <c r="Q32" i="728"/>
  <c r="M33" i="728"/>
  <c r="Q33" i="728" s="1"/>
  <c r="M34" i="728"/>
  <c r="M35" i="728"/>
  <c r="M36" i="728"/>
  <c r="Q36" i="728" s="1"/>
  <c r="M37" i="728"/>
  <c r="Q37" i="728" s="1"/>
  <c r="M38" i="728"/>
  <c r="Q38" i="728" s="1"/>
  <c r="BC57" i="728"/>
  <c r="BC58" i="728"/>
  <c r="L83" i="728"/>
  <c r="G103" i="728"/>
  <c r="G104" i="728"/>
  <c r="G105" i="728"/>
  <c r="G106" i="728"/>
  <c r="G107" i="728"/>
  <c r="H108" i="728"/>
  <c r="A3" i="727"/>
  <c r="O19" i="727"/>
  <c r="O21" i="727"/>
  <c r="V21" i="727"/>
  <c r="O22" i="727"/>
  <c r="V22" i="727"/>
  <c r="O23" i="727"/>
  <c r="V23" i="727"/>
  <c r="O24" i="727"/>
  <c r="V24" i="727"/>
  <c r="O25" i="727"/>
  <c r="V25" i="727"/>
  <c r="J26" i="727"/>
  <c r="L27" i="727"/>
  <c r="BA27" i="727"/>
  <c r="C41" i="727" s="1"/>
  <c r="Q32" i="727"/>
  <c r="M33" i="727"/>
  <c r="M39" i="727"/>
  <c r="M40" i="727"/>
  <c r="D41" i="727"/>
  <c r="F41" i="727"/>
  <c r="G41" i="727"/>
  <c r="H41" i="727"/>
  <c r="I41" i="727"/>
  <c r="J41" i="727"/>
  <c r="M41" i="727"/>
  <c r="BC57" i="727"/>
  <c r="BC58" i="727"/>
  <c r="L83" i="727"/>
  <c r="G92" i="727"/>
  <c r="G93" i="727"/>
  <c r="G94" i="727"/>
  <c r="G95" i="727"/>
  <c r="G96" i="727"/>
  <c r="H97" i="727"/>
  <c r="A3" i="726"/>
  <c r="O19" i="726"/>
  <c r="O21" i="726"/>
  <c r="V21" i="726"/>
  <c r="O22" i="726"/>
  <c r="V22" i="726"/>
  <c r="O23" i="726"/>
  <c r="V23" i="726"/>
  <c r="O24" i="726"/>
  <c r="V24" i="726"/>
  <c r="O25" i="726"/>
  <c r="V25" i="726"/>
  <c r="J26" i="726"/>
  <c r="L27" i="726"/>
  <c r="BA27" i="726" s="1"/>
  <c r="C40" i="726" s="1"/>
  <c r="N40" i="726" s="1"/>
  <c r="M33" i="726"/>
  <c r="M34" i="726"/>
  <c r="M35" i="726"/>
  <c r="M36" i="726"/>
  <c r="M37" i="726"/>
  <c r="M39" i="726"/>
  <c r="D40" i="726"/>
  <c r="E40" i="726"/>
  <c r="F40" i="726"/>
  <c r="G40" i="726"/>
  <c r="H40" i="726"/>
  <c r="I40" i="726"/>
  <c r="J40" i="726"/>
  <c r="K40" i="726"/>
  <c r="L40" i="726"/>
  <c r="M40" i="726"/>
  <c r="BC56" i="726"/>
  <c r="BC57" i="726"/>
  <c r="L82" i="726"/>
  <c r="G102" i="726"/>
  <c r="G103" i="726"/>
  <c r="G104" i="726"/>
  <c r="G105" i="726"/>
  <c r="F106" i="726"/>
  <c r="G106" i="726" s="1"/>
  <c r="H107" i="726"/>
  <c r="A3" i="725"/>
  <c r="O19" i="725"/>
  <c r="O21" i="725"/>
  <c r="V21" i="725"/>
  <c r="O22" i="725"/>
  <c r="V22" i="725"/>
  <c r="O23" i="725"/>
  <c r="V23" i="725"/>
  <c r="O24" i="725"/>
  <c r="V24" i="725"/>
  <c r="O25" i="725"/>
  <c r="V25" i="725"/>
  <c r="J26" i="725"/>
  <c r="L27" i="725"/>
  <c r="BA27" i="725" s="1"/>
  <c r="C40" i="725" s="1"/>
  <c r="Q32" i="725"/>
  <c r="M33" i="725"/>
  <c r="Q33" i="725" s="1"/>
  <c r="M34" i="725"/>
  <c r="Q34" i="725"/>
  <c r="M35" i="725"/>
  <c r="Q35" i="725" s="1"/>
  <c r="M36" i="725"/>
  <c r="Q36" i="725"/>
  <c r="M37" i="725"/>
  <c r="Q37" i="725" s="1"/>
  <c r="D40" i="725"/>
  <c r="E40" i="725"/>
  <c r="F40" i="725"/>
  <c r="G40" i="725"/>
  <c r="H40" i="725"/>
  <c r="I40" i="725"/>
  <c r="J40" i="725"/>
  <c r="K40" i="725"/>
  <c r="L40" i="725"/>
  <c r="M40" i="725"/>
  <c r="BC56" i="725"/>
  <c r="BC57" i="725"/>
  <c r="L82" i="725"/>
  <c r="G102" i="725"/>
  <c r="G103" i="725"/>
  <c r="G104" i="725"/>
  <c r="G105" i="725"/>
  <c r="G106" i="725"/>
  <c r="H107" i="725"/>
  <c r="A3" i="724"/>
  <c r="O19" i="724"/>
  <c r="O21" i="724"/>
  <c r="V21" i="724"/>
  <c r="O22" i="724"/>
  <c r="V22" i="724"/>
  <c r="O23" i="724"/>
  <c r="V23" i="724"/>
  <c r="O24" i="724"/>
  <c r="V24" i="724"/>
  <c r="O25" i="724"/>
  <c r="V25" i="724"/>
  <c r="J26" i="724"/>
  <c r="L27" i="724"/>
  <c r="BA27" i="724" s="1"/>
  <c r="C40" i="724" s="1"/>
  <c r="Q32" i="724"/>
  <c r="M33" i="724"/>
  <c r="M34" i="724"/>
  <c r="M35" i="724"/>
  <c r="M36" i="724"/>
  <c r="Q36" i="724"/>
  <c r="M37" i="724"/>
  <c r="Q37" i="724"/>
  <c r="BC56" i="724"/>
  <c r="BC57" i="724"/>
  <c r="L82" i="724"/>
  <c r="G102" i="724"/>
  <c r="G103" i="724"/>
  <c r="G104" i="724"/>
  <c r="G105" i="724"/>
  <c r="F106" i="724"/>
  <c r="G106" i="724"/>
  <c r="H107" i="724"/>
  <c r="A3" i="723"/>
  <c r="O19" i="723"/>
  <c r="O21" i="723"/>
  <c r="V21" i="723"/>
  <c r="O22" i="723"/>
  <c r="V22" i="723"/>
  <c r="O23" i="723"/>
  <c r="V23" i="723"/>
  <c r="O24" i="723"/>
  <c r="V24" i="723"/>
  <c r="O25" i="723"/>
  <c r="V25" i="723"/>
  <c r="J26" i="723"/>
  <c r="L27" i="723"/>
  <c r="BA27" i="723"/>
  <c r="C41" i="723" s="1"/>
  <c r="Q32" i="723"/>
  <c r="Q36" i="723" s="1"/>
  <c r="M33" i="723"/>
  <c r="Q33" i="723" s="1"/>
  <c r="M34" i="723"/>
  <c r="M35" i="723"/>
  <c r="M36" i="723"/>
  <c r="M37" i="723"/>
  <c r="M38" i="723"/>
  <c r="D41" i="723"/>
  <c r="E41" i="723"/>
  <c r="F41" i="723"/>
  <c r="G41" i="723"/>
  <c r="H41" i="723"/>
  <c r="I41" i="723"/>
  <c r="J41" i="723"/>
  <c r="K41" i="723"/>
  <c r="L41" i="723"/>
  <c r="M41" i="723"/>
  <c r="BC57" i="723"/>
  <c r="BC58" i="723"/>
  <c r="L83" i="723"/>
  <c r="G103" i="723"/>
  <c r="G104" i="723"/>
  <c r="G105" i="723"/>
  <c r="G106" i="723"/>
  <c r="G107" i="723"/>
  <c r="H108" i="723"/>
  <c r="A3" i="722"/>
  <c r="O19" i="722"/>
  <c r="O21" i="722"/>
  <c r="V21" i="722"/>
  <c r="O22" i="722"/>
  <c r="V22" i="722"/>
  <c r="O23" i="722"/>
  <c r="V23" i="722"/>
  <c r="O24" i="722"/>
  <c r="V24" i="722"/>
  <c r="O25" i="722"/>
  <c r="V25" i="722"/>
  <c r="J26" i="722"/>
  <c r="L27" i="722"/>
  <c r="BA27" i="722" s="1"/>
  <c r="C40" i="722" s="1"/>
  <c r="Q32" i="722"/>
  <c r="M33" i="722"/>
  <c r="M34" i="722"/>
  <c r="Q34" i="722"/>
  <c r="M35" i="722"/>
  <c r="M36" i="722"/>
  <c r="Q36" i="722"/>
  <c r="M37" i="722"/>
  <c r="D40" i="722"/>
  <c r="E40" i="722"/>
  <c r="F40" i="722"/>
  <c r="G40" i="722"/>
  <c r="H40" i="722"/>
  <c r="I40" i="722"/>
  <c r="J40" i="722"/>
  <c r="K40" i="722"/>
  <c r="L40" i="722"/>
  <c r="M40" i="722"/>
  <c r="BC56" i="722"/>
  <c r="BC57" i="722"/>
  <c r="L82" i="722"/>
  <c r="G102" i="722"/>
  <c r="G103" i="722"/>
  <c r="G104" i="722"/>
  <c r="G105" i="722"/>
  <c r="F106" i="722"/>
  <c r="G106" i="722" s="1"/>
  <c r="H107" i="722"/>
  <c r="A3" i="721"/>
  <c r="O19" i="721"/>
  <c r="O21" i="721"/>
  <c r="V21" i="721"/>
  <c r="O22" i="721"/>
  <c r="V22" i="721"/>
  <c r="O23" i="721"/>
  <c r="V23" i="721"/>
  <c r="O24" i="721"/>
  <c r="V24" i="721"/>
  <c r="O25" i="721"/>
  <c r="V25" i="721"/>
  <c r="J26" i="721"/>
  <c r="L27" i="721"/>
  <c r="BA27" i="721" s="1"/>
  <c r="C40" i="721" s="1"/>
  <c r="N40" i="721" s="1"/>
  <c r="Q40" i="721" s="1"/>
  <c r="Q32" i="721"/>
  <c r="M33" i="721"/>
  <c r="M34" i="721"/>
  <c r="M35" i="721"/>
  <c r="M36" i="721"/>
  <c r="BC56" i="721"/>
  <c r="BC57" i="721"/>
  <c r="L82" i="721"/>
  <c r="G102" i="721"/>
  <c r="G103" i="721"/>
  <c r="G104" i="721"/>
  <c r="G105" i="721"/>
  <c r="F106" i="721"/>
  <c r="G106" i="721" s="1"/>
  <c r="H107" i="721"/>
  <c r="A3" i="720"/>
  <c r="O19" i="720"/>
  <c r="O21" i="720"/>
  <c r="V21" i="720"/>
  <c r="O22" i="720"/>
  <c r="V22" i="720"/>
  <c r="O23" i="720"/>
  <c r="V23" i="720"/>
  <c r="O24" i="720"/>
  <c r="V24" i="720"/>
  <c r="O25" i="720"/>
  <c r="V25" i="720"/>
  <c r="J26" i="720"/>
  <c r="L27" i="720"/>
  <c r="BA27" i="720" s="1"/>
  <c r="C40" i="720" s="1"/>
  <c r="Q32" i="720"/>
  <c r="Q37" i="720" s="1"/>
  <c r="M33" i="720"/>
  <c r="M34" i="720"/>
  <c r="Q34" i="720"/>
  <c r="M35" i="720"/>
  <c r="Q35" i="720" s="1"/>
  <c r="M36" i="720"/>
  <c r="Q36" i="720" s="1"/>
  <c r="D40" i="720"/>
  <c r="E40" i="720"/>
  <c r="F40" i="720"/>
  <c r="G40" i="720"/>
  <c r="H40" i="720"/>
  <c r="I40" i="720"/>
  <c r="J40" i="720"/>
  <c r="K40" i="720"/>
  <c r="L40" i="720"/>
  <c r="BC56" i="720"/>
  <c r="BC57" i="720"/>
  <c r="L82" i="720"/>
  <c r="G102" i="720"/>
  <c r="G103" i="720"/>
  <c r="G104" i="720"/>
  <c r="G105" i="720"/>
  <c r="F106" i="720"/>
  <c r="G106" i="720" s="1"/>
  <c r="H107" i="720"/>
  <c r="A3" i="719"/>
  <c r="O19" i="719"/>
  <c r="O21" i="719"/>
  <c r="V21" i="719"/>
  <c r="O22" i="719"/>
  <c r="V22" i="719"/>
  <c r="O23" i="719"/>
  <c r="V23" i="719"/>
  <c r="O24" i="719"/>
  <c r="V24" i="719"/>
  <c r="O25" i="719"/>
  <c r="V25" i="719"/>
  <c r="J26" i="719"/>
  <c r="L27" i="719"/>
  <c r="BA27" i="719" s="1"/>
  <c r="C40" i="719" s="1"/>
  <c r="Q32" i="719"/>
  <c r="Q36" i="719" s="1"/>
  <c r="M33" i="719"/>
  <c r="M34" i="719"/>
  <c r="M35" i="719"/>
  <c r="M36" i="719"/>
  <c r="M37" i="719"/>
  <c r="D40" i="719"/>
  <c r="F40" i="719"/>
  <c r="G40" i="719"/>
  <c r="H40" i="719"/>
  <c r="I40" i="719"/>
  <c r="J40" i="719"/>
  <c r="K40" i="719"/>
  <c r="L40" i="719"/>
  <c r="BC56" i="719"/>
  <c r="BC57" i="719"/>
  <c r="L82" i="719"/>
  <c r="G102" i="719"/>
  <c r="G103" i="719"/>
  <c r="G104" i="719"/>
  <c r="G105" i="719"/>
  <c r="F106" i="719"/>
  <c r="G106" i="719" s="1"/>
  <c r="H107" i="719"/>
  <c r="A3" i="718"/>
  <c r="O19" i="718"/>
  <c r="O21" i="718"/>
  <c r="V21" i="718"/>
  <c r="O22" i="718"/>
  <c r="V22" i="718"/>
  <c r="O23" i="718"/>
  <c r="V23" i="718"/>
  <c r="O24" i="718"/>
  <c r="V24" i="718"/>
  <c r="O25" i="718"/>
  <c r="V25" i="718"/>
  <c r="J26" i="718"/>
  <c r="L27" i="718"/>
  <c r="BA27" i="718"/>
  <c r="C40" i="718" s="1"/>
  <c r="Q32" i="718"/>
  <c r="M33" i="718"/>
  <c r="Q33" i="718" s="1"/>
  <c r="M34" i="718"/>
  <c r="Q34" i="718"/>
  <c r="M35" i="718"/>
  <c r="Q35" i="718" s="1"/>
  <c r="M36" i="718"/>
  <c r="Q36" i="718"/>
  <c r="M37" i="718"/>
  <c r="Q37" i="718" s="1"/>
  <c r="D40" i="718"/>
  <c r="F40" i="718"/>
  <c r="G40" i="718"/>
  <c r="H40" i="718"/>
  <c r="I40" i="718"/>
  <c r="J40" i="718"/>
  <c r="K40" i="718"/>
  <c r="L40" i="718"/>
  <c r="BC56" i="718"/>
  <c r="BC57" i="718"/>
  <c r="L82" i="718"/>
  <c r="G102" i="718"/>
  <c r="G103" i="718"/>
  <c r="G104" i="718"/>
  <c r="G105" i="718"/>
  <c r="F106" i="718"/>
  <c r="G106" i="718" s="1"/>
  <c r="H107" i="718"/>
  <c r="A3" i="717"/>
  <c r="O19" i="717"/>
  <c r="O21" i="717"/>
  <c r="V21" i="717"/>
  <c r="O22" i="717"/>
  <c r="V22" i="717"/>
  <c r="O23" i="717"/>
  <c r="V23" i="717"/>
  <c r="O24" i="717"/>
  <c r="V24" i="717"/>
  <c r="O25" i="717"/>
  <c r="V25" i="717"/>
  <c r="J26" i="717"/>
  <c r="L27" i="717"/>
  <c r="BA27" i="717"/>
  <c r="C40" i="717" s="1"/>
  <c r="Q32" i="717"/>
  <c r="M33" i="717"/>
  <c r="M34" i="717"/>
  <c r="Q34" i="717" s="1"/>
  <c r="M35" i="717"/>
  <c r="M36" i="717"/>
  <c r="M37" i="717"/>
  <c r="D40" i="717"/>
  <c r="F40" i="717"/>
  <c r="G40" i="717"/>
  <c r="H40" i="717"/>
  <c r="I40" i="717"/>
  <c r="J40" i="717"/>
  <c r="K40" i="717"/>
  <c r="L40" i="717"/>
  <c r="BC56" i="717"/>
  <c r="BC57" i="717"/>
  <c r="L82" i="717"/>
  <c r="G102" i="717"/>
  <c r="G103" i="717"/>
  <c r="G104" i="717"/>
  <c r="G105" i="717"/>
  <c r="F106" i="717"/>
  <c r="G106" i="717" s="1"/>
  <c r="H107" i="717"/>
  <c r="A3" i="716"/>
  <c r="O19" i="716"/>
  <c r="O21" i="716"/>
  <c r="V21" i="716"/>
  <c r="O22" i="716"/>
  <c r="V22" i="716"/>
  <c r="O23" i="716"/>
  <c r="V23" i="716"/>
  <c r="O24" i="716"/>
  <c r="V24" i="716"/>
  <c r="O25" i="716"/>
  <c r="V25" i="716"/>
  <c r="J26" i="716"/>
  <c r="L27" i="716"/>
  <c r="BA27" i="716" s="1"/>
  <c r="C40" i="716" s="1"/>
  <c r="Q32" i="716"/>
  <c r="M33" i="716"/>
  <c r="Q33" i="716" s="1"/>
  <c r="M34" i="716"/>
  <c r="M40" i="716" s="1"/>
  <c r="Q34" i="716"/>
  <c r="M35" i="716"/>
  <c r="Q35" i="716" s="1"/>
  <c r="M36" i="716"/>
  <c r="Q36" i="716"/>
  <c r="M37" i="716"/>
  <c r="Q37" i="716" s="1"/>
  <c r="D40" i="716"/>
  <c r="F40" i="716"/>
  <c r="G40" i="716"/>
  <c r="H40" i="716"/>
  <c r="I40" i="716"/>
  <c r="J40" i="716"/>
  <c r="K40" i="716"/>
  <c r="L40" i="716"/>
  <c r="BC56" i="716"/>
  <c r="BC57" i="716"/>
  <c r="L82" i="716"/>
  <c r="G102" i="716"/>
  <c r="G103" i="716"/>
  <c r="G104" i="716"/>
  <c r="G105" i="716"/>
  <c r="F106" i="716"/>
  <c r="G106" i="716" s="1"/>
  <c r="H107" i="716"/>
  <c r="A3" i="715"/>
  <c r="O19" i="715"/>
  <c r="O21" i="715"/>
  <c r="V21" i="715"/>
  <c r="O22" i="715"/>
  <c r="V22" i="715"/>
  <c r="O23" i="715"/>
  <c r="V23" i="715"/>
  <c r="O24" i="715"/>
  <c r="V24" i="715"/>
  <c r="O25" i="715"/>
  <c r="V25" i="715"/>
  <c r="J26" i="715"/>
  <c r="L27" i="715"/>
  <c r="BA27" i="715" s="1"/>
  <c r="C40" i="715" s="1"/>
  <c r="Q32" i="715"/>
  <c r="Q36" i="715" s="1"/>
  <c r="M33" i="715"/>
  <c r="M34" i="715"/>
  <c r="M35" i="715"/>
  <c r="M36" i="715"/>
  <c r="M37" i="715"/>
  <c r="D40" i="715"/>
  <c r="F40" i="715"/>
  <c r="G40" i="715"/>
  <c r="H40" i="715"/>
  <c r="I40" i="715"/>
  <c r="J40" i="715"/>
  <c r="K40" i="715"/>
  <c r="L40" i="715"/>
  <c r="BC56" i="715"/>
  <c r="BC57" i="715"/>
  <c r="L82" i="715"/>
  <c r="G102" i="715"/>
  <c r="G103" i="715"/>
  <c r="G104" i="715"/>
  <c r="G105" i="715"/>
  <c r="F106" i="715"/>
  <c r="G106" i="715" s="1"/>
  <c r="H107" i="715"/>
  <c r="L40" i="707"/>
  <c r="K40" i="707"/>
  <c r="J40" i="707"/>
  <c r="I40" i="707"/>
  <c r="H40" i="707"/>
  <c r="G40" i="707"/>
  <c r="F40" i="707"/>
  <c r="D40" i="707"/>
  <c r="L53" i="693"/>
  <c r="E52" i="693"/>
  <c r="H50" i="693"/>
  <c r="Q54" i="693"/>
  <c r="D52" i="693"/>
  <c r="M51" i="693"/>
  <c r="J52" i="693"/>
  <c r="O55" i="693"/>
  <c r="N51" i="693"/>
  <c r="K50" i="693"/>
  <c r="N53" i="693"/>
  <c r="P55" i="693"/>
  <c r="J53" i="693"/>
  <c r="K55" i="693"/>
  <c r="L29" i="693"/>
  <c r="K51" i="693"/>
  <c r="L54" i="693"/>
  <c r="J51" i="693"/>
  <c r="M55" i="693"/>
  <c r="F52" i="693"/>
  <c r="O29" i="693"/>
  <c r="H51" i="693"/>
  <c r="G53" i="693"/>
  <c r="Q52" i="693"/>
  <c r="M52" i="693"/>
  <c r="O50" i="693"/>
  <c r="N29" i="693"/>
  <c r="Q53" i="693"/>
  <c r="H52" i="693"/>
  <c r="K54" i="693"/>
  <c r="L52" i="693"/>
  <c r="L51" i="693"/>
  <c r="P53" i="693"/>
  <c r="K52" i="693"/>
  <c r="E53" i="693"/>
  <c r="K33" i="693"/>
  <c r="H53" i="693"/>
  <c r="E33" i="693"/>
  <c r="N52" i="693"/>
  <c r="J54" i="693"/>
  <c r="P52" i="693"/>
  <c r="F51" i="693"/>
  <c r="H54" i="693"/>
  <c r="N50" i="693"/>
  <c r="N55" i="693"/>
  <c r="O33" i="693"/>
  <c r="N33" i="693"/>
  <c r="Q51" i="693"/>
  <c r="F50" i="693"/>
  <c r="M29" i="693"/>
  <c r="D54" i="693"/>
  <c r="O54" i="693"/>
  <c r="D55" i="693"/>
  <c r="M53" i="693"/>
  <c r="E29" i="693"/>
  <c r="M33" i="693"/>
  <c r="J50" i="693"/>
  <c r="F54" i="693"/>
  <c r="D50" i="693"/>
  <c r="L50" i="693"/>
  <c r="P29" i="693"/>
  <c r="M50" i="693"/>
  <c r="H55" i="693"/>
  <c r="F53" i="693"/>
  <c r="D53" i="693"/>
  <c r="J55" i="693"/>
  <c r="M54" i="693"/>
  <c r="N54" i="693"/>
  <c r="L55" i="693"/>
  <c r="P33" i="693"/>
  <c r="K29" i="693"/>
  <c r="K53" i="693"/>
  <c r="Q29" i="693"/>
  <c r="F55" i="693"/>
  <c r="Q50" i="693"/>
  <c r="J29" i="693"/>
  <c r="D51" i="693"/>
  <c r="O52" i="693"/>
  <c r="J33" i="693"/>
  <c r="P54" i="693"/>
  <c r="P51" i="693"/>
  <c r="O51" i="693"/>
  <c r="L33" i="693"/>
  <c r="O53" i="693"/>
  <c r="F33" i="693"/>
  <c r="Q33" i="693"/>
  <c r="Q33" i="732" l="1"/>
  <c r="M39" i="732"/>
  <c r="M38" i="732"/>
  <c r="Q33" i="738"/>
  <c r="Q36" i="738"/>
  <c r="M38" i="716"/>
  <c r="Q37" i="721"/>
  <c r="Q34" i="721"/>
  <c r="Q36" i="721"/>
  <c r="Q34" i="729"/>
  <c r="Q40" i="738"/>
  <c r="Q34" i="715"/>
  <c r="Q36" i="727"/>
  <c r="Q34" i="727"/>
  <c r="M38" i="729"/>
  <c r="Q35" i="736"/>
  <c r="M40" i="736"/>
  <c r="N40" i="736" s="1"/>
  <c r="Q40" i="736" s="1"/>
  <c r="M39" i="737"/>
  <c r="Q33" i="726"/>
  <c r="Q32" i="729"/>
  <c r="Q36" i="729" s="1"/>
  <c r="Q34" i="736"/>
  <c r="M38" i="739"/>
  <c r="M39" i="739"/>
  <c r="Q33" i="715"/>
  <c r="Q34" i="719"/>
  <c r="M40" i="719"/>
  <c r="N40" i="719" s="1"/>
  <c r="Q40" i="719" s="1"/>
  <c r="Q32" i="726"/>
  <c r="N41" i="727"/>
  <c r="BB27" i="729"/>
  <c r="Q34" i="733"/>
  <c r="Q33" i="736"/>
  <c r="M39" i="736"/>
  <c r="M40" i="717"/>
  <c r="N40" i="717" s="1"/>
  <c r="Q40" i="717" s="1"/>
  <c r="M38" i="717"/>
  <c r="Q33" i="731"/>
  <c r="Q34" i="731"/>
  <c r="Q37" i="731"/>
  <c r="Q33" i="717"/>
  <c r="Q36" i="717"/>
  <c r="M39" i="717"/>
  <c r="Q33" i="719"/>
  <c r="M39" i="719"/>
  <c r="M38" i="722"/>
  <c r="Q40" i="726"/>
  <c r="M39" i="734"/>
  <c r="Q33" i="720"/>
  <c r="M39" i="720"/>
  <c r="Q34" i="724"/>
  <c r="Q35" i="724"/>
  <c r="Q32" i="733"/>
  <c r="N40" i="735"/>
  <c r="Q40" i="735" s="1"/>
  <c r="M38" i="718"/>
  <c r="Q34" i="723"/>
  <c r="Q35" i="719"/>
  <c r="M39" i="722"/>
  <c r="M39" i="725"/>
  <c r="Q37" i="723"/>
  <c r="Q37" i="726"/>
  <c r="Q34" i="728"/>
  <c r="M41" i="728"/>
  <c r="N41" i="728" s="1"/>
  <c r="Q37" i="719"/>
  <c r="Q33" i="722"/>
  <c r="N41" i="723"/>
  <c r="M38" i="730"/>
  <c r="N40" i="732"/>
  <c r="Q40" i="732" s="1"/>
  <c r="Q37" i="715"/>
  <c r="Q35" i="721"/>
  <c r="N40" i="722"/>
  <c r="Q40" i="722" s="1"/>
  <c r="N40" i="725"/>
  <c r="Q40" i="725" s="1"/>
  <c r="Q33" i="730"/>
  <c r="M38" i="737"/>
  <c r="Q35" i="723"/>
  <c r="Q35" i="726"/>
  <c r="M38" i="731"/>
  <c r="Q33" i="737"/>
  <c r="Q35" i="715"/>
  <c r="M39" i="716"/>
  <c r="M39" i="718"/>
  <c r="Q33" i="721"/>
  <c r="Q33" i="724"/>
  <c r="M38" i="725"/>
  <c r="Q37" i="732"/>
  <c r="Q35" i="733"/>
  <c r="Q33" i="739"/>
  <c r="M39" i="735"/>
  <c r="M38" i="735"/>
  <c r="M39" i="715"/>
  <c r="M39" i="723"/>
  <c r="M40" i="723"/>
  <c r="M38" i="736"/>
  <c r="D51" i="741"/>
  <c r="R52" i="693"/>
  <c r="E50" i="741" s="1"/>
  <c r="R53" i="693"/>
  <c r="E51" i="741" s="1"/>
  <c r="R55" i="693"/>
  <c r="E53" i="741" s="1"/>
  <c r="R51" i="693"/>
  <c r="E49" i="741" s="1"/>
  <c r="R54" i="693"/>
  <c r="E52" i="741" s="1"/>
  <c r="R50" i="693"/>
  <c r="E48" i="741" s="1"/>
  <c r="M39" i="728"/>
  <c r="Q37" i="739"/>
  <c r="Q35" i="739"/>
  <c r="Q37" i="738"/>
  <c r="Q35" i="738"/>
  <c r="N40" i="737"/>
  <c r="Q40" i="737" s="1"/>
  <c r="Q37" i="737"/>
  <c r="Q35" i="737"/>
  <c r="M38" i="734"/>
  <c r="M39" i="733"/>
  <c r="Q36" i="731"/>
  <c r="M39" i="731"/>
  <c r="Q35" i="731"/>
  <c r="Q37" i="730"/>
  <c r="Q35" i="730"/>
  <c r="M39" i="729"/>
  <c r="M40" i="728"/>
  <c r="Q38" i="727"/>
  <c r="Q37" i="727"/>
  <c r="Q33" i="727"/>
  <c r="M38" i="726"/>
  <c r="N40" i="724"/>
  <c r="Q40" i="724" s="1"/>
  <c r="M38" i="724"/>
  <c r="M39" i="724" s="1"/>
  <c r="Q37" i="722"/>
  <c r="Q35" i="722"/>
  <c r="M39" i="721"/>
  <c r="M38" i="721"/>
  <c r="M40" i="720"/>
  <c r="N40" i="720" s="1"/>
  <c r="Q40" i="720" s="1"/>
  <c r="M38" i="720"/>
  <c r="M38" i="719"/>
  <c r="M40" i="718"/>
  <c r="N40" i="718" s="1"/>
  <c r="Q40" i="718" s="1"/>
  <c r="Q37" i="717"/>
  <c r="Q35" i="717"/>
  <c r="N40" i="716"/>
  <c r="Q40" i="716" s="1"/>
  <c r="M38" i="715"/>
  <c r="M40" i="715"/>
  <c r="N40" i="715" s="1"/>
  <c r="Q40" i="715" s="1"/>
  <c r="A3" i="709"/>
  <c r="A3" i="708"/>
  <c r="A3" i="707"/>
  <c r="A3" i="706"/>
  <c r="A3" i="705"/>
  <c r="I53" i="693"/>
  <c r="I33" i="693"/>
  <c r="G33" i="693"/>
  <c r="I29" i="693"/>
  <c r="G29" i="693"/>
  <c r="Q36" i="733" l="1"/>
  <c r="Q37" i="733"/>
  <c r="Q40" i="729"/>
  <c r="Q41" i="723"/>
  <c r="Q37" i="729"/>
  <c r="Q41" i="728"/>
  <c r="Q35" i="729"/>
  <c r="Q41" i="727"/>
  <c r="Q36" i="726"/>
  <c r="Q34" i="726"/>
  <c r="Q33" i="729"/>
  <c r="Q33" i="733"/>
  <c r="Q40" i="733"/>
  <c r="D27" i="741"/>
  <c r="D31" i="741"/>
  <c r="A3" i="714"/>
  <c r="O19" i="714"/>
  <c r="O21" i="714"/>
  <c r="V21" i="714"/>
  <c r="O22" i="714"/>
  <c r="V22" i="714"/>
  <c r="O23" i="714"/>
  <c r="V23" i="714"/>
  <c r="O24" i="714"/>
  <c r="V24" i="714"/>
  <c r="O25" i="714"/>
  <c r="V25" i="714"/>
  <c r="J26" i="714"/>
  <c r="L27" i="714"/>
  <c r="BA27" i="714" s="1"/>
  <c r="C41" i="714" s="1"/>
  <c r="M33" i="714"/>
  <c r="M34" i="714"/>
  <c r="M35" i="714"/>
  <c r="M36" i="714"/>
  <c r="F41" i="714"/>
  <c r="G41" i="714"/>
  <c r="H41" i="714"/>
  <c r="I41" i="714"/>
  <c r="J41" i="714"/>
  <c r="K41" i="714"/>
  <c r="L41" i="714"/>
  <c r="BC57" i="714"/>
  <c r="BC58" i="714"/>
  <c r="L83" i="714"/>
  <c r="G92" i="714"/>
  <c r="G93" i="714"/>
  <c r="G94" i="714"/>
  <c r="G95" i="714"/>
  <c r="G96" i="714"/>
  <c r="H97" i="714"/>
  <c r="A3" i="713"/>
  <c r="O19" i="713"/>
  <c r="O21" i="713"/>
  <c r="V21" i="713"/>
  <c r="O22" i="713"/>
  <c r="V22" i="713"/>
  <c r="O23" i="713"/>
  <c r="V23" i="713"/>
  <c r="O24" i="713"/>
  <c r="V24" i="713"/>
  <c r="O25" i="713"/>
  <c r="V25" i="713"/>
  <c r="J26" i="713"/>
  <c r="L27" i="713"/>
  <c r="BA27" i="713"/>
  <c r="C41" i="713" s="1"/>
  <c r="Q32" i="713"/>
  <c r="Q36" i="713" s="1"/>
  <c r="M33" i="713"/>
  <c r="M34" i="713"/>
  <c r="M40" i="713" s="1"/>
  <c r="Q34" i="713"/>
  <c r="M39" i="713"/>
  <c r="D41" i="713"/>
  <c r="F41" i="713"/>
  <c r="G41" i="713"/>
  <c r="H41" i="713"/>
  <c r="I41" i="713"/>
  <c r="J41" i="713"/>
  <c r="K41" i="713"/>
  <c r="L41" i="713"/>
  <c r="M41" i="713"/>
  <c r="N41" i="713" s="1"/>
  <c r="Q41" i="713"/>
  <c r="BC57" i="713"/>
  <c r="BC58" i="713"/>
  <c r="L83" i="713"/>
  <c r="G92" i="713"/>
  <c r="G93" i="713"/>
  <c r="G94" i="713"/>
  <c r="G95" i="713"/>
  <c r="G96" i="713"/>
  <c r="H97" i="713"/>
  <c r="A3" i="712"/>
  <c r="O19" i="712"/>
  <c r="O21" i="712"/>
  <c r="V21" i="712"/>
  <c r="O22" i="712"/>
  <c r="V22" i="712"/>
  <c r="O23" i="712"/>
  <c r="V23" i="712"/>
  <c r="O24" i="712"/>
  <c r="V24" i="712"/>
  <c r="O25" i="712"/>
  <c r="V25" i="712"/>
  <c r="J26" i="712"/>
  <c r="L27" i="712"/>
  <c r="BA27" i="712" s="1"/>
  <c r="C41" i="712" s="1"/>
  <c r="N41" i="712" s="1"/>
  <c r="Q32" i="712"/>
  <c r="Q33" i="712" s="1"/>
  <c r="Q37" i="712"/>
  <c r="M39" i="712"/>
  <c r="M40" i="712"/>
  <c r="G41" i="712"/>
  <c r="H41" i="712"/>
  <c r="I41" i="712"/>
  <c r="J41" i="712"/>
  <c r="K41" i="712"/>
  <c r="L41" i="712"/>
  <c r="M41" i="712"/>
  <c r="BC57" i="712"/>
  <c r="BC58" i="712"/>
  <c r="L83" i="712"/>
  <c r="G92" i="712"/>
  <c r="G93" i="712"/>
  <c r="G94" i="712"/>
  <c r="G95" i="712"/>
  <c r="G96" i="712"/>
  <c r="A3" i="711"/>
  <c r="O19" i="711"/>
  <c r="O21" i="711"/>
  <c r="V21" i="711"/>
  <c r="O22" i="711"/>
  <c r="V22" i="711"/>
  <c r="O23" i="711"/>
  <c r="V23" i="711"/>
  <c r="O24" i="711"/>
  <c r="V24" i="711"/>
  <c r="O25" i="711"/>
  <c r="V25" i="711"/>
  <c r="J26" i="711"/>
  <c r="L27" i="711"/>
  <c r="BA27" i="711"/>
  <c r="C41" i="711" s="1"/>
  <c r="Q32" i="711"/>
  <c r="M33" i="711"/>
  <c r="Q33" i="711" s="1"/>
  <c r="M34" i="711"/>
  <c r="Q34" i="711"/>
  <c r="M35" i="711"/>
  <c r="M36" i="711"/>
  <c r="M37" i="711"/>
  <c r="Q37" i="711" s="1"/>
  <c r="M38" i="711"/>
  <c r="D41" i="711"/>
  <c r="F41" i="711"/>
  <c r="G41" i="711"/>
  <c r="H41" i="711"/>
  <c r="I41" i="711"/>
  <c r="J41" i="711"/>
  <c r="K41" i="711"/>
  <c r="L41" i="711"/>
  <c r="M41" i="711"/>
  <c r="BC57" i="711"/>
  <c r="BC58" i="711"/>
  <c r="L83" i="711"/>
  <c r="G92" i="711"/>
  <c r="G93" i="711"/>
  <c r="G94" i="711"/>
  <c r="G95" i="711"/>
  <c r="G96" i="711"/>
  <c r="H97" i="711"/>
  <c r="A3" i="710"/>
  <c r="O19" i="710"/>
  <c r="O21" i="710"/>
  <c r="V21" i="710"/>
  <c r="O22" i="710"/>
  <c r="V22" i="710"/>
  <c r="O23" i="710"/>
  <c r="V23" i="710"/>
  <c r="O24" i="710"/>
  <c r="V24" i="710"/>
  <c r="O25" i="710"/>
  <c r="V25" i="710"/>
  <c r="J26" i="710"/>
  <c r="L27" i="710"/>
  <c r="BA27" i="710" s="1"/>
  <c r="C41" i="710" s="1"/>
  <c r="Q32" i="710"/>
  <c r="Q36" i="710" s="1"/>
  <c r="M33" i="710"/>
  <c r="Q33" i="710" s="1"/>
  <c r="M34" i="710"/>
  <c r="BC57" i="710"/>
  <c r="BC58" i="710"/>
  <c r="L83" i="710"/>
  <c r="G92" i="710"/>
  <c r="G93" i="710"/>
  <c r="G94" i="710"/>
  <c r="G95" i="710"/>
  <c r="G96" i="710"/>
  <c r="H97" i="710"/>
  <c r="O19" i="709"/>
  <c r="O21" i="709"/>
  <c r="V21" i="709"/>
  <c r="O22" i="709"/>
  <c r="V22" i="709"/>
  <c r="O23" i="709"/>
  <c r="V23" i="709"/>
  <c r="O24" i="709"/>
  <c r="V24" i="709"/>
  <c r="O25" i="709"/>
  <c r="V25" i="709"/>
  <c r="J26" i="709"/>
  <c r="L27" i="709"/>
  <c r="BA27" i="709" s="1"/>
  <c r="C40" i="709" s="1"/>
  <c r="Q32" i="709"/>
  <c r="Q35" i="709" s="1"/>
  <c r="M33" i="709"/>
  <c r="M35" i="709"/>
  <c r="M36" i="709"/>
  <c r="M37" i="709"/>
  <c r="M40" i="709" s="1"/>
  <c r="N40" i="709" s="1"/>
  <c r="Q40" i="709" s="1"/>
  <c r="M39" i="709"/>
  <c r="D40" i="709"/>
  <c r="F40" i="709"/>
  <c r="G40" i="709"/>
  <c r="I40" i="709"/>
  <c r="J40" i="709"/>
  <c r="K40" i="709"/>
  <c r="L40" i="709"/>
  <c r="BC56" i="709"/>
  <c r="BC57" i="709"/>
  <c r="L82" i="709"/>
  <c r="G102" i="709"/>
  <c r="G103" i="709"/>
  <c r="G104" i="709"/>
  <c r="G105" i="709"/>
  <c r="G106" i="709"/>
  <c r="H107" i="709"/>
  <c r="O19" i="708"/>
  <c r="O21" i="708"/>
  <c r="V21" i="708"/>
  <c r="O22" i="708"/>
  <c r="V22" i="708"/>
  <c r="O23" i="708"/>
  <c r="V23" i="708"/>
  <c r="O24" i="708"/>
  <c r="V24" i="708"/>
  <c r="O25" i="708"/>
  <c r="V25" i="708"/>
  <c r="J26" i="708"/>
  <c r="L27" i="708"/>
  <c r="BA27" i="708"/>
  <c r="Q32" i="708"/>
  <c r="M33" i="708"/>
  <c r="Q33" i="708" s="1"/>
  <c r="M34" i="708"/>
  <c r="M35" i="708"/>
  <c r="Q35" i="708" s="1"/>
  <c r="M36" i="708"/>
  <c r="Q37" i="708"/>
  <c r="C40" i="708"/>
  <c r="N40" i="708"/>
  <c r="Q40" i="708" s="1"/>
  <c r="BC56" i="708"/>
  <c r="BC57" i="708"/>
  <c r="L82" i="708"/>
  <c r="G102" i="708"/>
  <c r="G103" i="708"/>
  <c r="G104" i="708"/>
  <c r="G105" i="708"/>
  <c r="G106" i="708"/>
  <c r="H107" i="708"/>
  <c r="O19" i="707"/>
  <c r="O21" i="707"/>
  <c r="V21" i="707"/>
  <c r="O22" i="707"/>
  <c r="V22" i="707"/>
  <c r="O23" i="707"/>
  <c r="V23" i="707"/>
  <c r="O24" i="707"/>
  <c r="V24" i="707"/>
  <c r="O25" i="707"/>
  <c r="V25" i="707"/>
  <c r="J26" i="707"/>
  <c r="L27" i="707"/>
  <c r="BA27" i="707" s="1"/>
  <c r="C40" i="707" s="1"/>
  <c r="Q32" i="707"/>
  <c r="Q36" i="707" s="1"/>
  <c r="M33" i="707"/>
  <c r="M34" i="707"/>
  <c r="M35" i="707"/>
  <c r="Q35" i="707" s="1"/>
  <c r="BC56" i="707"/>
  <c r="BC57" i="707"/>
  <c r="L82" i="707"/>
  <c r="G102" i="707"/>
  <c r="G103" i="707"/>
  <c r="G104" i="707"/>
  <c r="G105" i="707"/>
  <c r="G106" i="707"/>
  <c r="H107" i="707"/>
  <c r="O19" i="706"/>
  <c r="O21" i="706"/>
  <c r="V21" i="706"/>
  <c r="O22" i="706"/>
  <c r="V22" i="706"/>
  <c r="O23" i="706"/>
  <c r="V23" i="706"/>
  <c r="O24" i="706"/>
  <c r="V24" i="706"/>
  <c r="O25" i="706"/>
  <c r="V25" i="706"/>
  <c r="J26" i="706"/>
  <c r="L27" i="706"/>
  <c r="Q32" i="706" s="1"/>
  <c r="BA27" i="706"/>
  <c r="C40" i="706" s="1"/>
  <c r="M33" i="706"/>
  <c r="M34" i="706"/>
  <c r="M35" i="706"/>
  <c r="M36" i="706"/>
  <c r="M40" i="706" s="1"/>
  <c r="N40" i="706" s="1"/>
  <c r="Q40" i="706" s="1"/>
  <c r="D40" i="706"/>
  <c r="F40" i="706"/>
  <c r="G40" i="706"/>
  <c r="H40" i="706"/>
  <c r="I40" i="706"/>
  <c r="J40" i="706"/>
  <c r="K40" i="706"/>
  <c r="L40" i="706"/>
  <c r="BC56" i="706"/>
  <c r="BC57" i="706"/>
  <c r="L82" i="706"/>
  <c r="G102" i="706"/>
  <c r="G103" i="706"/>
  <c r="G104" i="706"/>
  <c r="G105" i="706"/>
  <c r="G106" i="706"/>
  <c r="H107" i="706"/>
  <c r="O19" i="705"/>
  <c r="O21" i="705"/>
  <c r="V21" i="705"/>
  <c r="O22" i="705"/>
  <c r="V22" i="705"/>
  <c r="O23" i="705"/>
  <c r="V23" i="705"/>
  <c r="O24" i="705"/>
  <c r="V24" i="705"/>
  <c r="O25" i="705"/>
  <c r="V25" i="705"/>
  <c r="J26" i="705"/>
  <c r="L27" i="705"/>
  <c r="BA27" i="705"/>
  <c r="Q32" i="705"/>
  <c r="M33" i="705"/>
  <c r="Q33" i="705" s="1"/>
  <c r="M34" i="705"/>
  <c r="M35" i="705"/>
  <c r="Q35" i="705" s="1"/>
  <c r="M36" i="705"/>
  <c r="M40" i="705" s="1"/>
  <c r="N40" i="705" s="1"/>
  <c r="Q40" i="705" s="1"/>
  <c r="Q37" i="705"/>
  <c r="C40" i="705"/>
  <c r="D40" i="705"/>
  <c r="F40" i="705"/>
  <c r="G40" i="705"/>
  <c r="H40" i="705"/>
  <c r="I40" i="705"/>
  <c r="J40" i="705"/>
  <c r="K40" i="705"/>
  <c r="L40" i="705"/>
  <c r="BC56" i="705"/>
  <c r="BC57" i="705"/>
  <c r="L82" i="705"/>
  <c r="G102" i="705"/>
  <c r="G103" i="705"/>
  <c r="G104" i="705"/>
  <c r="G105" i="705"/>
  <c r="G106" i="705"/>
  <c r="H107" i="705"/>
  <c r="E54" i="693"/>
  <c r="I54" i="693"/>
  <c r="I52" i="693"/>
  <c r="E55" i="693"/>
  <c r="G54" i="693"/>
  <c r="E51" i="693"/>
  <c r="E50" i="693"/>
  <c r="Q33" i="706" l="1"/>
  <c r="Q37" i="706"/>
  <c r="M39" i="710"/>
  <c r="M41" i="710"/>
  <c r="Q33" i="707"/>
  <c r="M40" i="707"/>
  <c r="N41" i="710"/>
  <c r="M40" i="711"/>
  <c r="M38" i="705"/>
  <c r="Q37" i="709"/>
  <c r="Q41" i="712"/>
  <c r="M38" i="708"/>
  <c r="Q36" i="711"/>
  <c r="Q36" i="705"/>
  <c r="Q35" i="706"/>
  <c r="Q36" i="709"/>
  <c r="N41" i="711"/>
  <c r="M38" i="706"/>
  <c r="Q36" i="708"/>
  <c r="M39" i="707"/>
  <c r="Q33" i="709"/>
  <c r="M40" i="710"/>
  <c r="M39" i="711"/>
  <c r="M38" i="709"/>
  <c r="M41" i="714"/>
  <c r="N41" i="714" s="1"/>
  <c r="M39" i="714"/>
  <c r="Q34" i="710"/>
  <c r="Q32" i="714"/>
  <c r="Q36" i="714" s="1"/>
  <c r="M40" i="714"/>
  <c r="Q38" i="713"/>
  <c r="Q37" i="713"/>
  <c r="Q33" i="713"/>
  <c r="Q36" i="712"/>
  <c r="Q34" i="712"/>
  <c r="Q38" i="712"/>
  <c r="Q38" i="711"/>
  <c r="Q38" i="710"/>
  <c r="Q37" i="710"/>
  <c r="M39" i="708"/>
  <c r="M38" i="707"/>
  <c r="N40" i="707"/>
  <c r="Q37" i="707"/>
  <c r="Q36" i="706"/>
  <c r="M39" i="706"/>
  <c r="M39" i="705"/>
  <c r="M35" i="697"/>
  <c r="BD37" i="704"/>
  <c r="L40" i="704"/>
  <c r="K40" i="704"/>
  <c r="J40" i="704"/>
  <c r="I40" i="704"/>
  <c r="H40" i="704"/>
  <c r="G40" i="704"/>
  <c r="F40" i="704"/>
  <c r="D40" i="704"/>
  <c r="BD37" i="703"/>
  <c r="BD37" i="702"/>
  <c r="G50" i="693"/>
  <c r="I51" i="693"/>
  <c r="I50" i="693"/>
  <c r="G51" i="693"/>
  <c r="I55" i="693"/>
  <c r="G55" i="693"/>
  <c r="D48" i="741" l="1"/>
  <c r="Q41" i="711"/>
  <c r="Q41" i="710"/>
  <c r="Q40" i="707"/>
  <c r="Q38" i="714"/>
  <c r="Q33" i="714"/>
  <c r="Q34" i="714"/>
  <c r="Q37" i="714"/>
  <c r="Q41" i="714"/>
  <c r="BD37" i="701"/>
  <c r="H40" i="701"/>
  <c r="L40" i="701"/>
  <c r="K40" i="701"/>
  <c r="J40" i="701"/>
  <c r="I40" i="701"/>
  <c r="G40" i="701"/>
  <c r="F40" i="701"/>
  <c r="D40" i="701"/>
  <c r="R33" i="693" l="1"/>
  <c r="E31" i="741" s="1"/>
  <c r="R29" i="693"/>
  <c r="E27" i="741" s="1"/>
  <c r="BE37" i="698"/>
  <c r="L40" i="698"/>
  <c r="K40" i="698"/>
  <c r="J40" i="698"/>
  <c r="I40" i="698"/>
  <c r="H40" i="698"/>
  <c r="G40" i="698"/>
  <c r="F40" i="698"/>
  <c r="D40" i="698"/>
  <c r="M38" i="697" l="1"/>
  <c r="M41" i="697" s="1"/>
  <c r="L40" i="695" l="1"/>
  <c r="K40" i="695"/>
  <c r="J40" i="695"/>
  <c r="I40" i="695"/>
  <c r="H40" i="695"/>
  <c r="G40" i="695"/>
  <c r="F40" i="695"/>
  <c r="D40" i="695"/>
  <c r="H107" i="704" l="1"/>
  <c r="G106" i="704"/>
  <c r="G105" i="704"/>
  <c r="G104" i="704"/>
  <c r="G103" i="704"/>
  <c r="G102" i="704"/>
  <c r="L82" i="704"/>
  <c r="BC57" i="704"/>
  <c r="BC56" i="704"/>
  <c r="M34" i="704"/>
  <c r="M33" i="704"/>
  <c r="L27" i="704"/>
  <c r="Q32" i="704" s="1"/>
  <c r="J26" i="704"/>
  <c r="V25" i="704"/>
  <c r="O25" i="704"/>
  <c r="V24" i="704"/>
  <c r="O24" i="704"/>
  <c r="V23" i="704"/>
  <c r="O23" i="704"/>
  <c r="V22" i="704"/>
  <c r="O22" i="704"/>
  <c r="V21" i="704"/>
  <c r="O21" i="704"/>
  <c r="O19" i="704"/>
  <c r="A3" i="704"/>
  <c r="H107" i="703"/>
  <c r="G106" i="703"/>
  <c r="G105" i="703"/>
  <c r="G104" i="703"/>
  <c r="G103" i="703"/>
  <c r="G102" i="703"/>
  <c r="L82" i="703"/>
  <c r="BC57" i="703"/>
  <c r="BC56" i="703"/>
  <c r="M35" i="703"/>
  <c r="M34" i="703"/>
  <c r="M33" i="703"/>
  <c r="L27" i="703"/>
  <c r="Q32" i="703" s="1"/>
  <c r="J26" i="703"/>
  <c r="V25" i="703"/>
  <c r="O25" i="703"/>
  <c r="V24" i="703"/>
  <c r="O24" i="703"/>
  <c r="V23" i="703"/>
  <c r="O23" i="703"/>
  <c r="V22" i="703"/>
  <c r="O22" i="703"/>
  <c r="V21" i="703"/>
  <c r="O21" i="703"/>
  <c r="O19" i="703"/>
  <c r="A3" i="703"/>
  <c r="H107" i="702"/>
  <c r="G106" i="702"/>
  <c r="G105" i="702"/>
  <c r="G104" i="702"/>
  <c r="G103" i="702"/>
  <c r="G102" i="702"/>
  <c r="L82" i="702"/>
  <c r="BC57" i="702"/>
  <c r="BC56" i="702"/>
  <c r="M35" i="702"/>
  <c r="M34" i="702"/>
  <c r="M33" i="702"/>
  <c r="L27" i="702"/>
  <c r="BA27" i="702" s="1"/>
  <c r="C40" i="702" s="1"/>
  <c r="J26" i="702"/>
  <c r="V25" i="702"/>
  <c r="O25" i="702"/>
  <c r="V24" i="702"/>
  <c r="O24" i="702"/>
  <c r="V23" i="702"/>
  <c r="O23" i="702"/>
  <c r="V22" i="702"/>
  <c r="O22" i="702"/>
  <c r="V21" i="702"/>
  <c r="O21" i="702"/>
  <c r="O19" i="702"/>
  <c r="A3" i="702"/>
  <c r="H107" i="701"/>
  <c r="G106" i="701"/>
  <c r="G105" i="701"/>
  <c r="G104" i="701"/>
  <c r="G103" i="701"/>
  <c r="G102" i="701"/>
  <c r="L82" i="701"/>
  <c r="BC57" i="701"/>
  <c r="BC56" i="701"/>
  <c r="M35" i="701"/>
  <c r="M40" i="701" s="1"/>
  <c r="M34" i="701"/>
  <c r="M33" i="701"/>
  <c r="L27" i="701"/>
  <c r="Q32" i="701" s="1"/>
  <c r="J26" i="701"/>
  <c r="V25" i="701"/>
  <c r="O25" i="701"/>
  <c r="V24" i="701"/>
  <c r="O24" i="701"/>
  <c r="V23" i="701"/>
  <c r="O23" i="701"/>
  <c r="V22" i="701"/>
  <c r="O22" i="701"/>
  <c r="V21" i="701"/>
  <c r="O21" i="701"/>
  <c r="O19" i="701"/>
  <c r="A3" i="701"/>
  <c r="H107" i="700"/>
  <c r="G106" i="700"/>
  <c r="G105" i="700"/>
  <c r="G104" i="700"/>
  <c r="G103" i="700"/>
  <c r="G102" i="700"/>
  <c r="L82" i="700"/>
  <c r="BC57" i="700"/>
  <c r="BC56" i="700"/>
  <c r="L40" i="700"/>
  <c r="K40" i="700"/>
  <c r="J40" i="700"/>
  <c r="I40" i="700"/>
  <c r="H40" i="700"/>
  <c r="G40" i="700"/>
  <c r="F40" i="700"/>
  <c r="D40" i="700"/>
  <c r="M35" i="700"/>
  <c r="BE37" i="700" s="1"/>
  <c r="M34" i="700"/>
  <c r="M40" i="700" s="1"/>
  <c r="M33" i="700"/>
  <c r="L27" i="700"/>
  <c r="Q32" i="700" s="1"/>
  <c r="J26" i="700"/>
  <c r="V25" i="700"/>
  <c r="O25" i="700"/>
  <c r="V24" i="700"/>
  <c r="O24" i="700"/>
  <c r="V23" i="700"/>
  <c r="O23" i="700"/>
  <c r="V22" i="700"/>
  <c r="O22" i="700"/>
  <c r="V21" i="700"/>
  <c r="O21" i="700"/>
  <c r="O19" i="700"/>
  <c r="A3" i="700"/>
  <c r="H107" i="699"/>
  <c r="G106" i="699"/>
  <c r="G105" i="699"/>
  <c r="G104" i="699"/>
  <c r="G103" i="699"/>
  <c r="G102" i="699"/>
  <c r="L82" i="699"/>
  <c r="BC57" i="699"/>
  <c r="BC56" i="699"/>
  <c r="M35" i="699"/>
  <c r="M34" i="699"/>
  <c r="BE37" i="699" s="1"/>
  <c r="M33" i="699"/>
  <c r="M40" i="699" s="1"/>
  <c r="L27" i="699"/>
  <c r="Q32" i="699" s="1"/>
  <c r="J26" i="699"/>
  <c r="V25" i="699"/>
  <c r="O25" i="699"/>
  <c r="V24" i="699"/>
  <c r="O24" i="699"/>
  <c r="V23" i="699"/>
  <c r="O23" i="699"/>
  <c r="V22" i="699"/>
  <c r="O22" i="699"/>
  <c r="V21" i="699"/>
  <c r="O21" i="699"/>
  <c r="O19" i="699"/>
  <c r="A3" i="699"/>
  <c r="H107" i="698"/>
  <c r="G106" i="698"/>
  <c r="G105" i="698"/>
  <c r="G104" i="698"/>
  <c r="G103" i="698"/>
  <c r="G102" i="698"/>
  <c r="L82" i="698"/>
  <c r="BC57" i="698"/>
  <c r="BC56" i="698"/>
  <c r="M35" i="698"/>
  <c r="M34" i="698"/>
  <c r="M33" i="698"/>
  <c r="M40" i="698" s="1"/>
  <c r="L27" i="698"/>
  <c r="Q32" i="698" s="1"/>
  <c r="J26" i="698"/>
  <c r="V25" i="698"/>
  <c r="O25" i="698"/>
  <c r="V24" i="698"/>
  <c r="O24" i="698"/>
  <c r="V23" i="698"/>
  <c r="O23" i="698"/>
  <c r="V22" i="698"/>
  <c r="O22" i="698"/>
  <c r="V21" i="698"/>
  <c r="O21" i="698"/>
  <c r="O19" i="698"/>
  <c r="A3" i="698"/>
  <c r="H108" i="697"/>
  <c r="G107" i="697"/>
  <c r="G106" i="697"/>
  <c r="G105" i="697"/>
  <c r="G104" i="697"/>
  <c r="G103" i="697"/>
  <c r="L83" i="697"/>
  <c r="BC58" i="697"/>
  <c r="BC57" i="697"/>
  <c r="M37" i="697"/>
  <c r="M36" i="697"/>
  <c r="M34" i="697"/>
  <c r="M33" i="697"/>
  <c r="M40" i="697" s="1"/>
  <c r="L27" i="697"/>
  <c r="Q32" i="697" s="1"/>
  <c r="J26" i="697"/>
  <c r="V25" i="697"/>
  <c r="O25" i="697"/>
  <c r="V24" i="697"/>
  <c r="O24" i="697"/>
  <c r="V23" i="697"/>
  <c r="O23" i="697"/>
  <c r="V22" i="697"/>
  <c r="O22" i="697"/>
  <c r="V21" i="697"/>
  <c r="O21" i="697"/>
  <c r="O19" i="697"/>
  <c r="A3" i="697"/>
  <c r="H107" i="696"/>
  <c r="G106" i="696"/>
  <c r="G105" i="696"/>
  <c r="G104" i="696"/>
  <c r="G103" i="696"/>
  <c r="G102" i="696"/>
  <c r="L82" i="696"/>
  <c r="BC57" i="696"/>
  <c r="BC56" i="696"/>
  <c r="M34" i="696"/>
  <c r="M33" i="696"/>
  <c r="M40" i="696" s="1"/>
  <c r="L27" i="696"/>
  <c r="Q32" i="696" s="1"/>
  <c r="J26" i="696"/>
  <c r="V25" i="696"/>
  <c r="O25" i="696"/>
  <c r="V24" i="696"/>
  <c r="O24" i="696"/>
  <c r="V23" i="696"/>
  <c r="O23" i="696"/>
  <c r="V22" i="696"/>
  <c r="O22" i="696"/>
  <c r="V21" i="696"/>
  <c r="O21" i="696"/>
  <c r="O19" i="696"/>
  <c r="A3" i="696"/>
  <c r="H107" i="695"/>
  <c r="G106" i="695"/>
  <c r="G105" i="695"/>
  <c r="G104" i="695"/>
  <c r="G103" i="695"/>
  <c r="G102" i="695"/>
  <c r="L82" i="695"/>
  <c r="BC57" i="695"/>
  <c r="BC56" i="695"/>
  <c r="M34" i="695"/>
  <c r="M33" i="695"/>
  <c r="L27" i="695"/>
  <c r="Q32" i="695" s="1"/>
  <c r="J26" i="695"/>
  <c r="V25" i="695"/>
  <c r="O25" i="695"/>
  <c r="V24" i="695"/>
  <c r="O24" i="695"/>
  <c r="V23" i="695"/>
  <c r="O23" i="695"/>
  <c r="V22" i="695"/>
  <c r="O22" i="695"/>
  <c r="V21" i="695"/>
  <c r="O21" i="695"/>
  <c r="O19" i="695"/>
  <c r="A3" i="695"/>
  <c r="H107" i="694"/>
  <c r="G106" i="694"/>
  <c r="G105" i="694"/>
  <c r="G104" i="694"/>
  <c r="G103" i="694"/>
  <c r="G102" i="694"/>
  <c r="L82" i="694"/>
  <c r="BC57" i="694"/>
  <c r="BC56" i="694"/>
  <c r="L40" i="694"/>
  <c r="K40" i="694"/>
  <c r="J40" i="694"/>
  <c r="I40" i="694"/>
  <c r="H40" i="694"/>
  <c r="G40" i="694"/>
  <c r="F40" i="694"/>
  <c r="D40" i="694"/>
  <c r="M34" i="694"/>
  <c r="M40" i="694" s="1"/>
  <c r="M33" i="694"/>
  <c r="L27" i="694"/>
  <c r="BA27" i="694" s="1"/>
  <c r="C40" i="694" s="1"/>
  <c r="J26" i="694"/>
  <c r="V25" i="694"/>
  <c r="O25" i="694"/>
  <c r="V24" i="694"/>
  <c r="O24" i="694"/>
  <c r="V23" i="694"/>
  <c r="O23" i="694"/>
  <c r="V22" i="694"/>
  <c r="O22" i="694"/>
  <c r="V21" i="694"/>
  <c r="O21" i="694"/>
  <c r="O19" i="694"/>
  <c r="A3" i="694"/>
  <c r="G13" i="693"/>
  <c r="M39" i="704" l="1"/>
  <c r="M40" i="704"/>
  <c r="BE37" i="704"/>
  <c r="M39" i="697"/>
  <c r="BC39" i="697" s="1"/>
  <c r="M39" i="699"/>
  <c r="M39" i="702"/>
  <c r="N40" i="702"/>
  <c r="M39" i="703"/>
  <c r="M39" i="695"/>
  <c r="M40" i="695"/>
  <c r="M39" i="700"/>
  <c r="M39" i="701"/>
  <c r="Q32" i="694"/>
  <c r="Q37" i="694" s="1"/>
  <c r="M39" i="698"/>
  <c r="M39" i="696"/>
  <c r="M39" i="694"/>
  <c r="M38" i="694"/>
  <c r="BC38" i="694" s="1"/>
  <c r="Q36" i="704"/>
  <c r="Q37" i="704"/>
  <c r="Q33" i="704"/>
  <c r="Q35" i="704"/>
  <c r="Q34" i="704"/>
  <c r="BA27" i="704"/>
  <c r="C40" i="704" s="1"/>
  <c r="M38" i="704"/>
  <c r="BC38" i="704" s="1"/>
  <c r="Q36" i="703"/>
  <c r="Q34" i="703"/>
  <c r="Q37" i="703"/>
  <c r="Q33" i="703"/>
  <c r="Q35" i="703"/>
  <c r="BA27" i="703"/>
  <c r="C40" i="703" s="1"/>
  <c r="N40" i="703" s="1"/>
  <c r="M38" i="703"/>
  <c r="M38" i="702"/>
  <c r="Q32" i="702"/>
  <c r="Q36" i="701"/>
  <c r="Q34" i="701"/>
  <c r="Q35" i="701"/>
  <c r="Q33" i="701"/>
  <c r="Q37" i="701"/>
  <c r="BA27" i="701"/>
  <c r="C40" i="701" s="1"/>
  <c r="N40" i="701" s="1"/>
  <c r="M38" i="701"/>
  <c r="Q34" i="700"/>
  <c r="Q36" i="700"/>
  <c r="Q37" i="700"/>
  <c r="Q33" i="700"/>
  <c r="Q35" i="700"/>
  <c r="BA27" i="700"/>
  <c r="C40" i="700" s="1"/>
  <c r="N40" i="700" s="1"/>
  <c r="M38" i="700"/>
  <c r="BC38" i="700" s="1"/>
  <c r="Q36" i="699"/>
  <c r="Q37" i="699"/>
  <c r="Q33" i="699"/>
  <c r="Q35" i="699"/>
  <c r="Q34" i="699"/>
  <c r="BA27" i="699"/>
  <c r="C40" i="699" s="1"/>
  <c r="N40" i="699" s="1"/>
  <c r="M38" i="699"/>
  <c r="BC38" i="699" s="1"/>
  <c r="Q34" i="698"/>
  <c r="Q36" i="698"/>
  <c r="Q37" i="698"/>
  <c r="Q33" i="698"/>
  <c r="Q35" i="698"/>
  <c r="BA27" i="698"/>
  <c r="C40" i="698" s="1"/>
  <c r="N40" i="698" s="1"/>
  <c r="M38" i="698"/>
  <c r="BC38" i="698" s="1"/>
  <c r="Q36" i="697"/>
  <c r="Q34" i="697"/>
  <c r="Q35" i="697"/>
  <c r="Q33" i="697"/>
  <c r="Q37" i="697"/>
  <c r="BA27" i="697"/>
  <c r="C41" i="697" s="1"/>
  <c r="N41" i="697" s="1"/>
  <c r="Q36" i="696"/>
  <c r="Q35" i="696"/>
  <c r="Q37" i="696"/>
  <c r="Q33" i="696"/>
  <c r="Q34" i="696"/>
  <c r="BA27" i="696"/>
  <c r="C40" i="696" s="1"/>
  <c r="N40" i="696" s="1"/>
  <c r="M38" i="696"/>
  <c r="BC38" i="696" s="1"/>
  <c r="Q36" i="695"/>
  <c r="Q34" i="695"/>
  <c r="Q37" i="695"/>
  <c r="Q35" i="695"/>
  <c r="Q33" i="695"/>
  <c r="BA27" i="695"/>
  <c r="C40" i="695" s="1"/>
  <c r="M38" i="695"/>
  <c r="N40" i="694"/>
  <c r="Q34" i="694"/>
  <c r="Q36" i="694"/>
  <c r="Q33" i="694"/>
  <c r="Q35" i="694"/>
  <c r="G106" i="689"/>
  <c r="G103" i="689"/>
  <c r="G104" i="689"/>
  <c r="G105" i="689"/>
  <c r="G102" i="689"/>
  <c r="N40" i="704" l="1"/>
  <c r="N40" i="695"/>
  <c r="D11" i="741"/>
  <c r="Q40" i="696"/>
  <c r="Q40" i="700"/>
  <c r="Q40" i="703"/>
  <c r="Q40" i="695"/>
  <c r="Q40" i="699"/>
  <c r="Q40" i="698"/>
  <c r="BE37" i="701"/>
  <c r="BC38" i="701"/>
  <c r="BC38" i="702"/>
  <c r="BE37" i="702"/>
  <c r="Q40" i="694"/>
  <c r="Q41" i="697"/>
  <c r="Q40" i="701"/>
  <c r="BE37" i="703"/>
  <c r="BC38" i="703"/>
  <c r="Q40" i="704"/>
  <c r="BE38" i="697"/>
  <c r="Q37" i="702"/>
  <c r="Q35" i="702"/>
  <c r="Q33" i="702"/>
  <c r="Q40" i="702"/>
  <c r="Q34" i="702"/>
  <c r="Q36" i="702"/>
  <c r="A3" i="689"/>
  <c r="H107" i="689" l="1"/>
  <c r="L82" i="689"/>
  <c r="BC57" i="689"/>
  <c r="BC56" i="689"/>
  <c r="M36" i="689"/>
  <c r="M35" i="689"/>
  <c r="M34" i="689"/>
  <c r="M33" i="689"/>
  <c r="L27" i="689"/>
  <c r="J26" i="689"/>
  <c r="V25" i="689"/>
  <c r="O25" i="689"/>
  <c r="V24" i="689"/>
  <c r="O24" i="689"/>
  <c r="V23" i="689"/>
  <c r="O23" i="689"/>
  <c r="V22" i="689"/>
  <c r="O22" i="689"/>
  <c r="V21" i="689"/>
  <c r="O21" i="689"/>
  <c r="O19" i="689"/>
  <c r="M38" i="689" l="1"/>
  <c r="M39" i="689"/>
  <c r="BA27" i="689"/>
  <c r="C40" i="689" s="1"/>
  <c r="Q32" i="689"/>
  <c r="Q36" i="689" s="1"/>
  <c r="N40" i="689"/>
  <c r="Q35" i="689" l="1"/>
  <c r="Q34" i="689"/>
  <c r="Q33" i="689"/>
  <c r="Q37" i="689"/>
  <c r="Q40" i="689"/>
  <c r="F9" i="741" l="1"/>
  <c r="I32" i="693"/>
  <c r="F21" i="693"/>
  <c r="M16" i="693"/>
  <c r="I41" i="693"/>
  <c r="O48" i="693"/>
  <c r="D36" i="693"/>
  <c r="E24" i="693"/>
  <c r="H33" i="693"/>
  <c r="O24" i="693"/>
  <c r="Q11" i="693"/>
  <c r="H39" i="693"/>
  <c r="H11" i="693"/>
  <c r="F45" i="693"/>
  <c r="L39" i="693"/>
  <c r="G35" i="693"/>
  <c r="M44" i="693"/>
  <c r="P23" i="693"/>
  <c r="T17" i="693"/>
  <c r="F29" i="693"/>
  <c r="I43" i="693"/>
  <c r="I23" i="693"/>
  <c r="I10" i="693"/>
  <c r="G43" i="693"/>
  <c r="O40" i="693"/>
  <c r="P42" i="693"/>
  <c r="D12" i="693"/>
  <c r="K40" i="693"/>
  <c r="H38" i="693"/>
  <c r="G49" i="693"/>
  <c r="L19" i="693"/>
  <c r="K11" i="693"/>
  <c r="E13" i="693"/>
  <c r="H23" i="693"/>
  <c r="K18" i="693"/>
  <c r="I36" i="693"/>
  <c r="P18" i="693"/>
  <c r="O31" i="693"/>
  <c r="N14" i="693"/>
  <c r="C43" i="693"/>
  <c r="J21" i="693"/>
  <c r="M10" i="693"/>
  <c r="E37" i="693"/>
  <c r="I28" i="693"/>
  <c r="K22" i="693"/>
  <c r="D46" i="693"/>
  <c r="O45" i="693"/>
  <c r="F48" i="693"/>
  <c r="C31" i="693"/>
  <c r="Q9" i="693"/>
  <c r="P15" i="693"/>
  <c r="P31" i="693"/>
  <c r="J15" i="693"/>
  <c r="L15" i="693"/>
  <c r="T23" i="693"/>
  <c r="T33" i="693"/>
  <c r="Q21" i="693"/>
  <c r="N48" i="693"/>
  <c r="H10" i="693"/>
  <c r="L35" i="693"/>
  <c r="K45" i="693"/>
  <c r="P13" i="693"/>
  <c r="Q42" i="693"/>
  <c r="N17" i="693"/>
  <c r="K38" i="693"/>
  <c r="G40" i="693"/>
  <c r="O46" i="693"/>
  <c r="L27" i="693"/>
  <c r="I17" i="693"/>
  <c r="P17" i="693"/>
  <c r="K17" i="693"/>
  <c r="F14" i="693"/>
  <c r="G41" i="693"/>
  <c r="H27" i="693"/>
  <c r="C21" i="693"/>
  <c r="K31" i="693"/>
  <c r="N16" i="693"/>
  <c r="D49" i="693"/>
  <c r="E14" i="693"/>
  <c r="I31" i="693"/>
  <c r="P39" i="693"/>
  <c r="H36" i="693"/>
  <c r="D42" i="693"/>
  <c r="I19" i="693"/>
  <c r="C42" i="693"/>
  <c r="D31" i="693"/>
  <c r="M43" i="693"/>
  <c r="I45" i="693"/>
  <c r="K46" i="693"/>
  <c r="E28" i="693"/>
  <c r="N47" i="693"/>
  <c r="D33" i="693"/>
  <c r="E43" i="693"/>
  <c r="C28" i="693"/>
  <c r="F28" i="693"/>
  <c r="Q26" i="693"/>
  <c r="I46" i="693"/>
  <c r="F35" i="693"/>
  <c r="N27" i="693"/>
  <c r="I9" i="693"/>
  <c r="M36" i="693"/>
  <c r="L21" i="693"/>
  <c r="O37" i="693"/>
  <c r="G44" i="693"/>
  <c r="H41" i="693"/>
  <c r="M47" i="693"/>
  <c r="I42" i="693"/>
  <c r="D32" i="693"/>
  <c r="E47" i="693"/>
  <c r="K30" i="693"/>
  <c r="D14" i="693"/>
  <c r="K27" i="693"/>
  <c r="F32" i="693"/>
  <c r="E42" i="693"/>
  <c r="E20" i="693"/>
  <c r="L46" i="693"/>
  <c r="E17" i="693"/>
  <c r="N32" i="693"/>
  <c r="G32" i="693"/>
  <c r="Q38" i="693"/>
  <c r="D13" i="693"/>
  <c r="G36" i="693"/>
  <c r="H17" i="693"/>
  <c r="C32" i="693"/>
  <c r="F24" i="693"/>
  <c r="P19" i="693"/>
  <c r="M17" i="693"/>
  <c r="E48" i="693"/>
  <c r="F39" i="693"/>
  <c r="L42" i="693"/>
  <c r="E36" i="693"/>
  <c r="N26" i="693"/>
  <c r="E44" i="693"/>
  <c r="H35" i="693"/>
  <c r="M45" i="693"/>
  <c r="Q16" i="693"/>
  <c r="O28" i="693"/>
  <c r="Q10" i="693"/>
  <c r="O44" i="693"/>
  <c r="I22" i="693"/>
  <c r="I35" i="693"/>
  <c r="E46" i="693"/>
  <c r="J26" i="693"/>
  <c r="I30" i="693"/>
  <c r="H44" i="693"/>
  <c r="D29" i="693"/>
  <c r="M27" i="693"/>
  <c r="O43" i="693"/>
  <c r="N42" i="693"/>
  <c r="C30" i="693"/>
  <c r="E16" i="693"/>
  <c r="C40" i="693"/>
  <c r="D30" i="693"/>
  <c r="N38" i="693"/>
  <c r="I13" i="693"/>
  <c r="M37" i="693"/>
  <c r="H21" i="693"/>
  <c r="K36" i="693"/>
  <c r="Q14" i="693"/>
  <c r="C45" i="693"/>
  <c r="H43" i="693"/>
  <c r="L31" i="693"/>
  <c r="L17" i="693"/>
  <c r="G17" i="693"/>
  <c r="Q23" i="693"/>
  <c r="C34" i="693"/>
  <c r="T13" i="693"/>
  <c r="N25" i="693"/>
  <c r="C29" i="693"/>
  <c r="J12" i="693"/>
  <c r="D47" i="693"/>
  <c r="H12" i="693"/>
  <c r="T46" i="693"/>
  <c r="F44" i="693"/>
  <c r="T16" i="693"/>
  <c r="N39" i="693"/>
  <c r="C20" i="693"/>
  <c r="K47" i="693"/>
  <c r="P45" i="693"/>
  <c r="T31" i="693"/>
  <c r="I27" i="693"/>
  <c r="E18" i="693"/>
  <c r="O47" i="693"/>
  <c r="P32" i="693"/>
  <c r="P30" i="693"/>
  <c r="O17" i="693"/>
  <c r="Q25" i="693"/>
  <c r="C54" i="693"/>
  <c r="Q17" i="693"/>
  <c r="T35" i="693"/>
  <c r="Q12" i="693"/>
  <c r="C24" i="693"/>
  <c r="H37" i="693"/>
  <c r="E49" i="693"/>
  <c r="Q35" i="693"/>
  <c r="J41" i="693"/>
  <c r="C9" i="693"/>
  <c r="O39" i="693"/>
  <c r="I49" i="693"/>
  <c r="M9" i="693"/>
  <c r="F42" i="693"/>
  <c r="J46" i="693"/>
  <c r="K44" i="693"/>
  <c r="T24" i="693"/>
  <c r="H26" i="693"/>
  <c r="C37" i="693"/>
  <c r="T14" i="693"/>
  <c r="J42" i="693"/>
  <c r="D22" i="693"/>
  <c r="L40" i="693"/>
  <c r="F37" i="693"/>
  <c r="N31" i="693"/>
  <c r="M38" i="693"/>
  <c r="F9" i="693"/>
  <c r="F26" i="693"/>
  <c r="F46" i="693"/>
  <c r="P46" i="693"/>
  <c r="N36" i="693"/>
  <c r="Q24" i="693"/>
  <c r="N12" i="693"/>
  <c r="K16" i="693"/>
  <c r="H22" i="693"/>
  <c r="D43" i="693"/>
  <c r="J49" i="693"/>
  <c r="F19" i="693"/>
  <c r="H34" i="693"/>
  <c r="Q44" i="693"/>
  <c r="T44" i="693"/>
  <c r="D40" i="693"/>
  <c r="T53" i="693"/>
  <c r="K35" i="693"/>
  <c r="D17" i="693"/>
  <c r="P9" i="693"/>
  <c r="H18" i="693"/>
  <c r="O16" i="693"/>
  <c r="G10" i="693"/>
  <c r="Q15" i="693"/>
  <c r="F17" i="693"/>
  <c r="J18" i="693"/>
  <c r="E10" i="693"/>
  <c r="E15" i="693"/>
  <c r="H46" i="693"/>
  <c r="K34" i="693"/>
  <c r="C15" i="693"/>
  <c r="E31" i="693"/>
  <c r="O20" i="693"/>
  <c r="P22" i="693"/>
  <c r="C26" i="693"/>
  <c r="F16" i="693"/>
  <c r="C49" i="693"/>
  <c r="I24" i="693"/>
  <c r="L44" i="693"/>
  <c r="L12" i="693"/>
  <c r="E40" i="693"/>
  <c r="O22" i="693"/>
  <c r="J39" i="693"/>
  <c r="H15" i="693"/>
  <c r="L48" i="693"/>
  <c r="G45" i="693"/>
  <c r="O42" i="693"/>
  <c r="H49" i="693"/>
  <c r="L24" i="693"/>
  <c r="G48" i="693"/>
  <c r="L49" i="693"/>
  <c r="Q46" i="693"/>
  <c r="C39" i="693"/>
  <c r="I38" i="693"/>
  <c r="G28" i="693"/>
  <c r="L13" i="693"/>
  <c r="J16" i="693"/>
  <c r="C51" i="693"/>
  <c r="K49" i="693"/>
  <c r="D24" i="693"/>
  <c r="D19" i="693"/>
  <c r="G30" i="693"/>
  <c r="Q13" i="693"/>
  <c r="M23" i="693"/>
  <c r="I47" i="693"/>
  <c r="T36" i="693"/>
  <c r="O35" i="693"/>
  <c r="D10" i="693"/>
  <c r="M46" i="693"/>
  <c r="Q41" i="693"/>
  <c r="D16" i="693"/>
  <c r="D45" i="693"/>
  <c r="Q27" i="693"/>
  <c r="C19" i="693"/>
  <c r="T22" i="693"/>
  <c r="C22" i="693"/>
  <c r="D28" i="693"/>
  <c r="M28" i="693"/>
  <c r="P41" i="693"/>
  <c r="C55" i="693"/>
  <c r="J23" i="693"/>
  <c r="K25" i="693"/>
  <c r="Q36" i="693"/>
  <c r="O38" i="693"/>
  <c r="L9" i="693"/>
  <c r="M39" i="693"/>
  <c r="N24" i="693"/>
  <c r="J44" i="693"/>
  <c r="D48" i="693"/>
  <c r="T37" i="693"/>
  <c r="P16" i="693"/>
  <c r="T39" i="693"/>
  <c r="I44" i="693"/>
  <c r="T25" i="693"/>
  <c r="D37" i="693"/>
  <c r="E30" i="693"/>
  <c r="M21" i="693"/>
  <c r="J40" i="693"/>
  <c r="L22" i="693"/>
  <c r="N15" i="693"/>
  <c r="F11" i="693"/>
  <c r="G9" i="693"/>
  <c r="M13" i="693"/>
  <c r="M14" i="693"/>
  <c r="D41" i="693"/>
  <c r="C12" i="693"/>
  <c r="E41" i="693"/>
  <c r="Q39" i="693"/>
  <c r="C27" i="693"/>
  <c r="C53" i="693"/>
  <c r="K26" i="693"/>
  <c r="F18" i="693"/>
  <c r="L43" i="693"/>
  <c r="P36" i="693"/>
  <c r="J34" i="693"/>
  <c r="Q22" i="693"/>
  <c r="T12" i="693"/>
  <c r="I21" i="693"/>
  <c r="P40" i="693"/>
  <c r="P12" i="693"/>
  <c r="M30" i="693"/>
  <c r="M35" i="693"/>
  <c r="K20" i="693"/>
  <c r="M18" i="693"/>
  <c r="E26" i="693"/>
  <c r="I48" i="693"/>
  <c r="E38" i="693"/>
  <c r="Q28" i="693"/>
  <c r="Q18" i="693"/>
  <c r="F27" i="693"/>
  <c r="C25" i="693"/>
  <c r="T49" i="693"/>
  <c r="F43" i="693"/>
  <c r="L36" i="693"/>
  <c r="P25" i="693"/>
  <c r="G14" i="693"/>
  <c r="Q30" i="693"/>
  <c r="M32" i="693"/>
  <c r="E45" i="693"/>
  <c r="J28" i="693"/>
  <c r="H16" i="693"/>
  <c r="D35" i="693"/>
  <c r="N40" i="693"/>
  <c r="M41" i="693"/>
  <c r="D11" i="693"/>
  <c r="N20" i="693"/>
  <c r="K41" i="693"/>
  <c r="L23" i="693"/>
  <c r="K37" i="693"/>
  <c r="C44" i="693"/>
  <c r="P14" i="693"/>
  <c r="M24" i="693"/>
  <c r="K42" i="693"/>
  <c r="M48" i="693"/>
  <c r="H13" i="693"/>
  <c r="O34" i="693"/>
  <c r="J36" i="693"/>
  <c r="I34" i="693"/>
  <c r="G21" i="693"/>
  <c r="E25" i="693"/>
  <c r="C33" i="693"/>
  <c r="T42" i="693"/>
  <c r="D23" i="693"/>
  <c r="L18" i="693"/>
  <c r="N23" i="693"/>
  <c r="D34" i="693"/>
  <c r="L14" i="693"/>
  <c r="M15" i="693"/>
  <c r="L45" i="693"/>
  <c r="C10" i="693"/>
  <c r="E21" i="693"/>
  <c r="O30" i="693"/>
  <c r="O32" i="693"/>
  <c r="I40" i="693"/>
  <c r="O11" i="693"/>
  <c r="J32" i="693"/>
  <c r="J35" i="693"/>
  <c r="F13" i="693"/>
  <c r="J25" i="693"/>
  <c r="T15" i="693"/>
  <c r="M25" i="693"/>
  <c r="P27" i="693"/>
  <c r="C38" i="693"/>
  <c r="F31" i="693"/>
  <c r="N45" i="693"/>
  <c r="G20" i="693"/>
  <c r="G31" i="693"/>
  <c r="C41" i="693"/>
  <c r="J48" i="693"/>
  <c r="M40" i="693"/>
  <c r="O41" i="693"/>
  <c r="H9" i="693"/>
  <c r="G24" i="693"/>
  <c r="H42" i="693"/>
  <c r="H14" i="693"/>
  <c r="J14" i="693"/>
  <c r="L34" i="693"/>
  <c r="N10" i="693"/>
  <c r="C48" i="693"/>
  <c r="Q32" i="693"/>
  <c r="O27" i="693"/>
  <c r="H20" i="693"/>
  <c r="N35" i="693"/>
  <c r="O23" i="693"/>
  <c r="O26" i="693"/>
  <c r="G26" i="693"/>
  <c r="I25" i="693"/>
  <c r="O10" i="693"/>
  <c r="H29" i="693"/>
  <c r="H19" i="693"/>
  <c r="G46" i="693"/>
  <c r="J10" i="693"/>
  <c r="C50" i="693"/>
  <c r="D9" i="693"/>
  <c r="D21" i="693"/>
  <c r="P28" i="693"/>
  <c r="H48" i="693"/>
  <c r="Q40" i="693"/>
  <c r="J31" i="693"/>
  <c r="L47" i="693"/>
  <c r="M11" i="693"/>
  <c r="N13" i="693"/>
  <c r="K15" i="693"/>
  <c r="J11" i="693"/>
  <c r="K43" i="693"/>
  <c r="K19" i="693"/>
  <c r="N22" i="693"/>
  <c r="N34" i="693"/>
  <c r="J19" i="693"/>
  <c r="I18" i="693"/>
  <c r="C16" i="693"/>
  <c r="P44" i="693"/>
  <c r="E27" i="693"/>
  <c r="P34" i="693"/>
  <c r="T45" i="693"/>
  <c r="N37" i="693"/>
  <c r="H24" i="693"/>
  <c r="N18" i="693"/>
  <c r="N28" i="693"/>
  <c r="F25" i="693"/>
  <c r="C36" i="693"/>
  <c r="T47" i="693"/>
  <c r="K23" i="693"/>
  <c r="O49" i="693"/>
  <c r="I14" i="693"/>
  <c r="I16" i="693"/>
  <c r="Q34" i="693"/>
  <c r="P35" i="693"/>
  <c r="J43" i="693"/>
  <c r="F41" i="693"/>
  <c r="L10" i="693"/>
  <c r="F23" i="693"/>
  <c r="T41" i="693"/>
  <c r="C17" i="693"/>
  <c r="T10" i="693"/>
  <c r="J17" i="693"/>
  <c r="P21" i="693"/>
  <c r="K48" i="693"/>
  <c r="D44" i="693"/>
  <c r="L30" i="693"/>
  <c r="J20" i="693"/>
  <c r="K9" i="693"/>
  <c r="D27" i="693"/>
  <c r="H31" i="693"/>
  <c r="L26" i="693"/>
  <c r="J47" i="693"/>
  <c r="G37" i="693"/>
  <c r="J9" i="693"/>
  <c r="E35" i="693"/>
  <c r="E12" i="693"/>
  <c r="O21" i="693"/>
  <c r="Q20" i="693"/>
  <c r="N21" i="693"/>
  <c r="P24" i="693"/>
  <c r="D15" i="693"/>
  <c r="C23" i="693"/>
  <c r="T28" i="693"/>
  <c r="D39" i="693"/>
  <c r="G23" i="693"/>
  <c r="J13" i="693"/>
  <c r="L20" i="693"/>
  <c r="H47" i="693"/>
  <c r="L25" i="693"/>
  <c r="P26" i="693"/>
  <c r="O15" i="693"/>
  <c r="G47" i="693"/>
  <c r="G19" i="693"/>
  <c r="C46" i="693"/>
  <c r="L41" i="693"/>
  <c r="C18" i="693"/>
  <c r="N11" i="693"/>
  <c r="G25" i="693"/>
  <c r="P48" i="693"/>
  <c r="M49" i="693"/>
  <c r="G11" i="693"/>
  <c r="L11" i="693"/>
  <c r="D18" i="693"/>
  <c r="E34" i="693"/>
  <c r="O9" i="693"/>
  <c r="M12" i="693"/>
  <c r="C14" i="693"/>
  <c r="O12" i="693"/>
  <c r="G15" i="693"/>
  <c r="T32" i="693"/>
  <c r="M34" i="693"/>
  <c r="L28" i="693"/>
  <c r="O36" i="693"/>
  <c r="Q37" i="693"/>
  <c r="I39" i="693"/>
  <c r="Q43" i="693"/>
  <c r="Q31" i="693"/>
  <c r="G27" i="693"/>
  <c r="P10" i="693"/>
  <c r="G12" i="693"/>
  <c r="G34" i="693"/>
  <c r="H25" i="693"/>
  <c r="O19" i="693"/>
  <c r="K14" i="693"/>
  <c r="C11" i="693"/>
  <c r="F38" i="693"/>
  <c r="P38" i="693"/>
  <c r="N19" i="693"/>
  <c r="O14" i="693"/>
  <c r="I37" i="693"/>
  <c r="O13" i="693"/>
  <c r="L32" i="693"/>
  <c r="J38" i="693"/>
  <c r="C52" i="693"/>
  <c r="O18" i="693"/>
  <c r="P49" i="693"/>
  <c r="O25" i="693"/>
  <c r="P20" i="693"/>
  <c r="Q47" i="693"/>
  <c r="T43" i="693"/>
  <c r="N41" i="693"/>
  <c r="T26" i="693"/>
  <c r="F12" i="693"/>
  <c r="K32" i="693"/>
  <c r="F30" i="693"/>
  <c r="H30" i="693"/>
  <c r="J24" i="693"/>
  <c r="L37" i="693"/>
  <c r="I15" i="693"/>
  <c r="J45" i="693"/>
  <c r="D38" i="693"/>
  <c r="C13" i="693"/>
  <c r="Q49" i="693"/>
  <c r="F49" i="693"/>
  <c r="G39" i="693"/>
  <c r="M20" i="693"/>
  <c r="D25" i="693"/>
  <c r="F22" i="693"/>
  <c r="N43" i="693"/>
  <c r="F10" i="693"/>
  <c r="J30" i="693"/>
  <c r="H40" i="693"/>
  <c r="G18" i="693"/>
  <c r="C35" i="693"/>
  <c r="N46" i="693"/>
  <c r="F34" i="693"/>
  <c r="G16" i="693"/>
  <c r="D26" i="693"/>
  <c r="J27" i="693"/>
  <c r="J22" i="693"/>
  <c r="N30" i="693"/>
  <c r="C47" i="693"/>
  <c r="N44" i="693"/>
  <c r="F40" i="693"/>
  <c r="E22" i="693"/>
  <c r="M22" i="693"/>
  <c r="P47" i="693"/>
  <c r="H45" i="693"/>
  <c r="M26" i="693"/>
  <c r="I20" i="693"/>
  <c r="M31" i="693"/>
  <c r="K10" i="693"/>
  <c r="E11" i="693"/>
  <c r="E32" i="693"/>
  <c r="M19" i="693"/>
  <c r="P43" i="693"/>
  <c r="N9" i="693"/>
  <c r="E39" i="693"/>
  <c r="K21" i="693"/>
  <c r="Q19" i="693"/>
  <c r="E19" i="693"/>
  <c r="E23" i="693"/>
  <c r="K24" i="693"/>
  <c r="D20" i="693"/>
  <c r="K39" i="693"/>
  <c r="F20" i="693"/>
  <c r="I26" i="693"/>
  <c r="K28" i="693"/>
  <c r="K13" i="693"/>
  <c r="L16" i="693"/>
  <c r="I12" i="693"/>
  <c r="G42" i="693"/>
  <c r="I11" i="693"/>
  <c r="F15" i="693"/>
  <c r="P37" i="693"/>
  <c r="M42" i="693"/>
  <c r="Q45" i="693"/>
  <c r="F36" i="693"/>
  <c r="E9" i="693"/>
  <c r="L38" i="693"/>
  <c r="N49" i="693"/>
  <c r="F47" i="693"/>
  <c r="H28" i="693"/>
  <c r="K12" i="693"/>
  <c r="G22" i="693"/>
  <c r="H32" i="693"/>
  <c r="Q48" i="693"/>
  <c r="J37" i="693"/>
  <c r="D20" i="741" l="1"/>
  <c r="R12" i="693"/>
  <c r="E10" i="741" s="1"/>
  <c r="D40" i="741"/>
  <c r="R13" i="693"/>
  <c r="E11" i="741" s="1"/>
  <c r="R28" i="693"/>
  <c r="E26" i="741" s="1"/>
  <c r="R39" i="693"/>
  <c r="E37" i="741" s="1"/>
  <c r="R24" i="693"/>
  <c r="E22" i="741" s="1"/>
  <c r="R21" i="693"/>
  <c r="E19" i="741" s="1"/>
  <c r="R10" i="693"/>
  <c r="E8" i="741" s="1"/>
  <c r="B45" i="741"/>
  <c r="D14" i="741"/>
  <c r="B33" i="741"/>
  <c r="D37" i="741"/>
  <c r="B11" i="741"/>
  <c r="R32" i="693"/>
  <c r="E30" i="741" s="1"/>
  <c r="F24" i="741"/>
  <c r="F41" i="741"/>
  <c r="B50" i="741"/>
  <c r="B9" i="741"/>
  <c r="R14" i="693"/>
  <c r="E12" i="741" s="1"/>
  <c r="D10" i="741"/>
  <c r="F30" i="741"/>
  <c r="D13" i="741"/>
  <c r="B12" i="741"/>
  <c r="D9" i="741"/>
  <c r="D23" i="741"/>
  <c r="B16" i="741"/>
  <c r="B44" i="741"/>
  <c r="D45" i="741"/>
  <c r="D21" i="741"/>
  <c r="F26" i="741"/>
  <c r="B21" i="741"/>
  <c r="D35" i="741"/>
  <c r="R9" i="693"/>
  <c r="E7" i="741" s="1"/>
  <c r="R48" i="693"/>
  <c r="E46" i="741" s="1"/>
  <c r="F8" i="741"/>
  <c r="B15" i="741"/>
  <c r="F39" i="741"/>
  <c r="R23" i="693"/>
  <c r="E21" i="741" s="1"/>
  <c r="F45" i="741"/>
  <c r="B34" i="741"/>
  <c r="F43" i="741"/>
  <c r="B14" i="741"/>
  <c r="R19" i="693"/>
  <c r="E17" i="741" s="1"/>
  <c r="R43" i="693"/>
  <c r="E41" i="741" s="1"/>
  <c r="R15" i="693"/>
  <c r="E13" i="741" s="1"/>
  <c r="B48" i="741"/>
  <c r="D44" i="741"/>
  <c r="D24" i="741"/>
  <c r="B46" i="741"/>
  <c r="D22" i="741"/>
  <c r="B39" i="741"/>
  <c r="D29" i="741"/>
  <c r="B36" i="741"/>
  <c r="F13" i="741"/>
  <c r="B8" i="741"/>
  <c r="F40" i="741"/>
  <c r="B31" i="741"/>
  <c r="R42" i="693"/>
  <c r="E40" i="741" s="1"/>
  <c r="B42" i="741"/>
  <c r="R37" i="693"/>
  <c r="E35" i="741" s="1"/>
  <c r="R41" i="693"/>
  <c r="E39" i="741" s="1"/>
  <c r="D12" i="741"/>
  <c r="F47" i="741"/>
  <c r="B23" i="741"/>
  <c r="R20" i="693"/>
  <c r="E18" i="741" s="1"/>
  <c r="F10" i="741"/>
  <c r="R26" i="693"/>
  <c r="E24" i="741" s="1"/>
  <c r="B51" i="741"/>
  <c r="B25" i="741"/>
  <c r="B10" i="741"/>
  <c r="F23" i="741"/>
  <c r="F37" i="741"/>
  <c r="F35" i="741"/>
  <c r="R25" i="693"/>
  <c r="E23" i="741" s="1"/>
  <c r="B53" i="741"/>
  <c r="B20" i="741"/>
  <c r="F20" i="741"/>
  <c r="B17" i="741"/>
  <c r="F34" i="741"/>
  <c r="R49" i="693"/>
  <c r="E47" i="741" s="1"/>
  <c r="B49" i="741"/>
  <c r="D26" i="741"/>
  <c r="B37" i="741"/>
  <c r="D43" i="741"/>
  <c r="B47" i="741"/>
  <c r="B24" i="741"/>
  <c r="B13" i="741"/>
  <c r="R34" i="693"/>
  <c r="E32" i="741" s="1"/>
  <c r="D8" i="741"/>
  <c r="R35" i="693"/>
  <c r="E33" i="741" s="1"/>
  <c r="F51" i="741"/>
  <c r="F42" i="741"/>
  <c r="R16" i="693"/>
  <c r="E14" i="741" s="1"/>
  <c r="F12" i="741"/>
  <c r="B35" i="741"/>
  <c r="F22" i="741"/>
  <c r="R44" i="693"/>
  <c r="E42" i="741" s="1"/>
  <c r="B7" i="741"/>
  <c r="B22" i="741"/>
  <c r="F33" i="741"/>
  <c r="B52" i="741"/>
  <c r="F29" i="741"/>
  <c r="R47" i="693"/>
  <c r="E45" i="741" s="1"/>
  <c r="B18" i="741"/>
  <c r="F14" i="741"/>
  <c r="F44" i="741"/>
  <c r="B27" i="741"/>
  <c r="F11" i="741"/>
  <c r="B32" i="741"/>
  <c r="D15" i="741"/>
  <c r="B43" i="741"/>
  <c r="R36" i="693"/>
  <c r="E34" i="741" s="1"/>
  <c r="B38" i="741"/>
  <c r="B28" i="741"/>
  <c r="B30" i="741"/>
  <c r="D34" i="741"/>
  <c r="D30" i="741"/>
  <c r="R27" i="693"/>
  <c r="E25" i="741" s="1"/>
  <c r="R30" i="693"/>
  <c r="E28" i="741" s="1"/>
  <c r="D42" i="741"/>
  <c r="B26" i="741"/>
  <c r="R46" i="693"/>
  <c r="E44" i="741" s="1"/>
  <c r="B40" i="741"/>
  <c r="R31" i="693"/>
  <c r="E29" i="741" s="1"/>
  <c r="B19" i="741"/>
  <c r="D39" i="741"/>
  <c r="R17" i="693"/>
  <c r="E15" i="741" s="1"/>
  <c r="R38" i="693"/>
  <c r="E36" i="741" s="1"/>
  <c r="R45" i="693"/>
  <c r="E43" i="741" s="1"/>
  <c r="F31" i="741"/>
  <c r="F21" i="741"/>
  <c r="B29" i="741"/>
  <c r="R22" i="693"/>
  <c r="E20" i="741" s="1"/>
  <c r="B41" i="741"/>
  <c r="R18" i="693"/>
  <c r="E16" i="741" s="1"/>
  <c r="R11" i="693"/>
  <c r="E9" i="741" s="1"/>
  <c r="D47" i="741"/>
  <c r="R40" i="693"/>
  <c r="E38" i="741" s="1"/>
  <c r="D41" i="741"/>
  <c r="F15" i="741"/>
  <c r="D33" i="74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300-000001000000}">
      <text>
        <r>
          <rPr>
            <b/>
            <sz val="9"/>
            <color indexed="81"/>
            <rFont val="Tahoma"/>
            <family val="2"/>
          </rPr>
          <t>Juan B:</t>
        </r>
        <r>
          <rPr>
            <sz val="9"/>
            <color indexed="81"/>
            <rFont val="Tahoma"/>
            <family val="2"/>
          </rPr>
          <t xml:space="preserve">
Esto se debe verificar manual</t>
        </r>
      </text>
    </comment>
    <comment ref="J27" authorId="1" shapeId="0" xr:uid="{00000000-0006-0000-0300-000002000000}">
      <text>
        <r>
          <rPr>
            <b/>
            <sz val="26"/>
            <color indexed="81"/>
            <rFont val="Tahoma"/>
            <family val="2"/>
          </rPr>
          <t xml:space="preserve">INSERTAR VALOR DEL PRESUPUESTO OFICIAL INTERVENTORÍA
</t>
        </r>
      </text>
    </comment>
    <comment ref="A62" authorId="0" shapeId="0" xr:uid="{00000000-0006-0000-03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3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3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3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3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3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3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3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300-00000B000000}">
      <text>
        <r>
          <rPr>
            <b/>
            <sz val="22"/>
            <color indexed="81"/>
            <rFont val="Tahoma"/>
            <family val="2"/>
          </rPr>
          <t>NO MODIFICAR MANUALMENTE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400-000001000000}">
      <text>
        <r>
          <rPr>
            <b/>
            <sz val="9"/>
            <color indexed="81"/>
            <rFont val="Tahoma"/>
            <family val="2"/>
          </rPr>
          <t>Juan B:</t>
        </r>
        <r>
          <rPr>
            <sz val="9"/>
            <color indexed="81"/>
            <rFont val="Tahoma"/>
            <family val="2"/>
          </rPr>
          <t xml:space="preserve">
Esto se debe verificar manual</t>
        </r>
      </text>
    </comment>
    <comment ref="J27" authorId="1" shapeId="0" xr:uid="{00000000-0006-0000-0400-000002000000}">
      <text>
        <r>
          <rPr>
            <b/>
            <sz val="26"/>
            <color indexed="81"/>
            <rFont val="Tahoma"/>
            <family val="2"/>
          </rPr>
          <t xml:space="preserve">INSERTAR VALOR DEL PRESUPUESTO OFICIAL INTERVENTORÍA
</t>
        </r>
      </text>
    </comment>
    <comment ref="A62" authorId="0" shapeId="0" xr:uid="{00000000-0006-0000-04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4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4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4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4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4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4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4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400-00000B000000}">
      <text>
        <r>
          <rPr>
            <b/>
            <sz val="22"/>
            <color indexed="81"/>
            <rFont val="Tahoma"/>
            <family val="2"/>
          </rPr>
          <t>NO MODIFICAR MANUALMENTE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500-000001000000}">
      <text>
        <r>
          <rPr>
            <b/>
            <sz val="9"/>
            <color indexed="81"/>
            <rFont val="Tahoma"/>
            <family val="2"/>
          </rPr>
          <t>Juan B:</t>
        </r>
        <r>
          <rPr>
            <sz val="9"/>
            <color indexed="81"/>
            <rFont val="Tahoma"/>
            <family val="2"/>
          </rPr>
          <t xml:space="preserve">
Esto se debe verificar manual</t>
        </r>
      </text>
    </comment>
    <comment ref="J27" authorId="1" shapeId="0" xr:uid="{00000000-0006-0000-0500-000002000000}">
      <text>
        <r>
          <rPr>
            <b/>
            <sz val="26"/>
            <color indexed="81"/>
            <rFont val="Tahoma"/>
            <family val="2"/>
          </rPr>
          <t xml:space="preserve">INSERTAR VALOR DEL PRESUPUESTO OFICIAL INTERVENTORÍA
</t>
        </r>
      </text>
    </comment>
    <comment ref="A62" authorId="0" shapeId="0" xr:uid="{00000000-0006-0000-05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5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5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5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5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5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5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5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500-00000B000000}">
      <text>
        <r>
          <rPr>
            <b/>
            <sz val="22"/>
            <color indexed="81"/>
            <rFont val="Tahoma"/>
            <family val="2"/>
          </rPr>
          <t>NO MODIFICAR MANUALMENTE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600-000001000000}">
      <text>
        <r>
          <rPr>
            <b/>
            <sz val="9"/>
            <color indexed="81"/>
            <rFont val="Tahoma"/>
            <family val="2"/>
          </rPr>
          <t>Juan B:</t>
        </r>
        <r>
          <rPr>
            <sz val="9"/>
            <color indexed="81"/>
            <rFont val="Tahoma"/>
            <family val="2"/>
          </rPr>
          <t xml:space="preserve">
Esto se debe verificar manual</t>
        </r>
      </text>
    </comment>
    <comment ref="J27" authorId="1" shapeId="0" xr:uid="{00000000-0006-0000-0600-000002000000}">
      <text>
        <r>
          <rPr>
            <b/>
            <sz val="26"/>
            <color indexed="81"/>
            <rFont val="Tahoma"/>
            <family val="2"/>
          </rPr>
          <t xml:space="preserve">INSERTAR VALOR DEL PRESUPUESTO OFICIAL INTERVENTORÍA
</t>
        </r>
      </text>
    </comment>
    <comment ref="A62" authorId="0" shapeId="0" xr:uid="{00000000-0006-0000-06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6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6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6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6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6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6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6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600-00000B000000}">
      <text>
        <r>
          <rPr>
            <b/>
            <sz val="22"/>
            <color indexed="81"/>
            <rFont val="Tahoma"/>
            <family val="2"/>
          </rPr>
          <t>NO MODIFICAR MANUALMENTE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700-000001000000}">
      <text>
        <r>
          <rPr>
            <b/>
            <sz val="9"/>
            <color indexed="81"/>
            <rFont val="Tahoma"/>
            <family val="2"/>
          </rPr>
          <t>Juan B:</t>
        </r>
        <r>
          <rPr>
            <sz val="9"/>
            <color indexed="81"/>
            <rFont val="Tahoma"/>
            <family val="2"/>
          </rPr>
          <t xml:space="preserve">
Esto se debe verificar manual</t>
        </r>
      </text>
    </comment>
    <comment ref="J27" authorId="1" shapeId="0" xr:uid="{00000000-0006-0000-0700-000002000000}">
      <text>
        <r>
          <rPr>
            <b/>
            <sz val="26"/>
            <color indexed="81"/>
            <rFont val="Tahoma"/>
            <family val="2"/>
          </rPr>
          <t xml:space="preserve">INSERTAR VALOR DEL PRESUPUESTO OFICIAL INTERVENTORÍA
</t>
        </r>
      </text>
    </comment>
    <comment ref="A63" authorId="0" shapeId="0" xr:uid="{00000000-0006-0000-07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7" authorId="0" shapeId="0" xr:uid="{00000000-0006-0000-07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5" authorId="0" shapeId="0" xr:uid="{00000000-0006-0000-07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3" authorId="1" shapeId="0" xr:uid="{00000000-0006-0000-07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4" authorId="1" shapeId="0" xr:uid="{00000000-0006-0000-07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5" authorId="1" shapeId="0" xr:uid="{00000000-0006-0000-0700-000008000000}">
      <text>
        <r>
          <rPr>
            <b/>
            <sz val="22"/>
            <color indexed="81"/>
            <rFont val="Tahoma"/>
            <family val="2"/>
          </rPr>
          <t>INSERTAR VALORES SE LA OFERTA ECONOMICA</t>
        </r>
        <r>
          <rPr>
            <sz val="22"/>
            <color indexed="81"/>
            <rFont val="Tahoma"/>
            <family val="2"/>
          </rPr>
          <t xml:space="preserve">
</t>
        </r>
      </text>
    </comment>
    <comment ref="H105" authorId="1" shapeId="0" xr:uid="{00000000-0006-0000-07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7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8" authorId="1" shapeId="0" xr:uid="{00000000-0006-0000-0700-00000B000000}">
      <text>
        <r>
          <rPr>
            <b/>
            <sz val="22"/>
            <color indexed="81"/>
            <rFont val="Tahoma"/>
            <family val="2"/>
          </rPr>
          <t>NO MODIFICAR MANUALMENTE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800-000001000000}">
      <text>
        <r>
          <rPr>
            <b/>
            <sz val="9"/>
            <color indexed="81"/>
            <rFont val="Tahoma"/>
            <family val="2"/>
          </rPr>
          <t>Juan B:</t>
        </r>
        <r>
          <rPr>
            <sz val="9"/>
            <color indexed="81"/>
            <rFont val="Tahoma"/>
            <family val="2"/>
          </rPr>
          <t xml:space="preserve">
Esto se debe verificar manual</t>
        </r>
      </text>
    </comment>
    <comment ref="J27" authorId="1" shapeId="0" xr:uid="{00000000-0006-0000-0800-000002000000}">
      <text>
        <r>
          <rPr>
            <b/>
            <sz val="26"/>
            <color indexed="81"/>
            <rFont val="Tahoma"/>
            <family val="2"/>
          </rPr>
          <t xml:space="preserve">INSERTAR VALOR DEL PRESUPUESTO OFICIAL INTERVENTORÍA
</t>
        </r>
      </text>
    </comment>
    <comment ref="A62" authorId="0" shapeId="0" xr:uid="{00000000-0006-0000-08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8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8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8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8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8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8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8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800-00000B000000}">
      <text>
        <r>
          <rPr>
            <b/>
            <sz val="22"/>
            <color indexed="81"/>
            <rFont val="Tahoma"/>
            <family val="2"/>
          </rPr>
          <t>NO MODIFICAR MANUALMENTE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900-000001000000}">
      <text>
        <r>
          <rPr>
            <b/>
            <sz val="9"/>
            <color indexed="81"/>
            <rFont val="Tahoma"/>
            <family val="2"/>
          </rPr>
          <t>Juan B:</t>
        </r>
        <r>
          <rPr>
            <sz val="9"/>
            <color indexed="81"/>
            <rFont val="Tahoma"/>
            <family val="2"/>
          </rPr>
          <t xml:space="preserve">
Esto se debe verificar manual</t>
        </r>
      </text>
    </comment>
    <comment ref="J27" authorId="1" shapeId="0" xr:uid="{00000000-0006-0000-0900-000002000000}">
      <text>
        <r>
          <rPr>
            <b/>
            <sz val="26"/>
            <color indexed="81"/>
            <rFont val="Tahoma"/>
            <family val="2"/>
          </rPr>
          <t xml:space="preserve">INSERTAR VALOR DEL PRESUPUESTO OFICIAL INTERVENTORÍA
</t>
        </r>
      </text>
    </comment>
    <comment ref="A62" authorId="0" shapeId="0" xr:uid="{00000000-0006-0000-09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9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9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9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9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9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9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9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900-00000B000000}">
      <text>
        <r>
          <rPr>
            <b/>
            <sz val="22"/>
            <color indexed="81"/>
            <rFont val="Tahoma"/>
            <family val="2"/>
          </rPr>
          <t>NO MODIFICAR MANUALMENTE</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A00-000001000000}">
      <text>
        <r>
          <rPr>
            <b/>
            <sz val="9"/>
            <color indexed="81"/>
            <rFont val="Tahoma"/>
            <family val="2"/>
          </rPr>
          <t>Juan B:</t>
        </r>
        <r>
          <rPr>
            <sz val="9"/>
            <color indexed="81"/>
            <rFont val="Tahoma"/>
            <family val="2"/>
          </rPr>
          <t xml:space="preserve">
Esto se debe verificar manual</t>
        </r>
      </text>
    </comment>
    <comment ref="J27" authorId="1" shapeId="0" xr:uid="{00000000-0006-0000-0A00-000002000000}">
      <text>
        <r>
          <rPr>
            <b/>
            <sz val="26"/>
            <color indexed="81"/>
            <rFont val="Tahoma"/>
            <family val="2"/>
          </rPr>
          <t xml:space="preserve">INSERTAR VALOR DEL PRESUPUESTO OFICIAL INTERVENTORÍA
</t>
        </r>
      </text>
    </comment>
    <comment ref="A62" authorId="0" shapeId="0" xr:uid="{00000000-0006-0000-0A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A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A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A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A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A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A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A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A00-00000B000000}">
      <text>
        <r>
          <rPr>
            <b/>
            <sz val="22"/>
            <color indexed="81"/>
            <rFont val="Tahoma"/>
            <family val="2"/>
          </rPr>
          <t>NO MODIFICAR MANUALMENTE</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B00-000001000000}">
      <text>
        <r>
          <rPr>
            <b/>
            <sz val="9"/>
            <color indexed="81"/>
            <rFont val="Tahoma"/>
            <family val="2"/>
          </rPr>
          <t>Juan B:</t>
        </r>
        <r>
          <rPr>
            <sz val="9"/>
            <color indexed="81"/>
            <rFont val="Tahoma"/>
            <family val="2"/>
          </rPr>
          <t xml:space="preserve">
Esto se debe verificar manual</t>
        </r>
      </text>
    </comment>
    <comment ref="J27" authorId="1" shapeId="0" xr:uid="{00000000-0006-0000-0B00-000002000000}">
      <text>
        <r>
          <rPr>
            <b/>
            <sz val="26"/>
            <color indexed="81"/>
            <rFont val="Tahoma"/>
            <family val="2"/>
          </rPr>
          <t xml:space="preserve">INSERTAR VALOR DEL PRESUPUESTO OFICIAL INTERVENTORÍA
</t>
        </r>
      </text>
    </comment>
    <comment ref="A62" authorId="0" shapeId="0" xr:uid="{00000000-0006-0000-0B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B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B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B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B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B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B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B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B00-00000B000000}">
      <text>
        <r>
          <rPr>
            <b/>
            <sz val="22"/>
            <color indexed="81"/>
            <rFont val="Tahoma"/>
            <family val="2"/>
          </rPr>
          <t>NO MODIFICAR MANUALMENTE</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C00-000001000000}">
      <text>
        <r>
          <rPr>
            <b/>
            <sz val="9"/>
            <color indexed="81"/>
            <rFont val="Tahoma"/>
            <family val="2"/>
          </rPr>
          <t>Juan B:</t>
        </r>
        <r>
          <rPr>
            <sz val="9"/>
            <color indexed="81"/>
            <rFont val="Tahoma"/>
            <family val="2"/>
          </rPr>
          <t xml:space="preserve">
Esto se debe verificar manual</t>
        </r>
      </text>
    </comment>
    <comment ref="J27" authorId="1" shapeId="0" xr:uid="{00000000-0006-0000-0C00-000002000000}">
      <text>
        <r>
          <rPr>
            <b/>
            <sz val="26"/>
            <color indexed="81"/>
            <rFont val="Tahoma"/>
            <family val="2"/>
          </rPr>
          <t xml:space="preserve">INSERTAR VALOR DEL PRESUPUESTO OFICIAL INTERVENTORÍA
</t>
        </r>
      </text>
    </comment>
    <comment ref="A62" authorId="0" shapeId="0" xr:uid="{00000000-0006-0000-0C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C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C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C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C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C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C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C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C00-00000B000000}">
      <text>
        <r>
          <rPr>
            <b/>
            <sz val="22"/>
            <color indexed="81"/>
            <rFont val="Tahoma"/>
            <family val="2"/>
          </rPr>
          <t>NO MODIFICAR MANUALMENTE</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D00-000001000000}">
      <text>
        <r>
          <rPr>
            <b/>
            <sz val="9"/>
            <color indexed="81"/>
            <rFont val="Tahoma"/>
            <family val="2"/>
          </rPr>
          <t>Juan B:</t>
        </r>
        <r>
          <rPr>
            <sz val="9"/>
            <color indexed="81"/>
            <rFont val="Tahoma"/>
            <family val="2"/>
          </rPr>
          <t xml:space="preserve">
Esto se debe verificar manual</t>
        </r>
      </text>
    </comment>
    <comment ref="J27" authorId="1" shapeId="0" xr:uid="{00000000-0006-0000-0D00-000002000000}">
      <text>
        <r>
          <rPr>
            <b/>
            <sz val="26"/>
            <color indexed="81"/>
            <rFont val="Tahoma"/>
            <family val="2"/>
          </rPr>
          <t xml:space="preserve">INSERTAR VALOR DEL PRESUPUESTO OFICIAL INTERVENTORÍA
</t>
        </r>
      </text>
    </comment>
    <comment ref="A62" authorId="0" shapeId="0" xr:uid="{00000000-0006-0000-0D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D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D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D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D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D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D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D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D00-00000B000000}">
      <text>
        <r>
          <rPr>
            <b/>
            <sz val="22"/>
            <color indexed="81"/>
            <rFont val="Tahoma"/>
            <family val="2"/>
          </rPr>
          <t>NO MODIFICAR MANUALMENTE</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E00-000001000000}">
      <text>
        <r>
          <rPr>
            <b/>
            <sz val="9"/>
            <color indexed="81"/>
            <rFont val="Tahoma"/>
            <family val="2"/>
          </rPr>
          <t>Juan B:</t>
        </r>
        <r>
          <rPr>
            <sz val="9"/>
            <color indexed="81"/>
            <rFont val="Tahoma"/>
            <family val="2"/>
          </rPr>
          <t xml:space="preserve">
Esto se debe verificar manual</t>
        </r>
      </text>
    </comment>
    <comment ref="J27" authorId="1" shapeId="0" xr:uid="{00000000-0006-0000-0E00-000002000000}">
      <text>
        <r>
          <rPr>
            <b/>
            <sz val="26"/>
            <color indexed="81"/>
            <rFont val="Tahoma"/>
            <family val="2"/>
          </rPr>
          <t xml:space="preserve">INSERTAR VALOR DEL PRESUPUESTO OFICIAL INTERVENTORÍA
</t>
        </r>
      </text>
    </comment>
    <comment ref="A62" authorId="0" shapeId="0" xr:uid="{00000000-0006-0000-0E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E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E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E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E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E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E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E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E00-00000B000000}">
      <text>
        <r>
          <rPr>
            <b/>
            <sz val="22"/>
            <color indexed="81"/>
            <rFont val="Tahoma"/>
            <family val="2"/>
          </rPr>
          <t>NO MODIFICAR MANUALMENTE</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0F00-000001000000}">
      <text>
        <r>
          <rPr>
            <b/>
            <sz val="9"/>
            <color indexed="81"/>
            <rFont val="Tahoma"/>
            <family val="2"/>
          </rPr>
          <t>Juan B:</t>
        </r>
        <r>
          <rPr>
            <sz val="9"/>
            <color indexed="81"/>
            <rFont val="Tahoma"/>
            <family val="2"/>
          </rPr>
          <t xml:space="preserve">
Esto se debe verificar manual</t>
        </r>
      </text>
    </comment>
    <comment ref="J27" authorId="1" shapeId="0" xr:uid="{00000000-0006-0000-0F00-000002000000}">
      <text>
        <r>
          <rPr>
            <b/>
            <sz val="26"/>
            <color indexed="81"/>
            <rFont val="Tahoma"/>
            <family val="2"/>
          </rPr>
          <t xml:space="preserve">INSERTAR VALOR DEL PRESUPUESTO OFICIAL INTERVENTORÍA
</t>
        </r>
      </text>
    </comment>
    <comment ref="A62" authorId="0" shapeId="0" xr:uid="{00000000-0006-0000-0F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0F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0F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0F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0F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0F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0F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0F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0F00-00000B000000}">
      <text>
        <r>
          <rPr>
            <b/>
            <sz val="22"/>
            <color indexed="81"/>
            <rFont val="Tahoma"/>
            <family val="2"/>
          </rPr>
          <t>NO MODIFICAR MANUALMENTE</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000-000001000000}">
      <text>
        <r>
          <rPr>
            <b/>
            <sz val="9"/>
            <color indexed="81"/>
            <rFont val="Tahoma"/>
            <family val="2"/>
          </rPr>
          <t>Juan B:</t>
        </r>
        <r>
          <rPr>
            <sz val="9"/>
            <color indexed="81"/>
            <rFont val="Tahoma"/>
            <family val="2"/>
          </rPr>
          <t xml:space="preserve">
Esto se debe verificar manual</t>
        </r>
      </text>
    </comment>
    <comment ref="J27" authorId="1" shapeId="0" xr:uid="{00000000-0006-0000-1000-000002000000}">
      <text>
        <r>
          <rPr>
            <b/>
            <sz val="26"/>
            <color indexed="81"/>
            <rFont val="Tahoma"/>
            <family val="2"/>
          </rPr>
          <t xml:space="preserve">INSERTAR VALOR DEL PRESUPUESTO OFICIAL INTERVENTORÍA
</t>
        </r>
      </text>
    </comment>
    <comment ref="A62" authorId="0" shapeId="0" xr:uid="{00000000-0006-0000-10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0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0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0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0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0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0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0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000-00000B000000}">
      <text>
        <r>
          <rPr>
            <b/>
            <sz val="22"/>
            <color indexed="81"/>
            <rFont val="Tahoma"/>
            <family val="2"/>
          </rPr>
          <t>NO MODIFICAR MANUALMENTE</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100-000001000000}">
      <text>
        <r>
          <rPr>
            <b/>
            <sz val="9"/>
            <color indexed="81"/>
            <rFont val="Tahoma"/>
            <family val="2"/>
          </rPr>
          <t>Juan B:</t>
        </r>
        <r>
          <rPr>
            <sz val="9"/>
            <color indexed="81"/>
            <rFont val="Tahoma"/>
            <family val="2"/>
          </rPr>
          <t xml:space="preserve">
Esto se debe verificar manual</t>
        </r>
      </text>
    </comment>
    <comment ref="J27" authorId="1" shapeId="0" xr:uid="{00000000-0006-0000-1100-000002000000}">
      <text>
        <r>
          <rPr>
            <b/>
            <sz val="26"/>
            <color indexed="81"/>
            <rFont val="Tahoma"/>
            <family val="2"/>
          </rPr>
          <t xml:space="preserve">INSERTAR VALOR DEL PRESUPUESTO OFICIAL INTERVENTORÍA
</t>
        </r>
      </text>
    </comment>
    <comment ref="A62" authorId="0" shapeId="0" xr:uid="{00000000-0006-0000-11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1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1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1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1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1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1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1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100-00000B000000}">
      <text>
        <r>
          <rPr>
            <b/>
            <sz val="22"/>
            <color indexed="81"/>
            <rFont val="Tahoma"/>
            <family val="2"/>
          </rPr>
          <t>NO MODIFICAR MANUALMENTE</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200-000001000000}">
      <text>
        <r>
          <rPr>
            <b/>
            <sz val="9"/>
            <color indexed="81"/>
            <rFont val="Tahoma"/>
            <family val="2"/>
          </rPr>
          <t>Juan B:</t>
        </r>
        <r>
          <rPr>
            <sz val="9"/>
            <color indexed="81"/>
            <rFont val="Tahoma"/>
            <family val="2"/>
          </rPr>
          <t xml:space="preserve">
Esto se debe verificar manual</t>
        </r>
      </text>
    </comment>
    <comment ref="J27" authorId="1" shapeId="0" xr:uid="{00000000-0006-0000-1200-000002000000}">
      <text>
        <r>
          <rPr>
            <b/>
            <sz val="26"/>
            <color indexed="81"/>
            <rFont val="Tahoma"/>
            <family val="2"/>
          </rPr>
          <t xml:space="preserve">INSERTAR VALOR DEL PRESUPUESTO OFICIAL INTERVENTORÍA
</t>
        </r>
      </text>
    </comment>
    <comment ref="A62" authorId="0" shapeId="0" xr:uid="{00000000-0006-0000-12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2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2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2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2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2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2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2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200-00000B000000}">
      <text>
        <r>
          <rPr>
            <b/>
            <sz val="22"/>
            <color indexed="81"/>
            <rFont val="Tahoma"/>
            <family val="2"/>
          </rPr>
          <t>NO MODIFICAR MANUALMENTE</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300-000001000000}">
      <text>
        <r>
          <rPr>
            <b/>
            <sz val="9"/>
            <color indexed="81"/>
            <rFont val="Tahoma"/>
            <family val="2"/>
          </rPr>
          <t>Juan B:</t>
        </r>
        <r>
          <rPr>
            <sz val="9"/>
            <color indexed="81"/>
            <rFont val="Tahoma"/>
            <family val="2"/>
          </rPr>
          <t xml:space="preserve">
Esto se debe verificar manual</t>
        </r>
      </text>
    </comment>
    <comment ref="J27" authorId="1" shapeId="0" xr:uid="{00000000-0006-0000-1300-000002000000}">
      <text>
        <r>
          <rPr>
            <b/>
            <sz val="26"/>
            <color indexed="81"/>
            <rFont val="Tahoma"/>
            <family val="2"/>
          </rPr>
          <t xml:space="preserve">INSERTAR VALOR DEL PRESUPUESTO OFICIAL INTERVENTORÍA
</t>
        </r>
      </text>
    </comment>
    <comment ref="A62" authorId="0" shapeId="0" xr:uid="{00000000-0006-0000-13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3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3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3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3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3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3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3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300-00000B000000}">
      <text>
        <r>
          <rPr>
            <b/>
            <sz val="22"/>
            <color indexed="81"/>
            <rFont val="Tahoma"/>
            <family val="2"/>
          </rPr>
          <t>NO MODIFICAR MANUALMENTE</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400-000001000000}">
      <text>
        <r>
          <rPr>
            <b/>
            <sz val="9"/>
            <color indexed="81"/>
            <rFont val="Tahoma"/>
            <family val="2"/>
          </rPr>
          <t>Juan B:</t>
        </r>
        <r>
          <rPr>
            <sz val="9"/>
            <color indexed="81"/>
            <rFont val="Tahoma"/>
            <family val="2"/>
          </rPr>
          <t xml:space="preserve">
Esto se debe verificar manual</t>
        </r>
      </text>
    </comment>
    <comment ref="J27" authorId="1" shapeId="0" xr:uid="{00000000-0006-0000-1400-000002000000}">
      <text>
        <r>
          <rPr>
            <b/>
            <sz val="26"/>
            <color indexed="81"/>
            <rFont val="Tahoma"/>
            <family val="2"/>
          </rPr>
          <t xml:space="preserve">INSERTAR VALOR DEL PRESUPUESTO OFICIAL INTERVENTORÍA
</t>
        </r>
      </text>
    </comment>
    <comment ref="A62" authorId="0" shapeId="0" xr:uid="{00000000-0006-0000-14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4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4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4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4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4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4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4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400-00000B000000}">
      <text>
        <r>
          <rPr>
            <b/>
            <sz val="22"/>
            <color indexed="81"/>
            <rFont val="Tahoma"/>
            <family val="2"/>
          </rPr>
          <t>NO MODIFICAR MANUALMENTE</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500-000001000000}">
      <text>
        <r>
          <rPr>
            <b/>
            <sz val="9"/>
            <color indexed="81"/>
            <rFont val="Tahoma"/>
            <family val="2"/>
          </rPr>
          <t>Juan B:</t>
        </r>
        <r>
          <rPr>
            <sz val="9"/>
            <color indexed="81"/>
            <rFont val="Tahoma"/>
            <family val="2"/>
          </rPr>
          <t xml:space="preserve">
Esto se debe verificar manual</t>
        </r>
      </text>
    </comment>
    <comment ref="J27" authorId="1" shapeId="0" xr:uid="{00000000-0006-0000-1500-000002000000}">
      <text>
        <r>
          <rPr>
            <b/>
            <sz val="26"/>
            <color indexed="81"/>
            <rFont val="Tahoma"/>
            <family val="2"/>
          </rPr>
          <t xml:space="preserve">INSERTAR VALOR DEL PRESUPUESTO OFICIAL INTERVENTORÍA
</t>
        </r>
      </text>
    </comment>
    <comment ref="A62" authorId="0" shapeId="0" xr:uid="{00000000-0006-0000-15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5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5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5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5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5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5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5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500-00000B000000}">
      <text>
        <r>
          <rPr>
            <b/>
            <sz val="22"/>
            <color indexed="81"/>
            <rFont val="Tahoma"/>
            <family val="2"/>
          </rPr>
          <t>NO MODIFICAR MANUALMENTE</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600-000001000000}">
      <text>
        <r>
          <rPr>
            <b/>
            <sz val="9"/>
            <color indexed="81"/>
            <rFont val="Tahoma"/>
            <family val="2"/>
          </rPr>
          <t>Juan B:</t>
        </r>
        <r>
          <rPr>
            <sz val="9"/>
            <color indexed="81"/>
            <rFont val="Tahoma"/>
            <family val="2"/>
          </rPr>
          <t xml:space="preserve">
Esto se debe verificar manual</t>
        </r>
      </text>
    </comment>
    <comment ref="J27" authorId="1" shapeId="0" xr:uid="{00000000-0006-0000-1600-000002000000}">
      <text>
        <r>
          <rPr>
            <b/>
            <sz val="26"/>
            <color indexed="81"/>
            <rFont val="Tahoma"/>
            <family val="2"/>
          </rPr>
          <t xml:space="preserve">INSERTAR VALOR DEL PRESUPUESTO OFICIAL INTERVENTORÍA
</t>
        </r>
      </text>
    </comment>
    <comment ref="A62" authorId="0" shapeId="0" xr:uid="{00000000-0006-0000-16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6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6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6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6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6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6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6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600-00000B000000}">
      <text>
        <r>
          <rPr>
            <b/>
            <sz val="22"/>
            <color indexed="81"/>
            <rFont val="Tahoma"/>
            <family val="2"/>
          </rPr>
          <t>NO MODIFICAR MANUALMENTE</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700-000001000000}">
      <text>
        <r>
          <rPr>
            <b/>
            <sz val="9"/>
            <color indexed="81"/>
            <rFont val="Tahoma"/>
            <family val="2"/>
          </rPr>
          <t>Juan B:</t>
        </r>
        <r>
          <rPr>
            <sz val="9"/>
            <color indexed="81"/>
            <rFont val="Tahoma"/>
            <family val="2"/>
          </rPr>
          <t xml:space="preserve">
Esto se debe verificar manual</t>
        </r>
      </text>
    </comment>
    <comment ref="J27" authorId="1" shapeId="0" xr:uid="{00000000-0006-0000-1700-000002000000}">
      <text>
        <r>
          <rPr>
            <b/>
            <sz val="26"/>
            <color indexed="81"/>
            <rFont val="Tahoma"/>
            <family val="2"/>
          </rPr>
          <t xml:space="preserve">INSERTAR VALOR DEL PRESUPUESTO OFICIAL INTERVENTORÍA
</t>
        </r>
      </text>
    </comment>
    <comment ref="A63" authorId="0" shapeId="0" xr:uid="{00000000-0006-0000-17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7" authorId="0" shapeId="0" xr:uid="{00000000-0006-0000-17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5" authorId="0" shapeId="0" xr:uid="{00000000-0006-0000-17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3" authorId="1" shapeId="0" xr:uid="{00000000-0006-0000-17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4" authorId="1" shapeId="0" xr:uid="{00000000-0006-0000-17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5" authorId="1" shapeId="0" xr:uid="{00000000-0006-0000-1700-000008000000}">
      <text>
        <r>
          <rPr>
            <b/>
            <sz val="22"/>
            <color indexed="81"/>
            <rFont val="Tahoma"/>
            <family val="2"/>
          </rPr>
          <t>INSERTAR VALORES SE LA OFERTA ECONOMICA</t>
        </r>
        <r>
          <rPr>
            <sz val="22"/>
            <color indexed="81"/>
            <rFont val="Tahoma"/>
            <family val="2"/>
          </rPr>
          <t xml:space="preserve">
</t>
        </r>
      </text>
    </comment>
    <comment ref="H105" authorId="1" shapeId="0" xr:uid="{00000000-0006-0000-17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7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700-00000B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8" authorId="1" shapeId="0" xr:uid="{00000000-0006-0000-1700-00000C000000}">
      <text>
        <r>
          <rPr>
            <b/>
            <sz val="22"/>
            <color indexed="81"/>
            <rFont val="Tahoma"/>
            <family val="2"/>
          </rPr>
          <t>NO MODIFICAR MANUALMENTE</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800-000001000000}">
      <text>
        <r>
          <rPr>
            <b/>
            <sz val="9"/>
            <color indexed="81"/>
            <rFont val="Tahoma"/>
            <family val="2"/>
          </rPr>
          <t>Juan B:</t>
        </r>
        <r>
          <rPr>
            <sz val="9"/>
            <color indexed="81"/>
            <rFont val="Tahoma"/>
            <family val="2"/>
          </rPr>
          <t xml:space="preserve">
Esto se debe verificar manual</t>
        </r>
      </text>
    </comment>
    <comment ref="J27" authorId="1" shapeId="0" xr:uid="{00000000-0006-0000-1800-000002000000}">
      <text>
        <r>
          <rPr>
            <b/>
            <sz val="26"/>
            <color indexed="81"/>
            <rFont val="Tahoma"/>
            <family val="2"/>
          </rPr>
          <t xml:space="preserve">INSERTAR VALOR DEL PRESUPUESTO OFICIAL INTERVENTORÍA
</t>
        </r>
      </text>
    </comment>
    <comment ref="A62" authorId="0" shapeId="0" xr:uid="{00000000-0006-0000-18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8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8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8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8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8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8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8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800-00000B000000}">
      <text>
        <r>
          <rPr>
            <b/>
            <sz val="22"/>
            <color indexed="81"/>
            <rFont val="Tahoma"/>
            <family val="2"/>
          </rPr>
          <t>NO MODIFICAR MANUALMENTE</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900-000001000000}">
      <text>
        <r>
          <rPr>
            <b/>
            <sz val="9"/>
            <color indexed="81"/>
            <rFont val="Tahoma"/>
            <family val="2"/>
          </rPr>
          <t>Juan B:</t>
        </r>
        <r>
          <rPr>
            <sz val="9"/>
            <color indexed="81"/>
            <rFont val="Tahoma"/>
            <family val="2"/>
          </rPr>
          <t xml:space="preserve">
Esto se debe verificar manual</t>
        </r>
      </text>
    </comment>
    <comment ref="J27" authorId="1" shapeId="0" xr:uid="{00000000-0006-0000-1900-000002000000}">
      <text>
        <r>
          <rPr>
            <b/>
            <sz val="26"/>
            <color indexed="81"/>
            <rFont val="Tahoma"/>
            <family val="2"/>
          </rPr>
          <t xml:space="preserve">INSERTAR VALOR DEL PRESUPUESTO OFICIAL INTERVENTORÍA
</t>
        </r>
      </text>
    </comment>
    <comment ref="A62" authorId="0" shapeId="0" xr:uid="{00000000-0006-0000-19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9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9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9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9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9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9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9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900-00000B000000}">
      <text>
        <r>
          <rPr>
            <b/>
            <sz val="22"/>
            <color indexed="81"/>
            <rFont val="Tahoma"/>
            <family val="2"/>
          </rPr>
          <t>NO MODIFICAR MANUALMENTE</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A00-000001000000}">
      <text>
        <r>
          <rPr>
            <b/>
            <sz val="9"/>
            <color indexed="81"/>
            <rFont val="Tahoma"/>
            <family val="2"/>
          </rPr>
          <t>Juan B:</t>
        </r>
        <r>
          <rPr>
            <sz val="9"/>
            <color indexed="81"/>
            <rFont val="Tahoma"/>
            <family val="2"/>
          </rPr>
          <t xml:space="preserve">
Esto se debe verificar manual</t>
        </r>
      </text>
    </comment>
    <comment ref="J27" authorId="1" shapeId="0" xr:uid="{00000000-0006-0000-1A00-000002000000}">
      <text>
        <r>
          <rPr>
            <b/>
            <sz val="26"/>
            <color indexed="81"/>
            <rFont val="Tahoma"/>
            <family val="2"/>
          </rPr>
          <t xml:space="preserve">INSERTAR VALOR DEL PRESUPUESTO OFICIAL INTERVENTORÍA
</t>
        </r>
      </text>
    </comment>
    <comment ref="A62" authorId="0" shapeId="0" xr:uid="{00000000-0006-0000-1A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A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A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A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A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A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A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A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A00-00000B000000}">
      <text>
        <r>
          <rPr>
            <b/>
            <sz val="22"/>
            <color indexed="81"/>
            <rFont val="Tahoma"/>
            <family val="2"/>
          </rPr>
          <t>NO MODIFICAR MANUALMENTE</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B00-000001000000}">
      <text>
        <r>
          <rPr>
            <b/>
            <sz val="9"/>
            <color indexed="81"/>
            <rFont val="Tahoma"/>
            <family val="2"/>
          </rPr>
          <t>Juan B:</t>
        </r>
        <r>
          <rPr>
            <sz val="9"/>
            <color indexed="81"/>
            <rFont val="Tahoma"/>
            <family val="2"/>
          </rPr>
          <t xml:space="preserve">
Esto se debe verificar manual</t>
        </r>
      </text>
    </comment>
    <comment ref="J27" authorId="1" shapeId="0" xr:uid="{00000000-0006-0000-1B00-000002000000}">
      <text>
        <r>
          <rPr>
            <b/>
            <sz val="26"/>
            <color indexed="81"/>
            <rFont val="Tahoma"/>
            <family val="2"/>
          </rPr>
          <t xml:space="preserve">INSERTAR VALOR DEL PRESUPUESTO OFICIAL INTERVENTORÍA
</t>
        </r>
      </text>
    </comment>
    <comment ref="A63" authorId="0" shapeId="0" xr:uid="{00000000-0006-0000-1B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7" authorId="0" shapeId="0" xr:uid="{00000000-0006-0000-1B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5" authorId="0" shapeId="0" xr:uid="{00000000-0006-0000-1B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3" authorId="1" shapeId="0" xr:uid="{00000000-0006-0000-1B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4" authorId="1" shapeId="0" xr:uid="{00000000-0006-0000-1B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5" authorId="1" shapeId="0" xr:uid="{00000000-0006-0000-1B00-000008000000}">
      <text>
        <r>
          <rPr>
            <b/>
            <sz val="22"/>
            <color indexed="81"/>
            <rFont val="Tahoma"/>
            <family val="2"/>
          </rPr>
          <t>INSERTAR VALORES SE LA OFERTA ECONOMICA</t>
        </r>
        <r>
          <rPr>
            <sz val="22"/>
            <color indexed="81"/>
            <rFont val="Tahoma"/>
            <family val="2"/>
          </rPr>
          <t xml:space="preserve">
</t>
        </r>
      </text>
    </comment>
    <comment ref="H105" authorId="1" shapeId="0" xr:uid="{00000000-0006-0000-1B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B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8" authorId="1" shapeId="0" xr:uid="{00000000-0006-0000-1B00-00000B000000}">
      <text>
        <r>
          <rPr>
            <b/>
            <sz val="22"/>
            <color indexed="81"/>
            <rFont val="Tahoma"/>
            <family val="2"/>
          </rPr>
          <t>NO MODIFICAR MANUALMENTE</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C00-000001000000}">
      <text>
        <r>
          <rPr>
            <b/>
            <sz val="9"/>
            <color indexed="81"/>
            <rFont val="Tahoma"/>
            <family val="2"/>
          </rPr>
          <t>Juan B:</t>
        </r>
        <r>
          <rPr>
            <sz val="9"/>
            <color indexed="81"/>
            <rFont val="Tahoma"/>
            <family val="2"/>
          </rPr>
          <t xml:space="preserve">
Esto se debe verificar manual</t>
        </r>
      </text>
    </comment>
    <comment ref="J27" authorId="1" shapeId="0" xr:uid="{00000000-0006-0000-1C00-000002000000}">
      <text>
        <r>
          <rPr>
            <b/>
            <sz val="26"/>
            <color indexed="81"/>
            <rFont val="Tahoma"/>
            <family val="2"/>
          </rPr>
          <t xml:space="preserve">INSERTAR VALOR DEL PRESUPUESTO OFICIAL INTERVENTORÍA
</t>
        </r>
      </text>
    </comment>
    <comment ref="A62" authorId="0" shapeId="0" xr:uid="{00000000-0006-0000-1C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C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C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C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C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C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C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C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C00-00000B000000}">
      <text>
        <r>
          <rPr>
            <b/>
            <sz val="22"/>
            <color indexed="81"/>
            <rFont val="Tahoma"/>
            <family val="2"/>
          </rPr>
          <t>NO MODIFICAR MANUALMENTE</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D00-000001000000}">
      <text>
        <r>
          <rPr>
            <b/>
            <sz val="9"/>
            <color indexed="81"/>
            <rFont val="Tahoma"/>
            <family val="2"/>
          </rPr>
          <t>Juan B:</t>
        </r>
        <r>
          <rPr>
            <sz val="9"/>
            <color indexed="81"/>
            <rFont val="Tahoma"/>
            <family val="2"/>
          </rPr>
          <t xml:space="preserve">
Esto se debe verificar manual</t>
        </r>
      </text>
    </comment>
    <comment ref="J27" authorId="1" shapeId="0" xr:uid="{00000000-0006-0000-1D00-000002000000}">
      <text>
        <r>
          <rPr>
            <b/>
            <sz val="26"/>
            <color indexed="81"/>
            <rFont val="Tahoma"/>
            <family val="2"/>
          </rPr>
          <t xml:space="preserve">INSERTAR VALOR DEL PRESUPUESTO OFICIAL INTERVENTORÍA
</t>
        </r>
      </text>
    </comment>
    <comment ref="A62" authorId="0" shapeId="0" xr:uid="{00000000-0006-0000-1D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D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D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D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D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D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D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D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D00-00000B000000}">
      <text>
        <r>
          <rPr>
            <b/>
            <sz val="22"/>
            <color indexed="81"/>
            <rFont val="Tahoma"/>
            <family val="2"/>
          </rPr>
          <t>NO MODIFICAR MANUALMENTE</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E00-000001000000}">
      <text>
        <r>
          <rPr>
            <b/>
            <sz val="9"/>
            <color indexed="81"/>
            <rFont val="Tahoma"/>
            <family val="2"/>
          </rPr>
          <t>Juan B:</t>
        </r>
        <r>
          <rPr>
            <sz val="9"/>
            <color indexed="81"/>
            <rFont val="Tahoma"/>
            <family val="2"/>
          </rPr>
          <t xml:space="preserve">
Esto se debe verificar manual</t>
        </r>
      </text>
    </comment>
    <comment ref="J27" authorId="1" shapeId="0" xr:uid="{00000000-0006-0000-1E00-000002000000}">
      <text>
        <r>
          <rPr>
            <b/>
            <sz val="26"/>
            <color indexed="81"/>
            <rFont val="Tahoma"/>
            <family val="2"/>
          </rPr>
          <t xml:space="preserve">INSERTAR VALOR DEL PRESUPUESTO OFICIAL INTERVENTORÍA
</t>
        </r>
      </text>
    </comment>
    <comment ref="A62" authorId="0" shapeId="0" xr:uid="{00000000-0006-0000-1E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E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E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E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E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E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E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E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E00-00000B000000}">
      <text>
        <r>
          <rPr>
            <b/>
            <sz val="22"/>
            <color indexed="81"/>
            <rFont val="Tahoma"/>
            <family val="2"/>
          </rPr>
          <t>NO MODIFICAR MANUALMENTE</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1F00-000001000000}">
      <text>
        <r>
          <rPr>
            <b/>
            <sz val="9"/>
            <color indexed="81"/>
            <rFont val="Tahoma"/>
            <family val="2"/>
          </rPr>
          <t>Juan B:</t>
        </r>
        <r>
          <rPr>
            <sz val="9"/>
            <color indexed="81"/>
            <rFont val="Tahoma"/>
            <family val="2"/>
          </rPr>
          <t xml:space="preserve">
Esto se debe verificar manual</t>
        </r>
      </text>
    </comment>
    <comment ref="J27" authorId="1" shapeId="0" xr:uid="{00000000-0006-0000-1F00-000002000000}">
      <text>
        <r>
          <rPr>
            <b/>
            <sz val="26"/>
            <color indexed="81"/>
            <rFont val="Tahoma"/>
            <family val="2"/>
          </rPr>
          <t xml:space="preserve">INSERTAR VALOR DEL PRESUPUESTO OFICIAL INTERVENTORÍA
</t>
        </r>
      </text>
    </comment>
    <comment ref="A62" authorId="0" shapeId="0" xr:uid="{00000000-0006-0000-1F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1F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1F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1F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1F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1F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1F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1F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1F00-00000B000000}">
      <text>
        <r>
          <rPr>
            <b/>
            <sz val="22"/>
            <color indexed="81"/>
            <rFont val="Tahoma"/>
            <family val="2"/>
          </rPr>
          <t>NO MODIFICAR MANUALMENTE</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000-000001000000}">
      <text>
        <r>
          <rPr>
            <b/>
            <sz val="9"/>
            <color indexed="81"/>
            <rFont val="Tahoma"/>
            <family val="2"/>
          </rPr>
          <t>Juan B:</t>
        </r>
        <r>
          <rPr>
            <sz val="9"/>
            <color indexed="81"/>
            <rFont val="Tahoma"/>
            <family val="2"/>
          </rPr>
          <t xml:space="preserve">
Esto se debe verificar manual</t>
        </r>
      </text>
    </comment>
    <comment ref="J27" authorId="1" shapeId="0" xr:uid="{00000000-0006-0000-2000-000002000000}">
      <text>
        <r>
          <rPr>
            <b/>
            <sz val="26"/>
            <color indexed="81"/>
            <rFont val="Tahoma"/>
            <family val="2"/>
          </rPr>
          <t xml:space="preserve">INSERTAR VALOR DEL PRESUPUESTO OFICIAL INTERVENTORÍA
</t>
        </r>
      </text>
    </comment>
    <comment ref="A62" authorId="0" shapeId="0" xr:uid="{00000000-0006-0000-20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0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0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0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0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4" authorId="1" shapeId="0" xr:uid="{00000000-0006-0000-2000-000008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0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000-00000A000000}">
      <text>
        <r>
          <rPr>
            <b/>
            <sz val="22"/>
            <color indexed="81"/>
            <rFont val="Tahoma"/>
            <family val="2"/>
          </rPr>
          <t>NO MODIFICAR MANUALMENTE</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100-000001000000}">
      <text>
        <r>
          <rPr>
            <b/>
            <sz val="9"/>
            <color indexed="81"/>
            <rFont val="Tahoma"/>
            <family val="2"/>
          </rPr>
          <t>Juan B:</t>
        </r>
        <r>
          <rPr>
            <sz val="9"/>
            <color indexed="81"/>
            <rFont val="Tahoma"/>
            <family val="2"/>
          </rPr>
          <t xml:space="preserve">
Esto se debe verificar manual</t>
        </r>
      </text>
    </comment>
    <comment ref="J27" authorId="1" shapeId="0" xr:uid="{00000000-0006-0000-2100-000002000000}">
      <text>
        <r>
          <rPr>
            <b/>
            <sz val="26"/>
            <color indexed="81"/>
            <rFont val="Tahoma"/>
            <family val="2"/>
          </rPr>
          <t xml:space="preserve">INSERTAR VALOR DEL PRESUPUESTO OFICIAL INTERVENTORÍA
</t>
        </r>
      </text>
    </comment>
    <comment ref="A62" authorId="0" shapeId="0" xr:uid="{00000000-0006-0000-21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1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1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1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1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4" authorId="1" shapeId="0" xr:uid="{00000000-0006-0000-2100-000008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1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100-00000A000000}">
      <text>
        <r>
          <rPr>
            <b/>
            <sz val="22"/>
            <color indexed="81"/>
            <rFont val="Tahoma"/>
            <family val="2"/>
          </rPr>
          <t>NO MODIFICAR MANUALMENTE</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200-000001000000}">
      <text>
        <r>
          <rPr>
            <b/>
            <sz val="9"/>
            <color indexed="81"/>
            <rFont val="Tahoma"/>
            <family val="2"/>
          </rPr>
          <t>Juan B:</t>
        </r>
        <r>
          <rPr>
            <sz val="9"/>
            <color indexed="81"/>
            <rFont val="Tahoma"/>
            <family val="2"/>
          </rPr>
          <t xml:space="preserve">
Esto se debe verificar manual</t>
        </r>
      </text>
    </comment>
    <comment ref="J27" authorId="1" shapeId="0" xr:uid="{00000000-0006-0000-2200-000002000000}">
      <text>
        <r>
          <rPr>
            <b/>
            <sz val="26"/>
            <color indexed="81"/>
            <rFont val="Tahoma"/>
            <family val="2"/>
          </rPr>
          <t xml:space="preserve">INSERTAR VALOR DEL PRESUPUESTO OFICIAL INTERVENTORÍA
</t>
        </r>
      </text>
    </comment>
    <comment ref="A62" authorId="0" shapeId="0" xr:uid="{00000000-0006-0000-22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2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2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2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2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22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22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2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200-00000B000000}">
      <text>
        <r>
          <rPr>
            <b/>
            <sz val="22"/>
            <color indexed="81"/>
            <rFont val="Tahoma"/>
            <family val="2"/>
          </rPr>
          <t>NO MODIFICAR MANUALMENTE</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300-000001000000}">
      <text>
        <r>
          <rPr>
            <b/>
            <sz val="9"/>
            <color indexed="81"/>
            <rFont val="Tahoma"/>
            <family val="2"/>
          </rPr>
          <t>Juan B:</t>
        </r>
        <r>
          <rPr>
            <sz val="9"/>
            <color indexed="81"/>
            <rFont val="Tahoma"/>
            <family val="2"/>
          </rPr>
          <t xml:space="preserve">
Esto se debe verificar manual</t>
        </r>
      </text>
    </comment>
    <comment ref="J27" authorId="1" shapeId="0" xr:uid="{00000000-0006-0000-2300-000002000000}">
      <text>
        <r>
          <rPr>
            <b/>
            <sz val="26"/>
            <color indexed="81"/>
            <rFont val="Tahoma"/>
            <family val="2"/>
          </rPr>
          <t xml:space="preserve">INSERTAR VALOR DEL PRESUPUESTO OFICIAL INTERVENTORÍA
</t>
        </r>
      </text>
    </comment>
    <comment ref="A62" authorId="0" shapeId="0" xr:uid="{00000000-0006-0000-23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3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3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3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3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23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23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3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300-00000B000000}">
      <text>
        <r>
          <rPr>
            <b/>
            <sz val="22"/>
            <color indexed="81"/>
            <rFont val="Tahoma"/>
            <family val="2"/>
          </rPr>
          <t>NO MODIFICAR MANUALMENTE</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400-000001000000}">
      <text>
        <r>
          <rPr>
            <b/>
            <sz val="9"/>
            <color indexed="81"/>
            <rFont val="Tahoma"/>
            <family val="2"/>
          </rPr>
          <t>Juan B:</t>
        </r>
        <r>
          <rPr>
            <sz val="9"/>
            <color indexed="81"/>
            <rFont val="Tahoma"/>
            <family val="2"/>
          </rPr>
          <t xml:space="preserve">
Esto se debe verificar manual</t>
        </r>
      </text>
    </comment>
    <comment ref="J27" authorId="1" shapeId="0" xr:uid="{00000000-0006-0000-2400-000002000000}">
      <text>
        <r>
          <rPr>
            <b/>
            <sz val="26"/>
            <color indexed="81"/>
            <rFont val="Tahoma"/>
            <family val="2"/>
          </rPr>
          <t xml:space="preserve">INSERTAR VALOR DEL PRESUPUESTO OFICIAL INTERVENTORÍA
</t>
        </r>
      </text>
    </comment>
    <comment ref="A62" authorId="0" shapeId="0" xr:uid="{00000000-0006-0000-24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4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4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4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4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4" authorId="1" shapeId="0" xr:uid="{00000000-0006-0000-2400-000008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4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400-00000A000000}">
      <text>
        <r>
          <rPr>
            <b/>
            <sz val="22"/>
            <color indexed="81"/>
            <rFont val="Tahoma"/>
            <family val="2"/>
          </rPr>
          <t>NO MODIFICAR MANUALMENTE</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500-000001000000}">
      <text>
        <r>
          <rPr>
            <b/>
            <sz val="9"/>
            <color indexed="81"/>
            <rFont val="Tahoma"/>
            <family val="2"/>
          </rPr>
          <t>Juan B:</t>
        </r>
        <r>
          <rPr>
            <sz val="9"/>
            <color indexed="81"/>
            <rFont val="Tahoma"/>
            <family val="2"/>
          </rPr>
          <t xml:space="preserve">
Esto se debe verificar manual</t>
        </r>
      </text>
    </comment>
    <comment ref="J27" authorId="1" shapeId="0" xr:uid="{00000000-0006-0000-2500-000002000000}">
      <text>
        <r>
          <rPr>
            <b/>
            <sz val="26"/>
            <color indexed="81"/>
            <rFont val="Tahoma"/>
            <family val="2"/>
          </rPr>
          <t xml:space="preserve">INSERTAR VALOR DEL PRESUPUESTO OFICIAL INTERVENTORÍA
</t>
        </r>
      </text>
    </comment>
    <comment ref="A62" authorId="0" shapeId="0" xr:uid="{00000000-0006-0000-25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5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5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5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5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25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25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5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500-00000B000000}">
      <text>
        <r>
          <rPr>
            <b/>
            <sz val="22"/>
            <color indexed="81"/>
            <rFont val="Tahoma"/>
            <family val="2"/>
          </rPr>
          <t>NO MODIFICAR MANUALMENTE</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600-000001000000}">
      <text>
        <r>
          <rPr>
            <b/>
            <sz val="9"/>
            <color indexed="81"/>
            <rFont val="Tahoma"/>
            <family val="2"/>
          </rPr>
          <t>Juan B:</t>
        </r>
        <r>
          <rPr>
            <sz val="9"/>
            <color indexed="81"/>
            <rFont val="Tahoma"/>
            <family val="2"/>
          </rPr>
          <t xml:space="preserve">
Esto se debe verificar manual</t>
        </r>
      </text>
    </comment>
    <comment ref="J27" authorId="1" shapeId="0" xr:uid="{00000000-0006-0000-2600-000002000000}">
      <text>
        <r>
          <rPr>
            <b/>
            <sz val="26"/>
            <color indexed="81"/>
            <rFont val="Tahoma"/>
            <family val="2"/>
          </rPr>
          <t xml:space="preserve">INSERTAR VALOR DEL PRESUPUESTO OFICIAL INTERVENTORÍA
</t>
        </r>
      </text>
    </comment>
    <comment ref="A62" authorId="0" shapeId="0" xr:uid="{00000000-0006-0000-26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6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6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6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6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26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26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6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600-00000B000000}">
      <text>
        <r>
          <rPr>
            <b/>
            <sz val="22"/>
            <color indexed="81"/>
            <rFont val="Tahoma"/>
            <family val="2"/>
          </rPr>
          <t>NO MODIFICAR MANUALMENTE</t>
        </r>
      </text>
    </comment>
  </commentList>
</comments>
</file>

<file path=xl/comments37.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700-000001000000}">
      <text>
        <r>
          <rPr>
            <b/>
            <sz val="9"/>
            <color indexed="81"/>
            <rFont val="Tahoma"/>
            <family val="2"/>
          </rPr>
          <t>Juan B:</t>
        </r>
        <r>
          <rPr>
            <sz val="9"/>
            <color indexed="81"/>
            <rFont val="Tahoma"/>
            <family val="2"/>
          </rPr>
          <t xml:space="preserve">
Esto se debe verificar manual</t>
        </r>
      </text>
    </comment>
    <comment ref="J27" authorId="1" shapeId="0" xr:uid="{00000000-0006-0000-2700-000002000000}">
      <text>
        <r>
          <rPr>
            <b/>
            <sz val="26"/>
            <color indexed="81"/>
            <rFont val="Tahoma"/>
            <family val="2"/>
          </rPr>
          <t xml:space="preserve">INSERTAR VALOR DEL PRESUPUESTO OFICIAL INTERVENTORÍA
</t>
        </r>
      </text>
    </comment>
    <comment ref="A62" authorId="0" shapeId="0" xr:uid="{00000000-0006-0000-27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7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7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7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7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4" authorId="1" shapeId="0" xr:uid="{00000000-0006-0000-2700-000008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7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700-00000A000000}">
      <text>
        <r>
          <rPr>
            <b/>
            <sz val="22"/>
            <color indexed="81"/>
            <rFont val="Tahoma"/>
            <family val="2"/>
          </rPr>
          <t>NO MODIFICAR MANUALMENTE</t>
        </r>
      </text>
    </comment>
  </commentList>
</comments>
</file>

<file path=xl/comments38.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800-000001000000}">
      <text>
        <r>
          <rPr>
            <b/>
            <sz val="9"/>
            <color indexed="81"/>
            <rFont val="Tahoma"/>
            <family val="2"/>
          </rPr>
          <t>Juan B:</t>
        </r>
        <r>
          <rPr>
            <sz val="9"/>
            <color indexed="81"/>
            <rFont val="Tahoma"/>
            <family val="2"/>
          </rPr>
          <t xml:space="preserve">
Esto se debe verificar manual</t>
        </r>
      </text>
    </comment>
    <comment ref="J27" authorId="1" shapeId="0" xr:uid="{00000000-0006-0000-2800-000002000000}">
      <text>
        <r>
          <rPr>
            <b/>
            <sz val="26"/>
            <color indexed="81"/>
            <rFont val="Tahoma"/>
            <family val="2"/>
          </rPr>
          <t xml:space="preserve">INSERTAR VALOR DEL PRESUPUESTO OFICIAL INTERVENTORÍA
</t>
        </r>
      </text>
    </comment>
    <comment ref="A62" authorId="0" shapeId="0" xr:uid="{00000000-0006-0000-28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8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8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8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8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28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28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8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800-00000B000000}">
      <text>
        <r>
          <rPr>
            <b/>
            <sz val="22"/>
            <color indexed="81"/>
            <rFont val="Tahoma"/>
            <family val="2"/>
          </rPr>
          <t>NO MODIFICAR MANUALMENTE</t>
        </r>
      </text>
    </comment>
  </commentList>
</comments>
</file>

<file path=xl/comments39.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900-000001000000}">
      <text>
        <r>
          <rPr>
            <b/>
            <sz val="9"/>
            <color indexed="81"/>
            <rFont val="Tahoma"/>
            <family val="2"/>
          </rPr>
          <t>Juan B:</t>
        </r>
        <r>
          <rPr>
            <sz val="9"/>
            <color indexed="81"/>
            <rFont val="Tahoma"/>
            <family val="2"/>
          </rPr>
          <t xml:space="preserve">
Esto se debe verificar manual</t>
        </r>
      </text>
    </comment>
    <comment ref="J27" authorId="1" shapeId="0" xr:uid="{00000000-0006-0000-2900-000002000000}">
      <text>
        <r>
          <rPr>
            <b/>
            <sz val="26"/>
            <color indexed="81"/>
            <rFont val="Tahoma"/>
            <family val="2"/>
          </rPr>
          <t xml:space="preserve">INSERTAR VALOR DEL PRESUPUESTO OFICIAL INTERVENTORÍA
</t>
        </r>
      </text>
    </comment>
    <comment ref="A62" authorId="0" shapeId="0" xr:uid="{00000000-0006-0000-29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9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9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9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9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29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29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9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900-00000B000000}">
      <text>
        <r>
          <rPr>
            <b/>
            <sz val="22"/>
            <color indexed="81"/>
            <rFont val="Tahoma"/>
            <family val="2"/>
          </rPr>
          <t>NO MODIFICAR MANUALMENTE</t>
        </r>
      </text>
    </comment>
  </commentList>
</comments>
</file>

<file path=xl/comments40.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A00-000001000000}">
      <text>
        <r>
          <rPr>
            <b/>
            <sz val="9"/>
            <color indexed="81"/>
            <rFont val="Tahoma"/>
            <family val="2"/>
          </rPr>
          <t>Juan B:</t>
        </r>
        <r>
          <rPr>
            <sz val="9"/>
            <color indexed="81"/>
            <rFont val="Tahoma"/>
            <family val="2"/>
          </rPr>
          <t xml:space="preserve">
Esto se debe verificar manual</t>
        </r>
      </text>
    </comment>
    <comment ref="J27" authorId="1" shapeId="0" xr:uid="{00000000-0006-0000-2A00-000002000000}">
      <text>
        <r>
          <rPr>
            <b/>
            <sz val="26"/>
            <color indexed="81"/>
            <rFont val="Tahoma"/>
            <family val="2"/>
          </rPr>
          <t xml:space="preserve">INSERTAR VALOR DEL PRESUPUESTO OFICIAL INTERVENTORÍA
</t>
        </r>
      </text>
    </comment>
    <comment ref="A62" authorId="0" shapeId="0" xr:uid="{00000000-0006-0000-2A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A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A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A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A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2A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2A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A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A00-00000B000000}">
      <text>
        <r>
          <rPr>
            <b/>
            <sz val="22"/>
            <color indexed="81"/>
            <rFont val="Tahoma"/>
            <family val="2"/>
          </rPr>
          <t>NO MODIFICAR MANUALMENTE</t>
        </r>
      </text>
    </comment>
  </commentList>
</comments>
</file>

<file path=xl/comments41.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B00-000001000000}">
      <text>
        <r>
          <rPr>
            <b/>
            <sz val="9"/>
            <color indexed="81"/>
            <rFont val="Tahoma"/>
            <family val="2"/>
          </rPr>
          <t>Juan B:</t>
        </r>
        <r>
          <rPr>
            <sz val="9"/>
            <color indexed="81"/>
            <rFont val="Tahoma"/>
            <family val="2"/>
          </rPr>
          <t xml:space="preserve">
Esto se debe verificar manual</t>
        </r>
      </text>
    </comment>
    <comment ref="J27" authorId="1" shapeId="0" xr:uid="{00000000-0006-0000-2B00-000002000000}">
      <text>
        <r>
          <rPr>
            <b/>
            <sz val="26"/>
            <color indexed="81"/>
            <rFont val="Tahoma"/>
            <family val="2"/>
          </rPr>
          <t xml:space="preserve">INSERTAR VALOR DEL PRESUPUESTO OFICIAL INTERVENTORÍA
</t>
        </r>
      </text>
    </comment>
    <comment ref="A62" authorId="0" shapeId="0" xr:uid="{00000000-0006-0000-2B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6" authorId="0" shapeId="0" xr:uid="{00000000-0006-0000-2B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4" authorId="0" shapeId="0" xr:uid="{00000000-0006-0000-2B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102" authorId="1" shapeId="0" xr:uid="{00000000-0006-0000-2B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3" authorId="1" shapeId="0" xr:uid="{00000000-0006-0000-2B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104" authorId="1" shapeId="0" xr:uid="{00000000-0006-0000-2B00-000008000000}">
      <text>
        <r>
          <rPr>
            <b/>
            <sz val="22"/>
            <color indexed="81"/>
            <rFont val="Tahoma"/>
            <family val="2"/>
          </rPr>
          <t>INSERTAR VALORES SE LA OFERTA ECONOMICA</t>
        </r>
        <r>
          <rPr>
            <sz val="22"/>
            <color indexed="81"/>
            <rFont val="Tahoma"/>
            <family val="2"/>
          </rPr>
          <t xml:space="preserve">
</t>
        </r>
      </text>
    </comment>
    <comment ref="H104" authorId="1" shapeId="0" xr:uid="{00000000-0006-0000-2B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6" authorId="1" shapeId="0" xr:uid="{00000000-0006-0000-2B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107" authorId="1" shapeId="0" xr:uid="{00000000-0006-0000-2B00-00000B000000}">
      <text>
        <r>
          <rPr>
            <b/>
            <sz val="22"/>
            <color indexed="81"/>
            <rFont val="Tahoma"/>
            <family val="2"/>
          </rPr>
          <t>NO MODIFICAR MANUALMENTE</t>
        </r>
      </text>
    </comment>
  </commentList>
</comments>
</file>

<file path=xl/comments42.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C00-000001000000}">
      <text>
        <r>
          <rPr>
            <b/>
            <sz val="9"/>
            <color indexed="81"/>
            <rFont val="Tahoma"/>
            <family val="2"/>
          </rPr>
          <t>Juan B:</t>
        </r>
        <r>
          <rPr>
            <sz val="9"/>
            <color indexed="81"/>
            <rFont val="Tahoma"/>
            <family val="2"/>
          </rPr>
          <t xml:space="preserve">
Esto se debe verificar manual</t>
        </r>
      </text>
    </comment>
    <comment ref="J27" authorId="1" shapeId="0" xr:uid="{00000000-0006-0000-2C00-000002000000}">
      <text>
        <r>
          <rPr>
            <b/>
            <sz val="26"/>
            <color indexed="81"/>
            <rFont val="Tahoma"/>
            <family val="2"/>
          </rPr>
          <t xml:space="preserve">INSERTAR VALOR DEL PRESUPUESTO OFICIAL INTERVENTORÍA
</t>
        </r>
      </text>
    </comment>
    <comment ref="A63" authorId="0" shapeId="0" xr:uid="{00000000-0006-0000-2C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7" authorId="0" shapeId="0" xr:uid="{00000000-0006-0000-2C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5" authorId="0" shapeId="0" xr:uid="{00000000-0006-0000-2C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92" authorId="1" shapeId="0" xr:uid="{00000000-0006-0000-2C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3" authorId="1" shapeId="0" xr:uid="{00000000-0006-0000-2C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94" authorId="1" shapeId="0" xr:uid="{00000000-0006-0000-2C00-000008000000}">
      <text>
        <r>
          <rPr>
            <b/>
            <sz val="22"/>
            <color indexed="81"/>
            <rFont val="Tahoma"/>
            <family val="2"/>
          </rPr>
          <t>INSERTAR VALORES SE LA OFERTA ECONOMICA</t>
        </r>
        <r>
          <rPr>
            <sz val="22"/>
            <color indexed="81"/>
            <rFont val="Tahoma"/>
            <family val="2"/>
          </rPr>
          <t xml:space="preserve">
</t>
        </r>
      </text>
    </comment>
    <comment ref="H94" authorId="1" shapeId="0" xr:uid="{00000000-0006-0000-2C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6" authorId="1" shapeId="0" xr:uid="{00000000-0006-0000-2C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7" authorId="1" shapeId="0" xr:uid="{00000000-0006-0000-2C00-00000B000000}">
      <text>
        <r>
          <rPr>
            <b/>
            <sz val="22"/>
            <color indexed="81"/>
            <rFont val="Tahoma"/>
            <family val="2"/>
          </rPr>
          <t>NO MODIFICAR MANUALMENTE</t>
        </r>
      </text>
    </comment>
  </commentList>
</comments>
</file>

<file path=xl/comments43.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D00-000001000000}">
      <text>
        <r>
          <rPr>
            <b/>
            <sz val="9"/>
            <color indexed="81"/>
            <rFont val="Tahoma"/>
            <family val="2"/>
          </rPr>
          <t>Juan B:</t>
        </r>
        <r>
          <rPr>
            <sz val="9"/>
            <color indexed="81"/>
            <rFont val="Tahoma"/>
            <family val="2"/>
          </rPr>
          <t xml:space="preserve">
Esto se debe verificar manual</t>
        </r>
      </text>
    </comment>
    <comment ref="J27" authorId="1" shapeId="0" xr:uid="{00000000-0006-0000-2D00-000002000000}">
      <text>
        <r>
          <rPr>
            <b/>
            <sz val="26"/>
            <color indexed="81"/>
            <rFont val="Tahoma"/>
            <family val="2"/>
          </rPr>
          <t xml:space="preserve">INSERTAR VALOR DEL PRESUPUESTO OFICIAL INTERVENTORÍA
</t>
        </r>
      </text>
    </comment>
    <comment ref="A63" authorId="0" shapeId="0" xr:uid="{00000000-0006-0000-2D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7" authorId="0" shapeId="0" xr:uid="{00000000-0006-0000-2D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5" authorId="0" shapeId="0" xr:uid="{00000000-0006-0000-2D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92" authorId="1" shapeId="0" xr:uid="{00000000-0006-0000-2D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3" authorId="1" shapeId="0" xr:uid="{00000000-0006-0000-2D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94" authorId="1" shapeId="0" xr:uid="{00000000-0006-0000-2D00-000008000000}">
      <text>
        <r>
          <rPr>
            <b/>
            <sz val="22"/>
            <color indexed="81"/>
            <rFont val="Tahoma"/>
            <family val="2"/>
          </rPr>
          <t>INSERTAR VALORES SE LA OFERTA ECONOMICA</t>
        </r>
        <r>
          <rPr>
            <sz val="22"/>
            <color indexed="81"/>
            <rFont val="Tahoma"/>
            <family val="2"/>
          </rPr>
          <t xml:space="preserve">
</t>
        </r>
      </text>
    </comment>
    <comment ref="H94" authorId="1" shapeId="0" xr:uid="{00000000-0006-0000-2D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6" authorId="1" shapeId="0" xr:uid="{00000000-0006-0000-2D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7" authorId="1" shapeId="0" xr:uid="{00000000-0006-0000-2D00-00000B000000}">
      <text>
        <r>
          <rPr>
            <b/>
            <sz val="22"/>
            <color indexed="81"/>
            <rFont val="Tahoma"/>
            <family val="2"/>
          </rPr>
          <t>NO MODIFICAR MANUALMENTE</t>
        </r>
      </text>
    </comment>
  </commentList>
</comments>
</file>

<file path=xl/comments44.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E00-000001000000}">
      <text>
        <r>
          <rPr>
            <b/>
            <sz val="9"/>
            <color indexed="81"/>
            <rFont val="Tahoma"/>
            <family val="2"/>
          </rPr>
          <t>Juan B:</t>
        </r>
        <r>
          <rPr>
            <sz val="9"/>
            <color indexed="81"/>
            <rFont val="Tahoma"/>
            <family val="2"/>
          </rPr>
          <t xml:space="preserve">
Esto se debe verificar manual</t>
        </r>
      </text>
    </comment>
    <comment ref="J27" authorId="1" shapeId="0" xr:uid="{00000000-0006-0000-2E00-000002000000}">
      <text>
        <r>
          <rPr>
            <b/>
            <sz val="26"/>
            <color indexed="81"/>
            <rFont val="Tahoma"/>
            <family val="2"/>
          </rPr>
          <t xml:space="preserve">INSERTAR VALOR DEL PRESUPUESTO OFICIAL INTERVENTORÍA
</t>
        </r>
      </text>
    </comment>
    <comment ref="A63" authorId="0" shapeId="0" xr:uid="{00000000-0006-0000-2E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7" authorId="0" shapeId="0" xr:uid="{00000000-0006-0000-2E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5" authorId="0" shapeId="0" xr:uid="{00000000-0006-0000-2E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92" authorId="1" shapeId="0" xr:uid="{00000000-0006-0000-2E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3" authorId="1" shapeId="0" xr:uid="{00000000-0006-0000-2E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94" authorId="1" shapeId="0" xr:uid="{00000000-0006-0000-2E00-000008000000}">
      <text>
        <r>
          <rPr>
            <b/>
            <sz val="22"/>
            <color indexed="81"/>
            <rFont val="Tahoma"/>
            <family val="2"/>
          </rPr>
          <t>INSERTAR VALORES SE LA OFERTA ECONOMICA</t>
        </r>
        <r>
          <rPr>
            <sz val="22"/>
            <color indexed="81"/>
            <rFont val="Tahoma"/>
            <family val="2"/>
          </rPr>
          <t xml:space="preserve">
</t>
        </r>
      </text>
    </comment>
    <comment ref="H94" authorId="1" shapeId="0" xr:uid="{00000000-0006-0000-2E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6" authorId="1" shapeId="0" xr:uid="{00000000-0006-0000-2E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7" authorId="1" shapeId="0" xr:uid="{00000000-0006-0000-2E00-00000B000000}">
      <text>
        <r>
          <rPr>
            <b/>
            <sz val="22"/>
            <color indexed="81"/>
            <rFont val="Tahoma"/>
            <family val="2"/>
          </rPr>
          <t>NO MODIFICAR MANUALMENTE</t>
        </r>
      </text>
    </comment>
  </commentList>
</comments>
</file>

<file path=xl/comments45.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2F00-000001000000}">
      <text>
        <r>
          <rPr>
            <b/>
            <sz val="9"/>
            <color indexed="81"/>
            <rFont val="Tahoma"/>
            <family val="2"/>
          </rPr>
          <t>Juan B:</t>
        </r>
        <r>
          <rPr>
            <sz val="9"/>
            <color indexed="81"/>
            <rFont val="Tahoma"/>
            <family val="2"/>
          </rPr>
          <t xml:space="preserve">
Esto se debe verificar manual</t>
        </r>
      </text>
    </comment>
    <comment ref="J27" authorId="1" shapeId="0" xr:uid="{00000000-0006-0000-2F00-000002000000}">
      <text>
        <r>
          <rPr>
            <b/>
            <sz val="26"/>
            <color indexed="81"/>
            <rFont val="Tahoma"/>
            <family val="2"/>
          </rPr>
          <t xml:space="preserve">INSERTAR VALOR DEL PRESUPUESTO OFICIAL INTERVENTORÍA
</t>
        </r>
      </text>
    </comment>
    <comment ref="A63" authorId="0" shapeId="0" xr:uid="{00000000-0006-0000-2F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7" authorId="0" shapeId="0" xr:uid="{00000000-0006-0000-2F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5" authorId="0" shapeId="0" xr:uid="{00000000-0006-0000-2F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92" authorId="1" shapeId="0" xr:uid="{00000000-0006-0000-2F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3" authorId="1" shapeId="0" xr:uid="{00000000-0006-0000-2F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4" authorId="1" shapeId="0" xr:uid="{00000000-0006-0000-2F00-000008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6" authorId="1" shapeId="0" xr:uid="{00000000-0006-0000-2F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7" authorId="1" shapeId="0" xr:uid="{00000000-0006-0000-2F00-00000A000000}">
      <text>
        <r>
          <rPr>
            <b/>
            <sz val="22"/>
            <color indexed="81"/>
            <rFont val="Tahoma"/>
            <family val="2"/>
          </rPr>
          <t>NO MODIFICAR MANUALMENTE</t>
        </r>
      </text>
    </comment>
  </commentList>
</comments>
</file>

<file path=xl/comments46.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3000-000001000000}">
      <text>
        <r>
          <rPr>
            <b/>
            <sz val="9"/>
            <color indexed="81"/>
            <rFont val="Tahoma"/>
            <family val="2"/>
          </rPr>
          <t>Juan B:</t>
        </r>
        <r>
          <rPr>
            <sz val="9"/>
            <color indexed="81"/>
            <rFont val="Tahoma"/>
            <family val="2"/>
          </rPr>
          <t xml:space="preserve">
Esto se debe verificar manual</t>
        </r>
      </text>
    </comment>
    <comment ref="J27" authorId="1" shapeId="0" xr:uid="{00000000-0006-0000-3000-000002000000}">
      <text>
        <r>
          <rPr>
            <b/>
            <sz val="26"/>
            <color indexed="81"/>
            <rFont val="Tahoma"/>
            <family val="2"/>
          </rPr>
          <t xml:space="preserve">INSERTAR VALOR DEL PRESUPUESTO OFICIAL INTERVENTORÍA
</t>
        </r>
      </text>
    </comment>
    <comment ref="A63" authorId="0" shapeId="0" xr:uid="{00000000-0006-0000-30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7" authorId="0" shapeId="0" xr:uid="{00000000-0006-0000-30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5" authorId="0" shapeId="0" xr:uid="{00000000-0006-0000-30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92" authorId="1" shapeId="0" xr:uid="{00000000-0006-0000-30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3" authorId="1" shapeId="0" xr:uid="{00000000-0006-0000-30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94" authorId="1" shapeId="0" xr:uid="{00000000-0006-0000-3000-000008000000}">
      <text>
        <r>
          <rPr>
            <b/>
            <sz val="22"/>
            <color indexed="81"/>
            <rFont val="Tahoma"/>
            <family val="2"/>
          </rPr>
          <t>INSERTAR VALORES SE LA OFERTA ECONOMICA</t>
        </r>
        <r>
          <rPr>
            <sz val="22"/>
            <color indexed="81"/>
            <rFont val="Tahoma"/>
            <family val="2"/>
          </rPr>
          <t xml:space="preserve">
</t>
        </r>
      </text>
    </comment>
    <comment ref="H94" authorId="1" shapeId="0" xr:uid="{00000000-0006-0000-30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6" authorId="1" shapeId="0" xr:uid="{00000000-0006-0000-30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7" authorId="1" shapeId="0" xr:uid="{00000000-0006-0000-3000-00000B000000}">
      <text>
        <r>
          <rPr>
            <b/>
            <sz val="22"/>
            <color indexed="81"/>
            <rFont val="Tahoma"/>
            <family val="2"/>
          </rPr>
          <t>NO MODIFICAR MANUALMENTE</t>
        </r>
      </text>
    </comment>
  </commentList>
</comments>
</file>

<file path=xl/comments47.xml><?xml version="1.0" encoding="utf-8"?>
<comments xmlns="http://schemas.openxmlformats.org/spreadsheetml/2006/main" xmlns:mc="http://schemas.openxmlformats.org/markup-compatibility/2006" xmlns:xr="http://schemas.microsoft.com/office/spreadsheetml/2014/revision" mc:Ignorable="xr">
  <authors>
    <author>Juan B</author>
    <author>Usuario</author>
  </authors>
  <commentList>
    <comment ref="N20" authorId="0" shapeId="0" xr:uid="{00000000-0006-0000-3100-000001000000}">
      <text>
        <r>
          <rPr>
            <b/>
            <sz val="9"/>
            <color indexed="81"/>
            <rFont val="Tahoma"/>
            <family val="2"/>
          </rPr>
          <t>Juan B:</t>
        </r>
        <r>
          <rPr>
            <sz val="9"/>
            <color indexed="81"/>
            <rFont val="Tahoma"/>
            <family val="2"/>
          </rPr>
          <t xml:space="preserve">
Esto se debe verificar manual</t>
        </r>
      </text>
    </comment>
    <comment ref="J27" authorId="1" shapeId="0" xr:uid="{00000000-0006-0000-3100-000002000000}">
      <text>
        <r>
          <rPr>
            <b/>
            <sz val="26"/>
            <color indexed="81"/>
            <rFont val="Tahoma"/>
            <family val="2"/>
          </rPr>
          <t xml:space="preserve">INSERTAR VALOR DEL PRESUPUESTO OFICIAL INTERVENTORÍA
</t>
        </r>
      </text>
    </comment>
    <comment ref="A63" authorId="0" shapeId="0" xr:uid="{00000000-0006-0000-3100-000003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67" authorId="0" shapeId="0" xr:uid="{00000000-0006-0000-3100-000004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A75" authorId="0" shapeId="0" xr:uid="{00000000-0006-0000-3100-000005000000}">
      <text>
        <r>
          <rPr>
            <b/>
            <sz val="9"/>
            <color indexed="81"/>
            <rFont val="Tahoma"/>
            <family val="2"/>
          </rPr>
          <t>Juan B:</t>
        </r>
        <r>
          <rPr>
            <sz val="9"/>
            <color indexed="81"/>
            <rFont val="Tahoma"/>
            <family val="2"/>
          </rPr>
          <t xml:space="preserve">
Favor revisar que el integrante que aporte certificación por discapacidad debe aportar más del 40% de experiencia
</t>
        </r>
      </text>
    </comment>
    <comment ref="H92" authorId="1" shapeId="0" xr:uid="{00000000-0006-0000-3100-000006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3" authorId="1" shapeId="0" xr:uid="{00000000-0006-0000-3100-000007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F94" authorId="1" shapeId="0" xr:uid="{00000000-0006-0000-3100-000008000000}">
      <text>
        <r>
          <rPr>
            <b/>
            <sz val="22"/>
            <color indexed="81"/>
            <rFont val="Tahoma"/>
            <family val="2"/>
          </rPr>
          <t>INSERTAR VALORES SE LA OFERTA ECONOMICA</t>
        </r>
        <r>
          <rPr>
            <sz val="22"/>
            <color indexed="81"/>
            <rFont val="Tahoma"/>
            <family val="2"/>
          </rPr>
          <t xml:space="preserve">
</t>
        </r>
      </text>
    </comment>
    <comment ref="H94" authorId="1" shapeId="0" xr:uid="{00000000-0006-0000-3100-000009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6" authorId="1" shapeId="0" xr:uid="{00000000-0006-0000-3100-00000A000000}">
      <text>
        <r>
          <rPr>
            <b/>
            <sz val="20"/>
            <color indexed="81"/>
            <rFont val="Tahoma"/>
            <family val="2"/>
          </rPr>
          <t xml:space="preserve">EN CASO DE GENERAR CAUSAL DE RECHAZO - MUNALMENTE ELEGIR LA OPCION QUE CORRESPONDA
</t>
        </r>
        <r>
          <rPr>
            <sz val="20"/>
            <color indexed="81"/>
            <rFont val="Tahoma"/>
            <family val="2"/>
          </rPr>
          <t xml:space="preserve">
</t>
        </r>
      </text>
    </comment>
    <comment ref="H97" authorId="1" shapeId="0" xr:uid="{00000000-0006-0000-3100-00000B000000}">
      <text>
        <r>
          <rPr>
            <b/>
            <sz val="22"/>
            <color indexed="81"/>
            <rFont val="Tahoma"/>
            <family val="2"/>
          </rPr>
          <t>NO MODIFICAR MANUALMENTE</t>
        </r>
      </text>
    </comment>
  </commentList>
</comments>
</file>

<file path=xl/sharedStrings.xml><?xml version="1.0" encoding="utf-8"?>
<sst xmlns="http://schemas.openxmlformats.org/spreadsheetml/2006/main" count="8247" uniqueCount="644">
  <si>
    <t>UNIDAD ADMINISTRATIVA ESPECIAL DE AERONAUTICA CIVIL</t>
  </si>
  <si>
    <t>OBSERVACIONES</t>
  </si>
  <si>
    <t>APOYO A LA INDUSTRIA NACIONAL</t>
  </si>
  <si>
    <t>SUMATORIA</t>
  </si>
  <si>
    <t xml:space="preserve">No. </t>
  </si>
  <si>
    <t>PROPONENTE</t>
  </si>
  <si>
    <t>CUMPLE</t>
  </si>
  <si>
    <t>DIRECCION DE INFRAESTRUCTURA AEROPORTUARIA</t>
  </si>
  <si>
    <t>EVALUACION TECNICA DEL PROCESO</t>
  </si>
  <si>
    <t>EXPERIENCIA GENERAL</t>
  </si>
  <si>
    <t>EXPERIENCIA ESPECIFICA 1 CTO  MIN (50 %) PO</t>
  </si>
  <si>
    <t>PROMEDIO SMMLV</t>
  </si>
  <si>
    <t>FORMATO 8</t>
  </si>
  <si>
    <t>FACTOR DE SOSTENIBILIDAD</t>
  </si>
  <si>
    <t>PUNTAJE TRABAJADORES CON DISCAPACIDAD</t>
  </si>
  <si>
    <t xml:space="preserve">EMPRENDIMIENTO DE MUJERES </t>
  </si>
  <si>
    <t>MIPYME</t>
  </si>
  <si>
    <t>EVALUACION FINAL</t>
  </si>
  <si>
    <t>CUMPLE / NO CUMPLE</t>
  </si>
  <si>
    <t>FINAL</t>
  </si>
  <si>
    <t>MAX 5 PTS</t>
  </si>
  <si>
    <t>MAX 1 PTO</t>
  </si>
  <si>
    <t>MAX 20 PTO</t>
  </si>
  <si>
    <t>MAX 0,25</t>
  </si>
  <si>
    <t>SI</t>
  </si>
  <si>
    <t>NO</t>
  </si>
  <si>
    <t>NO CUMPLE</t>
  </si>
  <si>
    <t>NO APORTA</t>
  </si>
  <si>
    <t>APORTANTE DE LA EXPERIENCIA</t>
  </si>
  <si>
    <t xml:space="preserve">10.1.2 CONSIDERACIONES PARA LA VALIDEZ DE LA EXPERIENCIA DEL PROPONENTE </t>
  </si>
  <si>
    <t>INTEGRANTE</t>
  </si>
  <si>
    <t>PORCENTAJE DE PARTICIPACION</t>
  </si>
  <si>
    <t>CONDICIONES DE LA EXPERIENCIA</t>
  </si>
  <si>
    <t>SI / NO</t>
  </si>
  <si>
    <t>CONDICION 1: MIN 50% DE LA EXPERIENCIA</t>
  </si>
  <si>
    <t>CONDICION 2: MIN 5% DE LA EXPERIENCIA CADA INTEGRANTE</t>
  </si>
  <si>
    <t xml:space="preserve">                        </t>
  </si>
  <si>
    <r>
      <t>CONDICION 3: SOLO 1 INTEGRANTE NO PRESENTA EXPERIENCIA Y SU PARTICIPACION ES MAX 10% (</t>
    </r>
    <r>
      <rPr>
        <b/>
        <sz val="11"/>
        <color rgb="FFFF0000"/>
        <rFont val="Arial"/>
        <family val="2"/>
      </rPr>
      <t>SI APLICA</t>
    </r>
    <r>
      <rPr>
        <sz val="11"/>
        <color theme="1"/>
        <rFont val="Arial"/>
        <family val="2"/>
      </rPr>
      <t>)</t>
    </r>
  </si>
  <si>
    <t>SUBSANAR</t>
  </si>
  <si>
    <t>TOTAL</t>
  </si>
  <si>
    <t>CODIGOS</t>
  </si>
  <si>
    <t xml:space="preserve">10.1 ACREDITACIÓN DE LA EXPERIENCIA DEL PROPONENTE </t>
  </si>
  <si>
    <t xml:space="preserve">10.1.1 CARACTERÍSTICAS DE LOS CONTRATOS PRESENTADOS PARA ACREDITAR LA EXPERIENCIA DEL PROPONENTE </t>
  </si>
  <si>
    <t>CTO´S</t>
  </si>
  <si>
    <t>No. CONSECUTIVO EN EL RUP</t>
  </si>
  <si>
    <t>CONTRATANTE</t>
  </si>
  <si>
    <t>OBJETO  DEL CONTRATO</t>
  </si>
  <si>
    <t>CUMPLE EXPERIENCIA?</t>
  </si>
  <si>
    <t>QUIEN APORTA LA EXPERIENCIA?</t>
  </si>
  <si>
    <t>AÑO DE TERMINACION DEL CONTRATO</t>
  </si>
  <si>
    <t>VALOR TOTAL SMMLV - RUP</t>
  </si>
  <si>
    <t>% PARTICIPACION</t>
  </si>
  <si>
    <t>VALOR TOTAL AFECTADO</t>
  </si>
  <si>
    <t>50% PO</t>
  </si>
  <si>
    <t>EXP ESPECIFICA 50%=</t>
  </si>
  <si>
    <t>EVALUACION EXPERIENCIA GENERAL PROPONENTE</t>
  </si>
  <si>
    <t>PUNTAJE ASIGNADO</t>
  </si>
  <si>
    <t>SI OFRECE SERVICIOS NACIONALES</t>
  </si>
  <si>
    <t>1. A los proponentes que ofrezcan servicios de origen nacional</t>
  </si>
  <si>
    <t>2. A los proponentes que ofrezcan servicios originarios de los paises con lo que Colombia a negociado trato nacional en materia de compras estatales.</t>
  </si>
  <si>
    <t>3. A los proponentes que ofrezcan servicios originarios de paises en los cuales aplica el principio de reciprocidad.</t>
  </si>
  <si>
    <t>4. A los proponentes que ofrezcan servicios de los paises en la comunidad andina de naciones (CAN), exceptuando las contrataciones por regimen especial para seguridad aerea.</t>
  </si>
  <si>
    <t>SI SOLO OFRECE SERVICIOS EXTRANJEROS</t>
  </si>
  <si>
    <t>4.4 APOYO A LA INDUSTRIA NACIONAL( MAX 20) / FORMATOS 7A O 7B</t>
  </si>
  <si>
    <t>4.3 FACTOR DE SOSTENIBILIDAD.  (1 PUNTO) / FORMATO 12</t>
  </si>
  <si>
    <t>PROMEDIO</t>
  </si>
  <si>
    <t>OBSERVACIONES:</t>
  </si>
  <si>
    <t>4.7 MIPYME DOMICILIADA EN COLOMBIA / RUP</t>
  </si>
  <si>
    <t xml:space="preserve">fecha de cierre del proceso </t>
  </si>
  <si>
    <t>30/11/2023</t>
  </si>
  <si>
    <t>23/11/2023</t>
  </si>
  <si>
    <t>ok</t>
  </si>
  <si>
    <t>CONSORCIO METRO CINCO</t>
  </si>
  <si>
    <t>ECG INGENIERIA SAS</t>
  </si>
  <si>
    <t xml:space="preserve">AÑO </t>
  </si>
  <si>
    <t>SMMLV</t>
  </si>
  <si>
    <t>JOSE ALBERTO ROJAS PRIETO</t>
  </si>
  <si>
    <t>CONSORCIO VELNEC</t>
  </si>
  <si>
    <t>UNIDAD ADMINISTRATIVA ESPECIAL DE AERONÁUTICA CIVIL</t>
  </si>
  <si>
    <t>AÑO DE INICIO DEL CONTRATO</t>
  </si>
  <si>
    <t>Equipo de trabajo clave evaluable</t>
  </si>
  <si>
    <t>Chequeo incial Presupuesto</t>
  </si>
  <si>
    <t>PANTALLAZO  TOTAL PRESUPUESTO OFICIAL</t>
  </si>
  <si>
    <t xml:space="preserve">K.	Que el valor total de la oferta exceda el Presupuesto Oficial estimado para el Proceso de Contratación y no se subsane ese defecto. 
L.	Que la oferta económica supere el valor por etapas y no se subsane ese defecto. </t>
  </si>
  <si>
    <t>VALOR TOTAL INCLUYE IVA</t>
  </si>
  <si>
    <t>NO SUPERA VALORES ETAPAS Y/O VALOR TOTAL</t>
  </si>
  <si>
    <t xml:space="preserve">CUMPLE CODIGOS? </t>
  </si>
  <si>
    <t>PRESUPUESTO OFICIAL</t>
  </si>
  <si>
    <t>VALOR PRESUPUESTO OFICIAL</t>
  </si>
  <si>
    <t>INSERTAR VALOR OFERTA ECONOMICA PROPONENTE</t>
  </si>
  <si>
    <t>EVALUACION GENERAL DE OFERTA ECONOMICA</t>
  </si>
  <si>
    <t>Entregó o anexó poliza de seriedad de la oferta</t>
  </si>
  <si>
    <t>Entregó o anexó formato 2 - CONFORMACION DEL PROPONENTE</t>
  </si>
  <si>
    <t>Entregó o anexó formato 1 - CARTA DE PRESENTACION DE LA OFERTA</t>
  </si>
  <si>
    <t>Entregó o anexó formato 3 - EXPERIENCIA (EXCEL)</t>
  </si>
  <si>
    <t>Entregó o anexó formato 4 - CAPACIDAD FINANCIERA Y ORGANIZACIONAL</t>
  </si>
  <si>
    <t>Entregó o anexó formato 5 - PAGO DE SEGURIDAD SOCIAL</t>
  </si>
  <si>
    <t>Entregó o anexó formato 6 - VINCULACIÓN DE PERSONAL CON DISCAPACIDAD</t>
  </si>
  <si>
    <t>Entregó o anexó formato 7 - PUNTAJE INDUSTRIA NACIONAL</t>
  </si>
  <si>
    <t>Entregó o anexó formato 8 - ACEPTACIÓN UY CUMPLIMIENTO PERSONAL CLAVE EVALUABLE</t>
  </si>
  <si>
    <t>Entregó o anexó formato 9 - EXPERIENCIA Y FORMACION PERSONAL CLAVE EVALUABLE</t>
  </si>
  <si>
    <t>Entregó o anexó formato 10 - AUTORIZACIÓN TRATAMIENTO DE DATOS PERSONALES</t>
  </si>
  <si>
    <t>Entregó o anexó formato 13 - ACREDITACIÓN EMPRENDIMIENTO Y EMPRESAS MUJERES</t>
  </si>
  <si>
    <t>Entregó o anexó formato 13 - EMPRENDIMIENTO MIPYME</t>
  </si>
  <si>
    <t>EVALUACIÓN Y ASIGNACION DE PUNTAJES</t>
  </si>
  <si>
    <t>CAUSAL DE RECHAZO???</t>
  </si>
  <si>
    <t>3.8.2	(PLIEGO) EXIGENCIAS MÍNIMAS DE EXPERIENCIA Y FORMACIÓN ACADÉMICA DEL EQUIPO DE TRABAJO (Personal Clave Evaluable)</t>
  </si>
  <si>
    <t>EXPERIENCIA CALVE EVALUABLE ADICIONAL (5 PUNTOS) Y 4.2.2 FORMACIÓN ACADÉMICA ADICIONAL  / FORMATO 9</t>
  </si>
  <si>
    <t>V</t>
  </si>
  <si>
    <t>10.6.1.3  EQUIPO DE TRABAJO (Personal Clave Evaluable) FORMATO 8</t>
  </si>
  <si>
    <r>
      <rPr>
        <sz val="16"/>
        <color theme="1"/>
        <rFont val="Arial"/>
        <family val="2"/>
      </rPr>
      <t>I. Aportar y diligenciar en forma clara, completa, correcta y legible el “Formato 8 - Aceptación y cumplimiento de la formación académica y la experiencia del personal clave evaluable”, de acuerdo con los requisitos y condiciones que allí se indican y demás señaladas en el Pliego de Condiciones y sus documentos anexos. 
II. El “</t>
    </r>
    <r>
      <rPr>
        <b/>
        <sz val="16"/>
        <color rgb="FFFF0000"/>
        <rFont val="Arial"/>
        <family val="2"/>
      </rPr>
      <t>Formato 8</t>
    </r>
    <r>
      <rPr>
        <sz val="16"/>
        <color theme="1"/>
        <rFont val="Arial"/>
        <family val="2"/>
      </rPr>
      <t xml:space="preserve"> – Aceptación y cumplimiento de la formación académica y la experiencia del personal clave evaluable” debe suscribirlo el Proponente persona natural, representante legal de la persona jurídica o representante del Proponente Plural.  
Para los fines de este numeral se entiende por Personal Clave Evaluable los siguientes perfiles: </t>
    </r>
    <r>
      <rPr>
        <sz val="14"/>
        <color theme="1"/>
        <rFont val="Arial"/>
        <family val="2"/>
      </rPr>
      <t xml:space="preserve">
</t>
    </r>
    <r>
      <rPr>
        <b/>
        <sz val="18"/>
        <color theme="1"/>
        <rFont val="Arial"/>
        <family val="2"/>
      </rPr>
      <t xml:space="preserve">• Un (1) Director de Interventoría (Ingeniero Civil o Arquitecto) 
• Un (1) Residente de interventoría (Ingeniero Civil o Arquitecto)
</t>
    </r>
    <r>
      <rPr>
        <sz val="14"/>
        <color theme="1"/>
        <rFont val="Arial"/>
        <family val="2"/>
      </rPr>
      <t xml:space="preserve">
</t>
    </r>
    <r>
      <rPr>
        <b/>
        <sz val="18"/>
        <color theme="1"/>
        <rFont val="Arial"/>
        <family val="2"/>
      </rPr>
      <t>C</t>
    </r>
    <r>
      <rPr>
        <b/>
        <sz val="16"/>
        <color theme="1"/>
        <rFont val="Arial"/>
        <family val="2"/>
      </rPr>
      <t xml:space="preserve">AUSAL DE RECHAZO: LITERAL N. </t>
    </r>
    <r>
      <rPr>
        <sz val="16"/>
        <color theme="1"/>
        <rFont val="Arial"/>
        <family val="2"/>
      </rPr>
      <t xml:space="preserve">No presentar el “Formato 8 – Aceptación y cumplimiento de la formación y la experiencia del Personal Clave Evaluable” y no subsanar su entrega, en los términos de los numerales “1.6 Reglas de subsanabilidad, explicaciones y aclaraciones” y "3.8.2 Exigencias mínimas de experiencia y formación académica del equipo de trabajo – Personal Clave Evaluable” del Pliego de Condiciones.  </t>
    </r>
    <r>
      <rPr>
        <b/>
        <sz val="14"/>
        <color theme="1"/>
        <rFont val="Arial"/>
        <family val="2"/>
      </rPr>
      <t xml:space="preserve">
</t>
    </r>
    <r>
      <rPr>
        <sz val="14"/>
        <color theme="1"/>
        <rFont val="Arial"/>
        <family val="2"/>
      </rPr>
      <t xml:space="preserve"> </t>
    </r>
  </si>
  <si>
    <r>
      <t xml:space="preserve">La Entidad asignará cinco (5) puntos al Proponente que se comprometa con el diligenciamiento del </t>
    </r>
    <r>
      <rPr>
        <b/>
        <sz val="18"/>
        <color rgb="FFFF0000"/>
        <rFont val="Arial"/>
        <family val="2"/>
      </rPr>
      <t xml:space="preserve">“Formato 9 </t>
    </r>
    <r>
      <rPr>
        <sz val="18"/>
        <color theme="1"/>
        <rFont val="Arial"/>
        <family val="2"/>
      </rPr>
      <t xml:space="preserve">- Experiencia y formación académica </t>
    </r>
    <r>
      <rPr>
        <b/>
        <sz val="20"/>
        <color theme="1"/>
        <rFont val="Arial"/>
        <family val="2"/>
      </rPr>
      <t xml:space="preserve">adicional </t>
    </r>
    <r>
      <rPr>
        <sz val="18"/>
        <color theme="1"/>
        <rFont val="Arial"/>
        <family val="2"/>
      </rPr>
      <t xml:space="preserve">del Personal Clave Evaluable” a acreditar que [cada uno de los integrantes que conforman el Personal Clave Evaluable: i) el Director de Interventoría y el Residente de interventoría </t>
    </r>
    <r>
      <rPr>
        <sz val="18"/>
        <color rgb="FFFF0000"/>
        <rFont val="Arial"/>
        <family val="2"/>
      </rPr>
      <t>tienen un (1) año de experiencia específica adicional</t>
    </r>
    <r>
      <rPr>
        <sz val="18"/>
        <color theme="1"/>
        <rFont val="Arial"/>
        <family val="2"/>
      </rPr>
      <t xml:space="preserve"> a la definida en la “Matriz 4 – Lineamientos de requisitos del Personal”.
Para otorgar el puntaje basta con diligenciar el “Formato 9 - Experiencia y formación académica adicional del Personal Clave Evaluable</t>
    </r>
  </si>
  <si>
    <r>
      <t xml:space="preserve">La Entidad asignará cinco (5) puntos al Proponente que se comprometa con el diligenciamiento del </t>
    </r>
    <r>
      <rPr>
        <b/>
        <sz val="18"/>
        <color rgb="FFFF0000"/>
        <rFont val="Arial"/>
        <family val="2"/>
      </rPr>
      <t>“Formato 9</t>
    </r>
    <r>
      <rPr>
        <sz val="18"/>
        <color theme="1"/>
        <rFont val="Arial"/>
        <family val="2"/>
      </rPr>
      <t xml:space="preserve"> – Experiencia y formación académica adicional del Personal Clave Evaluable a acreditar que tienen una </t>
    </r>
    <r>
      <rPr>
        <sz val="18"/>
        <color rgb="FFFF0000"/>
        <rFont val="Arial"/>
        <family val="2"/>
      </rPr>
      <t xml:space="preserve">formación académica adicional </t>
    </r>
    <r>
      <rPr>
        <sz val="18"/>
        <color theme="1"/>
        <rFont val="Arial"/>
        <family val="2"/>
      </rPr>
      <t>a la definida en la “Matriz 4 – Lineamientos de requisitos del Personal” Es decir, si el requisito mínimo de formación académica es contar con un título profesional, se otorgará el puntaje a quien se obligue a presentar un título de posgrado, o si el requisito mínimo de formación académica es contar con un título de posgrado, se otorgará el puntaje a quien acredite un título de posgrado adicional.
Para otorgar el puntaje bastará con diligenciar el “Formato 9 - Experiencia y formación académica adicional del Personal Clave Evaluable”.</t>
    </r>
  </si>
  <si>
    <r>
      <t xml:space="preserve">La Entidad asignará un (1) punto al Proponente que se comprometa con el diligenciamiento del </t>
    </r>
    <r>
      <rPr>
        <b/>
        <sz val="18"/>
        <color rgb="FFFF0000"/>
        <rFont val="Arial"/>
        <family val="2"/>
      </rPr>
      <t>“Formato 12</t>
    </r>
    <r>
      <rPr>
        <sz val="18"/>
        <color theme="1"/>
        <rFont val="Arial"/>
        <family val="2"/>
      </rPr>
      <t xml:space="preserve"> – Factor de sostenibilidad”, a presentar sus entregables (comunicaciones, informes, memorias de cálculo, diseños por componentes, entre otros), siempre que aplique, en impresión a doble cara, asimismo utilizando papel que cuente con (i) el certificado en el Sello Ambiental Colombiano o (ii) reciclado o procedente de fuentes forestales sostenibles o naturales y estar libre de cloro elemental. De igual manera, y cuando el documento lo permita, se reutilizarán hojas ya usadas por una cara, por ejemplo, para evidencias de trabajo de campo.
Adicionalmente, el Proponente deberá contar con una política de reciclaje y/o reutilización de residuos o desechos generados por el funcionamiento de la empresa u oficinas, para lo cual, en los informes de seguimiento establecidos por la Entidad, se deberá hacer alusión a los programas o estrategias de reciclaje y/o reutilización de residuos o desechos. 
Sobre este factor se exceptúan los entregables que correspondan a Medios Magnéticos o planos cuyo tamaño sobrepase el formato de papel “legal”.</t>
    </r>
  </si>
  <si>
    <r>
      <t>La Entidad asignará un (1) punto al Proponente que acredite el número mínimo de personas en condición de discapacidad, de acuerdo con el número total de trabajadores de la planta de su personal, en los términos señalados en el artículo 2.2.1.2.4.2.6. del Decreto 1082 de 2015. 
Para esto debe: i) diligenciar el “</t>
    </r>
    <r>
      <rPr>
        <b/>
        <sz val="20"/>
        <color rgb="FFFF0000"/>
        <rFont val="Arial"/>
        <family val="2"/>
      </rPr>
      <t xml:space="preserve">Formato 6 </t>
    </r>
    <r>
      <rPr>
        <sz val="18"/>
        <color theme="1"/>
        <rFont val="Arial"/>
        <family val="2"/>
      </rPr>
      <t xml:space="preserve">– Vinculación de personas en condición de discapacidad suscrito por la persona natural, el representante legal o el revisor fiscal, según corresponda, en el cual certifique el número total de trabajadores vinculados a la planta de personal del Proponente, o el integrante del Proponente Plural, a la fecha de cierre del Proceso de Contratación, ii) acreditar el número mínimo de personas en condición de  discapacidad en su planta de personal, de conformidad con lo señalado en el certificado expedido por el Ministerio de Trabajo, el cual deberá estar vigente a la fecha de cierre del Proceso de Contratación.
</t>
    </r>
    <r>
      <rPr>
        <sz val="18"/>
        <color rgb="FFFF0000"/>
        <rFont val="Arial"/>
        <family val="2"/>
      </rPr>
      <t>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3.8.1 del Pliego de Condiciones, sin importar si la experiencia es general o específica.</t>
    </r>
    <r>
      <rPr>
        <sz val="18"/>
        <color theme="1"/>
        <rFont val="Arial"/>
        <family val="2"/>
      </rPr>
      <t xml:space="preserve">
Tratándose de los Proponentes Plurales, el “Formato 6 – Vinculación de personas en condición de discapacidad” debe suscribirlo el integrante del Proponente Plural, ya sea el representante legal o revisor fiscal, según corresponda, de la persona jurídica o la persona natural, siempre que dicho integrante aporte como mínimo el cuarenta por ciento (40 %) de la experiencia requerida para el Proceso de Contratación, y que además vincule el mínimo de trabajadores con discapacidad exigido en el Decreto 1082 de 2015.  </t>
    </r>
  </si>
  <si>
    <r>
      <t>La Entidad asignará un puntaje de cero punto veinticinco (</t>
    </r>
    <r>
      <rPr>
        <b/>
        <sz val="18"/>
        <color rgb="FFFF0000"/>
        <rFont val="Arial"/>
        <family val="2"/>
      </rPr>
      <t>0.25</t>
    </r>
    <r>
      <rPr>
        <sz val="18"/>
        <rFont val="Arial"/>
        <family val="2"/>
      </rPr>
      <t>)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t>
    </r>
    <r>
      <rPr>
        <b/>
        <sz val="18"/>
        <color rgb="FFFF0000"/>
        <rFont val="Arial"/>
        <family val="2"/>
      </rPr>
      <t>Formato 13</t>
    </r>
    <r>
      <rPr>
        <sz val="18"/>
        <rFont val="Arial"/>
        <family val="2"/>
      </rPr>
      <t xml:space="preserve"> – Acreditación de emprendimientos y empresas de mujeres” y aportar la documentación requerida.
Tratándose de Proponentes Plurales, este puntaje solo se otorgará si por lo menos uno de los integrantes acredita la calidad de emprendimientos y empresas de mujeres y tiene una participación igual o superior al diez por ciento (10 %) en el Consorcio o en la Unión Temporal.</t>
    </r>
  </si>
  <si>
    <r>
      <t>La Entidad otorgará un puntaje de cero punto veinticinco (</t>
    </r>
    <r>
      <rPr>
        <b/>
        <sz val="18"/>
        <color rgb="FFFF0000"/>
        <rFont val="Arial"/>
        <family val="2"/>
      </rPr>
      <t>0.25</t>
    </r>
    <r>
      <rPr>
        <sz val="18"/>
        <rFont val="Arial"/>
        <family val="2"/>
      </rPr>
      <t>)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(RUP), el cual deberá encontrarse vigente y en firme al momento de su presentación.
Tratándose de Proponentes Plurales este puntaje se otorgará si por lo menos uno (1) de los integrantes acredita la calidad de Mipyme y tiene una participación igual o superior al diez por ciento (10 %) en el Consorcio o en la Unión Temporal.</t>
    </r>
  </si>
  <si>
    <t>10.6.1.7 (PLIEGO BASE)  EMPRENDIMIENTOS Y EMPRESAS MUJERES / FORMATO 13</t>
  </si>
  <si>
    <t>10.6.1.6 (PLIEGO BASE)  EMPRENDIMIENTOS Y EMPRESAS MUJERES / FORMATO 13VINCULACIÓN DE PERSONAS EN CONDICIÓN DE DISCAPACIDAD  /  FORMATO 6</t>
  </si>
  <si>
    <t>CODIGOS DE LOS CTOS PRESENTADOS</t>
  </si>
  <si>
    <t>23001244 H3 DE 2023</t>
  </si>
  <si>
    <t>81101500, 80101600</t>
  </si>
  <si>
    <t>CONSULTEC SAS</t>
  </si>
  <si>
    <t>PANTALLAZO SOBRE SECOP II- DEL VALOR EDITADO POR EL OFERENTE, QUE DEBE COICIDIR CON EL VALOR TOTAL DEL PRESUPUESTO OFICIAL</t>
  </si>
  <si>
    <r>
      <t xml:space="preserve">A los proponentes que incorporen servicios colombianos en servicios extranjeros *  </t>
    </r>
    <r>
      <rPr>
        <b/>
        <sz val="20"/>
        <color theme="1"/>
        <rFont val="Arial"/>
        <family val="2"/>
      </rPr>
      <t>El oferente debera detallar el ofrecimiento.</t>
    </r>
  </si>
  <si>
    <t>cumple/no cumple</t>
  </si>
  <si>
    <r>
      <rPr>
        <b/>
        <sz val="12"/>
        <color rgb="FFFF0000"/>
        <rFont val="Calibri"/>
        <family val="2"/>
        <scheme val="minor"/>
      </rPr>
      <t>FORMATO 9</t>
    </r>
    <r>
      <rPr>
        <b/>
        <sz val="12"/>
        <color theme="1"/>
        <rFont val="Calibri"/>
        <family val="2"/>
        <scheme val="minor"/>
      </rPr>
      <t xml:space="preserve">
4.2.2
Form adicional</t>
    </r>
  </si>
  <si>
    <r>
      <rPr>
        <b/>
        <sz val="12"/>
        <color rgb="FFFF0000"/>
        <rFont val="Calibri"/>
        <family val="2"/>
        <scheme val="minor"/>
      </rPr>
      <t>FORMATO 9</t>
    </r>
    <r>
      <rPr>
        <b/>
        <sz val="12"/>
        <color theme="1"/>
        <rFont val="Calibri"/>
        <family val="2"/>
        <scheme val="minor"/>
      </rPr>
      <t xml:space="preserve">
4.2.1
Exp adicional</t>
    </r>
  </si>
  <si>
    <t xml:space="preserve">CONSIDERACIONES DE LA EXPERIENCIA </t>
  </si>
  <si>
    <t>ENTREGA DE POLIZA DE SERIEDAD DE LA OFERTA</t>
  </si>
  <si>
    <t>NIT</t>
  </si>
  <si>
    <t>INGEPLAN.CO SAS BIC</t>
  </si>
  <si>
    <t>23001299 H3 DE 2023</t>
  </si>
  <si>
    <t xml:space="preserve">EXPERIENCIA GENERAL:
El proponente podrá acreditar  hasta cinco (5) contratos registrados en el RUP e identificados en al menos uno (1) de los códigos UNSPSC requeridos en la experiencia general; que sumados su valor total, expresado en SMMLV, sea igual o mayor al cien por ciento (100%) del presupuesto oficial, y cuyo objeto, actividades u obligaciones contractuales esté relacionadas con: 
“INTERVENTORÍA A OBRAS DE CONSTRUCCIÓN O RECONSTRUCCIÓN O AMPLIACIÓN O MEJORAMIENTO O MANTENIMIENTO O REHABILITACIÓN O CONSERVACIÓN DE: VÍAS PRIMARIAS O PISTAS DE AERODROMOS O CALLES DE RODAJE DE AERODROMOS O PLATAFORMAS DE AERÓDROMOS O FRANJAS DE SEGURIDAD, DICHAS OBRAS DEBEN CONTENER LA EJECUCION DE PAVIMENTO ASFÁLTICO O PAVIMENTO EN CONCRETO HIDRÁULICO”
</t>
  </si>
  <si>
    <r>
      <rPr>
        <sz val="16"/>
        <rFont val="Arial"/>
        <family val="2"/>
      </rPr>
      <t xml:space="preserve">EXPERIENCIA ESPECIFICA:  “Por lo menos uno (1) de los contratos válidos aportados como experiencia general debe acreditar:
</t>
    </r>
    <r>
      <rPr>
        <sz val="18"/>
        <rFont val="Arial"/>
        <family val="2"/>
      </rPr>
      <t>INTERVENTORÍA A OBRAS DE CONSTRUCCIÓN O RECONSTRUCCIÓN O AMPLIACIÓN O REHABILITACIÓN DE: PISTAS DE AERODROMOS O CALLES DE RODAJE DE AERODROMOS O PLATAFORMAS DE AERÓDROMOS, DICHAS OBRAS DEBEN CONTENER LA EJECUCION DE PAVIMENTO ASFÁLTICO O PAVIMENTO EN CONCRETO HIDRÁULICO, cuyo valor  sea igual o mayor al 50% del valor del PRESUPUESTO OFICIAL (PO) del presente  Proceso de Contratación.”</t>
    </r>
    <r>
      <rPr>
        <sz val="16"/>
        <rFont val="Arial"/>
        <family val="2"/>
      </rPr>
      <t xml:space="preserve">
</t>
    </r>
    <r>
      <rPr>
        <sz val="16"/>
        <color rgb="FFC00000"/>
        <rFont val="Arial"/>
        <family val="2"/>
      </rPr>
      <t xml:space="preserve">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t>
    </r>
  </si>
  <si>
    <t>Proceso 23001299 H3. REALIZAR LA INTERVENTORIA INTEGRAL AL MEJORAMIENTO DE LAS FRANJAS DE SEGURIDAD DE PISTA DEL AEROPUERTO ANTONIO NARIÑO DE PASTO, NARIÑO (VF).</t>
  </si>
  <si>
    <t>FASE I. APROPIACIÓN DE ESTUDIOS</t>
  </si>
  <si>
    <t>FASE II. MEJORAMIENTO FRANJAS SEGURIDAD PISTA</t>
  </si>
  <si>
    <t xml:space="preserve">COSTOS INDIRECTOS </t>
  </si>
  <si>
    <t>CAUSALES DE RECHAZO</t>
  </si>
  <si>
    <t>GASTOS REEMBOLSABLES</t>
  </si>
  <si>
    <t>VERIFICACIÓN VALOR FASES /SUBTOTALES</t>
  </si>
  <si>
    <t>ELSA TORRES ARENALES</t>
  </si>
  <si>
    <t>CONSORCIO NARIÑO 24</t>
  </si>
  <si>
    <t>CONSORCIO AERO GAP</t>
  </si>
  <si>
    <t>CONSORCIO CIMA - URBA</t>
  </si>
  <si>
    <t>CONSORCIO INTERING</t>
  </si>
  <si>
    <t>INVIAS</t>
  </si>
  <si>
    <t>AEROCIVIL</t>
  </si>
  <si>
    <t>INTERVENTORÍA MEJORAMIENTO  Y MANTENIMIENTO IBAGUE MARIQUITA MANIZALES</t>
  </si>
  <si>
    <t>INTERVENTORÍA MANTENIMIENTO CALLE DE RODAJE, PLATAFORMA VIRAJE 05 AEROPUERTO  YOPAL</t>
  </si>
  <si>
    <t>INTERVENTORÍA ADECUACIONES LADO TIERRA Y MANTENIMIENTO LADO AIRE Y LADO TIERRA AEROPUERTO NEIVA HUILA</t>
  </si>
  <si>
    <t>INTERVENTORÍA MANTENIMIENTO LADO AIRE Y LADO TIERRA AEROPUERTO SARAVENA ARAUCA</t>
  </si>
  <si>
    <t>GRUPO METRO COLOMBIA SAS</t>
  </si>
  <si>
    <t>OSCAR ALFREDO MONTOYA CASTRO</t>
  </si>
  <si>
    <t xml:space="preserve">INTERVENTORÍA TÉCNICA Y ADMINISTRATIVA PARA LA CONSTRUCCIÓN DE LA PLATAFORMA DEL AEROPUERTO PERALES DE IBAGUE. </t>
  </si>
  <si>
    <t>REALIZAR LA INTERVENTORÍA INTEGRAL A LA REHABILITACIÓN DE LA PISTA Y CALLES DE RODAJE - ADECUACIÓN DE LAS ZONAS DE SEGURIDAD Y MANTENIMIENTO RUTINARIO DE LAS ÁREAS LADO AIRE Y LADO TIERRA DEL AEROPUERTO YARIGUIES DE BARRANCABERMEJA, SANTANDER.</t>
  </si>
  <si>
    <t>(1) LA ACREDITACIÓN DE TRABAJADORES CON DISCAPACIDADLA HACE EL CONSORCIADO GRUPO METRO COLOMBIA SA, QUIENES APORTAN TODA LA EXPERIENCIA.</t>
  </si>
  <si>
    <t>INTERVENTORÍA TÉCNICA Y ADMINISTRATIVA PARA LA CONSTRUCCIÓN DE LA FRANJA CENTRAL DE LA PISTA DEL AEROPUERTO ALBERTO LEON BENTLEY DE MITU - VAUPES</t>
  </si>
  <si>
    <t xml:space="preserve">INTERVENTORIA TECNICA, LEGAL, ADMINISTRATIVA Y FINANCIERA PARA LA RECONSTRUCCIÓN, PAVIMENTACIÓN DE LAS VIAS INCLUIDAS DENTRO DEL PROGRAMA DE PAVIMENTACIÓN DE INFRAESTRUCTURA VIAL DE INTEGRACIÓN Y DESARROLLO REGIONAL - PLAN 2500 DE LOS TRAMOS: TRAMO 1 VIA CHARALA - LA CANTERA DEL K10+880 AL K12+589 CON UNA LONGITUD TOTAL DE 1,709 KM; TRAMO 2: VIA LA CANTERA - EL ENCINO DEL K13+590 AL K17+589 CON UNA LONGITUD TOTAL DE 3999 KM; TRAMO 3: VIA LOS CUROS - MALAGA DEL K11+125  AL K12+625 CON UNA LONGITUD DE 1,50 KM; TRAMO 4 DE LA VIA TRONCAL (ALBANIA) - LA LLANA DEL K0+000 AL K1+830 CON UNA LONGITUD TOTAL DE 1,83 KM; TRAMO 5: VIA LA BELLEZA - JESUS MARIA, DEL K8+300 AL K12+500 CON UNA LONGITUD TOTAL DE 4,2 KM; TRAMO 6: VIA TRONCAL - PUERTO PARRA DEL K2+800 AL K8+000 CON UNA LONGITUD TOTAL DE 5,2 KM; TRAMO 7: VIA OIBA - GUADALUPE DEL K13+550 AL K18+250 CON UNA LONGITUD TOTAL DE 4,70 KM EN EL DEPARTAMENTO DE SANTANDER </t>
  </si>
  <si>
    <t>Interventoría técnica y administrativa para la construcción de terminal y el mantenimiento de pista, calles de rodaje, plataforma, terminal y canales y zonas de seguridad del Aeropuerto el Edén de Armenia</t>
  </si>
  <si>
    <t>Interventoria para la gestion y mantenimiento vial integral de las carreteras Troncal del Occidente y alternas a la troncal, departamentos de Cauca y Valle de Cauca</t>
  </si>
  <si>
    <t>DISCAPACIDAD</t>
  </si>
  <si>
    <t>APORTA</t>
  </si>
  <si>
    <t>SI CUMPLE</t>
  </si>
  <si>
    <t>INGENIERÍA DE PROYECTOS SAS</t>
  </si>
  <si>
    <t>INGECO INGENIERÍA DE CONSTRUCCIONES SAS</t>
  </si>
  <si>
    <t>INTERVENTORÍA TÉCNICA, ADMINISTRATIVA, JURÍDICA, FINANCIERA Y AMBIENTAL AL CONTRATO DE OBRA PARA MEJORAMIENTO DE LA PLATAFORMA (ETAPA 3) EN EL AEROPUERTO INTERNACIONAL MATECAÑA DE PEREIRA.</t>
  </si>
  <si>
    <t>INTERVENTORÍA DEL MEJORAMIENTO Y MANTENIMIENTO INTEGRAL DE LA RUTA BUENAVENTURA - BUGA DEL CORREDOR VIAL DEL PACÍFICO (INCLUIDO EL MANTENIMIENTO RUTINARIO, LA SEÑALIZACIÓN, EL MONITOREO Y VIGILANCIA Y LOS CONTEOS DE TRANSITO ) RUTA 40 TRAMO 4001</t>
  </si>
  <si>
    <t xml:space="preserve">DTNSA-SOL-1073- INTERVENTORIA MEJORAMIENTO Y MANTENIMIENTO DE LA CARRETERA CUCUTA - PUERTO SANTANDER, SECTOR PR48+0000 - PR53+0758, DEPARTAMENTO NORTE DE SANTANDER. </t>
  </si>
  <si>
    <t>“REALIZAR LA INTERVENTORIA INTEGRAL AL MANTENIMIENTO LADO AIRE Y LADO TIERRA DE AEROPUERTOS REGIONAL CUNDINAMARCA (POR LOTES)” LOTE 1: “REALIZAR LA INTERVENTORIA INTEGRAL AL MANTENIMIENTO LADO AIRE Y LADO TIERRA DEL AEROPUERTO SANTIAGO VILA DE FLANDES, TOLIMA.”.</t>
  </si>
  <si>
    <t xml:space="preserve"> INTERVENTORIA PARA EL MEJORAMIENTO Y MANTENIMIENTO DE LA CARRETERA BUCARAMANGA - CUESTABOBA RUTA 6603, PR3+0400 AL PR8+0000. DEPARTAMENTO DE SANTANDER</t>
  </si>
  <si>
    <t>REALIZAR LA INTERVENTORIA INTEGRAL AL MEJORAMIENTO DE LA VIA SEI, CALLES DE RODAJE Y VIA DE SERVICIO INTERNA EN EL AEROPUERTO SIMON BOLIVAR DE SANTA MARTA</t>
  </si>
  <si>
    <t xml:space="preserve">RISARALDA - ALCALDÍA MUNICIPIO DE PEREIRA
</t>
  </si>
  <si>
    <t>UNIDAD ADMINISTRATIVA ESPECIAL DE AERONAUTICA CIVIL - AEROCIVIL</t>
  </si>
  <si>
    <t>INSTITUTO NACIONAL DE VÍAS - INVÍAS</t>
  </si>
  <si>
    <t>RUP 34 INGECO SAS</t>
  </si>
  <si>
    <t>INP 109</t>
  </si>
  <si>
    <t>INGECO 47</t>
  </si>
  <si>
    <t>INGECO 71</t>
  </si>
  <si>
    <t>INP 4</t>
  </si>
  <si>
    <t>INGECO 79</t>
  </si>
  <si>
    <t>APORTAN AMBOS</t>
  </si>
  <si>
    <t>CONSULTORES DE OCCIDENTE</t>
  </si>
  <si>
    <t>GERMAN A PERDOMO SAS</t>
  </si>
  <si>
    <t>CONTRATAR LA INTERVENTORÍA TÉCNICA Y ADMINISTRATIVA PARA LA CONSTRUCCIÓN DE LA INFRAESTRUCTURA AEROPORTUARIA Y EL MANTENIMIENTO DE LA PISTA EN EL AEROPUERTO "EL ALCARAVÁN" DE YOPAL</t>
  </si>
  <si>
    <t>REALIZAR LA INTERVENTORÍA TÉCNICA Y ADMINISTRATIVA PARA LAS OBRAS DE MANTENIMIENTO DE LA PISTA DEL AEROPUERTO ALFONSO LÓPEZ PUMAREJO DE VALLEDUPAR</t>
  </si>
  <si>
    <t>REALIZAR INTERVENTORÍA TÉCNICA Y ADMINISTRATIVA PARA "LOS ESTUDIOS Y DISEÑOS DE TWR, PLATAFORMA, TERMINAL Y OBRAS DE MANTENIMIENTO" LA CONSTRUCCIÓN DE TWR Y LA AMPLIACIÓN DE PLATAFORMA DEL AEROPUERTO EL EDÉN DE ARMENIA</t>
  </si>
  <si>
    <t>CONSULTORES DEL OCCIDENTE SAS
30</t>
  </si>
  <si>
    <t>CONSULTORES DEL OCCIDENTE SAS
31</t>
  </si>
  <si>
    <t>CONSULTORES DEL OCCIDENTE SAS
135
GAPP SAS
103</t>
  </si>
  <si>
    <t>23/01/2012</t>
  </si>
  <si>
    <t>17/11/2012</t>
  </si>
  <si>
    <t>30/01/2012</t>
  </si>
  <si>
    <t>17/08/2012</t>
  </si>
  <si>
    <t>14/09/2017</t>
  </si>
  <si>
    <t>23/12/2019</t>
  </si>
  <si>
    <t>CONSULTORES DEL OCCIDENTE</t>
  </si>
  <si>
    <t>CIMA ENGINEERING SAS</t>
  </si>
  <si>
    <t>URBA INGENIERIA Y CONSULTORIA SAS</t>
  </si>
  <si>
    <t>INTERVENTORÍA PARA EL MEJORAMIENTO Y MANTENIMIENTO DEL SECTOR CHAPARRAL (PR1+0000) - ORTEGA (PR47 + 0514) DE LA CARRETERA CHAPARRAL - ORTEGA - GUAMO RUTA 36 TRAMO 3602</t>
  </si>
  <si>
    <t>INTERVENTORÍA PARA EL MEJORAMIENTO Y CONSERVACIÓN CARRETERA PUERTO TEJADA - PALMIRA - AMAIME Y BUGA.</t>
  </si>
  <si>
    <t>REALIZAR LA INTERVENTORIA TÉCNICA y ADMINISTRATIVA PARA EL ESTUDIO, DISEÑO y MANTENIMIENTO PISTA, CALLES DE RODAJE y PLATAFORMA PARA LOS AEROPUERTOS DE PUERTO INIRIDA, SAN JOSE DE GUAVIARE y LA PRIMAVERA</t>
  </si>
  <si>
    <t>297 URBA</t>
  </si>
  <si>
    <t>3 CIMA</t>
  </si>
  <si>
    <t>18 CIMA</t>
  </si>
  <si>
    <t>OK</t>
  </si>
  <si>
    <t>CONSORCIO ARCA - CB</t>
  </si>
  <si>
    <t>ARCA – ARQUITECTURA E
INGENIERÍA S.A.</t>
  </si>
  <si>
    <t>CB INGENIERIA Y
DESARROLLO SAS BIC</t>
  </si>
  <si>
    <t>INTERVENTORÍA DE OBRA, QUE INCLUYE, PERO NO SE LIMITA A LA INTERVENTORÍA TÉCNICA, SOCIAL, AMBIENTAL, PREDIAL, FINANCIERA, LEGAL Y ADMINISTRATIVA DE LAS OBRAS DERIVADAS DEL OTROSÍ Nº 1, CORRESPONDIENTES A LA EJECUCIÓN DE LAS INVERSIONES OBLIGATORIAS, INVERSIONES VOLUNTARIAS, OBRAS ADICIONALES Y OBRAS DE CERTIFICACIÓN ASOCIADAS AL CONTRATO DE CONCESIÓN Nº 058-CON-2000, CUYO OBJETO ES "LA ADMINISTRACIÓN, OPERACIÓN Y EXPLOTACIÓN ECONÓMICA DEL ÁREA CONCESIONADA DEL AEROPUERTO ALFONSO BONILLA ARAGÓN DE LA CIUDAD DE PALMIRA QUE SIRVE A LA CIUDAD DE CALI.</t>
  </si>
  <si>
    <t>REALIZAR LA INTERVENTORÍA INTEGRAL PARA LOS ESTUDIOS, DISEÑOS Y CONSTRUCCIÓN DE LA PLATAFORMA EN EL APTO DE PITALITO.</t>
  </si>
  <si>
    <t>REALIZAR LA INTERVENTORÍA TÉCNICA Y ADMINISTRATIVA PARA EL ESTUDIO, DISEÑO Y MANTENIMIENTO DE LA PISTA, CALLES DE RODAJE Y PLATAFORMA PARA LOS AEROPUERTOS DE PUERTO INIRIDA, SAN JOSÉ DEL GUAVIARE Y LA PRIMAVERA.</t>
  </si>
  <si>
    <t>ANI</t>
  </si>
  <si>
    <t>17 CB</t>
  </si>
  <si>
    <t>21 CB</t>
  </si>
  <si>
    <t>86 ARCA</t>
  </si>
  <si>
    <t>BETMAF SAS</t>
  </si>
  <si>
    <t xml:space="preserve">SERVICIOS DE INGENIERÍA Y CONSTRUCCIÓN S.A.S </t>
  </si>
  <si>
    <t>INTERVENTORIA TECNICA FINACIERA, ADMINISTRATIVA, JURIDICA, GESTION SOCIAL, PREDIAL Y AMBIENTAL PARA EL MEJORAMIENTO Y MANTENIMIENTO DE LAS CARRETERAS DE LA SOBERANIA TRAMO LA LEJIA - SARAVENA RUTA 66 TRAMO 04</t>
  </si>
  <si>
    <t>INTERVENTORIA PARA LOS ESTUDIOS, DISEÑOS CONSTRUCCIÓN DE LA PLATAFORMA DE VIRAJE DEL AEROPUERTO RAFAEL NÚÑEZ DE CARTAGENA.</t>
  </si>
  <si>
    <t>REALIZAR LA INTERVENTORÍA INTEGRAL A LA AMPLIACIÓN DE LA PISTA, ADECUACIÓN DE FRANJAS DE SEGURIDAD Y MANTENIMIENTO LADO TIERRA Y LADO AIRE DEL AEROPUERTO REYES MURILLO DE NUQUÍ, CHOCÓ.</t>
  </si>
  <si>
    <t>VELNEC S.A.</t>
  </si>
  <si>
    <t>VELNEC INGENIERIA S.A.S. BIC</t>
  </si>
  <si>
    <t>INTERVENTORÍA DE LA CONSTRUCCIÓN DE LA AVENIDA CUNDINAMARCA VÍA PERIMETRAL DE LA SABANA EN SANTAFÉ DE BOGOTÁ, SECTOR COMPRENDIDO ENTRE CANOAS Y EL RÍO BOGOTÁ</t>
  </si>
  <si>
    <t>INTERVENTORIA INTEGRAL PARA EL MANTENIMIENTO DE LA CALLE DE RODAJE DE LA PISTA SUR (INCLUYE LAS CALLES TRANSVERSALES) DEL APTO EL DORADO VIGENCIAS FUTURAS</t>
  </si>
  <si>
    <t>INTERVENTORIA INTEGRAL PARA EL MANTENIMIENTO DE LA CALLE DE RODAJE, PLATAFORMA DE VIRAJE 05 Y LOS ESTUDIOS, DISEÑOS Y CONSTRUCCION DE LA CALLE 46 DEL AEROPUERTO EL YOPAL DE YOPAL (VIGENCIA FUTURA)</t>
  </si>
  <si>
    <t xml:space="preserve">INTERPRO S.A.S. </t>
  </si>
  <si>
    <t>PROCONSULTING S.A.S.</t>
  </si>
  <si>
    <t>Interventoría Técnica Administrativa y Financiera para las obras de mantenimiento Pistas 02/20 y 16/34 en el Aeropuerto Camilo Daza de Cúcuta – Norte de Santander.</t>
  </si>
  <si>
    <t>Interventoría para el Mantenimiento y Rehabilitación de la Carretera: Monterrey – Yopal –la Cabuya, Sector Aguazul – Yopal Hato Corozal, Ruta 65 Tramos 6512, 6513 y 6514, Departamento del Casanare.</t>
  </si>
  <si>
    <t xml:space="preserve">Interventoría para el Mejoramiento, Gestión Social, Predial y Ambiental de la Carretera Circunvalar al Galeras; Cebadal – Yacuanquer - Consaca – Sandona – Pasto, para el Programa “Vías para La Equidad”. </t>
  </si>
  <si>
    <t>SAVAD INGENIERÍA SAS</t>
  </si>
  <si>
    <t>CIVIL33 SAS</t>
  </si>
  <si>
    <t>REALIZAR LA INTERVENTORÍA INTEGRAL A LA REHABILITACIÓN DE LA PISTA; MEJORAMIENTO DE LAS ZONAS DE SEGURIDAD, CANALES, ANTIGUA PLATAFORMA Y MANTENIMIENTO RUTINARIO DE LAS AREAS LADO AIRE Y LADO TIERRA DEL AEROPUERTO PERALES DE IBAGUE TOLIMA.</t>
  </si>
  <si>
    <t xml:space="preserve">Interventoria de los estudios y diseños, pavimentación y/o repavimentación de las vías incluidas dentro del programa de pavimentación de infraestructura vial de integración y desarrollo grupo 86 tramo 1 vía El Viajano - San Marcos - Majagual - Achi con una longitud de 48 kilometros en el Departamento de Sucre </t>
  </si>
  <si>
    <t>INGENIERÍA DE PROYECTOS SAS, e INGECO INGENIERÍA DE CONSTRUCCIONES SAS</t>
  </si>
  <si>
    <t>CONSORCIO AEROS-33</t>
  </si>
  <si>
    <t>4.4 APOYO A LA INDUSTRIA NACIONAL ( MAX 20) / FORMATOS 7A O 7B</t>
  </si>
  <si>
    <t>CGR SAS</t>
  </si>
  <si>
    <t xml:space="preserve">Realizar la interventoría integral a la rehabilitación de la pista sur y el mantenimiento rutinario de las áreas lado aire del Aeropuerto Internacional El Dorado, Bogotá D.C. </t>
  </si>
  <si>
    <t>19001447 H3 DE 2019</t>
  </si>
  <si>
    <t>80 10 16, 81 10 15, 81 10 22</t>
  </si>
  <si>
    <t>Interventoría para el mejoramiento y mantenimiento de la carretera Rio Pereira-San Juan del Cesar (Ruta 49, Tramo 4902)-Buenavista-Paradero (Cuestecitas) Ruta 8801, Tramo 88, incluye paso por San Juan del Cesar (Ruta 49, Tramo 49GLB) y acceso a la Albania Ruta 88 GJ02</t>
  </si>
  <si>
    <t>INSTITUTO NACIONAL DE VIAS - INVIAS</t>
  </si>
  <si>
    <t>1172 DE 2015</t>
  </si>
  <si>
    <t>Interventoría para el mejoramiento y mantenimiento del paso nacional por Natagaima entre PR83+0100 y PR86+0400, Ruta 4506, del Departamento del Tolima</t>
  </si>
  <si>
    <t>1635 DE 2014</t>
  </si>
  <si>
    <t>Interventoría para el mejoramiento y mantenimiento de las carreteras Puente Real PR40+0500, Ruta 40CNB, paso por Chipaque, Ruta 40CNA y El Portal-El Antojo, Ruta 40CN01, Departamento de Cundinamarca, Modulo 1</t>
  </si>
  <si>
    <t>574 DE 2010</t>
  </si>
  <si>
    <t>CGR INGENIEROS &amp; ARQUITECTOS SAS</t>
  </si>
  <si>
    <t>CONSORCIO ODESSA</t>
  </si>
  <si>
    <t>INGEOCIM S. A. S.</t>
  </si>
  <si>
    <t xml:space="preserve">Interventoría técnica, administrativa y financiera para la construcción de las plataformas de viraje, prolongación de la pista, construcción de las franjas de seguridad y zona resa en el Aeropuerto Benito Salas de Neiva </t>
  </si>
  <si>
    <t>Contrato de Interventoría No. 17001160 H3 de 2017</t>
  </si>
  <si>
    <t xml:space="preserve">80 10 16, 81 10 15, </t>
  </si>
  <si>
    <t>Interventoría para el mantenimiento y rehabilitación de las carreteras: Pereira - Manizales, sector Chinchiná - Estación Uribe, Ruta 29 Tramo 2902; Tres Puertas - Puente Libertad, Sector Tres Puertas - La Manuela Ruta 50 Tramo 5005; Tres Puertas - La Estrella, Ruta 50 CL02; Quiebra de Vélez - Irra - La Felisa, sector La Estrella - La Felisa Ruta 29 Tramo 2903; Cauya - La Pintada, sector La Felisa - La Pintada, Ruta 25 Tramo 2508. Departamento de Caldas, Módulo 1.</t>
  </si>
  <si>
    <t>Intituto Nacional de Vías - INVIAS</t>
  </si>
  <si>
    <t>Contrato No. 2221 de 2012</t>
  </si>
  <si>
    <t>Interventoría a las obras para el mejoramiento y mantenimiento del paso nacional por el Guamo, ruta 4507 de la carretera Castilla - Girardot, Departamento del Tolima</t>
  </si>
  <si>
    <t>Contrato No. 1250 de 2014</t>
  </si>
  <si>
    <t>Interventoría de las obras de mejoramiento del sector PR63+0300 - PR61+0300 de la carretera Cebadal - Consaca - Sandona -Pasto, ruta 2501B</t>
  </si>
  <si>
    <t>Contrato No. 834 de 2004</t>
  </si>
  <si>
    <t>INGEOCIM S.A.S</t>
  </si>
  <si>
    <t>&lt;</t>
  </si>
  <si>
    <t>INGEOCIM S.A.S.</t>
  </si>
  <si>
    <t>20/10/1994</t>
  </si>
  <si>
    <t xml:space="preserve">ECOVIAS S.A.S </t>
  </si>
  <si>
    <t>CONSULTORÍA, ASESORIA E INTERVENTORIA TECNICA Y ADMINISTRATIVA DE LAS OBRAS DE REHABILITACIÓN Y MEJORAMIENTO DEL SECTOR K7+900 HASTA LA ABSCISA K17+905 DE CARRETERA MARIALABAJA - EL VISO (CRUZ DEL VISO). TRAMO 9505</t>
  </si>
  <si>
    <t>0647/94</t>
  </si>
  <si>
    <t>81 10 15</t>
  </si>
  <si>
    <t>CONSULTORIA, ASESORIA E INTERVENTORIA TECNICA, FINANCIERA Y ADMINISTRATIVA PARA LA REHABILITACION DE LA VIA CERETE - LORICA EN EL SECTOR K3+500 - K10+500 Y PARCHEO Y RENIVELACION DE LORICA - COVEÑAS. TRAMO 2103</t>
  </si>
  <si>
    <t>OJ-0431</t>
  </si>
  <si>
    <t>PROYECTOS Y GESTION DEL DESARROLLO SAS</t>
  </si>
  <si>
    <t>INTERVENTORIAS TECNICA, ADMINISTRATIVA, FINANCIERA, JURÍDICA, SOCIAL, AMBIENTAL y SISO DE LA REHABILITACIÓN DE LA PISTA DE MOMPÓS A TRAVÉS DE UNA SOBRECARPETA EN CONCRETO ASFALTICO</t>
  </si>
  <si>
    <t>DEPARTAMENTO DEL BOLIVAR</t>
  </si>
  <si>
    <t>MA-SI_x0002_3862 DE 2019</t>
  </si>
  <si>
    <t>GNG SERVICIO DE INGENIERIA S.A.S</t>
  </si>
  <si>
    <t>INTERVENTORÍA INTEGRAL AL MANTENIMIENTO LADO AIRE Y LADO TIERRA DE AEROPUERTOS REGIONAL ATLANTICO: LOTE 1: “REALIZAR LA INTERVENTORIA INTEGRAL AL MANTENIMIENTO LADO AIRE Y LADO TIERRA DEL AEROPUERTO SIMON BOLIVAR DE SANTA MARTA, MAGDALENA.</t>
  </si>
  <si>
    <t>AERONAUTICA CIVIL</t>
  </si>
  <si>
    <t>20000648 01 H3</t>
  </si>
  <si>
    <t>INTERVENTORIA TECNICA, ADMINISTRATIVA, FINANCIERA Y AMBIENTAL PARA LOS ESTUDIOS Y DISEÑOS Y LA ATENCION DE SITIOS CRITICOS DE LOS PR10+0114 (PUENTE GUARINO) DE LA CARRETERA HONDA – RIO ERMITAÑO RUTA 45 TRAMO 4510, PR34+0300 (PUENTE PADILLA), PR44+0500 (PUENTE LA PIRAGUA), PR46+1150 (PUENTE LUIS IGNACIO ANDRADE – COSTADO HONDA) DE LA CARRETERA FRESNO – HONDA RUTA 50 TRAMO 5007, DEPARTAMENTO DE TOLIMA.</t>
  </si>
  <si>
    <t>FONDO NACIONAL DE GESTION DEL RIESGO DE DESASTRES - UNGRD_x0002_INVIAS</t>
  </si>
  <si>
    <t>9677-04-747-2012</t>
  </si>
  <si>
    <t>INVELER CONSULTORIA S.A.S.</t>
  </si>
  <si>
    <t>CONSULTORIA, ASESORIA E INTERVENTORIA TECNICA Y ADMINISTRATIVA PARA LAS OBRAS DE CONSTRUCCION Y PAVIMENTACION DE LOS SECTORES K7+188 AL K8+942 Y DEL K10+600 AL K10+950, CONSTRUCCION DEL PUENTE PEDREGALES Y TERMINACION DEL PUENTE LA MINA, CONSTRUCCION DE LA RODADURA ASFALTICA ENTRE EL PUENTE ESCONDIDO Y EL K10+600 DE LA VARIANTE LA ROMELIA-EL POLLO, DE LA CARRETERA ALTERNA TRONCAL DE OCCIDENTE.</t>
  </si>
  <si>
    <t>1009-1999</t>
  </si>
  <si>
    <t>INTERVENTORIA TECNICA Y ADMINISTRATIVA PARA EL MANTENIMIENTO DE LA PLATAFORMA DE CARGA DEL AEROPUERTO JOSE MARIA CORDOBA DE RIONEGRO</t>
  </si>
  <si>
    <t>5000093-OH - 2005</t>
  </si>
  <si>
    <t>GNG SERVICIOS DE INGENIERIA S.A.S</t>
  </si>
  <si>
    <t>CONSORCIO AEREO GI 2024</t>
  </si>
  <si>
    <t xml:space="preserve">Verificar el contrato de Orden, allega apostille, cumple con la experiencia pero es necesario revisar apostillas. </t>
  </si>
  <si>
    <t>811015 801016</t>
  </si>
  <si>
    <t>TLL ARQUITECTOS E INGENIEROS S.A.S</t>
  </si>
  <si>
    <t>REDACCIONDEPROYECTO,DIRECCIONDELASOBRASYASISTENCIATECNICADELACONSTRUCCIONDELAURBANIZACIONDELAPARCELADELAUDITORIOCONSERVATORIO DE TORREVIEJA (ALICANTE)</t>
  </si>
  <si>
    <t>SOCIEDAD DE PROYECTOS TEMATICOS DE LA COMUNIDAD VALENCIANA</t>
  </si>
  <si>
    <t>81 10 15 80 10 16</t>
  </si>
  <si>
    <t>YTMING S.A.S</t>
  </si>
  <si>
    <t>INTERVENTORIA DE LA OBRA DE MEJORAMIENTO Y MANTENIMIENTO DEL SECTOR PR32+500 AL PR36+000 DE LA CARRETERA PASTO-MOJARRAS. RUTA 2502 DEPARTAMENTO NARIÑO</t>
  </si>
  <si>
    <t>81 10 15, 80 10 16</t>
  </si>
  <si>
    <t>PC INTERVENTORES S.A.S</t>
  </si>
  <si>
    <t>INTERVENTORIA PARA EL MEJORAMIENTO Y MANTENIMIENTO CARRETERA CEBADAL - CONSACA - SANDONA PASTO RUTA 2501B, DEPARTAMENTO DE NARIÑO</t>
  </si>
  <si>
    <t>CONSORCIO INT ANTONIO NARIÑO</t>
  </si>
  <si>
    <t>DESARROLLO EN INGENIERIA SAS</t>
  </si>
  <si>
    <t>INTERVENTORIA, TECNICA, ADMINISTRATIVA, CONTABLE, FINANCIERA Y JURIDICA DEL PROYECTO OBRA PUBLICA PARA EL MANTENIMIENTO, ADECUACION Y AMPLIACION
DEL AERÓDROMO DEL CAMANDO AEREO DE MANTENIMIENTO CAMAN(MADRIDCUNDINAMARCA)</t>
  </si>
  <si>
    <t>FAC</t>
  </si>
  <si>
    <t>373-00-A-COFACDINSA-
2012</t>
  </si>
  <si>
    <t>Interventoría de los estudios y diseños, pavimentación y/o repavimentación de las vías incluidas dentro del programa de pavimentación de infraestructura vial de integración y desarrollo grupo 67 tramo 1 vía Córdoba- troncal con una longitud de 8,00 kilómetros. Tramo 2 vía funes-troncal (pilcuan) con una longitud de 7.90 kilómetros, tramo 3 vía iles pilcuan con una longitud 8,50 kilómetros tramo 4 vía potosí• las lajas con una longitud de1,86 kilómetros tramo 5 vía potosí - las lajas con una longitud de 0,70 kilómetros en eldepartamento de Nariño</t>
  </si>
  <si>
    <t>INSTITUTO NACIONAL DE VIAS</t>
  </si>
  <si>
    <t>2459 DE 2005</t>
  </si>
  <si>
    <t>CONCREAD S.A.S</t>
  </si>
  <si>
    <t xml:space="preserve"> CONSORCIO DINCO AERO</t>
  </si>
  <si>
    <t>3‐oct.‐13</t>
  </si>
  <si>
    <t>3‐dic.‐12</t>
  </si>
  <si>
    <t>ALDEIC SAS BIC</t>
  </si>
  <si>
    <t>Interventoriaparaelmejoramientoymantenimientodelacarretea Puente Nacional -Bucaramanga</t>
  </si>
  <si>
    <t>RAUL CASTAÑO ABUFHELE</t>
  </si>
  <si>
    <t>JORGE ERNESTO MENDEZ
PACHON</t>
  </si>
  <si>
    <t>INTERVENTORÍA PARA EL MEJORAMIENTO Y
MANTENIMIENTO DE LA CARRETERA: SARDINATA -
CÚCUTA, SECTOR SARDINATA – EL ZULIA ENTRE EL
PR18+0500 AL PR57+0600; RUTA 70 TRAMO 09</t>
  </si>
  <si>
    <t>23‐nov.‐10</t>
  </si>
  <si>
    <t>20‐nov.‐09</t>
  </si>
  <si>
    <t>Interventoría de las obras de mejoramiento y mantenimiento de la carretera Chaparral - Ortega Sector Chaparral (PR1+0000) - Olaya Herrera (PR26+00000) Ruta 3602</t>
  </si>
  <si>
    <t>18‐nov.‐04</t>
  </si>
  <si>
    <t>31‐dic.‐03</t>
  </si>
  <si>
    <t>Interventoría Técnica y Administrativa para el mantenimiento de la Plataforma del Aeropuerto Internacional El Dorado: cambio de losas en Bogotá D.C.</t>
  </si>
  <si>
    <t>CONSORCIO PASTO RAJ</t>
  </si>
  <si>
    <t>CONSTRUCTORA AICOS SAS</t>
  </si>
  <si>
    <t>EMPRESAS GRUPO ROMERO SAS</t>
  </si>
  <si>
    <t>CONSORCIO AEROCIVIL EGR 2024</t>
  </si>
  <si>
    <t>JAMES ALBERTO KAMMERER JIMENEZ</t>
  </si>
  <si>
    <t>INTREVENTORIA PARA EL MANTENIMIENTO Y
REHABILITACION DE LA CARRETERA DABEIBASANTAFE
DE ANTIOQUIA RUTA 62 TRAMO 6203 EN
EL DEPARTAMENTO DE ANTIOQUIA -MODULO 2</t>
  </si>
  <si>
    <t>INTERVENTORIA TÉCNICA Y ADMINISTRATIVA
PARA LAS OBRAS DE CONSTRUCCION DE LA
PLATAFORMA Y EL MANTENIMIENTO DE LA
INSFRAESTRUTURA COMPLEMENTARIA DEL
AEROPUERTO LEÓN BENTLEY DE MITÚ - VAUPES</t>
  </si>
  <si>
    <t>JORES INGENIERIA S.A.S</t>
  </si>
  <si>
    <t>CONSORCIO JORES-K-PASTO</t>
  </si>
  <si>
    <t>31/06/2022</t>
  </si>
  <si>
    <t>EPYPSA SAS</t>
  </si>
  <si>
    <t>REALIZAR LA INTERVENTORIA INTEGRAL A LA REHABILITACIÓN DE LA PISTA Y CALLES DE RODAJE; ADECUACIÓN DE LOS CANALES Y ZONAS DE SEGURIDAD Y MANTENIMIENTO RUTINARIO DE LAS AREAS LADO AIRE Y LADO TIERRA DEL AEROPUERTO PALONEGRO DE BUCARAMANGA, SANTANDER</t>
  </si>
  <si>
    <t>811015
801016</t>
  </si>
  <si>
    <t>CELQO SAS</t>
  </si>
  <si>
    <t>INTERVENTORÍA PARA LA REHABILITACIÓN DE LA CARRETERA CHOCONTÁ - TUNJA</t>
  </si>
  <si>
    <t>INTERVENTORÍA PARA LA REHABILITACIÓN Y MANTENIMIENTO DE LA CARRETERA BRICEÑO - CHOCONTÁ - TUNJA - DUITAMA</t>
  </si>
  <si>
    <t xml:space="preserve">INTERVENTORÍA TÉCNICA  Y ADMINISTRATIVA PARA EL MANTENIMIENTO DE LA PISTA DEL AEROPUERTO DE MUZO - BOYACA </t>
  </si>
  <si>
    <t>CONSORCIO INTER-EPYCELQO</t>
  </si>
  <si>
    <t>CONSORCIO ECOPROYECTOS</t>
  </si>
  <si>
    <t>REALIZAR LA INTERVENTORIA INTEGRAL A LA REHABILITACION DE LA PISTA Y CALLE DE RODAJE-ADECUACION DE LOS CANALES Y ZONAS DE SEGURIDAD Y MANTENIMIENTO RUTINARIO DE LAS AREAS LADO AIRE Y LADO TIERRA DEL AEROPUERTO PALONEGRO DE BUCARAMANGA SANTANDER</t>
  </si>
  <si>
    <t>no cumple</t>
  </si>
  <si>
    <t>INFRAOBRAS INGENIERIA SAS</t>
  </si>
  <si>
    <t>0835 DE 2006 INTERVENTORIA TECNICA Y ADMINISTRATIVA DE LA
CONSTRUCCION DE LA INTERSECCION AVENIDA SAN
LUIS - VIA A UREÑA - PUENTE GAITAN DURAN.</t>
  </si>
  <si>
    <t>ALCALDÍA DE SAN JOSÉ DE CÚCUTA</t>
  </si>
  <si>
    <t>TOTAL INC SAS BIC</t>
  </si>
  <si>
    <t>12000104 - OH - 2012 NTERVENTORIA TECNICA Y ADMINISTRATIVA PARA
LAS OBRAS DE AMPLIACION Y EL MANTENIMIENTO DE
LA PISTA DEL AEROPUERTO GUILLERMO LEON
VALENCIA DE LA CIUDAD DE POPAYAN.</t>
  </si>
  <si>
    <t>CONSORCIO INTERVENTORIA IT</t>
  </si>
  <si>
    <t>AESA PROYECTOS SAS</t>
  </si>
  <si>
    <t>INTERVENTORÍA PARA EL MANTENIMIENTO Y REHABILITACIÓN EN LAS CARRETERAS HATILLO (HOYO RICO) - LOS LLANOS TARAZA - CAUCASIA, RUTA 25, TRAMO 2510 SECTOR HOYO RICO (PR 52+474)  -LOS LLANOS, TRAMO 2511 SECTOR LOS LLANOS - YARUMAL (PR25+0050) Y VALDIVIA - TARAZA Y TRAMO 2512 TARAZA - CAUCASIA. EN EL DEPARTAMENTO DE ANTIOQUIA. MODULO 3.</t>
  </si>
  <si>
    <t>INTERVENTORÍA TÉCNICA Y ADMINISTRATIVA PARA EL MANTENIMIENTO DE LA PISTA Y AMPLIACIÓN DE LA PLATAFORMA DEL AEROPUERTO DE ARAUCA</t>
  </si>
  <si>
    <t>INTERVENTORÍA TÉCNICA Y ADMINISTRATIVA PARA LAS OBRAS DE MANTENIMIENTO DE LA PISTA, CALLES DE RODAJE Y PLATAFORMA MEDIANTE REPARCHEO EN EL AEROPUERTO GUAYMARAL DE SANTA FE DE BOGOTÁ</t>
  </si>
  <si>
    <t>OCCAS INGENIERIA SAS</t>
  </si>
  <si>
    <t>CONSORCIO AEROPUERTO AO</t>
  </si>
  <si>
    <t>OSWALDO LUIS GUITIERREZ CHARRY</t>
  </si>
  <si>
    <t xml:space="preserve">INTERVENTORIA PARA EL MEJORAMIENTO Y MANTENIMIENTO DE LA CARRETERA CUCUTA- PAMPLONA- PRESIDENTE, SECTOR PR 71+0680 AL PR 3+0360, RUTA 55 TRAMO 5505 </t>
  </si>
  <si>
    <t>JJAB SAS</t>
  </si>
  <si>
    <t>CONSORCIO OJB</t>
  </si>
  <si>
    <t>HERNANDEZ PANTOJA SAS</t>
  </si>
  <si>
    <t>Interventoria técnica, administrativa y financiera para
la construcción de las plataformas de viraje,
prolongacion de la pista, construccion de las franjas
de seguridad y zona resa en el aeropuerto benito
salas de Neiva.</t>
  </si>
  <si>
    <t>Interventoría técnica, administrativa, legal, financiera
y ambiental al contrato de obra para la conformación
de terrenos para franjas de pista y zona resa en la
cabecera 26 y obras complementarias en el
aeropuerto Internacional Matecaña de Pereira</t>
  </si>
  <si>
    <t>MUNICIPIO DE PEREIRA</t>
  </si>
  <si>
    <t>En la certificación allegada por parte del proponente con relación al contrato de orden No. 3 se indica que mediante el contrato en cuestión se intervino una vía de segundo orden. Por lo anterior, no se considera valido el contrato aportado, toda vez que mediante este no se cumple el regisito de experiencia general definido en el capítulo 10,1,1 del pliego tipo.</t>
  </si>
  <si>
    <t>CODIPRO INGENIERIA LTDA</t>
  </si>
  <si>
    <t>INTERVENTORÍA PARA EL MEJORAMIENTO Y MANTENIMIENTO CARRETERA VIAJANO - SAN MARCOS, RUTA 74 TRAMO 7403</t>
  </si>
  <si>
    <t>INTERVENTORÍA PARA EL MEJORAMIENTO, GESTIÓN PREDIAL, SOCIAL Y AMBIENTAL DE LA VÍA ASTILLEROS-TIBU EN EL
DEPARTAMENTO DE NORTE DE SANTANDER PARA EL PROGRAMA "VÍAS PARA LA EQUIDAD" MODULO 3</t>
  </si>
  <si>
    <t>REALIZAR LA INTERVENTORÍA INTEGRAL A LA REHABILITACIÓN DE LA PLATAFORMA, ESTUDIOS, DISEÑOS Y CONSTRUCCIÓN
DE VÍA INTERNA, MANTENIMIENTO LADO TIERRA Y AIRE DEL AEROPUERTO INTERNACIONAL DE SAN ANDRÉS Y EL
MANTENIMIENTO LADO TIERRA Y AIRE DEL AEROPUERTO DE PROVIDENCIA.</t>
  </si>
  <si>
    <t>INTERVENTORIA TECNICA, LEGAL, FINANCIERA, ADMINISTRAVIA, AMBIENTAL, PREDIAL Y SOCIAL DEL PROYECTO ESTUDIOS
Y DISEÑOS, GESTION PREDIAL SOCIAL Y AMBIENTAL Y MEJORAMIENTO DEL PROYECTO TRONCAL CENTRAL DEL NORTE</t>
  </si>
  <si>
    <t>INGEBAMER SAS</t>
  </si>
  <si>
    <t>CONSORCIO SANDONÁ</t>
  </si>
  <si>
    <t>23/8/2001</t>
  </si>
  <si>
    <t>ARREDONDO MADRID INGENIEROS CIVILES SAS</t>
  </si>
  <si>
    <t>Interventoría para el mantenimiento de la carretera La Mansa - Ciudad bolivar- amagá- Primavera</t>
  </si>
  <si>
    <t>Interventoría de las obras de mejoramiento del sector K0+000 (Pueblo Rico) al K6+500, de la carretera Pueblo Rico -Apia, Ruta 50, Tramo 5003.</t>
  </si>
  <si>
    <t>Interventoría para el mejoramiento, gestión social, predial y ambiental de la vía San José del Guaviare- Puente Nowen para el programa vías para la Equidad, Módulo 3.</t>
  </si>
  <si>
    <t>VIASTOP SAS</t>
  </si>
  <si>
    <t>Interventoría integral para la rehabilitación de pista y calle de rodaje, ampliación de plataforma, construcción de calle de rodaje, adecuación de franjas de seguridad y mantenimiento lado aire y tierra del aeropuerto de Arauca.</t>
  </si>
  <si>
    <t>CONSORCIO VYA NARIÑO</t>
  </si>
  <si>
    <t>PJ INGENIERÍA Y SERVICIOS SAS</t>
  </si>
  <si>
    <t>C&amp;A PROFESIONALES DE INGENIERÍA SAS</t>
  </si>
  <si>
    <t xml:space="preserve">INTERVENTORIA TECNICA Y ADMINISTRATIVA PARA EL MANTENIMIENTO DE LA INFRAESTRUCTURA COMPLEMENTARIA Y MANTENIMIENTO PLATAFORMA DEL AEROPUERTO ERNESTO CORTISSOZ DE BARRANQUILLA </t>
  </si>
  <si>
    <t>INTERVENTORIA PARA EL MEJORAMIENTO Y MANTENIMIENTO DE LA CARRETERA CUCUTA - PAMPLONA - PRESIDENTE PR117+200 AL PR90+000 RUTA 55 TRAMO 5505</t>
  </si>
  <si>
    <t>ENLACE CONSULTOR SAS</t>
  </si>
  <si>
    <t>INTERVENTORIA PARA LA REHABILITACIÓN DE LOS TRAMOS: 1. ENTRE LA CARRERA 27 CON CALLE 65 EN BUCARAMANGA, (COLEGIO LA SALLE) SIN INCLUIR EL PUENTE HASTA LA INTERSECCIÓN PALENQUE (PR 71+301), 2. SECTOR COMPRENDIDO ENTRE LA INTERSECCIÓN PALENQUE (PR 71+310 RUTA 6602) Y LA INTERSECCIÓN T DEL AEROPUERTO (PR 63+800 RUTA 6602) Y 3. SECTOR COMPRENDIDO ENTRE LA INTERSECCIÓN T DEL AEROPUERTO (PR 63+800 RUTA 6602) Y EL AEROPUERTO DE PALONEGRO DE BUCARAMANGA Y LA  CONSTRUCCIÓN DEL RETORNO UBICADO EN EL PR. 76+680 AL PR 76+990 DEL TRAMO ENTRE LA CARRERA 27 CON CALLE 65 EN BUCARAMANGA, (COLEGIO LA SALLE) HASTA LA INTERSECCIÓN PALENQUE (PR 71+301)</t>
  </si>
  <si>
    <t>IDESAN</t>
  </si>
  <si>
    <t>CONSORCIO SAN BARTOLOME 2024</t>
  </si>
  <si>
    <t>12-AGO-07</t>
  </si>
  <si>
    <t>15-SEP-06</t>
  </si>
  <si>
    <t>DARIO MONTOYA MIER</t>
  </si>
  <si>
    <t>INTERVENTORIA PARA EL MEJORAMIENTO Y MANTENIMIENTO DE LA CARRETERA PUEBLO NUEVO - BOSCONIA - VALLEDUPAR. RUTA 80 TRAMO 8003</t>
  </si>
  <si>
    <t>15-JUN-04</t>
  </si>
  <si>
    <t>31-DIC-02</t>
  </si>
  <si>
    <t>INTERVENTORIA TECNICA Y ADMINISTRATIVA PARA LA CONSTRUCCION DE LA FRANJA CENTRAL DE LA PISTA DEL AEROPUERTO LEON BENTLEY - MITU</t>
  </si>
  <si>
    <t>UAEAC</t>
  </si>
  <si>
    <t>MORAM CONSULTORIA SAS</t>
  </si>
  <si>
    <t>CONSORCIO DMM</t>
  </si>
  <si>
    <t>INFRACOA COLOMBIA SAS</t>
  </si>
  <si>
    <t xml:space="preserve">Interventoría para el mejoramiento y mantenimiento de la Carretera Paso Nacional por la Virginia del PRO +000 Al PR$ +0455 De La Ruta 25 RSA </t>
  </si>
  <si>
    <t>EC CONSULTORIA SAS</t>
  </si>
  <si>
    <t xml:space="preserve">Interventoría para el mejoramiento y mantenimiento de los sectores Neiva-Balsillas-Santo Domingo -Y Santo Domingo -perlas III- La Mina de la carretera Neiva -San Vicente- ruta 30  tramos 3001 y 3002  Departamento de Huila y Caquetá, Modulo 1 </t>
  </si>
  <si>
    <t>ESTUTEC SAS</t>
  </si>
  <si>
    <t>INTERVENTORIA TÉCNICA Y ADMINISTRATIVA PARA LOS ESTUDIOS Y DISEÑOS PARA LA ADECUACIÓN, AMPLIACIÓN Y MEJORAMIENTO DE: PISTA, PLATAFORMA, CERRAMIENTO Y CANALIZACIÓN DEL AEROPUERTO DE NECOCLÍ - ANTIOQUIA (Ítem No. 2)</t>
  </si>
  <si>
    <t>REALIZAR LA INTERVENTORÍA TÉCNICA Y ADMINISTRATIVA PARA LAS OBRAS DE CONSTRUCCION [AMPLIACION] DE PISTA, PLATAFORMA [ESTUDIOS, DISEÑOS Y OBRAS], CALLE DE RODAJE [PLATAFORMA DE VIRAJE NORTE] Y CANALES DEL AEROPUERTO LEGUIZAMO.</t>
  </si>
  <si>
    <t>CONSULTORIA INGENIERIA ESTUDIOS ECONÓMICOS CITEC SAS</t>
  </si>
  <si>
    <t>Interventoría para la Pavimentación Aeropuerto San José del Guaviare</t>
  </si>
  <si>
    <t>DEPARTAMENTO ADMINISTRATIVO DE AERONAUTICA CIVIL</t>
  </si>
  <si>
    <t>Interventoría de las obras de pavimentación del Sector Santuario La Piñuela K 73+000 -K 84 +400 de la Carretera  Medellín-Bogotá.</t>
  </si>
  <si>
    <t>MINISTERIO DE OBRAS PUBLICAS</t>
  </si>
  <si>
    <t>CONSORCIO INCE PASTO 2024</t>
  </si>
  <si>
    <t>INGENIERIA MONCADA GONZALES Y ASOCIADOS SAS</t>
  </si>
  <si>
    <t>INTERVENTORIA PARA EL MANTENIMIENTO DE LA CARRETERA UBATE - CHIQUINQUIRA</t>
  </si>
  <si>
    <t>INTERVENTORIA PARA EL MEJORAMIENTO Y MANTENIMIENTO DE LA CARRETERA OCAÑA - SARDINATA SECTOR OCAÑA ALTO DEL POZO - RUTA 70 TRAMO 08, DEPARTAMENTO DENORTE DE SANTANDER - MODULO 2</t>
  </si>
  <si>
    <t>GRUPO POSSO SAS</t>
  </si>
  <si>
    <t>REALIZAR INTERVENTORIA TECNICA Y ADMINISTRATIVA PARA EL ESTUDIO, DISEÑO Y MANTENIMIENTO DE PISTA,  CALLE DE RODAJE y PLATAFORMA  DE LOS AEROPUERTOS GUAYMARAL FLORENCIA Y SAN VICENTE DEL CAGUAN - DEPARTAMENTO DE CUNDINAMARCA.</t>
  </si>
  <si>
    <t xml:space="preserve">Unidad Administrativa Especial de Aeronautica Civil </t>
  </si>
  <si>
    <t>CONSORCIO INGENIERIA POSSO</t>
  </si>
  <si>
    <t>PI SAS</t>
  </si>
  <si>
    <t>INTERVENTORIA DE LAS OBRAS DE MEJORAMIENTO Y
MANTENIMIENTO DE LA CARRETERA MEDIACANOA - ANSERMANUEVO -
LA VIRGINIA SECTOR ANSERMANUEVO - LA VIRGINIA RUTA 2302
MODULO 2</t>
  </si>
  <si>
    <t>INTERVENTORIA MEJORAMIENTO Y MANTENIMIENTO CARRETERA
OCAÑA - SARDINATA - CUCUTA. SECTOR ALTO DEL POZO - SARDINATA
PR69+000 AL PR 128+000, RUTA 70, TRAMO 7008.</t>
  </si>
  <si>
    <t>INTERVENTORIA TECNICA Y ADMINISTRATIVA PARA LAS OBRAS DE
AMPLIACION DE PISTA Y MANTEMIENTO DE ZONAS DE SEGURIDAD DEL
AEROPUERTO LA MACARENA</t>
  </si>
  <si>
    <t>INTERVENTORIA INTEGRAL PARA LAS OBRAS DE MEJORAMIENTO Y
CONSERVACION DE LA PISTA SUR 13R-31L Y DE LA PISTA NORTE 13L-
31RL, Y LA INFRAESTRUCTURA COMPLEMENTARIA DEL AEROPUERTO
INTERNACIONAL DEL DORADO</t>
  </si>
  <si>
    <t>INTERVENTORÍA TÉCNICA, FINANCIERA Y ADMINISTRATIVA DE LA
EJECUCIÓN DE LAS OBRAS PARA EL MANTENIMIENTO, ADECUACIÓN Y
AMPLIACIÓN DE LOS AERODROMOS EN EL CACOM-1 (PTO. SALGARCUNDINAMARCA)
Y EL CACOM-2 (APIAY-META)</t>
  </si>
  <si>
    <t>FUERZA AEREA COLOMBIANA</t>
  </si>
  <si>
    <t>CAYCO SAS</t>
  </si>
  <si>
    <t xml:space="preserve">INTERVENTORÍA TÉCNICA Y ADMINISTRATIVA PARA LOS ESTUDIOS Y DISEÑOS PARA LA ADECUACIÓN, AMPLIACIÓN Y MEJORAMIENTO DE: PISTA, PLATAFORMA, CERRAMIENTO Y CANALIZACIÓN DEL AEROPUERTO DE NECOCLI - ANTIOQUÍA </t>
  </si>
  <si>
    <t>Interventoría para la construcción de la fase ii de la doble calzada Cisneros (pr 49+000)-Loboguerrero (pr 63+000), sector (pr 51+000) al (pr 61+500) de la carretera Buga - Buenaventura, incluye ajuste de diseños, gestión social, predial y ambiental</t>
  </si>
  <si>
    <t>Instituto Nacional de Vias - INVIAS</t>
  </si>
  <si>
    <t>(1) EL PROPONENTE NO APORTA CONTRATOS QUE CUMPLAN CON LA EXPERIENCIA ESPECÍFICA SOLIDITADA EN EL PROCESO, POR ESTA RAZÓN, NO CUMPLE POR EXPERIENCIA.</t>
  </si>
  <si>
    <t>,</t>
  </si>
  <si>
    <t>DANACIB SAS</t>
  </si>
  <si>
    <t>INTERCONSTRUCCIONES Y DISEÑO SAS</t>
  </si>
  <si>
    <t xml:space="preserve">AEROCIVIL </t>
  </si>
  <si>
    <t>81101500 -80101600</t>
  </si>
  <si>
    <t>PROYECTOS LUCARNA SAS</t>
  </si>
  <si>
    <t xml:space="preserve"> CONSORCIO INTERNARIÑO 2024</t>
  </si>
  <si>
    <t>MAB INGENIERÍA DE
VALOR S.A.</t>
  </si>
  <si>
    <t>INTERVENTORIA TECNICA Y ADMINISTRATIVA PARA
EL DISEÑO Y LAS OBRAS DE MANTENIMIENTO DE
PISTA Y PLATAFORMA EN EL AEROPUERTO
"GUSTAVO ROJAS PINILLA" DE SAN ANDRES</t>
  </si>
  <si>
    <t>15000130-OJ-
2015</t>
  </si>
  <si>
    <t>MAB SERVICIOS S.A.S.</t>
  </si>
  <si>
    <t>INTERVENTORÍA, PARA EL MANTENIMIENTO Y
REHABILITACIÓN DE LA RED VIAL PRIMARIA A CARGO
DE INVIAS, GRUPO 7 "MODULO 4 INTERVENTORÍA
PARA EL MANTENIMIENTO Y REHABILITACIÓN DE LA
CARRETERA PUERTA DE HIERRO – MAGANGUÉ –
YATÍ, RUTA 78 TRAMO 7802. DEPARTAMENTO DE
BOLÍVAR."</t>
  </si>
  <si>
    <t>2583-2012</t>
  </si>
  <si>
    <t>MAB INFRAESTRUCTURA
S.A.S.</t>
  </si>
  <si>
    <t>CONTRATAR LA INTERVENTORÍA TÉCNICA Y
ADMINISTRATIVA PARA EL MANTENIMIENTO DE LA
PISTA DEL AEROPUERTO DE LETICIA</t>
  </si>
  <si>
    <t xml:space="preserve">                                                              AEROCIVIL</t>
  </si>
  <si>
    <t>9000329-OJ-09</t>
  </si>
  <si>
    <t>INTERVENTORIA PARA LA CONTINUACIÓN DE: LA
CONSTRUCCIÓN, MEJORAMIENTO, REHABILITACIÓN,
MANTENIMIENTO, GESTIÓN SOCIAL, PREDIAL Y
AMBIENTAL DE LA TRONCAL DEL MAGDALENA,
TRAMO SAN ALBERTO - SAN ROQUE EN EL
DEPARTAMENTO DE CESAR</t>
  </si>
  <si>
    <t>1189 DE 2018</t>
  </si>
  <si>
    <t>CONTRATAR LA INTERVENTORÍA TÉCNICA Y
ADMINISTRATIVA PARA LA CONSTRUCCIÓN DE
TERMINAL Y EL MANTENIMIENTO DE PISTA, CALLES
DE RODAJE, PLATAFORMA, TERMINAL Y CANALES Y
ZONAS DE SEGURIDAD DEL AEROPUERTO EL EDÉN
DE ARMENIA</t>
  </si>
  <si>
    <t>17001690 H3 DE 2017</t>
  </si>
  <si>
    <t xml:space="preserve">11-dic-12 </t>
  </si>
  <si>
    <t>INTERVENTORÍA, PARA EL MANTENIMIENTO Y
REHABILITACIÓN DE LA RED VIAL PRIMARIA A CARGO
DE INVIAS, GRUPO 6 "MODULO 5 INTERVENTORÍA
PARA EL MANTENIMIENTO Y REHABILITACIÓN DE LA
CARRETERA LA MANSA PRIMAVERA SECTOR CIUDAD
BOLÍVAR – CAMILO C., RUTA 60 TRAMO 6003,
DEPARTAMENTO DE ANTIOQUIA.</t>
  </si>
  <si>
    <t>2584-2012</t>
  </si>
  <si>
    <t xml:space="preserve">CONSORCIO MAB INGENIERÍA </t>
  </si>
  <si>
    <t>INGENIERIA MASTER S.A.S.</t>
  </si>
  <si>
    <t>REALIZAR LA INTERVENTORIA TECNICA Y ADMINISTRATIVA PARA LOS ESTUDIOS DISEÑO Y MANTENIMIENTO DE LAS PISTAS Y PLATAFORMAS EN LOS AEROPUERTOS DE MARIQUITA E IBAGUE, LA INFRAESTRUCTURA COMPLEMENTARIA Y CALLES DE RODAJE DE AEROPUERTO DE MARIQUITA</t>
  </si>
  <si>
    <t>INTERVENTORIA TECNICA, ADMINISTRATIVA, FINANCIERA Y AMBIENTAL PARA LOS ESTUDIOS Y DISEÑOS Y PARA LA ATENCIÓN DE SITIOS CRÍTICOS EN LOS PR´S 14+0050, 16+0850, 18+0070, 20+0200, 21+0300, 30+0500, DEL PR31+0000 AL PR31+0600 DE LA CARRETERA TUNJA - PÁEZ. RUTA 60 TRAMO 6009, EN EL DEPARTAMENTO DE BOYACA.</t>
  </si>
  <si>
    <t>UNGRD</t>
  </si>
  <si>
    <t>INGENIERIA MATRIZ S.A.S.</t>
  </si>
  <si>
    <t>CONSORCIO PROSPERAR ANTONIO NARIÑO</t>
  </si>
  <si>
    <t>ING INGENIERÍA S.A.S</t>
  </si>
  <si>
    <t>INTERVENTORÍA PARA EL MEJORAMIENTO Y MANTENIMIENTO DE LA CARRETERA GUACHUCAL – IPIALES RUTA 0801.</t>
  </si>
  <si>
    <t>1652 DE 2006</t>
  </si>
  <si>
    <t>INTERVENTORÍA PARA EL MEJORAMIENTO Y MANTENIMIENTO DE LA CARRETERA BUCARAMANGA-CUESTABOBA SECTOR PR37+0000 AL PR70+000 RUTA 66 TRAMO 6603</t>
  </si>
  <si>
    <t>2278 DE 2006</t>
  </si>
  <si>
    <t>GAVINCO INGENIEROS CONSULTORES S.A.S</t>
  </si>
  <si>
    <t>INTERVENTORÍA  ESTUDIOS  Y DISEÑOS DE ING Y CONSTRUCCIÓN DE INFRAEST COMPLEMENTARIA, CERRAMIENTOS, PLATAFORMA Y GESTIÓN SOCIAL, PREDIAL, AMBIENTAL Y LOS ESTUDIOS Y DISEÑOS DE INGENIERÍA REHABILITACIÓN DE LA PISTA APTO PASTO</t>
  </si>
  <si>
    <t>18001645 02 H3 de
2018</t>
  </si>
  <si>
    <t>CONSORCIO INGAVI 1299</t>
  </si>
  <si>
    <t>JOYCO SAS BIC</t>
  </si>
  <si>
    <t>INTERVENTORIA PARA EL MEJORAMIENTO Y MANTENIMIENTO DE LA CARRETERA VIA ALTERNA AL PUERTO DE SANTA MARTA, SECTOR MAMATOCO, TERMINAL MARITIMO, TRAMO (9007A), EN
EL DEPARTAMENTO DEL MAGDALENA</t>
  </si>
  <si>
    <t>Instituto Nacional de Vias - Invias</t>
  </si>
  <si>
    <t>1199-14</t>
  </si>
  <si>
    <t>FJB INGENIERÍA S.A.S</t>
  </si>
  <si>
    <t>Asesoría a la Inspección Fiscal del Proyecto de Construcción Ampliación
Camino La Pólvora, sector Enlace Ruta 68- Quebrada Las Animas, tramo
Dm. 0,000 (Enlace Ruta 68) al Dm. 17.864,240, provincia de Valparaiso ,
V Región.</t>
  </si>
  <si>
    <t>Ministerio de Obras
Públicas de Chile</t>
  </si>
  <si>
    <t>Asesoría a la Inspección Fiscal de la Concesión Aeropuerto Internacional Arturo Merino Benítez de Santiago</t>
  </si>
  <si>
    <t>CONSORCIO AEROPORTUARIO FJ</t>
  </si>
  <si>
    <t>ASISTENCIA TÉCNICA PARA EL CONTROL Y VIGILANCIA (A.T.C.V) DE LA OBRA: RECRECIDO DE PISTA Y CALLE. AEROPUERTO DE REUS.</t>
  </si>
  <si>
    <t>AENA AEROPUERTOS S.A.</t>
  </si>
  <si>
    <t>334/05</t>
  </si>
  <si>
    <t>ASISTENCIA TÉCNICA PARA EL CONTROL Y VIGILANCIA (A.T.C.V) DE LA OBRA: AMPLIACIÓN DE LA PLATAFORMA. AEROPUERTO DE MELILLA</t>
  </si>
  <si>
    <t>355/04</t>
  </si>
  <si>
    <t>R&amp;M CONSTRUCCIONES E INTERVENTORIAS S.A.S</t>
  </si>
  <si>
    <t>“EJECUTAR LA INTERVENTORIA, TECNICA,
ADMINISTRATIVA, FINANCIERA, JURIDICA,
SOCIAL, AMBIENTAL Y SST AL CONTRATO QUE
SUSCRIBA EL FONDO DE DESARROLLO LOCAL
COMO RESULTADO DEL PROCESO DE
LICITACIÓN PÚBLICA No FDLPA-LP-017-2020,
CUYO OBJETO ES “CONTRATAR A PRECIOS
UNITARIOS FIJOS Y A MONTO AGOTABLE LAS
OBRAS PARA LA CONSERVACIÒN DE LA MALLA
VIAL Y SU ESPACIO PÚBLICO ASOCIADO EN LA
LOCALIDAD DE PUENTE ARANDA</t>
  </si>
  <si>
    <t>ALCALDIA DE
PUENTE
ARANDA</t>
  </si>
  <si>
    <t>320 DE
2020</t>
  </si>
  <si>
    <t>INTERVENTORÍA TÉCNICA, ADMINISTRATIVA,
LEGAL, FINANCIERA, SOCIAL, AMBIENTAL Y
S&amp;SO PARA LA CONSTRUCCIÓN DE LAS OBRAS
FALTANTES DE LA AVENIDA SANTA LUCIA
DESDE LA AVENIDA JORGE GAITÁN CORTES
HASTA LA AVENIDA GENERAL SANTANDERPROYECTO
170 DEL GRUPO 1 DEL ACUERDO
DE VALORIZACIÓN 180 DE 2005 EN BOGOTÁ
DC.</t>
  </si>
  <si>
    <t>IDU</t>
  </si>
  <si>
    <t>IDU-871-2013</t>
  </si>
  <si>
    <t>INTERVENTORIA TECNICA, ADMINISTRATIVA Y
FINANCIERA DE LA REHABILITACION Y
MEJORAMIENTO DE VIAS EN LOS SECTORES
DE CIUDAD LATINA, PORTOALEGRE, LEON XIII,
NEMESIS, EL ALTICO, EL DORADO Y
ADECUACION DE DIFERENTES OBRAS
PUBLICAS DEL MUNICIPIO DE SOACHA -
CUNDINAMARCA</t>
  </si>
  <si>
    <t>MUNICIPIO DE
SOACHA</t>
  </si>
  <si>
    <t>587-2014</t>
  </si>
  <si>
    <t>FERNANDEZ INGENIEROS CONSULTORES S.A.S</t>
  </si>
  <si>
    <t>INTERVENTORIA MANTENIMIENTO REHABILITACION DE LA CARRETERA VIAL ALTERNA AL PUERTO DE SANTA MARTA SECTOR MAMATOCO TERMINAL MARITIMO TRAMO 9007A INCLUIDAS ESTRUCTURAS DE PUENTES VEHICULARES DPTO MAGDALENA</t>
  </si>
  <si>
    <t>1751 DE 2019</t>
  </si>
  <si>
    <t xml:space="preserve">811016
</t>
  </si>
  <si>
    <t>REALIZAR LA INTERVENTORIA TECNICA Y ADMINISTRATIVA PARA LAS OBRAS DE MANTENIMIENTO DE LA PISTA EN LOS AEROPUERTOS JUAN CASIANO SOLIS DE GUAPI, DEPARTAMENTO DE CAUCA Y REYES MURILLO DE NUQUI, DEPARTAMENTO DE CHOCO</t>
  </si>
  <si>
    <t>15000323-OH-2015</t>
  </si>
  <si>
    <t>811016
811015</t>
  </si>
  <si>
    <t>INGENIERIA Y CONSULTORIA INGECON S.A.S</t>
  </si>
  <si>
    <t>CONTRATAR LA INTERVENTORIA TECNICA Y ADMINISTRATIVA PARA EL MANTENIMIENTO Y LA DEMARCACION DE LA PISTA DEL AEROPUERTO "CANANGUCHAL" DE VILLAGARZÓN-PUTUMAYO</t>
  </si>
  <si>
    <t>UNIDAD ADMINISTRATIVA ESPECIAL AREONAUTICA CIVIL</t>
  </si>
  <si>
    <t>14000102-OH-2014</t>
  </si>
  <si>
    <t xml:space="preserve">
811015</t>
  </si>
  <si>
    <t>REALIZAR LA INTERVENTORÍA INTEGRAL ALMANTENIMIENTO LADO AIRE Y LADO TIERRA DEL AROPUERTO DE SANTA MARTA, MAGDALENA.</t>
  </si>
  <si>
    <t>21001173 H3 DE 2021</t>
  </si>
  <si>
    <t>INTERVENTORIA INTEGRAL DEL CONTRATO DE CONCESION, QUE INCLUYE PERO NO SE LIMITA A LA INTERVENTORIA FINANCIERA, ADMINISTRATIVA, LEGAL, OPERATIVA, AMBIENTAL Y DE SEGURIDAD DEL CONTRATO DE CONCESION NO 10000078 OK DE 2010 Y SUS APENDICES, OTROSI NO 1 Y DEMAS DOCUMENTOS QUE ACLARAN, MODIFICAN, COMPLEMENTAN O SUSTITUYEN CUYO OBJETON ES LA CONCESION DE LAS TERMIONALES AEROPORTUARIAS DE NORORIENTE - AEROPUERTOS CAMILO DAZA DE CUCUTA, PALONEGRO DE BUACARAMANGA, YARIGUIES DE BARRANCABERMEJA, ALFONSO LOPEZ DE VALLEDUPAR, SIMON BOLIVAR DE SANTA MARTA Y ALMIRANTE PADILLA DE RIOACHA</t>
  </si>
  <si>
    <t>101 de 2014</t>
  </si>
  <si>
    <t>CONSORCIO FERDINCON 1229</t>
  </si>
  <si>
    <t>GUSTAVO PÉREZ MARIÑO</t>
  </si>
  <si>
    <t>REALIZAR LA INTERVENTORÍA TÉCNICA Y ADMINISTRATIVA PARA LOS ESTUDIOS, DISEÑOS, Y AMPLIACIÓN-LA PISTA, CONSTRUCCIÓN LLAVE-GIRO, Y OBRAS COMPLEMENTARIAS EN EL AEROPUERTO REYES MURILLONUQUI</t>
  </si>
  <si>
    <t>17001272 H3-2017</t>
  </si>
  <si>
    <t>INTERVENTORIA TECNICA Y ADMINISTRATIVA DURANTE LAS OBRAS PARA LA CONSTRUCCION, AMPLIACION Y
MEJORAMIENTO-LA CALLE-RODAJE FOXTROT DESDE EL TERMINAL SIMON BOLIVAR HASTA LA CALLE LIMA
INCLUYENDO ESTEA EN EL AEROPUESTO INTERNACIONAL EL DORADO-LA CIUDAD-SANTAFE-BOGOTA
CONTRATACION DIRETANo 102/95</t>
  </si>
  <si>
    <t>296-C-1995</t>
  </si>
  <si>
    <t xml:space="preserve"> 25/06/2008</t>
  </si>
  <si>
    <t>INTERVENTORIA-LOS ESTUDIOS Y DISEÑOS,  PAVIMENTACION Y/O REPAVIMENTACION-LAS VIAS INCLUIDAS DENTRO DEL PROGRAMA-PAVIEMNTOS-INFRAESTRUCTURA VIAL-INTEGRACION Y DESARROLLO GRUPO 37 VIA LA MANSA - EL SIETE-EL CARMEN CON UNA LONGITUD-15.305 KILOMETROS EN EL DEPARTAMENTO-CHOCO</t>
  </si>
  <si>
    <t>INSTITUTO NACIONAL-VIAS</t>
  </si>
  <si>
    <t xml:space="preserve">4
</t>
  </si>
  <si>
    <t>2005-2005</t>
  </si>
  <si>
    <t>INTERESTUDIOS INGENIERIA S.A.S</t>
  </si>
  <si>
    <t xml:space="preserve">13
</t>
  </si>
  <si>
    <t>CONSORCIO INTERPISTAS 1299</t>
  </si>
  <si>
    <t xml:space="preserve">11/08/2017 </t>
  </si>
  <si>
    <t>ANEZGA S.A.S.- BIC</t>
  </si>
  <si>
    <t>REALIZAR LA INTERVENTORIA TÉCNICA Y ADMINISTRATIVA PARA LOS ESTUDIOS, DISEÑOS,
CONSTRUCCIÓN DEL TERMINAL, OBRAS DE INFRAESTRUCTURA COMPLEMENTARIA, MEJORAMIENTO
Y AMPLIACIÓN DE LA PISTA, PLATAFORMA Y CALLES DE RODAJE EN EL AEROPUERTO SAN GIL -
SANTANDER</t>
  </si>
  <si>
    <t>UNIDAD ADMINISTRATIVA ESPECIAL DE
AERONAUTICA
CIVIL</t>
  </si>
  <si>
    <t>17001010-H3-2017</t>
  </si>
  <si>
    <t>INTERVENTORIA TÉCNICA Y ADMINISTRATIVA PARA REALIZAR LAS OBRAS DE MEJORAMIENTO DE
LAS PISTAS Y LA INFRAESTRUCTURA COMPLEMENTARIA DEL AEROPUERTO INTERNACIONAL EL
DORADO</t>
  </si>
  <si>
    <t>17001315-H3-2017</t>
  </si>
  <si>
    <t xml:space="preserve"> 31/03/2011</t>
  </si>
  <si>
    <t>26/01/2008</t>
  </si>
  <si>
    <t>REALIZAR LA INTERVENTORIA TÉCNICA, FINANCIERA Y ADMINISTRATIVA PARA LA EJECUCIÓN DE
LOS DISEÑOS, ESTUDIOS TÉCNICOS Y LAS OBRAS NECESARIAS PARA EL PROYECTO DE "ESTUDIOS,
DISEÑO Y CONSTRUCCIÓN DE LA BASE AÉREA EN LETICIA-AMAZONAS"</t>
  </si>
  <si>
    <t>MINISTERIO DE DEFENSA NACIONAL -
FUERZA AEREA COLOMBIANA</t>
  </si>
  <si>
    <t>365-00A-COFAC-DINSA-2007</t>
  </si>
  <si>
    <t>CLEMENTE ALFREDO BUITRAGO SAS-CABA INTERVENTORÍA SAS</t>
  </si>
  <si>
    <t>CONSORCIO CABA - ANEZGA A.N</t>
  </si>
  <si>
    <t>JPS INGENIERIA S.A.S.</t>
  </si>
  <si>
    <t>REALIZAR LA INTERVENTORIA TECNICA Y ADMINISTRATIVA PARA EL ESTUDIO, DISEÑO Y MANTENIMIENTO DE PISTA PLATAFORMA Y CALLE DE RODAJE DEL AEROPUERTO SANTIAGO PEREZ QUIROZ  Y GABRIEL VERGAS SANTOS - DEPARTAMENTO DE ARAUCA</t>
  </si>
  <si>
    <t>15000209 DE 2015</t>
  </si>
  <si>
    <t xml:space="preserve">CONTRATAR LA INTERVENTORIA TECNICA Y ADMINISTRATIVA PARA CONSTRUIR LA ESTRUCTURA DE LA PISTA 10-28, INCLUYENDO BERMAS Y EL UMBRAL DEL AEROPUERTO SAN LUIS DE IPIALES - NARIÑO. </t>
  </si>
  <si>
    <t>13000280-OJ DE 2013</t>
  </si>
  <si>
    <t>INTERVENTORIA TECNICA Y ADMINISTRATIVA PARA EL MEJORAMIENTO DE LA PISTA DEL AEROPUERTO DE RIOSUCIO CHOCÓ</t>
  </si>
  <si>
    <t>5000571 - OH DE 2005</t>
  </si>
  <si>
    <t>INTING S.A.S.</t>
  </si>
  <si>
    <t>VERTICE INTERVENTORÍA DE PROYECTOS S.A.S.</t>
  </si>
  <si>
    <t>INFRALAR S.A.S.</t>
  </si>
  <si>
    <t>INTERVENTORÍA INTEGRAL PARA LA CONSTRUCCIÓN DE LA TERMINAL Y PLATAFORMA DEL AEROPUERTO GUILLERMO LEÓN VALENCIA DE LA CIUDAD DE POPAYÁN - CAUCA (VIGENCIAS FUTURAS)</t>
  </si>
  <si>
    <t>18001647 01 H3 DE 2018</t>
  </si>
  <si>
    <t>CONSORCIO AEROPISTA</t>
  </si>
  <si>
    <t>INGENIERÍA, CONSULTORÍA Y PLANEACIÓN SA</t>
  </si>
  <si>
    <t>Interventoría integral a la rehabilitación de la pista y calle de rodaje;adecuación de canales y zonas de seguridad y mantenimiento rutinario de las áreas lado aire y lado tierra del aeropuerto Alfonso López Pumarejo de Valledupar, Cesar</t>
  </si>
  <si>
    <t>Aeronautica
Civil</t>
  </si>
  <si>
    <t>19001421 H3 de 2019</t>
  </si>
  <si>
    <t>Interventoría para el Corredor vial Zipaquirá - Bucaramanga (palenque), Mejoramiento y Mantenimiento de la Carretera puente nacional - Bucaramanga (palenque), Sector puente nacional – Oiba departamento de Santander (9 km ).</t>
  </si>
  <si>
    <t>Instituto
Nacional de
Vías - Invias</t>
  </si>
  <si>
    <t>3764 de 2013</t>
  </si>
  <si>
    <t>PAVIMENTOS Y GEOTECNIA SAS</t>
  </si>
  <si>
    <t>CONSORCIO PURACÉ</t>
  </si>
  <si>
    <t>(1) El valor de los subtotales FASE I, COSTOS INDIRECTOS, y VALOR TOTAL, supera los subtotales del presupuesto oficial. Lo anterior contraviene el documento base, numeral 1.15, Literales L y M.</t>
  </si>
  <si>
    <t>FECHA CIERRE</t>
  </si>
  <si>
    <t>TRM</t>
  </si>
  <si>
    <t>CONSORCIO SUPERVISORES 1299</t>
  </si>
  <si>
    <t>WILLIAM MIGUEL AVELLANEDA MENDOZA /JULIETH MANZANARES/ JORGE CAÑON / JUAN DAVID BRAVO
EVALUADORES
Direcctión de Infraestructura y Ayudas Aeroportuarias</t>
  </si>
  <si>
    <t xml:space="preserve">SERVICIOS DE IINTERVENTORIA INTEGRAL PARA LAS OBRAS DE MEJORAMIENTO DE VIAS URBANAS EN LOS MUNICIPIOS SEÑALADOS DEL  DEPARTAMENTO DEL CASANARE </t>
  </si>
  <si>
    <t>INTERVENTORIA TECNICA, ADMINISTRATIVA, FINANCIERA, JURIDICA, CONTABLE, AMBIENTAL Y SOCIAL PARA LOS ESTUDIOS Y DISEÑOS, Y CONSTRUCCIÓN DE OBRAS DE MITIGACIÓN DEL RIESGO Y FRANJAS DE SEGURIDAD EXTERNAS E INTERNAS DE CENTROS EDUCATIVOS RURALES A LO LARGO Y ANCHO DEL DEPARTAMENTO DE CUNDINAMARCA COMO MEDIDA DE COMPENSACIÓN</t>
  </si>
  <si>
    <t xml:space="preserve"> COOPERATIVA DEL TERRITORIO COLOMBIANO COOTECOL</t>
  </si>
  <si>
    <t>CONSTRUCTORES E INGENIEROS UNIDOS SAS</t>
  </si>
  <si>
    <t>PRESENTACION OFERTAS</t>
  </si>
  <si>
    <t>Puntaje Total</t>
  </si>
  <si>
    <t>Habilitado/ Rechazado</t>
  </si>
  <si>
    <t>Proponente</t>
  </si>
  <si>
    <t>No.</t>
  </si>
  <si>
    <t>Promedio contratos válidos (smmlv)</t>
  </si>
  <si>
    <t>Puntaje Experiencia Proponente</t>
  </si>
  <si>
    <t>HABILITADO / RECHAZADO</t>
  </si>
  <si>
    <t>HABILITADO</t>
  </si>
  <si>
    <t xml:space="preserve">PUNTAJE PARCIAL </t>
  </si>
  <si>
    <t>MÁX 32,5</t>
  </si>
  <si>
    <t xml:space="preserve">UNIDAD ADMINISTRATIVA ESPECIAL DE AERONAUTICA CIVIL 
DIRECCION DE INFRAESTRUCTURA Y AYUDAS AEROPORTUARIAS </t>
  </si>
  <si>
    <t>SUBSANA CORRIGIENDO PROPUESTA ECONÓMICA:</t>
  </si>
  <si>
    <t>(1) El valor ofertado en el capítulo FASE II del Formulario 1 supera el definido en el PRESUPUESTO OFICIAL del proceso. 
(2) En la Etapa de subsanación, el Proponente allega nueva oferta económica, verificados los valores no superan los valores de las etapas de del valor total del presupuesto oficial, por lo tanto cumple por este aspecto.</t>
  </si>
  <si>
    <t>(1) NO APORTA CONTRATOS QUE CUMPLAN CON LA EXPERIENCIA GENERAL SOLICITADA.
(2) NO APORTA CONTRATOS QUE CUMPLAN CON LA EXPERIENCIA ESPECÍFICA SOLICITADA.
(3) En la etapa de subsanación se verificó que el proponente allega el formato 3 Experiencia y la oferta económica. Revisada la información reportada se evidencia que el Proponente: No aporta contratos que cumplan con la experiencia general solicitada, y no aporta contratos que cumplan con la experiencia específica solicitada. Por lo anterior, no cumple por experiencia.</t>
  </si>
  <si>
    <t>INTERVENTORIA TECNICA Y ADMINISTRATIVA PARA LAS OBRAS DE CONSTRUCCIÓN DE LA CALLE DE RODAJE Y SU CONEXIÓN CON LA NUEVA PISTA EN EL AEROPUERTO SAN LUIS, IPIALES - DEPARTAMENTO DE NARIÑO. CONTTRATO 1300280 - OJ- 2013</t>
  </si>
  <si>
    <t>(1) El valor ofertado en el capítulo COSTOS INDIRECTOS del Formulario 1 supera el definido en el PRESUPUESTO OFICIAL del proceso.
(2) En la etapa de subsanación, el proponente allega su oferta corregida donde se verifica que cumple por cuanto su oferta económica no supera el valor total ni los valores subtotales del presupuesto oficial.</t>
  </si>
  <si>
    <t>(1)  El consorciado ANEZGA S.A.S.- BIC  relaciona en el certificado de Existencia y Representación Legal una fecha de matrícula del 29 de octubre de 2021. Por lo anterior, de acuerdo con lo definido en el pliego tipo especificamente en el literal E capítulo 10.1.1, "(...) Para los contratos que sean aportados por personas jurídicas que no cuentan con más de tres años de constituidas, en los términos establecidos en el numeral 2.5 del artículo 2.1.2.1.1.1.5.2 del decreto 1082 de 2015, además del RUP, deben adjuntar un documento suscrito por el representante legal y el revisor fical o contador público donde se indique la conformación de la persona jurídica. (...)". Dicho lo anterior, la entidad aclara que el proponente no allega el documento soporte que permita identificar la composición de la empresa  ANEZGA S.A.S.- BIC debidamente diligenciado conforme a lo definido en el pliego tipo, por lo cual no se puede dar validez al contrato aportado por el consorciado. Así mismo, la entidad aclara que al no darse validez al contrato en cuestión, el proponente no cumple con la EXPERIENCIA ESPECÍFICA definida en el pliego tipo.
(2) En la etapa de subsanación, el proponente manifiesta que: “(…) Teniendo en cuenta las observaciones realizas (ídem), en cuanto a la decisión de no dar validez a los contratos aportados por el consorciado ANEZGA S.A.S.- BIC, nos permitimos manifestar a la entidad de forma respetuosa que recibimos con extrañeza lo anterior, puesto que el formato de composición accionaria del consorciado en mención si se aportó en la propuesta original por parte del proponente.  El certificado de composición accionaria del consorciado ANEZGA S.A.S.- BIC se encuentra dentro de la propuesta original del proponente, dicho documento fue presentado en la carpeta perteneciente a emprendimientos y empresas de mujeres como se puede evidenciar en los siguientes pantallazos: (…)” . Además, envía el certificado de la composición accionaria de ANEZGA INTERVENTORÍA Y CONSTRUCCIÓN SAS – ANEZGA SAS – BIC, firmado por el Representante Legal y su Contadora, verificado lo anterior, el proponente cumple con lo cual se valida la experiencia aportada por el consorciado.</t>
  </si>
  <si>
    <t>(1) EL PROPONENTE NO APORTA CONTRATOS QUE CUMPLAN CON LA EXPERIENCIA ESPECÍFICA SOLICITADA. 
(2) En la etapa de subsanación, Revisada el Acta de liquidación aportada inicialmente por el proponente del contrato mencionado No.15000208 OH 2015, ejecutado con la AEROCIVIL, entre el 28/08/2015  y el 14/08/2016, en la página 3, se evidencia una tabla con las actividades y cantidades ejecutadas en el Aeropuerto de Puerto Inírida, donde se encuentra la actividad ejecutada en el contrato de obra de “AMPLIACIÓN DE PISTA”, en la tabla de la página 5 del Aeropuerto San José del Guaviare aparece la actividad ejecutada en el contrato de obra de “AMPLIACIÓN DE PISTA Y MEJORAMIENTO DE TRANSICIONES”, por lo anterior, se considera que el contrato cumple con la experiencia específica solicitada. Se corrige la evaluación.</t>
  </si>
  <si>
    <t>INHABILITADO</t>
  </si>
  <si>
    <t xml:space="preserve">(1) El valor de los subtotales FASE I, y FASE II, superan los subtotales del presupuesto oficial, el Documento Base, numeral 1.15 CAUSALES DE RECHAZO, Literal L,establece. "Que el valor total de la oferta exceda el Presupuesto oficial o los valores subtotales estimados para el proceso de contratación y no se subsane por este defecto, Literal M, establece "Que la oferta económica supere el valor por etapas o los valores subtotales y no se subsane por este defecto". Lo anterior contraviene el documento base, numeral 1.15, Literales L y M.
(2) En la etapa de subsanación del proceso, el proponente manifiesta que: “Respecto a la evaluación técnica, nos permitimos manifestar que existe un error en los salarios reportados como promedio ya que registran 1007.89 SMMLV y realmente son 2015,79 SMMLV, ya que están calculando el promedio como si se hubiesen presentado dos contratos, pero si se revisa el formato No. 3 Experiencia, se puede evidenciar que se aporta únicamente el contrato No. 18001647 01 H3 DE 2018 que fue ejecutado mediante un consorcio del cual Vertice e Infralar hacían parte, por lo que se está acreditando el porcentaje de experiencia de cada integrante según su participación (…)”
Se realiza la verificación y se encuentra procedente la observación del proponente, por lo que se realiza la corrección en la hoja de Excel, el promedio de los contratos aportados es de 2.015,79 smmlv.
De otra parte, el proponente allega su oferta corregida donde se verifica que cumple por cuanto su oferta económica no supera el valor total ni los valores subtotales del presupuesto oficial.
</t>
  </si>
  <si>
    <t>(1) El valor ofertado en el capítulo FASE II del Formulario 1 supera el definido en el PRESUPUESTO OFICIAL del proceso.
(2) En la etapa de subsanación, el oferente manifiesta que: “(…) Adjuntamos el Formulario 1 Oferta económica, cumplimiento con los parámetros del pliego de condiciones y condiciones necesarias. agradecemos a la entidad aceptar nuestra aclaración y habilitarnos correspondientemente (…)”. Se revisa y verifica que la oferta económica allegada cumple por cuanto no supera el valor total ni los valores subtotales del presupuesto oficial, por lo que se realiza la corrección de la evaluación.</t>
  </si>
  <si>
    <t xml:space="preserve">(1) EL PROPONENTE NO APORTA CONTRATOS QUE CUMPLAN CON LA EXPERIENCIA ESPECÍFICA.
EL NUMERAL 4.1 FORMA DE VERIFICACIÓN Y ASIGNACIÓN DE PUNTAJE POR LA EXPERIENCIA DEL PROPONENTE, ESTABLECE QUE: "(...) La Entidad evaluará la experiencia del Proponente de acuerdo con los siguientes pasos: A. El Proponente cumplirá con la exigencia mínima de experiencia prevista en el numeral 3.8.1. del Pliego de Condiciones. De acuerdo con lo anterior, si el Proponente debió subsanar el cumplimiento de la experiencia mínima, para la asignación de puntaje no se tendrán en cuenta los contratos que hayan sido objeto de subsanación. ni para definir el promedio de los contratos válidos aportados que se refiere el literal B) de este numeral.
(2) En la etapa de subsanación, el proponente manifiesta que: “(…) Como la entidad podrá verificar dentro del formato No. 3 – Experiencia, aportado por nuestro consorcio y los soportes allegados para la presentación de la oferta, se puede observar” (…) “Que el contrato de orden No. 1 correspondió a la construcción y mantenimiento de terminal de pista, calles de rodaje y plataforma, adicionalmente como se puede evidenciar en la certificación aportada al cierre del proceso se observa: (…)”.
Por lo anterior, se verifica la información del contrato de orden 1. Específicamente el Formato 65 Acta de Recibo Final del contrato 17001690 H3 2017 suscrito con la AEROCIVIL, en actividades ejecutadas, obras ejecutadas lado aire, donde se evidencia la ejecución de rehabilitación de pista, y rehabilitación de plataforma, con lo cual se determina que el contrato cumple con la experiencia específica solicitada en el proceso, y se realiza la corrección.
</t>
  </si>
  <si>
    <t>(1) El certificado del ministerio de trabajo allegado por parte del proponente es del lunes 4 de septiembre de 2023. La fecha de presentación de ofertas fue el 4 de marzo de 2024, la certificación se considera válida.
(2) El valor ofertado en el capítulo COSTOS INDIRECTOS y GASTOS REEMBOLSABLES del Formulario 1 supera el definido en el PRESUPUESTO OFICIAL del proceso.
(3) En la etapa de subsanación, el oferente manifiesta que: “(…) Tomamos nota de la observación realizada por la Aerocivil con respecto al excedente en el valor ofertado en los rubros mencionados. Reconocemos la importancia de cumplir con los límites establecidos en el PRESUPUESTO OFICIAL del proceso y en el DOCUMENTO BASE de licitación. En respuesta a esta observación, hemos procedido a subsanar el defecto en nuestra oferta y adjuntamos los documentos correspondientes para su revisión.” El proponente allega su oferta donde se verifica que cumple por cuanto su oferta económica no supera el valor total ni los valores subtotales del presupuesto oficial, se corrige la evaluación por este concepto.</t>
  </si>
  <si>
    <t>PROYECTOS E INTERVENTORÍAS SAS</t>
  </si>
  <si>
    <t xml:space="preserve">(1) EL PROPONENTE NO APORTA CONTRATOS CON LA EXPERIENCIA ESPECÍFICA EXIGIDA EN EL PROCESO, POR ESTA RAZÓN NO CUMPLE.  El contrato de Orden 2 NO CUMPLE con la experiencia especifica teniendo en cuenta que dentro de la certificacion allegada no es posible evidenciar las actividades que cumplan con lo descrito en el Pliego de Condiciones "INTERVENTORÍA A OBRAS DE CONSTRUCCIÓN O RECONSTRUCCIÓN O AMPLIACIÓN O REHABILITACIÓN DE: PISTAS DE AERODROMOS O CALLES DE RODAJE DE AERODROMOS O PLATAFORMAS DE AERÓDROMOS, DICHAS OBRAS DEBEN CONTENER LA EJECUCION DE PAVIMENTO ASFÁLTICO O PAVIMENTO EN CONCRETO HIDRÁULICO"
(2) En la etapa de subsanación. Revisada la información del contrato 378-00-A-COFAC-JAL2012, suscrito con la FUERZA AÉREA (A-MACON), se determina que se ejecutaron actividades de ampliación del aeródromo de Madrid Cundinamarca, por esta razón se valida este contrato con la experiencia específica solicitada en este proceso.  </t>
  </si>
  <si>
    <t>(1)  LOS SUBTOTALES DEL PRESUPUESTO: COSTOS INDIRECTOS Y GASTOS REEMBOLSABLES SUPERAN LOS CONSIDERADOS EN EL PRESUPUESTO OFICIAL, POR CONSIGUIENTE CONTRAVIENE LO DISPUESTO EN EL DOCUMENTO BASE, NUMERAL 1.15 CAUSALES DE RECHAZO, LITERAL M, "Que la oferta económica supere el valor por etapas y no se subsane ese defecto."
(2) No obtiene puntaje por Emprendimiento de Mujeres por concepto Jurídico.
(3) En la etapa de subsanación, el proponente allega su oferta corregida donde se verifica que  cumple por cuanto su oferta económica no supera el valor total ni los valores subtotales del presupuesto oficial.</t>
  </si>
  <si>
    <t xml:space="preserve">(1) EL PROPONENTE NO APORTA CONTRATOS QUE CUMPLAN CON LA EXPERIENCIA ESPECÍFICA.
EL NUMERAL 4.1 FORMA DE VERIFICACIÓN Y ASIGNACIÓN DE PUNTAJE POR LA EXPERIENCIA DEL PROPONENTE, ESTABLECE QUE: "(...) La Entidad evaluará la experiencia del Proponente de acuerdo con los siguientes pasos: A. El Proponente cumplirá con la exigencia mínima de experiencia prevista en el numeral 3.8.1. del Pliego de Condiciones. De acuerdo con lo anterior, si el Proponente debió subsanar el cumplimiento de la experiencia mínima, para la asignación de puntaje no se tendrán en cuenta los contratos que hayan sido objeto de subsanación. ni para definir el promedio de los contratos válidos aportados que se refiere el literal B) de este numeral.
(2) EL SUBTOTAL "COSTOS INDIRECTOS" DEL PROPONENTE ES MAYOR QUE EL DEL PRESUPUESTO OFICIAL, entonces, de acuerdo con el "Documento base o pliego tipo de interventoria CCE-EICP-GI-11", numeral 1.15 CAUSALES DE RECHAZO, literal L: "Que el valor total de la oferta exceda el Presupuesto, o los valores subtotales estimados para el Proceso de Contatación y no se subsane ese defecto", y el Literal M: "Que la oferta económica supere el valor por etapas o los valores subtotales y no se subsane por ese defecto" 
(3)En la etapa de subsanación, respecto a la observación (1), el proponente manifiesta que: “(…) Al respecto aclaramos que para acreditar la Experiencia Específica presentamos el contrato de orden 2, tal como lo relacionamos en el Formato 3 Experiencia, contrato 18001640 H3 2018 suscrito con la UNIDAD ADMINISTRATIVA ESPECIAL DE AERONAUTICA CIVIL – AEROCIVIL y cuyo objeto es INTERVENTORIA INTEGRAL PARA EL MANTENIMIENTO DE LA CALLE DE RODAJE DE LA PISTA SUR (INCLUYE LAS CALLES TRANSVERSALES) DEL APTO EL DORADO VIGENCIAS FUTURAS. A pesar de que en su objeto señala que se ejecutaron obras de mantenimiento, en su alcance se ejecutaron obras de rehabilitación, como lo puede verificar internamente la Entidad, quien fue el contratante, en el Volumen IV Evaluación de la estructura del pavimento, (…)”, muestra una imagen que contiene una definición general del alcance del retrocálculo deflectométrico por el método AASHTO, muestra además una imagen con una tabla de información documental, donde resalta el VOL IV “EVALUACIÓN DE LA ESTRUCTURA DE PAVIMENTO”
Revisada la información aportada por el proponente sobre el contrato de orden 2, el comité evaluador no encuentra evidencia de que se hayan ejecutado actividades contempladas dentro de la experiencia específica tales como: “INTERVENTORÍA A OBRAS DE CONSTRUCCIÓN O RECONSTRUCCIÓN O AMPLIACIÓN O REHABILITACIÓN DE: PISTAS DE AERODROMOS O CALLES DE RODAJE DE AERODROMOS O PLATAFORMAS DE AERÓDROMOS, DICHAS OBRAS DEBEN CONTENER LA EJECUCION DE PAVIMENTO ASFÁLTICO O PAVIMENTO EN CONCRETO HIDRÁULICO,” solicitada en este proceso, por esta razón, se concluye que el proponente no cumple por experiencia.
(4) En relación a la observación (2), el proponente manifiesta que: “Respecto a su observación aclaramos de acuerdo a la minuta del Contrato, en la cláusula octava Forma de pago, se establece que las únicas etapas del proyecto son la etapa de apropiación de estudios y la etapa de obras de mejoramiento. Esta información se reitera en los Estudios Previos en el numeral 8 CONDICIONES DEL CONTRATO señala también que las etapas del contrato son dos: etapa de apropiación de estudios y la etapa de obras de mejoramiento. De acuerdo a lo anterior, los Costos Indirectos NO son considerados como una etapa del proyecto según la minuta del contrato y Estudios Previos, por lo que es un error que la Entidad lo evalúe como una etapa independiente (…) Sin embargo, y con el fin de dar respuesta a su requerimiento, nos permitimos presentar nuestra propuesta económica ajustada, que no supera el valor de cada una de las etapas, además del valor de los Costos Indirectos”. El proponente allega su oferta corregida donde se verifica que cumple por cuanto su oferta económica no supera el valor total ni los valores subtotales del presupuesto oficial, se corrige la evaluación en este aspecto. 
</t>
  </si>
  <si>
    <t>(1) EL PROPONENTE NO APORTA CONTRATOS QUE CUMPLAN CON LA EXPERIENCIA ESPECÍFICA.
EL NUMERAL 4.1 FORMA DE VERIFICACIÓN Y ASIGNACIÓN DE PUNTAJE POR LA EXPERIENCIA DEL PROPONENTE, ESTABLECE QUE: "(...) La Entidad evaluará la experiencia del Proponente de acuerdo con los siguientes pasos: A. El Proponente cumplirá con la exigencia mínima de experiencia prevista en el numeral 3.8.1. del Pliego de Condiciones. De acuerdo con lo anterior, si el Proponente debió subsanar el cumplimiento de la experiencia mínima, para la asignación de puntaje no se tendrán en cuenta los contratos que hayan sido objeto de subsanación. ni para definir el promedio de los contratos válidos aportados que se refiere el literal B) de este numeral.
(2) El proponente en la etapa de subsanación no aporta documentos adicionales, por esta razón, No cumple por experiencia.</t>
  </si>
  <si>
    <t xml:space="preserve">(1) EL PROPONENTE NO APORTA CONTRATOS QUE CUMPLAN CON LA EXPERIENCIA ESPECÍFICA SOLICITADA EN EL PROCESO, POR ESTA RAZÓN, NO CUMPLE POR EXPERIENCIA.
(2)  El consorciado ENLACE CONSULTOR SAS relaciona en el certificado de Existencia y Representación Legal una fecha de matrícula del 22 de febrero de 2023. Por lo anterior, de acuerdo con lo definido en el pliego tipo especificamente en el literal F capítulo 10.1.1, "(...) Para los contratos que sean aportados por personas jurídicas que no cuentan con más de tres años de constituidas, en los términos establecidos en el numeral 2.5 del artículo 2.1.2.1.1.1.5.2 del decreto 1082 de 2015, además del RUP, deben adjuntar un documento suscrito por el representante legal y el revisor fical o contador público donde se indique la conformación de la persona jurídica. (...)". Dicho lo anterior, la entidad aclara que el proponente no allega el documento soporte que permita identificar la composición de la empresa ENLACE CONSULTOR SAS debidamente diligenciado conforme a lo definido en el pliego tipo, por lo cual no se puede dar validez al contrato aportado por el consorciado.
(3) El valor ofertado en el capítulo COSTOS INDIRECTOS del Formulario 1 supera el definido en el PRESUPUESTO OFICIAL del proceso.
(4) En la etapa de subsanación, revisada nuevamente la información, se determinó que el contrato de orden 1 ejecutado con IDESAN de Santander corresponde a actividades sobre vías urbanas, por lo que no cumple por experiencia general, el contrato de orden 2, ejecutado con el INVIAS sobre una vía primaria cumple como experiencia general, y el contrato de orden 3, ejecutado con la AEROCIVIL cumple como experiencia general y así se ve reflejado en la evaluación preliminar. Sin embargo, revisada la documentación aportada del contrato de orden 3 suscrito con la AEROCIVIL 13000201OH-2013, no se encontró evidencia de la ejecución de actividades relacionadas con la experiencia específica solicitada para este proceso. Por lo anterior se reitera la observación de la evaluación preliminar, el proponente no cumple por experiencia. De otra parte, se le informa al proponente que la Entidad mediante la ADENDA No. 6 del 29 de febrero de 2024, modificó en el “DOCUMENTO BASE O PLIEGO TIPO DE INTERVENTORÍA”, lo previsto en el numeral 10.1 “ACREDITACIÓN EXPERIENCIA DEL PROPONENTE”, “Experiencia especifica del proponente”. El documento se puede consultar en el SECOP II.
(5) Se verifica la composición accionaria del Consorciado ENLACE CONSULTOR SAS, donde se relaciona el número de socios, su participación y el valor de sus aportes, este documento está suscrito solamente por el Contador, no tiene la firma del Representante Legal. Por esta razón, no se puede validar la información aportada por el consorciado. Se reitera la observación 2 de la evaluación preliminar.
(6) En relación a la observación (3), el oferente manifiesta que: “Se anexa oferta económica del CONSORCIO SAN BARTOLOME 2024 ajustada de acuerdo a lo solicitado. (01 Folios)”. El proponente allega su oferta donde se verifica que cumple por cuanto su oferta económica no supera el valor total ni los valores subtotales del presupuesto oficial, se corrige la evaluación por este concepto.
</t>
  </si>
  <si>
    <t xml:space="preserve">(1) EL PROPONENTE NO APORTA CONTRATOS QUE CUMPLAN CON LA EXPERIENCIA ESPECÍFICA SOLIDITADA EN EL PROCESO, POR ESTA RAZÓN, NO CUMPLE POR EXPERIENCIA.
(2) Una vez verificado el RUP el contrato denominado "CONTRATAR LA INTERVENTORÍA TÉCNICA Y ADMINISTRATIVA PARA LA CONSTRUCCIÓN DE TERMINAL Y EL MANTENIMIENTO DE PISTA, CALLES DE RODAJE, PLATAFORMA, TERMINAL Y CANALES Y ZONAS DE SEGURIDAD DEL AEROPUERTO EL EDÉN DE ARMENIA, no se encuentra incluido en el RUP.
(3) Respecto a la observación (1), verificada nuevamente la información referente al contrato citado, entre ellas el Acta de Recibo Final del contrato de obra 17001579- H4 - 2017donde se encuentran las actividades ejecutadas en el lado aire del aeropuerto, se evidencia la ejecución de “Rehabilitación de pista”, “Rehabilitación de plataforma”, “Rehabilitación de calle de rodaje Alfa”, y “Rehabilitación de calle de rodaje Bravo”, por lo que se considera que este contrato cumple como experiencia específica, y se corrige la evaluación por este aspecto.
(4) Respecto a la observación 2, se verifica el RUP y se encuentra que el contrato si se encuentra inscrito.
</t>
  </si>
  <si>
    <t xml:space="preserve">(1) EL PROPONENTE NO APORTA CONTRATOS QUE CUMPLAN CON LA EXPERIENCIA ESPECÍFICA SOLICITADA EN EL PROCESO, POR ESTA RAZÓN, NO CUMPLE POR EXPERIENCIA.
(2) EL PROPONENTE NO APORTA CONTRATOS QUE CUMPLAN CON LA EXPERIENCIA GENERAL SOLICITADA PARA ESTE PROCESO, POR ESTA RAZÓN, NO CUMPLE POR EXPERIENCIA.
(3) En la etapa de subsanación, el proponente manifiesta: “(…) Uno de los contratos aportados fue el 587-2014 con objeto “INTERVENTORIA TECNICA, ADMINISTRATIVA Y FINANCIERA DE LA REHABILITACION Y MEJORAMIENTO DE VIAS EN LOS SECTORES DE CIUDAD LATINA, PORTOALEGRE, LEON XIII, NEMESIS, EL ALTICO, EL DORADO Y ADECUACION DE DIFERENTES OBRAS PUBLICAS DEL MUNICIPIO DE SOACHA – CUNDINAMARCA”.  Se anexo un documento con el nombre ACTA DE RECIBO FINAL DE OBRA CON CANTIDADES  en el cual se contemplan actividades ejecutada con PAVIMENTOS ASFALTICOS las cuales son las que cumple con la experiencia general exigida por la entidad mediante el pliego de condiciones.”
(…) ”Otro de los contratos aportados fue el DU-871-2013 con objeto “NTERVENTORÍA TÉCNICA, ADMINISTRATIVA, LEGAL, FINANCIERA, SOCIAL, AMBIENTAL Y S&amp;SO PARA LA CONSTRUCCIÓN DE LAS OBRAS FALTANTES DE LA AVENIDA SANTA LUCIA DESDE LA AVENIDA JORGE GAITÁN CORTES HASTA LA AVENIDA GENERAL SANTANDERPROYECTO 170 DEL GRUPO 1 DEL ACUERDO DE VALORIZACIÓN 180 DE 2005 EN BOGOTÁ DC.”. Se anexo un documento con el nombre ACTA 19 DE RECIBO FINAL IDU-868-2013  en el cual se contemplan actividades ejecutada con PAVIMENTOS ASFALTICOS las cuales son las que cumple con la experiencia general exigida por la entidad mediante el pliego de condiciones.”
(…) “El tercer y último contrato aportado fue el 320 DE 2020 con objeto es: “EJECUTAR LA INTERVENTORIA, TECNICA, ADMINISTRATIVA, FINANCIERA, JURIDICA, SOCIAL, AMBIENTAL Y SST AL CONTRATO QUE SUSCRIBA EL FONDO DE DESARROLLO LOCAL COMO RESULTADO DEL PROCESO DE LICITACIÓN PÚBLICA No FDLPA-LP-017-2020, CUYO OBJETO ES “CONTRATAR A PRECIOS UNITARIOS FIJOS Y A MONTO AGOTABLE LAS OBRAS PARA LA CONSERVACIÒN DE LA MALLA VIAL Y SU ESPACIO PÚBLICO ASOCIADO EN LA LOCALIDAD DE PUENTE ARANDA” Se anexo un documento con el nombre de ACTA DE RECIBO FINAL DE INTERVENTORIA en el cual se contemplan actividades ejecutada con PAVIMENTOS ASFALTICOS”
Revisada nuevamente la información, se determinó que los contratos aportados fueron ejecutados sobre vías urbanas, por lo tanto no cumplen como experiencia general. El comité evaluador concluye que el proponente no aporta contratos que satisfagan la experiencia general, ni la experiencia específica: “INTERVENTORÍA A OBRAS DE CONSTRUCCIÓN O RECONSTRUCCIÓN O AMPLIACIÓN O REHABILITACIÓN DE: PISTAS DE AERODROMOS O CALLES DE RODAJE DE AERODROMOS O PLATAFORMAS DE AERÓDROMOS, DICHAS OBRAS DEBEN CONTENER LA EJECUCION DE PAVIMENTO ASFÁLTICO O PAVIMENTO EN CONCRETO HIDRÁULICO”, solicitadas en el proceso, por esta razón se reitera la observación de la evaluación preliminar, el proponente no cumple por experiencia. 
De otra parte, se le informa al proponente que la Entidad mediante la ADENDA No. 6 del 29 de febrero de 2024, modificó en el “DOCUMENTO BASE O PLIEGO TIPO DE INTERVENTORÍA”, lo previsto en el numeral 10.1 “ACREDITACIÓN EXPERIENCIA DEL PROPONENTE”, “Experiencia especifica del proponente”. El documento se puede consultar en el SECOP II.
</t>
  </si>
  <si>
    <t>(1) EL PROPONENTE NO APORTA CONTRATOS CON LA EXPERIENCIA ESPECÍFICA EXIGIDA EN EL PROCESO, POR ESTA RAZÓN NO CUMPLE. 
(2) En la Etapa de subsanación, el proponente no envía documentos que puedan controvertir la evaluación preliminar, por esta razón se reitera la evaluación preliminar, el proponente No cumple por experiencia. NO SUBSANA</t>
  </si>
  <si>
    <t xml:space="preserve">(1) El consorciado TOTAL INC SAS BIC relaciona en el certificado de Existencia y Representación Legal una fecha de matrícula del 5 de agosto de 2022. Por lo anterior, de acuerdo con lo definido en el pliego tipo especificamente en el literal F capítulo 10.1.1, "(...) Para los contratos que sean aportados por personas jurídicas que no cuentan con más de tres años de constituidas, en los términos establecidos en el numeral 2.5 del artículo 2.1.2.1.1.1.5.2 del decreto 1082 de 2015, además del RUP, deben adjuntar un documento suscrito por el representante legal y el revisor fical o contador público donde se indique la conformación de la persona jurídica. (...)". Dicho lo anterior, la entidad aclara que el proponente no allega el documento soporte que permita identificar la composición de la empresa TOTAL INC SAS BIC debidamente diligenciado conforme a lo definido en el pliego tipo, por lo cual no se puede dar validez al contrato aportado por el consorciado. Así mismo, la entidad aclara que al no darse validez al contrato en cuestión, el proponente no cumple con la EXPERIENCIA ESPECÍFICA definida en el pliego tipo, por lo cual la propuesta se califica como NO HABIL.
(2) La entidad aclara que luego de revisar la información aportada por el porponente, no se pudo verificar que las actividades relacionadas mediante el contrato de Orden 2 se realizaron sobre una vía de primer orden, por lo cual no se puede dar validez a este contrato. Por lo anterior, el proponente no cumple con lo definido en el literal G del capítulo 10.1.1 del pluego tipo.
(3) Respecto a la observación (2), El proponente manifiesta que: “El tramo 7 de la Concesión San Simón, del cual hace parte la intersección Av. San Luis - Vía Ureña – Puente Gaitán Duran, aportada a nuestra oferta, es una vía que cumple la función de integración de la ciudad de San José de Cúcuta con la República de Venezuela, concretamente a la región de Ureña y por allí se transporta gran parte de las actividades comerciales entre los dos países. Vía pavimentada con calzadas divididas como se evidencia en el registro web oficial del concesionario”, además aporta un oficio del Área de Planeación de la Alcaldía de Cúcuta donde se certifica que PROEZA CONSULTORES LTDA ejecutó el contrato 0835 de 2006 “INTERVENTORIA TECNICA Y ADMINISTRATIVA DE LA CONSTRUCCION DE LA INTERSECCION AV. SAN LUIS – VIA UREÑA – PUENTE GAITAN DURAN, MEGA PROYECTO DE INTERES PUBLICO MUNICIPIO DE SAN JOSE DE CUCUTA” entre el 18/06/2006 y el 13/12/2007, revisada la documentación aportada, y los argumentos presentados, el comité evaluador concluye que esta vía es una vía urbana, no es una vía primaria, no tiene código en la red vial nacional, se verificó en el sistema HERMES del INVIAS, y en el Decreto 1735 de 2002 por el cual se fija la Red Vial Nacional, por consiguiente el contrato no cumple con la experiencia general solicitada.
</t>
  </si>
  <si>
    <t>PRESENTACIÓN OFERTAS: 04/03/2024</t>
  </si>
  <si>
    <t>TRM del 06/03/2024</t>
  </si>
  <si>
    <t>MÉTODO DE PONDERACIÓN No.1 MEDIANA CON VALOR ABSOLUTO</t>
  </si>
  <si>
    <t xml:space="preserve">(1) EL PROPONENTE NO APORTA CONTRATOS QUE CUMPLAN CON LA EXPERIENCIA ESPECÍFICA.
EL NUMERAL 4.1 FORMA DE VERIFICACIÓN Y ASIGNACIÓN DE PUNTAJE POR LA EXPERIENCIA DEL PROPONENTE, ESTABLECE QUE: "(...) La Entidad evaluará la experiencia del Proponente de acuerdo con los siguientes pasos: A. El Proponente cumplirá con la exigencia mínima de experiencia prevista en el numeral 3.8.1. del Pliego de Condiciones. De acuerdo con lo anterior, si el Proponente debió subsanar el cumplimiento de la experiencia mínima, para la asignación de puntaje no se tendrán en cuenta los contratos que hayan sido objeto de subsanación. ni para definir el promedio de los contratos válidos aportados que se refiere el literal B) de este numeral.
(2) EL PROPONENTE NO APORTÓ EL FORMATO 13 del numeral 10.6.1.7 (PLIEGO BASE)  EMPRENDIMIENTOS Y EMPRESAS MUJERES / FORMATO 13, por esta razón no tiene puntaje por este concepto.
(3) En la etapa de subsanación allega un nuevo formulario 3 Experiencia, incluyendo un contrato nuevo el cual tiene por objeto: “INTERVENTORIA TECNICA Y ADMINISTRATIVA PARA LAS OBRAS DE CONSTRUCCIÓN DE LA CALLE DE RODAJE Y SU CONEXIÓN CON LA NUEVA PISTA EN EL AEROPUERTO SAN LUIS, IPIALES - DEPARTAMENTO DE NARIÑO. CONTRATO 1300280 - OJ- 2013”, ejecutado con la AEROCIVIL entre el 07/03/2014, y el 01/04/2016, se verificó en el RUP con el #39 que tiene un valor de 3.423,91 smmlv, fue ejecutado en consorcio con una participación del proponente del 40%. Verificada la certificación de la AEROCIVIL aportada, se evidencia que el contrato cumple con la experiencia específica solicitada en este proceso, por lo que se subsana por este concepto y el proponente cumple por experiencia.
Lo anterior sin perjuicio de lo dispuesto en el DOCUMENTO BASE, numeral 3.8.1 EXIGENCIA MÍNIMA DE LA EXPERIENCIA DEL PROPONENTE, establece que: “(…) En caso de que con los contratos aportados no se acrediten los requisitos exigidos en los dos párrafos anteriores, la Entidad solicitará al Proponente que subsane su oferta en los términos del numeral 1.6 del Pliego de Condiciones. Si el Proponente subsana el requisito mínimo de experiencia se habilitará en el Proceso de Contratación, pero no se tendrán en cuenta estos contratos para la asignación del puntaje. En otras palabras, el otorgamiento de puntaje se realizará con los contratos válidos allegados en su oferta y que no fueron objeto de subsanación por parte del Proponente (…)” -El subrayado es nuestro- 
(4) INHABILITADO POR JURIDICA
</t>
  </si>
  <si>
    <t>(1) INHABILITADO POR JURÍDICA</t>
  </si>
  <si>
    <t>(1) EL PROPONENTE NO APORTA CONTRATOS QUE CUMPLAN CON LA EXPERIENCIA ESPECÍFICA SOLIDITADA EN EL PROCESO, POR ESTA RAZÓN, NO CUMPLE POR EXPERIENCIA.
(3) INHABILITADO POR JURÍDICA</t>
  </si>
  <si>
    <t>Concepto Jurídico</t>
  </si>
  <si>
    <t>Experiencia</t>
  </si>
  <si>
    <t>Propuesta económica</t>
  </si>
  <si>
    <t>Experiencia y concepto jurídico</t>
  </si>
  <si>
    <t>Concepto jurídico</t>
  </si>
  <si>
    <t>Mediana con valor absoluto</t>
  </si>
  <si>
    <t>Mediana propuestas válidas</t>
  </si>
  <si>
    <t>Me</t>
  </si>
  <si>
    <t>Propuestas hábiles</t>
  </si>
  <si>
    <t>Puntaje maximo total</t>
  </si>
  <si>
    <t xml:space="preserve">Puntaje parcial </t>
  </si>
  <si>
    <t>Observaciones</t>
  </si>
  <si>
    <t>Empr. mujeres, Concepto Jurídico</t>
  </si>
  <si>
    <t>Empr, mujeres</t>
  </si>
  <si>
    <t>Puntaje parcial</t>
  </si>
  <si>
    <t>Orden de Elegibilidad</t>
  </si>
  <si>
    <t>Experiencia, Concepto Jurídico</t>
  </si>
  <si>
    <t xml:space="preserve">(1) Si bien el contrato que tiene como objeto: INTERVENTORIA TECNICA Y ADMINISTRATIVA DURANTE LAS OBRAS PARA LA CONSTRUCCION, AMPLIACION Y MEJORAMIENTO-LA CALLE-RODAJE FOXTROT DESDE EL TERMINAL SIMON BOLIVAR HASTA LA CALLE LIMA INCLUYENDO ESTEA EN EL AEROPUESTO INTERNACIONAL EL DORADO-LA CIUDAD-SANTAFE-BOGOTACONTRATACION DIRETANo 102/95, se encuentra en el RUP, no se allega certificación donde se pueda evidenciar las actividades ejectutadas. Se solicita al proponente remitir la certiifcación correspondiente.
(2) Se verifica y la certificación si se encuentra en los documentos inicialmente radicados por el proponente, se pega en esta hoja de Excel la imagen de la certificación.
(3) Los subtotales de la FASE II y COSTOS INDIRECTOS son mayores a los del presupuesto oficial, lo que se considera una causal de rechazo porque contratiene el DOCUMENTO BASE, numeral 1.15 CAUSALES DE RECHAZO, literales L: “Que el valor total de la oferta exceda el Presupuesto Oficial o los valores subtotales estimados para el Proceso de Contratación y no se subsane ese defecto”, y literal M: “Que la oferta económica supere el valor por etapas o los valores subtotales y no se subsane ese defecto.” 
(3) En la etapa de subsanación el proponente NO SUBSANÓ la oferta económica, por está razón se considera Inhábil.
</t>
  </si>
  <si>
    <t>INHABILITADO POR CONCEPTO JURÍDICO</t>
  </si>
  <si>
    <t>Puntaje máximo por experiencia</t>
  </si>
  <si>
    <t>PUNTAJE TOTAL PROPONENTES HÁBILES</t>
  </si>
  <si>
    <t>ORDEN DE ELEGIBILIDAD</t>
  </si>
  <si>
    <t>CONSORCIO SERVINC - BETMAF 2024</t>
  </si>
  <si>
    <t>CONSORCIO PASTO JINT 1299</t>
  </si>
  <si>
    <t xml:space="preserve">ESTUDIOS DISEÑOS CONSTRUCCION DEL TERMINAL OBRAS DE INFRAESTRUCTURA COMPLEMENTARIA MEJORAMIENTO Y AMPLIACION DE PISTA, PLATAFORMA Y CALLES DE RODAJE EN EL AEROPUERTO DE SAN GIL SANTANDER </t>
  </si>
  <si>
    <t xml:space="preserve">(1) De acuerdo con la certificación allegada por el proponente con relación al contrato de Orden 1, dicho contrato se realizó entre 20 de agosto de 1981 y el 6 de diciembre de 1983. Para ese entonces, no existia clasificación de las vías nacionales por parte del Instituto Nacional de Vías. Por lo anterior, la homologación de vía primaria para el presente contrato se realizaría como se realiza para vías realizadas en el extranjero. No obstante, mediante la certificación allegada por el proponente no es posible identificar las dimensiones de las calzadas construidas, por lo que no se puede identificar si la presente vía se puede categorizar como vía primaria.
(2) El proponente no allega el Formato 6, por lo cual no se le otorga puntaje por VINCULACIÓN DE PERSONAL CON DISCAPACIDAD
(3) El proponente no allega la Oferta Económica.
(4) En la etapa de subsanación, el proponente manifiesta que: “(…) Se precisa, que el objeto del contrato 235 de 1981 es: “INTERVENTORÍA DE LAS OBRAS DE PAVIMENTACIÓN DEL SECTOR SANTUARIO LA PIÑUELA K 73+000 -K 84 +400 DE LA CARRETERA MEDELLÍN-BOGOTÁ.”; siendo evidente que el objeto de este contrato se ejecutó en un tramo de la TRANSVERSAL (RUTA NACIONAL 56) MEDELLIN-BOGOTA, la cual desde su construcción y hasta la actualidad, hace parte del corredor nacional de Colombia que inicia desde Medellín (Antioquia), pasando por la Sabana de Bogotá y terminando en Aguaclara (Sabanalarga) Casanare” (…) “Por otra parte, frente a la observación No. 3 el CONSORCIO INCE PASTO 2024 se permite allegar nuevamente la FORMULARIO 1 - OFERTA ECONÓMICA; es de aclarar, que el documento en mención fue presentado mediante la plataforma del SECOP 2 el día de cierre (04 de marzo de 2024) del proceso de Concurso de Méritos Abierto No. 23001299 H3 de 2023, tal como se evidencia en las siguientes imágenes: (…)”  
(5)  Se realizó verificación de la información contra la cartilla de la Red Vial Nacional del INVIAS, y en la aplicación HERMES del INVIAS, donde efectivamente el sector Santuario – La Piñuela corresponde a una vía primaria, actualmente concesionada. Por esta razón, se valida el contrato.
(6) Frente a la observación 2, el proponente no subsana por consiguiente la calificación de la evaluación preliminar por discapacidad se mantiene.
(7) Se realizó corrección aritmética de la propuesta económica. Respecto a la observación 3, el proponente allega su oferta donde se verifica que cumple por cuanto su oferta económica no supera el valor total ni los valores subtotales del presupuesto oficial.
</t>
  </si>
  <si>
    <t>Discapacitados</t>
  </si>
  <si>
    <t>(1) Dentro del contrato de orden 1 se ejecutó la ampliación de la plataforma del aeropuerto yopal, la ampliación de las calles de rodaje Bravo, Eco, y calle paralela a la pista</t>
  </si>
  <si>
    <r>
      <t xml:space="preserve">(1) Se requirió al proponente allegar documentos para validar la experiencia del contrato de oredn 1. Revisados los documentos de este contrato, se encuentra que </t>
    </r>
    <r>
      <rPr>
        <u/>
        <sz val="24"/>
        <rFont val="Arial"/>
        <family val="2"/>
      </rPr>
      <t xml:space="preserve">se aporta un acta parcial </t>
    </r>
    <r>
      <rPr>
        <sz val="24"/>
        <rFont val="Arial"/>
        <family val="2"/>
      </rPr>
      <t>donde se muestra la ejecución de pavimento en concreto hidráulico MR45, y verificadas el acta de recibo, y el acta de liquidación, estas no contienen las actividades ejecutadas dentro del contrato, con  lo cual no se puede corroborar lo señalado en el acta parcial. Por esta razón, teniendo en cuenta lo dispuesto en el numeral 10.1.5 del Documento base, este contrato no se puede validar como experiencia específica dentro del proceso, solo es válido como experiencia general.
(2) El proponente subsano el contrato de orden 1. Radicó en SECOP II el documento “CERTIFICACIÓN CONTRACTUAL”, del contrato 3627 de 2016, suscrito por la Dirección Operativa de Obras de infraestructura y Equipamiento Urbano de la Alcaldía de Pereira, se evidencian los ítems ejecutados del contrato de obra, y entre ellos el capítulo F. Pavimento, donde se encuentran los ítems 28, y 28ª, Pavimento en concreto hidráulico MR45 e=35 cm FAA P-401, y Pavimento en concreto hidráulico MR45 e=20 cm.  Por lo anterior, el contrato aportado es válido como experiencia.</t>
    </r>
  </si>
  <si>
    <t xml:space="preserve">(1) El certificado de vinculación de trabajadores con discapacidad del MINTRABAJO lo aporta el consorciado ARCA ARQUITECTURA E INGENIERÍA S.A., SIN EMBARGO, ESTE APORTA 569,34 SMMLV DE EXPERIENCIA VALOR QUE ES INFERIOR AL 40% DE LA EXPERIENCIA TOTAL - 1.652 SMMMLV, LO CUAL CONTRAVIENE EL NUMERAL 4.5 VINCULACIÓN DE PERSONAS EN CONDICIÓN DE DISCAPACIDAD :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3.8.1 del Pliego de Condiciones, sin importar si la experiencia es general o específica.", POR LO ANTERIOR, NO TIENE PUNTAJE POR ESTE CONCEPTO. 
(2) Se revalúa el criterio empleado en la observación realizada en la evaluación preliminar, de esta forma: el 40% del presupuesto oficial es 210,56 smmlv, el consorciado ARCA ARQUITECTURA E INGENIERÍA S.A aporta la certificación de MINTRABAJO, y aporta al consorcio una experiencia de 569,34 smmlv, por esta razón cumple, y se modifica su evaluación otorgando puntaje por este concepto.
(3) La Entidad mediante la comunicación 2024362020016658 del 11 de junio de 2024, publicada en SECOP II, realizó al CONSORCIO ARCA  CB, la siguiente solicitud:
 “(…) Para validar el contrato de orden 1, Contrato 098 de 2014, suscrito con la ANI el cual tiene por objeto: “INTERVENTORÍA DE OBRA, QUE INCLUYE, PERO NO SE LIMITA A LA INTERVENTORÍA TÉCNICA, SOCIAL, AMBIENTAL, PREDIAL, FINANCIERA, (...) DEL ÁREA CONCESIONADA DEL AEROPUERTO ALFONSO BONILLA ARAGÓN DE LA CIUDAD DE PALMIRA QUE SIRVE A LA CIUDAD DE CALI, se le solicita aportar documentos que soporten la experiencia que permitan validar la ejecución en el contrato de obra de “PAVIMENTO ASFÁLTICO O PAVIMENTO EN CONCRETO HIDRÁULICO”, los documentos deben cumplir con lo dispuesto en el Documento Base, numeral 10.1.5 DOCUMENTOS VÁLIDOS PARA LA ACREDITACIÓN DE LA EXPERIENCIA. (…)”
(4) La Entidad revisa la información sobre el contrato, aportada inicialmente, y los argumentos expuestos por el proponente en su comunicación del 11 de junio de 2024. Se deja constancia que el proponente no aporta documentos adicionales del contrato 098 de 2014, suscrito con la ANI a los inicialmente aportados.   La Entidad concluye que la información suministrada del contrato de Interventoría de Concesión ANI No. 098, no es válida como experiencia para este proceso por las siguientes razones: (...) • El proponente no aportó documentos que permitan soportar la experiencia que permitan validar la ejecución en el contrato de obra de “PAVIMENTO ASFÁLTICO O PAVIMENTO EN CONCRETO HIDRÁULICO”, los documentos deben cumplir con lo dispuesto en el Documento Base, numeral 10.1.5 DOCUMENTOS VÁLIDOS PARA LA ACREDITACIÓN DE LA EXPERIENCIA.
</t>
  </si>
  <si>
    <t>(1) El proponente no Allega  el Formato Oferta Economica. El Documento base, numeral 1,15 CAUSALES DE RECHAZO, Literal R. establece que: "No preentar oferta económica y no subsanar su entrega, en los términos del numeral 1,6 del Pliego de Condiciones."
(2) EL PROPONENTE NO ALLEGA EL RUP, POR CONSIGUIENTE NO SE PUEDEN VERIFICAR LOS CONTRATOS APORTADOS, Y NO CUMPLE POR EXPERIENCIA.
(3) En la etapa de subsanación, el proponente allega la propuesta económica, se verifica que los subtotales y valor total no exceden del presupuesto oficial. El proponente allega los RUP de los consorciados con los cuales, y con la certificaciones aportadas se valida la experiencia del Consorcio. El proponente cumple por experiencia.
(4) Teniendo en cuenta que la Entidad requirió al Proponente 47. CONSORCIO INTER-EPYCELQO, sobre validar el contrato de Orden No. 1 No. AC 4000502 OH 2004, el contrato de Orden 2.  No. OJ 0337 de 1998, suscrito con el INVIAS, y el contrato de Orden 4. No.19001397 H3 de 2019, suscrito con la AEROCIVIL, y no lo hizo en el plazo otorgado por la Entidad, teniendo en cuenta lo dispuesto en el Documento Base, numeral 10.1.5 CAUSALES DE RECHAZO, literal E, estos contratos son rechazados en la evaluación definitiva. El proponente se debe rechazar puesto que no cumple por experiencia.</t>
  </si>
  <si>
    <t>sin Mipyme, jurídico, Experiencia</t>
  </si>
  <si>
    <t>Número 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</si>
</sst>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5" formatCode="&quot;$&quot;\ #,##0;\-&quot;$&quot;\ #,##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_);\(&quot;$&quot;#,##0\)"/>
    <numFmt numFmtId="165" formatCode="_(* #,##0.00_);_(* \(#,##0.00\);_(* &quot;-&quot;??_);_(@_)"/>
    <numFmt numFmtId="166" formatCode="_-&quot;$&quot;* #,##0_-;\-&quot;$&quot;* #,##0_-;_-&quot;$&quot;* &quot;-&quot;_-;_-@_-"/>
    <numFmt numFmtId="167" formatCode="_-&quot;$&quot;* #,##0.00_-;\-&quot;$&quot;* #,##0.00_-;_-&quot;$&quot;* &quot;-&quot;??_-;_-@_-"/>
    <numFmt numFmtId="168" formatCode="_-* #,##0.00\ &quot;€&quot;_-;\-* #,##0.00\ &quot;€&quot;_-;_-* &quot;-&quot;??\ &quot;€&quot;_-;_-@_-"/>
    <numFmt numFmtId="169" formatCode="_(&quot;$&quot;\ * #,##0.00_);_(&quot;$&quot;\ * \(#,##0.00\);_(&quot;$&quot;\ * &quot;-&quot;??_);_(@_)"/>
    <numFmt numFmtId="170" formatCode="_([$€]* #,##0.00_);_([$€]* \(#,##0.00\);_([$€]* &quot;-&quot;??_);_(@_)"/>
    <numFmt numFmtId="171" formatCode="_ * #,##0.00_ ;_ * \-#,##0.00_ ;_ * &quot;-&quot;??_ ;_ @_ "/>
    <numFmt numFmtId="172" formatCode="_(* #.##0.00_);_(* \(#.##0.00\);_(* &quot;-&quot;??_);_(@_)"/>
    <numFmt numFmtId="173" formatCode="_-* #,##0.00\ &quot;Pts&quot;_-;\-* #,##0.00\ &quot;Pts&quot;_-;_-* &quot;-&quot;??\ &quot;Pts&quot;_-;_-@_-"/>
    <numFmt numFmtId="174" formatCode="_ &quot;$&quot;\ * #,##0.00_ ;_ &quot;$&quot;\ * \-#,##0.00_ ;_ &quot;$&quot;\ * &quot;-&quot;??_ ;_ @_ "/>
    <numFmt numFmtId="175" formatCode="_-&quot;$&quot;* #.##0.00_-;\-&quot;$&quot;* #.##0.00_-;_-&quot;$&quot;* &quot;-&quot;??_-;_-@_-"/>
    <numFmt numFmtId="176" formatCode="_ * #,##0_ ;_ * \-#,##0_ ;_ * &quot;-&quot;_ ;_ @_ "/>
    <numFmt numFmtId="177" formatCode="m\o\n\th\ d\,\ yyyy"/>
    <numFmt numFmtId="178" formatCode="#.00"/>
    <numFmt numFmtId="179" formatCode="#."/>
    <numFmt numFmtId="180" formatCode="_-* #,##0\ _P_t_s_-;\-* #,##0\ _P_t_s_-;_-* &quot;-&quot;\ _P_t_s_-;_-@_-"/>
    <numFmt numFmtId="181" formatCode="#,##0.00_ ;\-#,##0.00\ "/>
    <numFmt numFmtId="182" formatCode="_(* #,##0_);_(* \(#,##0\);_(* &quot;-&quot;??_);_(@_)"/>
    <numFmt numFmtId="183" formatCode="_([$$-409]* #,##0.00_);_([$$-409]* \(#,##0.00\);_([$$-409]* &quot;-&quot;??_);_(@_)"/>
    <numFmt numFmtId="184" formatCode="&quot;$&quot;#.00"/>
    <numFmt numFmtId="185" formatCode="%#.00"/>
    <numFmt numFmtId="186" formatCode="_-* #,##0.000_-;\-* #,##0.000_-;_-* &quot;-&quot;_-;_-@_-"/>
    <numFmt numFmtId="187" formatCode="_(* #,##0.000_);_(* \(#,##0.000\);_(* &quot;-&quot;??_);_(@_)"/>
    <numFmt numFmtId="188" formatCode="#,##0.000_ ;\-#,##0.000\ "/>
    <numFmt numFmtId="189" formatCode="_-[$$-409]* #,##0.00_ ;_-[$$-409]* \-#,##0.00\ ;_-[$$-409]* &quot;-&quot;??_ ;_-@_ "/>
    <numFmt numFmtId="190" formatCode="0.00\ &quot;SMMLV&quot;"/>
    <numFmt numFmtId="191" formatCode="0.0%"/>
    <numFmt numFmtId="192" formatCode="_-&quot;$&quot;\ * #,##0.00_-;\-&quot;$&quot;\ * #,##0.00_-;_-&quot;$&quot;\ * &quot;-&quot;_-;_-@_-"/>
    <numFmt numFmtId="193" formatCode="0.0000000"/>
    <numFmt numFmtId="194" formatCode="d/mm/yyyy;@"/>
    <numFmt numFmtId="195" formatCode="&quot;$&quot;\ #,##0"/>
  </numFmts>
  <fonts count="126">
    <font>
      <sz val="11"/>
      <color theme="1"/>
      <name val="Calibri"/>
      <family val="2"/>
      <scheme val="minor"/>
    </font>
    <font>
      <sz val="11"/>
      <color theme="1"/>
      <name val="Calibri"/>
      <family val="2"/>
      <scheme val="minor"/>
    </font>
    <font>
      <sz val="10"/>
      <name val="Arial"/>
      <family val="2"/>
    </font>
    <font>
      <b/>
      <sz val="18"/>
      <name val="Arial"/>
      <family val="2"/>
    </font>
    <font>
      <sz val="11"/>
      <color indexed="8"/>
      <name val="Calibri"/>
      <family val="2"/>
    </font>
    <font>
      <u/>
      <sz val="11"/>
      <color theme="10"/>
      <name val="Calibri"/>
      <family val="2"/>
      <scheme val="minor"/>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sz val="11"/>
      <color indexed="60"/>
      <name val="Calibri"/>
      <family val="2"/>
    </font>
    <font>
      <sz val="10"/>
      <color indexed="64"/>
      <name val="Arial"/>
      <family val="2"/>
    </font>
    <font>
      <sz val="10"/>
      <color indexed="8"/>
      <name val="MS Sans Serif"/>
      <family val="2"/>
    </font>
    <font>
      <sz val="10"/>
      <name val="Century Gothic"/>
      <family val="2"/>
    </font>
    <font>
      <b/>
      <sz val="11"/>
      <color indexed="63"/>
      <name val="Calibri"/>
      <family val="2"/>
    </font>
    <font>
      <sz val="11"/>
      <color indexed="10"/>
      <name val="Calibri"/>
      <family val="2"/>
    </font>
    <font>
      <b/>
      <sz val="18"/>
      <color indexed="56"/>
      <name val="Cambria"/>
      <family val="2"/>
    </font>
    <font>
      <b/>
      <sz val="11"/>
      <color indexed="8"/>
      <name val="Calibri"/>
      <family val="2"/>
    </font>
    <font>
      <sz val="8"/>
      <name val="Arial"/>
      <family val="2"/>
    </font>
    <font>
      <sz val="10"/>
      <name val="MS Sans Serif"/>
      <family val="2"/>
    </font>
    <font>
      <sz val="1"/>
      <color indexed="8"/>
      <name val="Courier"/>
      <family val="3"/>
    </font>
    <font>
      <sz val="10"/>
      <name val="Helv"/>
      <charset val="204"/>
    </font>
    <font>
      <b/>
      <sz val="1"/>
      <color indexed="8"/>
      <name val="Courier"/>
      <family val="3"/>
    </font>
    <font>
      <u/>
      <sz val="10"/>
      <color indexed="12"/>
      <name val="Arial"/>
      <family val="2"/>
    </font>
    <font>
      <b/>
      <sz val="12"/>
      <name val="Arial"/>
      <family val="2"/>
    </font>
    <font>
      <i/>
      <sz val="1"/>
      <color indexed="8"/>
      <name val="Courier"/>
      <family val="3"/>
    </font>
    <font>
      <b/>
      <sz val="14"/>
      <color theme="1"/>
      <name val="Arial"/>
      <family val="2"/>
    </font>
    <font>
      <sz val="11"/>
      <color theme="1"/>
      <name val="Arial"/>
      <family val="2"/>
    </font>
    <font>
      <b/>
      <sz val="11"/>
      <color theme="1"/>
      <name val="Calibri"/>
      <family val="2"/>
      <scheme val="minor"/>
    </font>
    <font>
      <b/>
      <sz val="18"/>
      <color theme="1"/>
      <name val="Arial"/>
      <family val="2"/>
    </font>
    <font>
      <b/>
      <sz val="16"/>
      <color theme="1"/>
      <name val="Calibri"/>
      <family val="2"/>
      <scheme val="minor"/>
    </font>
    <font>
      <b/>
      <sz val="12"/>
      <color theme="1"/>
      <name val="Calibri"/>
      <family val="2"/>
      <scheme val="minor"/>
    </font>
    <font>
      <b/>
      <sz val="16"/>
      <color theme="1"/>
      <name val="Arial"/>
      <family val="2"/>
    </font>
    <font>
      <sz val="11"/>
      <color theme="0"/>
      <name val="Arial"/>
      <family val="2"/>
    </font>
    <font>
      <sz val="48"/>
      <color theme="1"/>
      <name val="Arial"/>
      <family val="2"/>
    </font>
    <font>
      <b/>
      <sz val="12"/>
      <color rgb="FFFF0000"/>
      <name val="Arial"/>
      <family val="2"/>
    </font>
    <font>
      <b/>
      <sz val="24"/>
      <color theme="1"/>
      <name val="Arial"/>
      <family val="2"/>
    </font>
    <font>
      <sz val="14"/>
      <color theme="1"/>
      <name val="Arial"/>
      <family val="2"/>
    </font>
    <font>
      <b/>
      <sz val="22"/>
      <color theme="1"/>
      <name val="Arial"/>
      <family val="2"/>
    </font>
    <font>
      <b/>
      <sz val="12"/>
      <color theme="1"/>
      <name val="Arial"/>
      <family val="2"/>
    </font>
    <font>
      <b/>
      <i/>
      <sz val="18"/>
      <color theme="1"/>
      <name val="Arial"/>
      <family val="2"/>
    </font>
    <font>
      <sz val="12"/>
      <color theme="1"/>
      <name val="Arial"/>
      <family val="2"/>
    </font>
    <font>
      <b/>
      <sz val="11"/>
      <name val="Arial"/>
      <family val="2"/>
    </font>
    <font>
      <b/>
      <i/>
      <sz val="14"/>
      <color theme="1"/>
      <name val="Arial"/>
      <family val="2"/>
    </font>
    <font>
      <b/>
      <sz val="20"/>
      <color rgb="FF002060"/>
      <name val="Arial"/>
      <family val="2"/>
    </font>
    <font>
      <b/>
      <sz val="10"/>
      <name val="Arial"/>
      <family val="2"/>
    </font>
    <font>
      <b/>
      <sz val="18"/>
      <color theme="0"/>
      <name val="Arial"/>
      <family val="2"/>
    </font>
    <font>
      <b/>
      <sz val="11"/>
      <color rgb="FFFF0000"/>
      <name val="Arial"/>
      <family val="2"/>
    </font>
    <font>
      <b/>
      <sz val="18"/>
      <color theme="4" tint="-0.499984740745262"/>
      <name val="Calibri"/>
      <family val="2"/>
      <scheme val="minor"/>
    </font>
    <font>
      <sz val="11"/>
      <name val="Calibri"/>
      <family val="2"/>
      <scheme val="minor"/>
    </font>
    <font>
      <b/>
      <sz val="22"/>
      <color theme="0"/>
      <name val="Arial"/>
      <family val="2"/>
    </font>
    <font>
      <b/>
      <i/>
      <sz val="14"/>
      <color theme="0"/>
      <name val="Arial"/>
      <family val="2"/>
    </font>
    <font>
      <sz val="9"/>
      <color theme="1"/>
      <name val="Arial"/>
      <family val="2"/>
    </font>
    <font>
      <u/>
      <sz val="14"/>
      <color theme="10"/>
      <name val="Calibri"/>
      <family val="2"/>
      <scheme val="minor"/>
    </font>
    <font>
      <u/>
      <sz val="20"/>
      <color theme="10"/>
      <name val="Calibri"/>
      <family val="2"/>
      <scheme val="minor"/>
    </font>
    <font>
      <sz val="16"/>
      <color theme="1"/>
      <name val="Arial"/>
      <family val="2"/>
    </font>
    <font>
      <sz val="12"/>
      <color rgb="FF333333"/>
      <name val="Open Sans"/>
      <family val="2"/>
    </font>
    <font>
      <sz val="18"/>
      <color theme="1"/>
      <name val="Arial"/>
      <family val="2"/>
    </font>
    <font>
      <b/>
      <sz val="28"/>
      <color theme="1"/>
      <name val="Arial"/>
      <family val="2"/>
    </font>
    <font>
      <sz val="12"/>
      <color theme="0"/>
      <name val="Arial"/>
      <family val="2"/>
    </font>
    <font>
      <b/>
      <sz val="16"/>
      <color theme="0"/>
      <name val="Arial"/>
      <family val="2"/>
    </font>
    <font>
      <b/>
      <sz val="14"/>
      <color theme="0"/>
      <name val="Arial"/>
      <family val="2"/>
    </font>
    <font>
      <b/>
      <sz val="12"/>
      <color theme="0"/>
      <name val="Arial"/>
      <family val="2"/>
    </font>
    <font>
      <b/>
      <sz val="20"/>
      <color theme="1"/>
      <name val="Calibri"/>
      <family val="2"/>
      <scheme val="minor"/>
    </font>
    <font>
      <b/>
      <sz val="16"/>
      <name val="Arial"/>
      <family val="2"/>
    </font>
    <font>
      <sz val="9"/>
      <color indexed="81"/>
      <name val="Tahoma"/>
      <family val="2"/>
    </font>
    <font>
      <b/>
      <sz val="9"/>
      <color indexed="81"/>
      <name val="Tahoma"/>
      <family val="2"/>
    </font>
    <font>
      <sz val="18"/>
      <name val="Arial"/>
      <family val="2"/>
    </font>
    <font>
      <sz val="16"/>
      <name val="Arial"/>
      <family val="2"/>
    </font>
    <font>
      <b/>
      <sz val="11"/>
      <color theme="1"/>
      <name val="Arial"/>
      <family val="2"/>
    </font>
    <font>
      <b/>
      <sz val="20"/>
      <color theme="1"/>
      <name val="Arial"/>
      <family val="2"/>
    </font>
    <font>
      <sz val="20"/>
      <color theme="1"/>
      <name val="Arial"/>
      <family val="2"/>
    </font>
    <font>
      <b/>
      <sz val="12"/>
      <name val="Calibri"/>
      <family val="2"/>
      <scheme val="minor"/>
    </font>
    <font>
      <sz val="22"/>
      <color theme="1"/>
      <name val="Arial"/>
      <family val="2"/>
    </font>
    <font>
      <sz val="36"/>
      <color theme="1"/>
      <name val="Arial"/>
      <family val="2"/>
    </font>
    <font>
      <sz val="16"/>
      <color theme="0"/>
      <name val="Arial"/>
      <family val="2"/>
    </font>
    <font>
      <sz val="18"/>
      <color rgb="FFFF0000"/>
      <name val="Arial"/>
      <family val="2"/>
    </font>
    <font>
      <b/>
      <sz val="24"/>
      <color theme="0"/>
      <name val="Arial"/>
      <family val="2"/>
    </font>
    <font>
      <b/>
      <sz val="26"/>
      <color theme="1"/>
      <name val="Arial"/>
      <family val="2"/>
    </font>
    <font>
      <b/>
      <sz val="20"/>
      <color indexed="81"/>
      <name val="Tahoma"/>
      <family val="2"/>
    </font>
    <font>
      <b/>
      <sz val="22"/>
      <color indexed="81"/>
      <name val="Tahoma"/>
      <family val="2"/>
    </font>
    <font>
      <b/>
      <sz val="26"/>
      <color indexed="81"/>
      <name val="Tahoma"/>
      <family val="2"/>
    </font>
    <font>
      <sz val="20"/>
      <color indexed="81"/>
      <name val="Tahoma"/>
      <family val="2"/>
    </font>
    <font>
      <sz val="22"/>
      <color indexed="81"/>
      <name val="Tahoma"/>
      <family val="2"/>
    </font>
    <font>
      <b/>
      <sz val="18"/>
      <color rgb="FF002060"/>
      <name val="Arial"/>
      <family val="2"/>
    </font>
    <font>
      <b/>
      <sz val="22"/>
      <name val="Arial"/>
      <family val="2"/>
    </font>
    <font>
      <b/>
      <sz val="36"/>
      <color theme="0"/>
      <name val="Arial"/>
      <family val="2"/>
    </font>
    <font>
      <b/>
      <sz val="18"/>
      <color rgb="FFFF0000"/>
      <name val="Arial"/>
      <family val="2"/>
    </font>
    <font>
      <b/>
      <sz val="16"/>
      <color rgb="FFFF0000"/>
      <name val="Arial"/>
      <family val="2"/>
    </font>
    <font>
      <b/>
      <sz val="20"/>
      <color rgb="FFFF0000"/>
      <name val="Arial"/>
      <family val="2"/>
    </font>
    <font>
      <sz val="16"/>
      <color rgb="FFC00000"/>
      <name val="Arial"/>
      <family val="2"/>
    </font>
    <font>
      <sz val="20"/>
      <name val="Arial"/>
      <family val="2"/>
    </font>
    <font>
      <sz val="18"/>
      <name val="Arial Narrow"/>
      <family val="2"/>
    </font>
    <font>
      <sz val="16"/>
      <name val="Arial Narrow"/>
      <family val="2"/>
    </font>
    <font>
      <sz val="10"/>
      <color theme="1"/>
      <name val="Calibri"/>
      <family val="2"/>
      <scheme val="minor"/>
    </font>
    <font>
      <b/>
      <sz val="12"/>
      <color rgb="FFFF0000"/>
      <name val="Calibri"/>
      <family val="2"/>
      <scheme val="minor"/>
    </font>
    <font>
      <sz val="24"/>
      <name val="Arial"/>
      <family val="2"/>
    </font>
    <font>
      <sz val="22"/>
      <name val="Arial"/>
      <family val="2"/>
    </font>
    <font>
      <sz val="16"/>
      <color theme="1"/>
      <name val="Arial Narrow"/>
      <family val="2"/>
    </font>
    <font>
      <sz val="15"/>
      <color theme="1"/>
      <name val="Arial Narrow"/>
      <family val="2"/>
    </font>
    <font>
      <sz val="28"/>
      <color theme="1"/>
      <name val="Arial"/>
      <family val="2"/>
    </font>
    <font>
      <b/>
      <sz val="28"/>
      <name val="Arial Narrow"/>
      <family val="2"/>
    </font>
    <font>
      <b/>
      <sz val="26"/>
      <name val="Arial Narrow"/>
      <family val="2"/>
    </font>
    <font>
      <sz val="24"/>
      <color theme="1"/>
      <name val="Arial"/>
      <family val="2"/>
    </font>
    <font>
      <sz val="11"/>
      <name val="Arial"/>
      <family val="2"/>
    </font>
    <font>
      <sz val="12"/>
      <name val="Open Sans"/>
      <family val="2"/>
    </font>
    <font>
      <u/>
      <sz val="14"/>
      <name val="Calibri"/>
      <family val="2"/>
      <scheme val="minor"/>
    </font>
    <font>
      <u/>
      <sz val="20"/>
      <name val="Calibri"/>
      <family val="2"/>
      <scheme val="minor"/>
    </font>
    <font>
      <sz val="20"/>
      <color theme="1"/>
      <name val="Arial Narrow"/>
      <family val="2"/>
    </font>
    <font>
      <b/>
      <sz val="16"/>
      <name val="Arial Narrow"/>
      <family val="2"/>
    </font>
    <font>
      <sz val="26"/>
      <color rgb="FF040C28"/>
      <name val="Arial"/>
      <family val="2"/>
    </font>
    <font>
      <sz val="26"/>
      <color theme="1"/>
      <name val="Arial"/>
      <family val="2"/>
    </font>
    <font>
      <b/>
      <sz val="11"/>
      <color theme="0"/>
      <name val="Calibri"/>
      <family val="2"/>
      <scheme val="minor"/>
    </font>
    <font>
      <sz val="26"/>
      <name val="Arial"/>
      <family val="2"/>
    </font>
    <font>
      <sz val="72"/>
      <name val="Arial"/>
      <family val="2"/>
    </font>
    <font>
      <sz val="20"/>
      <color theme="1"/>
      <name val="Calibri"/>
      <family val="2"/>
      <scheme val="minor"/>
    </font>
    <font>
      <sz val="20"/>
      <name val="Calibri"/>
      <family val="2"/>
      <scheme val="minor"/>
    </font>
    <font>
      <b/>
      <sz val="12"/>
      <color theme="1"/>
      <name val="Arial Black"/>
      <family val="2"/>
    </font>
    <font>
      <u/>
      <sz val="24"/>
      <name val="Arial"/>
      <family val="2"/>
    </font>
  </fonts>
  <fills count="56">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249977111117893"/>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1"/>
        <bgColor indexed="64"/>
      </patternFill>
    </fill>
    <fill>
      <patternFill patternType="solid">
        <fgColor rgb="FF50F828"/>
        <bgColor indexed="64"/>
      </patternFill>
    </fill>
    <fill>
      <patternFill patternType="solid">
        <fgColor rgb="FF00206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AFAFA"/>
        <bgColor indexed="64"/>
      </patternFill>
    </fill>
    <fill>
      <patternFill patternType="solid">
        <fgColor rgb="FFEEEEEE"/>
        <bgColor indexed="64"/>
      </patternFill>
    </fill>
    <fill>
      <patternFill patternType="solid">
        <fgColor theme="3" tint="-0.249977111117893"/>
        <bgColor indexed="64"/>
      </patternFill>
    </fill>
    <fill>
      <patternFill patternType="solid">
        <fgColor theme="3" tint="0.59999389629810485"/>
        <bgColor indexed="64"/>
      </patternFill>
    </fill>
    <fill>
      <patternFill patternType="solid">
        <fgColor rgb="FF92D050"/>
        <bgColor indexed="64"/>
      </patternFill>
    </fill>
    <fill>
      <patternFill patternType="solid">
        <fgColor theme="3"/>
        <bgColor indexed="64"/>
      </patternFill>
    </fill>
    <fill>
      <patternFill patternType="solid">
        <fgColor rgb="FFFFC000"/>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indexed="9"/>
        <bgColor indexed="64"/>
      </patternFill>
    </fill>
    <fill>
      <patternFill patternType="solid">
        <fgColor theme="0" tint="-0.499984740745262"/>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FF0000"/>
        <bgColor indexed="64"/>
      </patternFill>
    </fill>
    <fill>
      <patternFill patternType="solid">
        <fgColor theme="4" tint="0.59999389629810485"/>
        <bgColor indexed="64"/>
      </patternFill>
    </fill>
    <fill>
      <patternFill patternType="solid">
        <fgColor theme="4"/>
        <bgColor indexed="64"/>
      </patternFill>
    </fill>
    <fill>
      <patternFill patternType="solid">
        <fgColor rgb="FF00B0F0"/>
        <bgColor indexed="64"/>
      </patternFill>
    </fill>
    <fill>
      <patternFill patternType="solid">
        <fgColor theme="5" tint="0.39997558519241921"/>
        <bgColor indexed="64"/>
      </patternFill>
    </fill>
    <fill>
      <patternFill patternType="solid">
        <fgColor theme="6"/>
        <bgColor indexed="64"/>
      </patternFill>
    </fill>
  </fills>
  <borders count="70">
    <border>
      <left/>
      <right/>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bottom/>
      <diagonal/>
    </border>
    <border>
      <left/>
      <right style="medium">
        <color auto="1"/>
      </right>
      <top/>
      <bottom/>
      <diagonal/>
    </border>
    <border>
      <left style="medium">
        <color auto="1"/>
      </left>
      <right/>
      <top/>
      <bottom/>
      <diagonal/>
    </border>
    <border>
      <left style="medium">
        <color rgb="FFC0C0C0"/>
      </left>
      <right/>
      <top style="medium">
        <color rgb="FFC0C0C0"/>
      </top>
      <bottom/>
      <diagonal/>
    </border>
    <border>
      <left style="medium">
        <color rgb="FFC0C0C0"/>
      </left>
      <right/>
      <top style="thick">
        <color rgb="FF0091D5"/>
      </top>
      <bottom/>
      <diagonal/>
    </border>
    <border>
      <left style="medium">
        <color rgb="FFC0C0C0"/>
      </left>
      <right style="medium">
        <color rgb="FFC0C0C0"/>
      </right>
      <top style="thick">
        <color rgb="FF0091D5"/>
      </top>
      <bottom/>
      <diagonal/>
    </border>
    <border>
      <left style="medium">
        <color rgb="FFC0C0C0"/>
      </left>
      <right style="medium">
        <color rgb="FFC0C0C0"/>
      </right>
      <top style="medium">
        <color rgb="FFC0C0C0"/>
      </top>
      <bottom/>
      <diagonal/>
    </border>
    <border>
      <left style="medium">
        <color rgb="FFC0C0C0"/>
      </left>
      <right/>
      <top style="medium">
        <color rgb="FFC0C0C0"/>
      </top>
      <bottom style="medium">
        <color rgb="FFC0C0C0"/>
      </bottom>
      <diagonal/>
    </border>
    <border>
      <left style="medium">
        <color rgb="FFC0C0C0"/>
      </left>
      <right style="medium">
        <color rgb="FFC0C0C0"/>
      </right>
      <top style="medium">
        <color rgb="FFC0C0C0"/>
      </top>
      <bottom style="medium">
        <color rgb="FFC0C0C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right style="thin">
        <color indexed="64"/>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style="thin">
        <color auto="1"/>
      </top>
      <bottom/>
      <diagonal/>
    </border>
    <border>
      <left style="medium">
        <color auto="1"/>
      </left>
      <right/>
      <top/>
      <bottom style="thin">
        <color indexed="64"/>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dotted">
        <color indexed="64"/>
      </top>
      <bottom style="dotted">
        <color indexed="64"/>
      </bottom>
      <diagonal/>
    </border>
    <border>
      <left style="thin">
        <color auto="1"/>
      </left>
      <right style="thin">
        <color auto="1"/>
      </right>
      <top style="dotted">
        <color auto="1"/>
      </top>
      <bottom style="dotted">
        <color auto="1"/>
      </bottom>
      <diagonal/>
    </border>
    <border>
      <left style="thin">
        <color indexed="64"/>
      </left>
      <right style="thin">
        <color indexed="64"/>
      </right>
      <top style="thin">
        <color indexed="64"/>
      </top>
      <bottom style="thin">
        <color indexed="64"/>
      </bottom>
      <diagonal/>
    </border>
  </borders>
  <cellStyleXfs count="527">
    <xf numFmtId="0" fontId="0" fillId="0" borderId="0"/>
    <xf numFmtId="0" fontId="2" fillId="0" borderId="0"/>
    <xf numFmtId="165" fontId="4" fillId="0" borderId="0" applyFont="0" applyFill="0" applyBorder="0" applyAlignment="0" applyProtection="0"/>
    <xf numFmtId="0" fontId="5" fillId="0" borderId="0" applyNumberFormat="0" applyFill="0" applyBorder="0" applyAlignment="0" applyProtection="0"/>
    <xf numFmtId="0" fontId="2" fillId="0" borderId="0"/>
    <xf numFmtId="0" fontId="2" fillId="0" borderId="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0" borderId="0" applyNumberFormat="0" applyBorder="0" applyAlignment="0" applyProtection="0"/>
    <xf numFmtId="0" fontId="7" fillId="4" borderId="0" applyNumberFormat="0" applyBorder="0" applyAlignment="0" applyProtection="0"/>
    <xf numFmtId="0" fontId="8" fillId="5" borderId="0" applyNumberFormat="0" applyBorder="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10" fillId="22" borderId="7" applyNumberFormat="0" applyAlignment="0" applyProtection="0"/>
    <xf numFmtId="0" fontId="11" fillId="0" borderId="8" applyNumberFormat="0" applyFill="0" applyAlignment="0" applyProtection="0"/>
    <xf numFmtId="0" fontId="10" fillId="22" borderId="7" applyNumberFormat="0" applyAlignment="0" applyProtection="0"/>
    <xf numFmtId="0" fontId="12" fillId="0" borderId="0" applyNumberFormat="0" applyFill="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0" borderId="0" applyNumberFormat="0" applyBorder="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170" fontId="2" fillId="0" borderId="0" applyFont="0" applyFill="0" applyBorder="0" applyAlignment="0" applyProtection="0"/>
    <xf numFmtId="0" fontId="14" fillId="0" borderId="0" applyNumberFormat="0" applyFill="0" applyBorder="0" applyAlignment="0" applyProtection="0"/>
    <xf numFmtId="0" fontId="8" fillId="5" borderId="0" applyNumberFormat="0" applyBorder="0" applyAlignment="0" applyProtection="0"/>
    <xf numFmtId="0" fontId="15" fillId="0" borderId="9" applyNumberFormat="0" applyFill="0" applyAlignment="0" applyProtection="0"/>
    <xf numFmtId="0" fontId="16" fillId="0" borderId="10" applyNumberFormat="0" applyFill="0" applyAlignment="0" applyProtection="0"/>
    <xf numFmtId="0" fontId="12" fillId="0" borderId="11" applyNumberFormat="0" applyFill="0" applyAlignment="0" applyProtection="0"/>
    <xf numFmtId="0" fontId="12" fillId="0" borderId="0" applyNumberFormat="0" applyFill="0" applyBorder="0" applyAlignment="0" applyProtection="0"/>
    <xf numFmtId="0" fontId="7" fillId="4" borderId="0" applyNumberFormat="0" applyBorder="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1" fillId="0" borderId="8" applyNumberFormat="0" applyFill="0" applyAlignment="0" applyProtection="0"/>
    <xf numFmtId="165" fontId="2" fillId="0" borderId="0" applyFont="0" applyFill="0" applyBorder="0" applyAlignment="0" applyProtection="0"/>
    <xf numFmtId="171" fontId="2"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1"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72"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2"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69" fontId="4" fillId="0" borderId="0" applyFont="0" applyFill="0" applyBorder="0" applyAlignment="0" applyProtection="0"/>
    <xf numFmtId="168" fontId="2" fillId="0" borderId="0" applyFont="0" applyFill="0" applyBorder="0" applyAlignment="0" applyProtection="0"/>
    <xf numFmtId="168" fontId="4" fillId="0" borderId="0" applyFont="0" applyFill="0" applyBorder="0" applyAlignment="0" applyProtection="0"/>
    <xf numFmtId="173" fontId="2" fillId="0" borderId="0" applyFont="0" applyFill="0" applyBorder="0" applyAlignment="0" applyProtection="0"/>
    <xf numFmtId="168" fontId="4" fillId="0" borderId="0" applyFont="0" applyFill="0" applyBorder="0" applyAlignment="0" applyProtection="0"/>
    <xf numFmtId="174" fontId="2" fillId="0" borderId="0" applyFont="0" applyFill="0" applyBorder="0" applyAlignment="0" applyProtection="0"/>
    <xf numFmtId="175" fontId="4" fillId="0" borderId="0" applyFont="0" applyFill="0" applyBorder="0" applyAlignment="0" applyProtection="0"/>
    <xf numFmtId="167" fontId="4" fillId="0" borderId="0" applyFont="0" applyFill="0" applyBorder="0" applyAlignment="0" applyProtection="0"/>
    <xf numFmtId="169" fontId="4" fillId="0" borderId="0" applyFont="0" applyFill="0" applyBorder="0" applyAlignment="0" applyProtection="0"/>
    <xf numFmtId="0" fontId="17" fillId="23" borderId="0" applyNumberFormat="0" applyBorder="0" applyAlignment="0" applyProtection="0"/>
    <xf numFmtId="0" fontId="2" fillId="0" borderId="0"/>
    <xf numFmtId="0" fontId="18" fillId="0" borderId="0"/>
    <xf numFmtId="0" fontId="1" fillId="0" borderId="0"/>
    <xf numFmtId="0" fontId="2" fillId="0" borderId="0"/>
    <xf numFmtId="0" fontId="19" fillId="0" borderId="0"/>
    <xf numFmtId="0" fontId="2" fillId="0" borderId="0"/>
    <xf numFmtId="0" fontId="20" fillId="0" borderId="0"/>
    <xf numFmtId="0" fontId="2" fillId="0" borderId="0"/>
    <xf numFmtId="0" fontId="2" fillId="0" borderId="0"/>
    <xf numFmtId="0" fontId="2" fillId="0" borderId="0"/>
    <xf numFmtId="0" fontId="19" fillId="0" borderId="0"/>
    <xf numFmtId="0" fontId="1" fillId="0" borderId="0"/>
    <xf numFmtId="0" fontId="2" fillId="0" borderId="0"/>
    <xf numFmtId="0" fontId="2" fillId="0" borderId="0"/>
    <xf numFmtId="0" fontId="1" fillId="0" borderId="0"/>
    <xf numFmtId="0" fontId="2" fillId="0" borderId="0"/>
    <xf numFmtId="0" fontId="1" fillId="0" borderId="0"/>
    <xf numFmtId="0" fontId="19" fillId="0" borderId="0"/>
    <xf numFmtId="0" fontId="1" fillId="0" borderId="0"/>
    <xf numFmtId="0" fontId="2" fillId="0" borderId="0"/>
    <xf numFmtId="0" fontId="2" fillId="0" borderId="0"/>
    <xf numFmtId="0" fontId="19" fillId="0" borderId="0"/>
    <xf numFmtId="0" fontId="2" fillId="0" borderId="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2" fillId="0" borderId="0" applyNumberFormat="0" applyFill="0" applyBorder="0" applyAlignment="0" applyProtection="0"/>
    <xf numFmtId="0" fontId="14" fillId="0" borderId="0" applyNumberFormat="0" applyFill="0" applyBorder="0" applyAlignment="0" applyProtection="0"/>
    <xf numFmtId="0" fontId="23" fillId="0" borderId="0" applyNumberFormat="0" applyFill="0" applyBorder="0" applyAlignment="0" applyProtection="0"/>
    <xf numFmtId="0" fontId="15" fillId="0" borderId="9" applyNumberFormat="0" applyFill="0" applyAlignment="0" applyProtection="0"/>
    <xf numFmtId="0" fontId="16" fillId="0" borderId="10" applyNumberFormat="0" applyFill="0" applyAlignment="0" applyProtection="0"/>
    <xf numFmtId="0" fontId="12" fillId="0" borderId="11" applyNumberFormat="0" applyFill="0" applyAlignment="0" applyProtection="0"/>
    <xf numFmtId="0" fontId="23" fillId="0" borderId="0" applyNumberFormat="0" applyFill="0" applyBorder="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2" fillId="0" borderId="0" applyNumberFormat="0" applyFill="0" applyBorder="0" applyAlignment="0" applyProtection="0"/>
    <xf numFmtId="4" fontId="27" fillId="0" borderId="0">
      <protection locked="0"/>
    </xf>
    <xf numFmtId="177" fontId="27" fillId="0" borderId="0">
      <protection locked="0"/>
    </xf>
    <xf numFmtId="0" fontId="3" fillId="0" borderId="0" applyNumberFormat="0" applyFill="0" applyBorder="0" applyAlignment="0" applyProtection="0"/>
    <xf numFmtId="0" fontId="31" fillId="0" borderId="0" applyNumberFormat="0" applyFill="0" applyBorder="0" applyAlignment="0" applyProtection="0"/>
    <xf numFmtId="0" fontId="28" fillId="0" borderId="0"/>
    <xf numFmtId="170" fontId="2" fillId="0" borderId="0" applyFont="0" applyFill="0" applyBorder="0" applyAlignment="0" applyProtection="0"/>
    <xf numFmtId="0" fontId="27" fillId="0" borderId="0">
      <protection locked="0"/>
    </xf>
    <xf numFmtId="0" fontId="27" fillId="0" borderId="0">
      <protection locked="0"/>
    </xf>
    <xf numFmtId="0" fontId="32" fillId="0" borderId="0">
      <protection locked="0"/>
    </xf>
    <xf numFmtId="0" fontId="27" fillId="0" borderId="0">
      <protection locked="0"/>
    </xf>
    <xf numFmtId="0" fontId="27" fillId="0" borderId="0">
      <protection locked="0"/>
    </xf>
    <xf numFmtId="0" fontId="27" fillId="0" borderId="0">
      <protection locked="0"/>
    </xf>
    <xf numFmtId="0" fontId="32" fillId="0" borderId="0">
      <protection locked="0"/>
    </xf>
    <xf numFmtId="0"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2" fontId="2" fillId="0" borderId="0" applyFont="0" applyFill="0" applyBorder="0" applyAlignment="0" applyProtection="0"/>
    <xf numFmtId="178" fontId="27" fillId="0" borderId="0">
      <protection locked="0"/>
    </xf>
    <xf numFmtId="179" fontId="29" fillId="0" borderId="0">
      <protection locked="0"/>
    </xf>
    <xf numFmtId="179" fontId="29" fillId="0" borderId="0">
      <protection locked="0"/>
    </xf>
    <xf numFmtId="0" fontId="30" fillId="0" borderId="0" applyNumberFormat="0" applyFill="0" applyBorder="0" applyAlignment="0" applyProtection="0">
      <alignment vertical="top"/>
      <protection locked="0"/>
    </xf>
    <xf numFmtId="176" fontId="25"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4"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5" fontId="4" fillId="0" borderId="0" applyFont="0" applyFill="0" applyBorder="0" applyAlignment="0" applyProtection="0"/>
    <xf numFmtId="171" fontId="20" fillId="0" borderId="0" applyFont="0" applyFill="0" applyBorder="0" applyAlignment="0" applyProtection="0"/>
    <xf numFmtId="165" fontId="2" fillId="0" borderId="0" applyFont="0" applyFill="0" applyBorder="0" applyAlignment="0" applyProtection="0"/>
    <xf numFmtId="180" fontId="2" fillId="0" borderId="0" applyFont="0" applyFill="0" applyBorder="0" applyAlignment="0" applyProtection="0"/>
    <xf numFmtId="169" fontId="1" fillId="0" borderId="0" applyFont="0" applyFill="0" applyBorder="0" applyAlignment="0" applyProtection="0"/>
    <xf numFmtId="17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6" fillId="0" borderId="0"/>
    <xf numFmtId="0" fontId="1" fillId="0" borderId="0"/>
    <xf numFmtId="0" fontId="2" fillId="0" borderId="0"/>
    <xf numFmtId="0" fontId="25" fillId="0" borderId="0"/>
    <xf numFmtId="0" fontId="2" fillId="0" borderId="0"/>
    <xf numFmtId="0" fontId="2" fillId="0" borderId="0"/>
    <xf numFmtId="0" fontId="20" fillId="0" borderId="0"/>
    <xf numFmtId="0" fontId="4" fillId="0" borderId="0"/>
    <xf numFmtId="0" fontId="4" fillId="0" borderId="0"/>
    <xf numFmtId="0" fontId="25" fillId="0" borderId="0"/>
    <xf numFmtId="0" fontId="25" fillId="0" borderId="0"/>
    <xf numFmtId="9" fontId="1" fillId="0" borderId="0" applyFont="0" applyFill="0" applyBorder="0" applyAlignment="0" applyProtection="0"/>
    <xf numFmtId="9" fontId="2" fillId="0" borderId="0" applyFont="0" applyFill="0" applyBorder="0" applyAlignment="0" applyProtection="0"/>
    <xf numFmtId="9" fontId="25" fillId="0" borderId="0" applyFont="0" applyFill="0" applyBorder="0" applyAlignment="0" applyProtection="0"/>
    <xf numFmtId="3" fontId="2" fillId="0" borderId="0" applyFont="0" applyFill="0" applyBorder="0" applyAlignment="0" applyProtection="0"/>
    <xf numFmtId="3" fontId="2" fillId="0" borderId="0" applyFont="0" applyFill="0" applyBorder="0" applyAlignment="0" applyProtection="0"/>
    <xf numFmtId="0" fontId="2" fillId="0" borderId="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applyNumberForma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43" fontId="4" fillId="0" borderId="0" applyFont="0" applyFill="0" applyBorder="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9" fillId="21"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0" fontId="13" fillId="8" borderId="24" applyNumberFormat="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4" fillId="24" borderId="25" applyNumberFormat="0" applyFon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1" fillId="21" borderId="26" applyNumberFormat="0" applyAlignment="0" applyProtection="0"/>
    <xf numFmtId="0" fontId="24" fillId="0" borderId="27" applyNumberFormat="0" applyFill="0" applyAlignment="0" applyProtection="0"/>
    <xf numFmtId="0" fontId="24" fillId="0" borderId="27" applyNumberFormat="0" applyFill="0" applyAlignment="0" applyProtection="0"/>
    <xf numFmtId="0" fontId="24" fillId="0" borderId="27" applyNumberFormat="0" applyFill="0" applyAlignment="0" applyProtection="0"/>
    <xf numFmtId="0" fontId="24" fillId="0" borderId="27" applyNumberFormat="0" applyFill="0" applyAlignment="0" applyProtection="0"/>
    <xf numFmtId="0" fontId="24" fillId="0" borderId="27" applyNumberFormat="0" applyFill="0" applyAlignment="0" applyProtection="0"/>
    <xf numFmtId="0" fontId="24" fillId="0" borderId="27" applyNumberFormat="0" applyFill="0" applyAlignment="0" applyProtection="0"/>
    <xf numFmtId="0" fontId="24" fillId="0" borderId="27" applyNumberFormat="0" applyFill="0" applyAlignment="0" applyProtection="0"/>
    <xf numFmtId="0" fontId="24" fillId="0" borderId="27" applyNumberFormat="0" applyFill="0" applyAlignment="0" applyProtection="0"/>
    <xf numFmtId="0" fontId="24" fillId="0" borderId="27" applyNumberFormat="0" applyFill="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5" fontId="2" fillId="0" borderId="0" applyFont="0" applyFill="0" applyBorder="0" applyAlignment="0" applyProtection="0"/>
    <xf numFmtId="5" fontId="2"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2" fillId="0" borderId="0" applyFont="0" applyFill="0" applyBorder="0" applyAlignment="0" applyProtection="0"/>
    <xf numFmtId="184" fontId="27" fillId="0" borderId="0">
      <protection locked="0"/>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5" fontId="27" fillId="0" borderId="0">
      <protection locked="0"/>
    </xf>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4" fillId="0" borderId="0" applyFont="0" applyFill="0" applyBorder="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9" fillId="21"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0" fontId="13" fillId="8" borderId="28" applyNumberFormat="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4" fillId="24" borderId="29" applyNumberFormat="0" applyFon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1" fillId="21" borderId="30" applyNumberFormat="0" applyAlignment="0" applyProtection="0"/>
    <xf numFmtId="0" fontId="24" fillId="0" borderId="31" applyNumberFormat="0" applyFill="0" applyAlignment="0" applyProtection="0"/>
    <xf numFmtId="0" fontId="24" fillId="0" borderId="31" applyNumberFormat="0" applyFill="0" applyAlignment="0" applyProtection="0"/>
    <xf numFmtId="0" fontId="24" fillId="0" borderId="31" applyNumberFormat="0" applyFill="0" applyAlignment="0" applyProtection="0"/>
    <xf numFmtId="0" fontId="24" fillId="0" borderId="31" applyNumberFormat="0" applyFill="0" applyAlignment="0" applyProtection="0"/>
    <xf numFmtId="0" fontId="24" fillId="0" borderId="31" applyNumberFormat="0" applyFill="0" applyAlignment="0" applyProtection="0"/>
    <xf numFmtId="0" fontId="24" fillId="0" borderId="31" applyNumberFormat="0" applyFill="0" applyAlignment="0" applyProtection="0"/>
    <xf numFmtId="0" fontId="24" fillId="0" borderId="31" applyNumberFormat="0" applyFill="0" applyAlignment="0" applyProtection="0"/>
    <xf numFmtId="0" fontId="24" fillId="0" borderId="31" applyNumberFormat="0" applyFill="0" applyAlignment="0" applyProtection="0"/>
    <xf numFmtId="0" fontId="24" fillId="0" borderId="31" applyNumberFormat="0" applyFill="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5" fontId="2" fillId="0" borderId="0" applyFont="0" applyFill="0" applyBorder="0" applyAlignment="0" applyProtection="0"/>
    <xf numFmtId="5" fontId="2"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56" fillId="0" borderId="0"/>
    <xf numFmtId="174"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cellStyleXfs>
  <cellXfs count="864">
    <xf numFmtId="0" fontId="0" fillId="0" borderId="0" xfId="0"/>
    <xf numFmtId="0" fontId="0" fillId="0" borderId="0" xfId="0" applyAlignment="1">
      <alignment wrapText="1"/>
    </xf>
    <xf numFmtId="0" fontId="34" fillId="0" borderId="0" xfId="0" applyFont="1"/>
    <xf numFmtId="6" fontId="34" fillId="0" borderId="0" xfId="292" applyNumberFormat="1" applyFont="1" applyAlignment="1">
      <alignment horizontal="left"/>
    </xf>
    <xf numFmtId="0" fontId="42" fillId="0" borderId="0" xfId="0" applyFont="1" applyAlignment="1">
      <alignment vertical="center" wrapText="1"/>
    </xf>
    <xf numFmtId="0" fontId="33" fillId="2" borderId="0" xfId="0" applyFont="1" applyFill="1" applyAlignment="1">
      <alignment vertical="center"/>
    </xf>
    <xf numFmtId="0" fontId="34" fillId="2" borderId="0" xfId="158" applyFont="1" applyFill="1" applyAlignment="1">
      <alignment horizontal="center" vertical="center"/>
    </xf>
    <xf numFmtId="183" fontId="34" fillId="0" borderId="0" xfId="0" applyNumberFormat="1" applyFont="1"/>
    <xf numFmtId="182" fontId="34" fillId="0" borderId="0" xfId="0" applyNumberFormat="1" applyFont="1"/>
    <xf numFmtId="0" fontId="40" fillId="2" borderId="0" xfId="36" applyFont="1" applyFill="1" applyBorder="1" applyAlignment="1">
      <alignment horizontal="center" vertical="center"/>
    </xf>
    <xf numFmtId="0" fontId="34" fillId="2" borderId="0" xfId="0" applyFont="1" applyFill="1"/>
    <xf numFmtId="0" fontId="60" fillId="33" borderId="0" xfId="291" applyFont="1" applyFill="1" applyAlignment="1">
      <alignment horizontal="center" vertical="center" wrapText="1"/>
    </xf>
    <xf numFmtId="0" fontId="60" fillId="33" borderId="0" xfId="291" applyFont="1" applyFill="1" applyBorder="1" applyAlignment="1">
      <alignment horizontal="center" vertical="center" wrapText="1"/>
    </xf>
    <xf numFmtId="3" fontId="34" fillId="0" borderId="0" xfId="0" applyNumberFormat="1" applyFont="1"/>
    <xf numFmtId="0" fontId="34" fillId="0" borderId="0" xfId="0" applyFont="1" applyAlignment="1">
      <alignment horizontal="left" wrapText="1"/>
    </xf>
    <xf numFmtId="2" fontId="45" fillId="35" borderId="0" xfId="0" applyNumberFormat="1" applyFont="1" applyFill="1" applyAlignment="1">
      <alignment horizontal="center" vertical="center"/>
    </xf>
    <xf numFmtId="0" fontId="61" fillId="0" borderId="0" xfId="291" applyFont="1" applyBorder="1" applyAlignment="1">
      <alignment horizontal="center" vertical="center" wrapText="1"/>
    </xf>
    <xf numFmtId="0" fontId="63" fillId="36" borderId="18" xfId="0" applyFont="1" applyFill="1" applyBorder="1" applyAlignment="1">
      <alignment vertical="center" wrapText="1"/>
    </xf>
    <xf numFmtId="0" fontId="63" fillId="36" borderId="19" xfId="0" applyFont="1" applyFill="1" applyBorder="1" applyAlignment="1">
      <alignment vertical="center" wrapText="1"/>
    </xf>
    <xf numFmtId="3" fontId="63" fillId="36" borderId="20" xfId="0" applyNumberFormat="1" applyFont="1" applyFill="1" applyBorder="1" applyAlignment="1">
      <alignment vertical="center" wrapText="1"/>
    </xf>
    <xf numFmtId="3" fontId="63" fillId="36" borderId="21" xfId="0" applyNumberFormat="1" applyFont="1" applyFill="1" applyBorder="1" applyAlignment="1">
      <alignment vertical="center" wrapText="1"/>
    </xf>
    <xf numFmtId="0" fontId="63" fillId="37" borderId="22" xfId="0" applyFont="1" applyFill="1" applyBorder="1" applyAlignment="1">
      <alignment vertical="center" wrapText="1"/>
    </xf>
    <xf numFmtId="3" fontId="63" fillId="37" borderId="23" xfId="0" applyNumberFormat="1" applyFont="1" applyFill="1" applyBorder="1" applyAlignment="1">
      <alignment vertical="center" wrapText="1"/>
    </xf>
    <xf numFmtId="0" fontId="0" fillId="0" borderId="0" xfId="0" applyAlignment="1">
      <alignment horizontal="center" wrapText="1"/>
    </xf>
    <xf numFmtId="0" fontId="64" fillId="0" borderId="0" xfId="0" applyFont="1"/>
    <xf numFmtId="182" fontId="64" fillId="0" borderId="0" xfId="0" applyNumberFormat="1" applyFont="1"/>
    <xf numFmtId="0" fontId="42" fillId="40" borderId="0" xfId="0" applyFont="1" applyFill="1" applyAlignment="1">
      <alignment vertical="center" wrapText="1"/>
    </xf>
    <xf numFmtId="0" fontId="63" fillId="2" borderId="18" xfId="0" applyFont="1" applyFill="1" applyBorder="1" applyAlignment="1">
      <alignment vertical="center" wrapText="1"/>
    </xf>
    <xf numFmtId="3" fontId="63" fillId="2" borderId="21" xfId="0" applyNumberFormat="1" applyFont="1" applyFill="1" applyBorder="1" applyAlignment="1">
      <alignment vertical="center" wrapText="1"/>
    </xf>
    <xf numFmtId="9" fontId="48" fillId="2" borderId="32" xfId="515" applyFont="1" applyFill="1" applyBorder="1" applyAlignment="1">
      <alignment horizontal="center" vertical="center"/>
    </xf>
    <xf numFmtId="9" fontId="62" fillId="2" borderId="32" xfId="515" applyFont="1" applyFill="1" applyBorder="1" applyAlignment="1">
      <alignment horizontal="center" vertical="center"/>
    </xf>
    <xf numFmtId="0" fontId="64" fillId="0" borderId="32" xfId="0" applyFont="1" applyBorder="1"/>
    <xf numFmtId="0" fontId="54" fillId="30" borderId="32" xfId="0" applyFont="1" applyFill="1" applyBorder="1" applyAlignment="1">
      <alignment horizontal="center"/>
    </xf>
    <xf numFmtId="0" fontId="33" fillId="30" borderId="32" xfId="0" applyFont="1" applyFill="1" applyBorder="1" applyAlignment="1">
      <alignment horizontal="center"/>
    </xf>
    <xf numFmtId="0" fontId="33" fillId="30" borderId="32" xfId="0" applyFont="1" applyFill="1" applyBorder="1"/>
    <xf numFmtId="0" fontId="58" fillId="30" borderId="32" xfId="0" applyFont="1" applyFill="1" applyBorder="1" applyAlignment="1">
      <alignment horizontal="right"/>
    </xf>
    <xf numFmtId="4" fontId="47" fillId="30" borderId="32" xfId="0" applyNumberFormat="1" applyFont="1" applyFill="1" applyBorder="1"/>
    <xf numFmtId="4" fontId="50" fillId="30" borderId="32" xfId="0" applyNumberFormat="1" applyFont="1" applyFill="1" applyBorder="1"/>
    <xf numFmtId="4" fontId="47" fillId="30" borderId="32" xfId="0" applyNumberFormat="1" applyFont="1" applyFill="1" applyBorder="1" applyAlignment="1">
      <alignment horizontal="left"/>
    </xf>
    <xf numFmtId="182" fontId="51" fillId="30" borderId="32" xfId="0" applyNumberFormat="1" applyFont="1" applyFill="1" applyBorder="1" applyAlignment="1">
      <alignment horizontal="center" vertical="center" wrapText="1"/>
    </xf>
    <xf numFmtId="182" fontId="51" fillId="30" borderId="32" xfId="0" applyNumberFormat="1" applyFont="1" applyFill="1" applyBorder="1" applyAlignment="1">
      <alignment vertical="center" wrapText="1"/>
    </xf>
    <xf numFmtId="0" fontId="33" fillId="30" borderId="32" xfId="0" applyFont="1" applyFill="1" applyBorder="1" applyAlignment="1">
      <alignment horizontal="center" vertical="center"/>
    </xf>
    <xf numFmtId="0" fontId="44" fillId="30" borderId="32" xfId="0" applyFont="1" applyFill="1" applyBorder="1" applyAlignment="1">
      <alignment horizontal="center" vertical="center" wrapText="1"/>
    </xf>
    <xf numFmtId="0" fontId="33" fillId="30" borderId="32" xfId="0" applyFont="1" applyFill="1" applyBorder="1" applyAlignment="1">
      <alignment horizontal="center" vertical="center" wrapText="1"/>
    </xf>
    <xf numFmtId="0" fontId="48" fillId="30" borderId="32" xfId="0" applyFont="1" applyFill="1" applyBorder="1" applyAlignment="1">
      <alignment horizontal="right" vertical="center" wrapText="1"/>
    </xf>
    <xf numFmtId="165" fontId="51" fillId="30" borderId="32" xfId="0" applyNumberFormat="1" applyFont="1" applyFill="1" applyBorder="1" applyAlignment="1">
      <alignment vertical="center" wrapText="1"/>
    </xf>
    <xf numFmtId="0" fontId="39" fillId="30" borderId="32" xfId="0" applyFont="1" applyFill="1" applyBorder="1" applyAlignment="1">
      <alignment horizontal="center" vertical="center" wrapText="1"/>
    </xf>
    <xf numFmtId="0" fontId="43" fillId="30" borderId="32" xfId="0" applyFont="1" applyFill="1" applyBorder="1" applyAlignment="1">
      <alignment horizontal="center" vertical="center" wrapText="1"/>
    </xf>
    <xf numFmtId="0" fontId="34" fillId="30" borderId="32" xfId="0" applyFont="1" applyFill="1" applyBorder="1"/>
    <xf numFmtId="0" fontId="76" fillId="0" borderId="0" xfId="0" applyFont="1"/>
    <xf numFmtId="14" fontId="34" fillId="0" borderId="0" xfId="0" applyNumberFormat="1" applyFont="1" applyAlignment="1">
      <alignment horizontal="left"/>
    </xf>
    <xf numFmtId="9" fontId="78" fillId="0" borderId="45" xfId="0" applyNumberFormat="1" applyFont="1" applyBorder="1" applyAlignment="1">
      <alignment horizontal="center" vertical="center"/>
    </xf>
    <xf numFmtId="186" fontId="62" fillId="42" borderId="32" xfId="286" applyNumberFormat="1" applyFont="1" applyFill="1" applyBorder="1" applyAlignment="1">
      <alignment horizontal="center" vertical="center"/>
    </xf>
    <xf numFmtId="9" fontId="62" fillId="42" borderId="32" xfId="515" applyFont="1" applyFill="1" applyBorder="1" applyAlignment="1">
      <alignment horizontal="center" vertical="center"/>
    </xf>
    <xf numFmtId="181" fontId="71" fillId="42" borderId="32" xfId="0" applyNumberFormat="1" applyFont="1" applyFill="1" applyBorder="1" applyAlignment="1">
      <alignment horizontal="center" vertical="center"/>
    </xf>
    <xf numFmtId="0" fontId="75" fillId="42" borderId="32" xfId="0" applyFont="1" applyFill="1" applyBorder="1" applyAlignment="1">
      <alignment horizontal="center" vertical="center" wrapText="1"/>
    </xf>
    <xf numFmtId="0" fontId="31" fillId="26" borderId="45" xfId="0" applyFont="1" applyFill="1" applyBorder="1" applyAlignment="1">
      <alignment horizontal="center" vertical="center" wrapText="1"/>
    </xf>
    <xf numFmtId="0" fontId="52" fillId="26" borderId="45" xfId="0" applyFont="1" applyFill="1" applyBorder="1" applyAlignment="1">
      <alignment horizontal="center" vertical="center" wrapText="1"/>
    </xf>
    <xf numFmtId="0" fontId="49" fillId="26" borderId="45" xfId="0" applyFont="1" applyFill="1" applyBorder="1" applyAlignment="1">
      <alignment horizontal="center" vertical="center" wrapText="1"/>
    </xf>
    <xf numFmtId="0" fontId="42" fillId="0" borderId="0" xfId="0" applyFont="1" applyAlignment="1">
      <alignment horizontal="center" vertical="center" wrapText="1"/>
    </xf>
    <xf numFmtId="0" fontId="34" fillId="0" borderId="0" xfId="0" applyFont="1" applyAlignment="1">
      <alignment horizontal="center"/>
    </xf>
    <xf numFmtId="0" fontId="34" fillId="0" borderId="0" xfId="0" applyFont="1" applyAlignment="1">
      <alignment horizontal="center" vertical="center"/>
    </xf>
    <xf numFmtId="0" fontId="48" fillId="30" borderId="32" xfId="0" applyFont="1" applyFill="1" applyBorder="1" applyAlignment="1">
      <alignment horizontal="center" vertical="center" wrapText="1"/>
    </xf>
    <xf numFmtId="0" fontId="34" fillId="30" borderId="32" xfId="0" applyFont="1" applyFill="1" applyBorder="1" applyAlignment="1">
      <alignment horizontal="center"/>
    </xf>
    <xf numFmtId="49" fontId="0" fillId="2" borderId="0" xfId="0" applyNumberFormat="1" applyFill="1" applyAlignment="1">
      <alignment vertical="center"/>
    </xf>
    <xf numFmtId="190" fontId="36" fillId="0" borderId="45" xfId="519" applyNumberFormat="1" applyFont="1" applyBorder="1" applyAlignment="1">
      <alignment horizontal="center" vertical="center" wrapText="1"/>
    </xf>
    <xf numFmtId="0" fontId="45" fillId="31" borderId="46" xfId="0" applyFont="1" applyFill="1" applyBorder="1" applyAlignment="1">
      <alignment vertical="center"/>
    </xf>
    <xf numFmtId="0" fontId="45" fillId="0" borderId="43" xfId="0" applyFont="1" applyBorder="1" applyAlignment="1">
      <alignment vertical="center"/>
    </xf>
    <xf numFmtId="0" fontId="45" fillId="0" borderId="44" xfId="0" applyFont="1" applyBorder="1" applyAlignment="1">
      <alignment vertical="center"/>
    </xf>
    <xf numFmtId="0" fontId="34" fillId="2" borderId="45" xfId="158" applyFont="1" applyFill="1" applyBorder="1" applyAlignment="1">
      <alignment horizontal="center" vertical="center"/>
    </xf>
    <xf numFmtId="189" fontId="34" fillId="2" borderId="45" xfId="158" applyNumberFormat="1" applyFont="1" applyFill="1" applyBorder="1" applyAlignment="1">
      <alignment vertical="center"/>
    </xf>
    <xf numFmtId="0" fontId="34" fillId="2" borderId="45" xfId="158" applyFont="1" applyFill="1" applyBorder="1" applyAlignment="1">
      <alignment horizontal="center" vertical="center" wrapText="1"/>
    </xf>
    <xf numFmtId="189" fontId="34" fillId="2" borderId="45" xfId="158" applyNumberFormat="1" applyFont="1" applyFill="1" applyBorder="1" applyAlignment="1">
      <alignment vertical="center" wrapText="1"/>
    </xf>
    <xf numFmtId="190" fontId="36" fillId="0" borderId="50" xfId="519" applyNumberFormat="1" applyFont="1" applyBorder="1" applyAlignment="1">
      <alignment horizontal="center" vertical="center"/>
    </xf>
    <xf numFmtId="0" fontId="40" fillId="25" borderId="45" xfId="36" applyFont="1" applyFill="1" applyBorder="1" applyAlignment="1">
      <alignment horizontal="center" vertical="center"/>
    </xf>
    <xf numFmtId="42" fontId="80" fillId="46" borderId="45" xfId="292" applyFont="1" applyFill="1" applyBorder="1" applyAlignment="1">
      <alignment horizontal="left" vertical="center" wrapText="1"/>
    </xf>
    <xf numFmtId="0" fontId="34" fillId="46" borderId="0" xfId="158" applyFont="1" applyFill="1" applyAlignment="1">
      <alignment horizontal="center" vertical="center"/>
    </xf>
    <xf numFmtId="0" fontId="34" fillId="46" borderId="0" xfId="0" applyFont="1" applyFill="1"/>
    <xf numFmtId="42" fontId="57" fillId="46" borderId="45" xfId="292" applyFont="1" applyFill="1" applyBorder="1" applyAlignment="1">
      <alignment horizontal="center" vertical="center" wrapText="1"/>
    </xf>
    <xf numFmtId="0" fontId="53" fillId="46" borderId="45" xfId="0" applyFont="1" applyFill="1" applyBorder="1" applyAlignment="1">
      <alignment horizontal="center" wrapText="1"/>
    </xf>
    <xf numFmtId="44" fontId="64" fillId="0" borderId="45" xfId="519" applyFont="1" applyBorder="1" applyAlignment="1">
      <alignment horizontal="center" vertical="center"/>
    </xf>
    <xf numFmtId="189" fontId="34" fillId="2" borderId="0" xfId="158" applyNumberFormat="1" applyFont="1" applyFill="1" applyAlignment="1">
      <alignment vertical="center"/>
    </xf>
    <xf numFmtId="0" fontId="53" fillId="47" borderId="32" xfId="0" applyFont="1" applyFill="1" applyBorder="1" applyAlignment="1">
      <alignment horizontal="center" vertical="center"/>
    </xf>
    <xf numFmtId="0" fontId="82" fillId="46" borderId="45" xfId="0" applyFont="1" applyFill="1" applyBorder="1" applyAlignment="1">
      <alignment horizontal="center" vertical="center" wrapText="1"/>
    </xf>
    <xf numFmtId="0" fontId="34" fillId="48" borderId="0" xfId="0" applyFont="1" applyFill="1"/>
    <xf numFmtId="0" fontId="34" fillId="48" borderId="0" xfId="0" applyFont="1" applyFill="1" applyAlignment="1">
      <alignment horizontal="center"/>
    </xf>
    <xf numFmtId="0" fontId="34" fillId="48" borderId="0" xfId="0" applyFont="1" applyFill="1" applyAlignment="1">
      <alignment wrapText="1"/>
    </xf>
    <xf numFmtId="0" fontId="45" fillId="31" borderId="50" xfId="0" applyFont="1" applyFill="1" applyBorder="1" applyAlignment="1">
      <alignment vertical="center"/>
    </xf>
    <xf numFmtId="0" fontId="34" fillId="46" borderId="0" xfId="0" applyFont="1" applyFill="1" applyAlignment="1">
      <alignment horizontal="center"/>
    </xf>
    <xf numFmtId="0" fontId="43" fillId="35" borderId="46" xfId="0" applyFont="1" applyFill="1" applyBorder="1" applyAlignment="1">
      <alignment horizontal="left" vertical="center"/>
    </xf>
    <xf numFmtId="0" fontId="84" fillId="35" borderId="43" xfId="0" applyFont="1" applyFill="1" applyBorder="1" applyAlignment="1">
      <alignment horizontal="left" vertical="center"/>
    </xf>
    <xf numFmtId="0" fontId="84" fillId="35" borderId="44" xfId="0" applyFont="1" applyFill="1" applyBorder="1" applyAlignment="1">
      <alignment horizontal="left" vertical="center"/>
    </xf>
    <xf numFmtId="0" fontId="59" fillId="39" borderId="32" xfId="0" applyFont="1" applyFill="1" applyBorder="1" applyAlignment="1">
      <alignment horizontal="center" vertical="center" wrapText="1"/>
    </xf>
    <xf numFmtId="0" fontId="48" fillId="39" borderId="32" xfId="0" applyFont="1" applyFill="1" applyBorder="1" applyAlignment="1">
      <alignment horizontal="center" vertical="center" wrapText="1"/>
    </xf>
    <xf numFmtId="0" fontId="74" fillId="0" borderId="45" xfId="1" applyFont="1" applyBorder="1" applyAlignment="1">
      <alignment horizontal="center" vertical="center" wrapText="1"/>
    </xf>
    <xf numFmtId="0" fontId="71" fillId="2" borderId="45" xfId="0" applyFont="1" applyFill="1" applyBorder="1" applyAlignment="1">
      <alignment horizontal="center" vertical="center" wrapText="1"/>
    </xf>
    <xf numFmtId="0" fontId="100" fillId="0" borderId="45" xfId="1" applyFont="1" applyBorder="1" applyAlignment="1">
      <alignment horizontal="center" vertical="center" wrapText="1"/>
    </xf>
    <xf numFmtId="0" fontId="75" fillId="45" borderId="45" xfId="1" applyFont="1" applyFill="1" applyBorder="1" applyAlignment="1">
      <alignment horizontal="center" vertical="center"/>
    </xf>
    <xf numFmtId="0" fontId="62" fillId="0" borderId="45" xfId="0" applyFont="1" applyBorder="1" applyAlignment="1">
      <alignment horizontal="center" vertical="center" wrapText="1"/>
    </xf>
    <xf numFmtId="0" fontId="75" fillId="0" borderId="45" xfId="0" applyFont="1" applyBorder="1" applyAlignment="1">
      <alignment horizontal="center" vertical="center" wrapText="1"/>
    </xf>
    <xf numFmtId="188" fontId="74" fillId="28" borderId="45" xfId="0" applyNumberFormat="1" applyFont="1" applyFill="1" applyBorder="1" applyAlignment="1">
      <alignment horizontal="center" vertical="center"/>
    </xf>
    <xf numFmtId="9" fontId="44" fillId="2" borderId="32" xfId="515" applyFont="1" applyFill="1" applyBorder="1" applyAlignment="1">
      <alignment horizontal="center" vertical="center"/>
    </xf>
    <xf numFmtId="169" fontId="36" fillId="0" borderId="45" xfId="519" applyNumberFormat="1" applyFont="1" applyBorder="1" applyAlignment="1">
      <alignment horizontal="center" vertical="center"/>
    </xf>
    <xf numFmtId="14" fontId="98" fillId="0" borderId="45" xfId="1" quotePrefix="1" applyNumberFormat="1" applyFont="1" applyBorder="1" applyAlignment="1">
      <alignment horizontal="center" vertical="center" wrapText="1"/>
    </xf>
    <xf numFmtId="14" fontId="98" fillId="0" borderId="45" xfId="1" applyNumberFormat="1" applyFont="1" applyBorder="1" applyAlignment="1">
      <alignment horizontal="center" vertical="center" wrapText="1"/>
    </xf>
    <xf numFmtId="49" fontId="0" fillId="2" borderId="52" xfId="0" applyNumberFormat="1" applyFill="1" applyBorder="1" applyAlignment="1">
      <alignment vertical="center"/>
    </xf>
    <xf numFmtId="0" fontId="79" fillId="49" borderId="53" xfId="0" applyFont="1" applyFill="1" applyBorder="1" applyAlignment="1">
      <alignment horizontal="center" vertical="center" wrapText="1"/>
    </xf>
    <xf numFmtId="2" fontId="79" fillId="49" borderId="53" xfId="0" applyNumberFormat="1" applyFont="1" applyFill="1" applyBorder="1" applyAlignment="1">
      <alignment horizontal="center" vertical="center" wrapText="1"/>
    </xf>
    <xf numFmtId="0" fontId="56" fillId="49" borderId="53" xfId="0" applyFont="1" applyFill="1" applyBorder="1" applyAlignment="1">
      <alignment horizontal="center" vertical="center" wrapText="1"/>
    </xf>
    <xf numFmtId="0" fontId="5" fillId="49" borderId="53" xfId="291" applyFill="1" applyBorder="1" applyAlignment="1">
      <alignment horizontal="center" vertical="center" wrapText="1"/>
    </xf>
    <xf numFmtId="0" fontId="38" fillId="0" borderId="0" xfId="0" applyFont="1" applyFill="1" applyAlignment="1">
      <alignment horizontal="center" vertical="center" wrapText="1"/>
    </xf>
    <xf numFmtId="0" fontId="38" fillId="26" borderId="53" xfId="0" applyFont="1" applyFill="1" applyBorder="1" applyAlignment="1">
      <alignment horizontal="center" vertical="center" wrapText="1"/>
    </xf>
    <xf numFmtId="0" fontId="35" fillId="29" borderId="53" xfId="0" applyFont="1" applyFill="1" applyBorder="1" applyAlignment="1">
      <alignment horizontal="center" vertical="center" wrapText="1"/>
    </xf>
    <xf numFmtId="0" fontId="38" fillId="29" borderId="53" xfId="0" applyFont="1" applyFill="1" applyBorder="1" applyAlignment="1">
      <alignment horizontal="center" vertical="center" wrapText="1"/>
    </xf>
    <xf numFmtId="0" fontId="38" fillId="39" borderId="53" xfId="0" applyFont="1" applyFill="1" applyBorder="1" applyAlignment="1">
      <alignment horizontal="center" vertical="center" wrapText="1"/>
    </xf>
    <xf numFmtId="0" fontId="70" fillId="2" borderId="1" xfId="0" applyFont="1" applyFill="1" applyBorder="1" applyAlignment="1">
      <alignment vertical="center" wrapText="1"/>
    </xf>
    <xf numFmtId="14" fontId="98" fillId="42" borderId="45" xfId="1" quotePrefix="1" applyNumberFormat="1" applyFont="1" applyFill="1" applyBorder="1" applyAlignment="1">
      <alignment horizontal="center" vertical="center" wrapText="1"/>
    </xf>
    <xf numFmtId="0" fontId="78" fillId="0" borderId="0" xfId="0" applyFont="1"/>
    <xf numFmtId="1" fontId="98" fillId="0" borderId="0" xfId="0" applyNumberFormat="1" applyFont="1"/>
    <xf numFmtId="0" fontId="78" fillId="0" borderId="0" xfId="0" applyFont="1" applyAlignment="1">
      <alignment horizontal="center" vertical="center"/>
    </xf>
    <xf numFmtId="0" fontId="71" fillId="0" borderId="45" xfId="0" applyFont="1" applyFill="1" applyBorder="1" applyAlignment="1">
      <alignment horizontal="center" vertical="center" wrapText="1"/>
    </xf>
    <xf numFmtId="0" fontId="34" fillId="46" borderId="0" xfId="0" applyFont="1" applyFill="1" applyAlignment="1">
      <alignment horizontal="center"/>
    </xf>
    <xf numFmtId="0" fontId="43" fillId="35" borderId="46" xfId="0" applyFont="1" applyFill="1" applyBorder="1" applyAlignment="1">
      <alignment horizontal="left" vertical="center"/>
    </xf>
    <xf numFmtId="0" fontId="84" fillId="35" borderId="43" xfId="0" applyFont="1" applyFill="1" applyBorder="1" applyAlignment="1">
      <alignment horizontal="left" vertical="center"/>
    </xf>
    <xf numFmtId="0" fontId="84" fillId="35" borderId="44" xfId="0" applyFont="1" applyFill="1" applyBorder="1" applyAlignment="1">
      <alignment horizontal="left" vertical="center"/>
    </xf>
    <xf numFmtId="0" fontId="59" fillId="39" borderId="32" xfId="0" applyFont="1" applyFill="1" applyBorder="1" applyAlignment="1">
      <alignment horizontal="center" vertical="center" wrapText="1"/>
    </xf>
    <xf numFmtId="0" fontId="48" fillId="39" borderId="32" xfId="0" applyFont="1" applyFill="1" applyBorder="1" applyAlignment="1">
      <alignment horizontal="center" vertical="center" wrapText="1"/>
    </xf>
    <xf numFmtId="174" fontId="75" fillId="0" borderId="45" xfId="266" applyFont="1" applyFill="1" applyBorder="1" applyAlignment="1">
      <alignment horizontal="center" vertical="center" wrapText="1"/>
    </xf>
    <xf numFmtId="191" fontId="99" fillId="0" borderId="45" xfId="193" applyNumberFormat="1" applyFont="1" applyFill="1" applyBorder="1" applyAlignment="1">
      <alignment horizontal="center" vertical="center" wrapText="1"/>
    </xf>
    <xf numFmtId="0" fontId="74" fillId="0" borderId="45" xfId="1" applyFont="1" applyFill="1" applyBorder="1" applyAlignment="1">
      <alignment horizontal="center" vertical="center" wrapText="1"/>
    </xf>
    <xf numFmtId="0" fontId="45" fillId="0" borderId="0" xfId="0" applyFont="1" applyAlignment="1">
      <alignment horizontal="center"/>
    </xf>
    <xf numFmtId="44" fontId="64" fillId="0" borderId="57" xfId="519" applyFont="1" applyBorder="1" applyAlignment="1">
      <alignment horizontal="center" vertical="center"/>
    </xf>
    <xf numFmtId="1" fontId="80" fillId="0" borderId="45" xfId="292" applyNumberFormat="1" applyFont="1" applyBorder="1" applyAlignment="1">
      <alignment horizontal="center" vertical="center" wrapText="1"/>
    </xf>
    <xf numFmtId="1" fontId="80" fillId="0" borderId="57" xfId="292" applyNumberFormat="1" applyFont="1" applyBorder="1" applyAlignment="1">
      <alignment horizontal="center" vertical="center" wrapText="1"/>
    </xf>
    <xf numFmtId="44" fontId="64" fillId="0" borderId="45" xfId="519" applyFont="1" applyFill="1" applyBorder="1" applyAlignment="1">
      <alignment horizontal="center" vertical="center"/>
    </xf>
    <xf numFmtId="0" fontId="45" fillId="31" borderId="57" xfId="0" applyFont="1" applyFill="1" applyBorder="1" applyAlignment="1">
      <alignment vertical="center"/>
    </xf>
    <xf numFmtId="0" fontId="45" fillId="0" borderId="50" xfId="0" applyFont="1" applyFill="1" applyBorder="1" applyAlignment="1">
      <alignment vertical="center"/>
    </xf>
    <xf numFmtId="188" fontId="74" fillId="46" borderId="45" xfId="0" applyNumberFormat="1" applyFont="1" applyFill="1" applyBorder="1" applyAlignment="1">
      <alignment horizontal="center" vertical="center"/>
    </xf>
    <xf numFmtId="0" fontId="45" fillId="46" borderId="50" xfId="0" applyFont="1" applyFill="1" applyBorder="1" applyAlignment="1">
      <alignment vertical="center"/>
    </xf>
    <xf numFmtId="181" fontId="74" fillId="31" borderId="45" xfId="266" applyNumberFormat="1" applyFont="1" applyFill="1" applyBorder="1" applyAlignment="1">
      <alignment horizontal="center" vertical="center" wrapText="1"/>
    </xf>
    <xf numFmtId="191" fontId="99" fillId="31" borderId="45" xfId="193" applyNumberFormat="1" applyFont="1" applyFill="1" applyBorder="1" applyAlignment="1">
      <alignment horizontal="center" vertical="center" wrapText="1"/>
    </xf>
    <xf numFmtId="0" fontId="71" fillId="31" borderId="45" xfId="0" applyFont="1" applyFill="1" applyBorder="1" applyAlignment="1">
      <alignment horizontal="center" vertical="center" wrapText="1"/>
    </xf>
    <xf numFmtId="0" fontId="104" fillId="45" borderId="45" xfId="1" applyFont="1" applyFill="1" applyBorder="1" applyAlignment="1">
      <alignment horizontal="center" vertical="center"/>
    </xf>
    <xf numFmtId="4" fontId="74" fillId="31" borderId="45" xfId="266" applyNumberFormat="1" applyFont="1" applyFill="1" applyBorder="1" applyAlignment="1">
      <alignment horizontal="center" vertical="center" wrapText="1"/>
    </xf>
    <xf numFmtId="0" fontId="62" fillId="31" borderId="61" xfId="145" applyFont="1" applyFill="1" applyBorder="1" applyAlignment="1">
      <alignment horizontal="justify" vertical="center" wrapText="1"/>
    </xf>
    <xf numFmtId="0" fontId="62" fillId="31" borderId="61" xfId="145" applyFont="1" applyFill="1" applyBorder="1" applyAlignment="1">
      <alignment horizontal="justify" vertical="center"/>
    </xf>
    <xf numFmtId="0" fontId="106" fillId="0" borderId="62" xfId="520" applyFont="1" applyBorder="1" applyAlignment="1">
      <alignment horizontal="center" vertical="center" wrapText="1"/>
    </xf>
    <xf numFmtId="0" fontId="105" fillId="31" borderId="61" xfId="520" applyFont="1" applyFill="1" applyBorder="1" applyAlignment="1">
      <alignment horizontal="center" vertical="center" wrapText="1"/>
    </xf>
    <xf numFmtId="0" fontId="99" fillId="0" borderId="61" xfId="1" applyFont="1" applyBorder="1" applyAlignment="1">
      <alignment horizontal="center" vertical="center" wrapText="1"/>
    </xf>
    <xf numFmtId="14" fontId="100" fillId="0" borderId="61" xfId="1" quotePrefix="1" applyNumberFormat="1" applyFont="1" applyBorder="1" applyAlignment="1">
      <alignment horizontal="center" vertical="center" wrapText="1"/>
    </xf>
    <xf numFmtId="14" fontId="100" fillId="0" borderId="61" xfId="1" applyNumberFormat="1" applyFont="1" applyBorder="1" applyAlignment="1">
      <alignment horizontal="center" vertical="center" wrapText="1"/>
    </xf>
    <xf numFmtId="4" fontId="99" fillId="31" borderId="61" xfId="521" applyNumberFormat="1" applyFont="1" applyFill="1" applyBorder="1" applyAlignment="1">
      <alignment horizontal="center" vertical="center" wrapText="1"/>
    </xf>
    <xf numFmtId="9" fontId="107" fillId="42" borderId="61" xfId="0" applyNumberFormat="1" applyFont="1" applyFill="1" applyBorder="1" applyAlignment="1">
      <alignment horizontal="center" vertical="center"/>
    </xf>
    <xf numFmtId="9" fontId="107" fillId="42" borderId="61" xfId="0" applyNumberFormat="1" applyFont="1" applyFill="1" applyBorder="1" applyAlignment="1">
      <alignment horizontal="left" vertical="center"/>
    </xf>
    <xf numFmtId="182" fontId="107" fillId="42" borderId="61" xfId="0" applyNumberFormat="1" applyFont="1" applyFill="1" applyBorder="1" applyAlignment="1">
      <alignment horizontal="center" vertical="center"/>
    </xf>
    <xf numFmtId="0" fontId="34" fillId="0" borderId="0" xfId="0" applyFont="1" applyAlignment="1">
      <alignment vertical="center"/>
    </xf>
    <xf numFmtId="182" fontId="107" fillId="31" borderId="61" xfId="0" applyNumberFormat="1" applyFont="1" applyFill="1" applyBorder="1" applyAlignment="1">
      <alignment horizontal="center" vertical="center"/>
    </xf>
    <xf numFmtId="9" fontId="65" fillId="42" borderId="61" xfId="0" applyNumberFormat="1" applyFont="1" applyFill="1" applyBorder="1" applyAlignment="1">
      <alignment horizontal="center" vertical="center"/>
    </xf>
    <xf numFmtId="182" fontId="65" fillId="31" borderId="61" xfId="0" applyNumberFormat="1" applyFont="1" applyFill="1" applyBorder="1" applyAlignment="1">
      <alignment horizontal="center" vertical="center"/>
    </xf>
    <xf numFmtId="0" fontId="34" fillId="2" borderId="61" xfId="158" applyFont="1" applyFill="1" applyBorder="1" applyAlignment="1">
      <alignment horizontal="center" vertical="center"/>
    </xf>
    <xf numFmtId="189" fontId="34" fillId="2" borderId="61" xfId="158" applyNumberFormat="1" applyFont="1" applyFill="1" applyBorder="1" applyAlignment="1">
      <alignment vertical="center"/>
    </xf>
    <xf numFmtId="0" fontId="100" fillId="0" borderId="61" xfId="1" applyFont="1" applyBorder="1" applyAlignment="1">
      <alignment horizontal="center" vertical="center" wrapText="1"/>
    </xf>
    <xf numFmtId="14" fontId="74" fillId="0" borderId="61" xfId="520" applyNumberFormat="1" applyFont="1" applyBorder="1" applyAlignment="1">
      <alignment horizontal="center" vertical="center" wrapText="1"/>
    </xf>
    <xf numFmtId="14" fontId="99" fillId="0" borderId="61" xfId="1" applyNumberFormat="1" applyFont="1" applyBorder="1" applyAlignment="1">
      <alignment horizontal="center" vertical="center" wrapText="1"/>
    </xf>
    <xf numFmtId="0" fontId="75" fillId="0" borderId="61" xfId="520" applyFont="1" applyBorder="1" applyAlignment="1">
      <alignment horizontal="center" vertical="center" wrapText="1" shrinkToFit="1"/>
    </xf>
    <xf numFmtId="0" fontId="75" fillId="0" borderId="61" xfId="520" applyFont="1" applyBorder="1" applyAlignment="1">
      <alignment horizontal="center" vertical="center" wrapText="1" shrinkToFit="1"/>
    </xf>
    <xf numFmtId="0" fontId="100" fillId="0" borderId="61" xfId="1" applyFont="1" applyBorder="1" applyAlignment="1">
      <alignment horizontal="center" vertical="center" wrapText="1" shrinkToFit="1"/>
    </xf>
    <xf numFmtId="2" fontId="108" fillId="31" borderId="61" xfId="1" applyNumberFormat="1" applyFont="1" applyFill="1" applyBorder="1" applyAlignment="1">
      <alignment horizontal="center" vertical="center" wrapText="1"/>
    </xf>
    <xf numFmtId="9" fontId="109" fillId="31" borderId="61" xfId="193" applyFont="1" applyFill="1" applyBorder="1" applyAlignment="1">
      <alignment horizontal="center" vertical="center" wrapText="1"/>
    </xf>
    <xf numFmtId="9" fontId="110" fillId="42" borderId="61" xfId="0" applyNumberFormat="1" applyFont="1" applyFill="1" applyBorder="1" applyAlignment="1">
      <alignment horizontal="left" vertical="center" wrapText="1"/>
    </xf>
    <xf numFmtId="0" fontId="31" fillId="26" borderId="55" xfId="0" applyFont="1" applyFill="1" applyBorder="1" applyAlignment="1">
      <alignment horizontal="center" vertical="center" wrapText="1"/>
    </xf>
    <xf numFmtId="0" fontId="52" fillId="26" borderId="55" xfId="0" applyFont="1" applyFill="1" applyBorder="1" applyAlignment="1">
      <alignment horizontal="center" vertical="center" wrapText="1"/>
    </xf>
    <xf numFmtId="0" fontId="71" fillId="0" borderId="41" xfId="0" applyFont="1" applyFill="1" applyBorder="1" applyAlignment="1">
      <alignment horizontal="center" vertical="center" wrapText="1"/>
    </xf>
    <xf numFmtId="0" fontId="71" fillId="2" borderId="41" xfId="0" applyFont="1" applyFill="1" applyBorder="1" applyAlignment="1">
      <alignment horizontal="center" vertical="center" wrapText="1"/>
    </xf>
    <xf numFmtId="0" fontId="75" fillId="45" borderId="41" xfId="1" applyFont="1" applyFill="1" applyBorder="1" applyAlignment="1">
      <alignment horizontal="center" vertical="center"/>
    </xf>
    <xf numFmtId="0" fontId="100" fillId="0" borderId="41" xfId="1" applyFont="1" applyBorder="1" applyAlignment="1">
      <alignment horizontal="center" vertical="center" wrapText="1"/>
    </xf>
    <xf numFmtId="0" fontId="74" fillId="0" borderId="41" xfId="1" applyFont="1" applyBorder="1" applyAlignment="1">
      <alignment horizontal="center" vertical="center" wrapText="1"/>
    </xf>
    <xf numFmtId="0" fontId="71" fillId="2" borderId="63" xfId="0" applyFont="1" applyFill="1" applyBorder="1" applyAlignment="1">
      <alignment horizontal="center" vertical="center" wrapText="1"/>
    </xf>
    <xf numFmtId="0" fontId="100" fillId="0" borderId="63" xfId="1" applyFont="1" applyBorder="1" applyAlignment="1">
      <alignment horizontal="center" vertical="center" wrapText="1"/>
    </xf>
    <xf numFmtId="181" fontId="75" fillId="31" borderId="45" xfId="266" applyNumberFormat="1" applyFont="1" applyFill="1" applyBorder="1" applyAlignment="1">
      <alignment horizontal="center" vertical="center" wrapText="1"/>
    </xf>
    <xf numFmtId="0" fontId="71" fillId="31" borderId="63" xfId="0" applyFont="1" applyFill="1" applyBorder="1" applyAlignment="1">
      <alignment horizontal="center" vertical="center" wrapText="1"/>
    </xf>
    <xf numFmtId="0" fontId="100" fillId="31" borderId="63" xfId="1" applyFont="1" applyFill="1" applyBorder="1" applyAlignment="1">
      <alignment horizontal="center" vertical="center" wrapText="1"/>
    </xf>
    <xf numFmtId="4" fontId="98" fillId="42" borderId="45" xfId="1" quotePrefix="1" applyNumberFormat="1" applyFont="1" applyFill="1" applyBorder="1" applyAlignment="1">
      <alignment horizontal="center" vertical="center" wrapText="1"/>
    </xf>
    <xf numFmtId="14" fontId="75" fillId="0" borderId="64" xfId="1" applyNumberFormat="1" applyFont="1" applyBorder="1" applyAlignment="1">
      <alignment horizontal="center" vertical="center" wrapText="1"/>
    </xf>
    <xf numFmtId="2" fontId="75" fillId="31" borderId="64" xfId="524" applyNumberFormat="1" applyFont="1" applyFill="1" applyBorder="1" applyAlignment="1">
      <alignment horizontal="center" vertical="center" wrapText="1"/>
    </xf>
    <xf numFmtId="181" fontId="75" fillId="0" borderId="45" xfId="266" applyNumberFormat="1" applyFont="1" applyFill="1" applyBorder="1" applyAlignment="1">
      <alignment horizontal="center" vertical="center" wrapText="1"/>
    </xf>
    <xf numFmtId="0" fontId="74" fillId="31" borderId="45" xfId="1" applyFont="1" applyFill="1" applyBorder="1" applyAlignment="1">
      <alignment horizontal="center" vertical="center" wrapText="1"/>
    </xf>
    <xf numFmtId="9" fontId="78" fillId="42" borderId="61" xfId="0" applyNumberFormat="1" applyFont="1" applyFill="1" applyBorder="1" applyAlignment="1">
      <alignment horizontal="left" vertical="center" wrapText="1"/>
    </xf>
    <xf numFmtId="182" fontId="107" fillId="50" borderId="61" xfId="0" applyNumberFormat="1" applyFont="1" applyFill="1" applyBorder="1" applyAlignment="1">
      <alignment horizontal="center" vertical="center"/>
    </xf>
    <xf numFmtId="182" fontId="65" fillId="50" borderId="61" xfId="0" applyNumberFormat="1" applyFont="1" applyFill="1" applyBorder="1" applyAlignment="1">
      <alignment horizontal="center" vertical="center"/>
    </xf>
    <xf numFmtId="165" fontId="107" fillId="42" borderId="61" xfId="0" applyNumberFormat="1" applyFont="1" applyFill="1" applyBorder="1" applyAlignment="1">
      <alignment horizontal="center" vertical="center"/>
    </xf>
    <xf numFmtId="174" fontId="75" fillId="31" borderId="45" xfId="266" applyFont="1" applyFill="1" applyBorder="1" applyAlignment="1">
      <alignment horizontal="center" vertical="center" wrapText="1"/>
    </xf>
    <xf numFmtId="0" fontId="100" fillId="0" borderId="64" xfId="145" applyFont="1" applyBorder="1" applyAlignment="1">
      <alignment horizontal="justify" vertical="center" wrapText="1"/>
    </xf>
    <xf numFmtId="0" fontId="100" fillId="31" borderId="64" xfId="145" applyFont="1" applyFill="1" applyBorder="1" applyAlignment="1">
      <alignment horizontal="justify" vertical="center" wrapText="1"/>
    </xf>
    <xf numFmtId="4" fontId="108" fillId="31" borderId="61" xfId="1" applyNumberFormat="1" applyFont="1" applyFill="1" applyBorder="1" applyAlignment="1">
      <alignment horizontal="center" vertical="center" wrapText="1"/>
    </xf>
    <xf numFmtId="4" fontId="109" fillId="31" borderId="61" xfId="1" applyNumberFormat="1" applyFont="1" applyFill="1" applyBorder="1" applyAlignment="1">
      <alignment horizontal="center" vertical="center" wrapText="1"/>
    </xf>
    <xf numFmtId="4" fontId="109" fillId="31" borderId="60" xfId="1" applyNumberFormat="1" applyFont="1" applyFill="1" applyBorder="1" applyAlignment="1">
      <alignment horizontal="center" vertical="center" wrapText="1"/>
    </xf>
    <xf numFmtId="181" fontId="74" fillId="28" borderId="45" xfId="0" applyNumberFormat="1" applyFont="1" applyFill="1" applyBorder="1" applyAlignment="1">
      <alignment horizontal="center" vertical="center"/>
    </xf>
    <xf numFmtId="0" fontId="38" fillId="29" borderId="64" xfId="0" applyFont="1" applyFill="1" applyBorder="1" applyAlignment="1">
      <alignment horizontal="center" vertical="center" wrapText="1"/>
    </xf>
    <xf numFmtId="0" fontId="38" fillId="26" borderId="64" xfId="0" applyFont="1" applyFill="1" applyBorder="1" applyAlignment="1">
      <alignment horizontal="center" vertical="center" wrapText="1"/>
    </xf>
    <xf numFmtId="0" fontId="79" fillId="49" borderId="64" xfId="0" applyFont="1" applyFill="1" applyBorder="1" applyAlignment="1">
      <alignment horizontal="center" vertical="center" wrapText="1"/>
    </xf>
    <xf numFmtId="0" fontId="79" fillId="35" borderId="64" xfId="0" applyFont="1" applyFill="1" applyBorder="1" applyAlignment="1">
      <alignment horizontal="center" vertical="center" wrapText="1"/>
    </xf>
    <xf numFmtId="0" fontId="34" fillId="46" borderId="0" xfId="0" applyFont="1" applyFill="1" applyAlignment="1">
      <alignment horizontal="center"/>
    </xf>
    <xf numFmtId="0" fontId="34" fillId="46" borderId="0" xfId="0" applyFont="1" applyFill="1" applyAlignment="1">
      <alignment horizontal="center"/>
    </xf>
    <xf numFmtId="0" fontId="45" fillId="31" borderId="64" xfId="0" applyFont="1" applyFill="1" applyBorder="1" applyAlignment="1">
      <alignment vertical="center"/>
    </xf>
    <xf numFmtId="0" fontId="62" fillId="0" borderId="64" xfId="0" applyFont="1" applyBorder="1" applyAlignment="1">
      <alignment horizontal="center" vertical="center" wrapText="1"/>
    </xf>
    <xf numFmtId="169" fontId="36" fillId="0" borderId="64" xfId="519" applyNumberFormat="1" applyFont="1" applyBorder="1" applyAlignment="1">
      <alignment horizontal="center" vertical="center"/>
    </xf>
    <xf numFmtId="1" fontId="80" fillId="0" borderId="64" xfId="292" applyNumberFormat="1" applyFont="1" applyBorder="1" applyAlignment="1">
      <alignment horizontal="center" vertical="center" wrapText="1"/>
    </xf>
    <xf numFmtId="44" fontId="64" fillId="0" borderId="64" xfId="519" applyFont="1" applyBorder="1" applyAlignment="1">
      <alignment horizontal="center" vertical="center"/>
    </xf>
    <xf numFmtId="0" fontId="82" fillId="46" borderId="64" xfId="0" applyFont="1" applyFill="1" applyBorder="1" applyAlignment="1">
      <alignment horizontal="center" vertical="center" wrapText="1"/>
    </xf>
    <xf numFmtId="0" fontId="53" fillId="46" borderId="64" xfId="0" applyFont="1" applyFill="1" applyBorder="1" applyAlignment="1">
      <alignment horizontal="center" wrapText="1"/>
    </xf>
    <xf numFmtId="42" fontId="57" fillId="46" borderId="64" xfId="292" applyFont="1" applyFill="1" applyBorder="1" applyAlignment="1">
      <alignment horizontal="center" vertical="center" wrapText="1"/>
    </xf>
    <xf numFmtId="42" fontId="80" fillId="46" borderId="64" xfId="292" applyFont="1" applyFill="1" applyBorder="1" applyAlignment="1">
      <alignment horizontal="left" vertical="center" wrapText="1"/>
    </xf>
    <xf numFmtId="0" fontId="45" fillId="31" borderId="58" xfId="0" applyFont="1" applyFill="1" applyBorder="1" applyAlignment="1">
      <alignment vertical="center"/>
    </xf>
    <xf numFmtId="189" fontId="34" fillId="2" borderId="64" xfId="158" applyNumberFormat="1" applyFont="1" applyFill="1" applyBorder="1" applyAlignment="1">
      <alignment vertical="center"/>
    </xf>
    <xf numFmtId="0" fontId="34" fillId="2" borderId="64" xfId="158" applyFont="1" applyFill="1" applyBorder="1" applyAlignment="1">
      <alignment horizontal="center" vertical="center"/>
    </xf>
    <xf numFmtId="0" fontId="43" fillId="30" borderId="64" xfId="0" applyFont="1" applyFill="1" applyBorder="1" applyAlignment="1">
      <alignment horizontal="center" vertical="center" wrapText="1"/>
    </xf>
    <xf numFmtId="0" fontId="39" fillId="30" borderId="64" xfId="0" applyFont="1" applyFill="1" applyBorder="1" applyAlignment="1">
      <alignment horizontal="center" vertical="center" wrapText="1"/>
    </xf>
    <xf numFmtId="165" fontId="51" fillId="30" borderId="64" xfId="0" applyNumberFormat="1" applyFont="1" applyFill="1" applyBorder="1" applyAlignment="1">
      <alignment vertical="center" wrapText="1"/>
    </xf>
    <xf numFmtId="0" fontId="48" fillId="30" borderId="64" xfId="0" applyFont="1" applyFill="1" applyBorder="1" applyAlignment="1">
      <alignment horizontal="right" vertical="center" wrapText="1"/>
    </xf>
    <xf numFmtId="0" fontId="48" fillId="30" borderId="64" xfId="0" applyFont="1" applyFill="1" applyBorder="1" applyAlignment="1">
      <alignment horizontal="center" vertical="center" wrapText="1"/>
    </xf>
    <xf numFmtId="0" fontId="34" fillId="30" borderId="64" xfId="0" applyFont="1" applyFill="1" applyBorder="1"/>
    <xf numFmtId="0" fontId="34" fillId="30" borderId="64" xfId="0" applyFont="1" applyFill="1" applyBorder="1" applyAlignment="1">
      <alignment horizontal="center"/>
    </xf>
    <xf numFmtId="189" fontId="34" fillId="2" borderId="64" xfId="158" applyNumberFormat="1" applyFont="1" applyFill="1" applyBorder="1" applyAlignment="1">
      <alignment vertical="center" wrapText="1"/>
    </xf>
    <xf numFmtId="0" fontId="34" fillId="2" borderId="64" xfId="158" applyFont="1" applyFill="1" applyBorder="1" applyAlignment="1">
      <alignment horizontal="center" vertical="center" wrapText="1"/>
    </xf>
    <xf numFmtId="0" fontId="33" fillId="30" borderId="64" xfId="0" applyFont="1" applyFill="1" applyBorder="1" applyAlignment="1">
      <alignment horizontal="center" vertical="center"/>
    </xf>
    <xf numFmtId="0" fontId="33" fillId="30" borderId="64" xfId="0" applyFont="1" applyFill="1" applyBorder="1" applyAlignment="1">
      <alignment horizontal="center" vertical="center" wrapText="1"/>
    </xf>
    <xf numFmtId="0" fontId="44" fillId="30" borderId="64" xfId="0" applyFont="1" applyFill="1" applyBorder="1" applyAlignment="1">
      <alignment horizontal="center" vertical="center" wrapText="1"/>
    </xf>
    <xf numFmtId="182" fontId="51" fillId="30" borderId="64" xfId="0" applyNumberFormat="1" applyFont="1" applyFill="1" applyBorder="1" applyAlignment="1">
      <alignment vertical="center" wrapText="1"/>
    </xf>
    <xf numFmtId="182" fontId="51" fillId="30" borderId="64" xfId="0" applyNumberFormat="1" applyFont="1" applyFill="1" applyBorder="1" applyAlignment="1">
      <alignment horizontal="center" vertical="center" wrapText="1"/>
    </xf>
    <xf numFmtId="0" fontId="45" fillId="31" borderId="55" xfId="0" applyFont="1" applyFill="1" applyBorder="1" applyAlignment="1">
      <alignment vertical="center"/>
    </xf>
    <xf numFmtId="181" fontId="71" fillId="42" borderId="64" xfId="0" applyNumberFormat="1" applyFont="1" applyFill="1" applyBorder="1" applyAlignment="1">
      <alignment horizontal="center" vertical="center"/>
    </xf>
    <xf numFmtId="9" fontId="62" fillId="42" borderId="64" xfId="515" applyFont="1" applyFill="1" applyBorder="1" applyAlignment="1">
      <alignment horizontal="center" vertical="center"/>
    </xf>
    <xf numFmtId="186" fontId="62" fillId="42" borderId="64" xfId="286" applyNumberFormat="1" applyFont="1" applyFill="1" applyBorder="1" applyAlignment="1">
      <alignment horizontal="center" vertical="center"/>
    </xf>
    <xf numFmtId="14" fontId="98" fillId="42" borderId="64" xfId="1" quotePrefix="1" applyNumberFormat="1" applyFont="1" applyFill="1" applyBorder="1" applyAlignment="1">
      <alignment horizontal="center" vertical="center" wrapText="1"/>
    </xf>
    <xf numFmtId="0" fontId="75" fillId="42" borderId="64" xfId="0" applyFont="1" applyFill="1" applyBorder="1" applyAlignment="1">
      <alignment horizontal="center" vertical="center" wrapText="1"/>
    </xf>
    <xf numFmtId="190" fontId="36" fillId="0" borderId="64" xfId="519" applyNumberFormat="1" applyFont="1" applyBorder="1" applyAlignment="1">
      <alignment horizontal="center" vertical="center" wrapText="1"/>
    </xf>
    <xf numFmtId="188" fontId="74" fillId="28" borderId="64" xfId="0" applyNumberFormat="1" applyFont="1" applyFill="1" applyBorder="1" applyAlignment="1">
      <alignment horizontal="center" vertical="center"/>
    </xf>
    <xf numFmtId="191" fontId="99" fillId="0" borderId="64" xfId="193" applyNumberFormat="1" applyFont="1" applyFill="1" applyBorder="1" applyAlignment="1">
      <alignment horizontal="center" vertical="center" wrapText="1"/>
    </xf>
    <xf numFmtId="174" fontId="75" fillId="0" borderId="64" xfId="266" applyFont="1" applyFill="1" applyBorder="1" applyAlignment="1">
      <alignment horizontal="center" vertical="center" wrapText="1"/>
    </xf>
    <xf numFmtId="14" fontId="98" fillId="0" borderId="64" xfId="1" applyNumberFormat="1" applyFont="1" applyBorder="1" applyAlignment="1">
      <alignment horizontal="center" vertical="center" wrapText="1"/>
    </xf>
    <xf numFmtId="14" fontId="98" fillId="0" borderId="64" xfId="1" quotePrefix="1" applyNumberFormat="1" applyFont="1" applyBorder="1" applyAlignment="1">
      <alignment horizontal="center" vertical="center" wrapText="1"/>
    </xf>
    <xf numFmtId="0" fontId="75" fillId="0" borderId="64" xfId="0" applyFont="1" applyBorder="1" applyAlignment="1">
      <alignment horizontal="center" vertical="center" wrapText="1"/>
    </xf>
    <xf numFmtId="0" fontId="74" fillId="0" borderId="64" xfId="1" applyFont="1" applyBorder="1" applyAlignment="1">
      <alignment horizontal="center" vertical="center" wrapText="1"/>
    </xf>
    <xf numFmtId="0" fontId="100" fillId="0" borderId="64" xfId="1" applyFont="1" applyBorder="1" applyAlignment="1">
      <alignment horizontal="center" vertical="center" wrapText="1"/>
    </xf>
    <xf numFmtId="0" fontId="75" fillId="45" borderId="64" xfId="1" applyFont="1" applyFill="1" applyBorder="1" applyAlignment="1">
      <alignment horizontal="center" vertical="center"/>
    </xf>
    <xf numFmtId="0" fontId="71" fillId="2" borderId="64" xfId="0" applyFont="1" applyFill="1" applyBorder="1" applyAlignment="1">
      <alignment horizontal="center" vertical="center" wrapText="1"/>
    </xf>
    <xf numFmtId="0" fontId="71" fillId="0" borderId="64" xfId="0" applyFont="1" applyBorder="1" applyAlignment="1">
      <alignment horizontal="center" vertical="center" wrapText="1"/>
    </xf>
    <xf numFmtId="0" fontId="52" fillId="26" borderId="64" xfId="0" applyFont="1" applyFill="1" applyBorder="1" applyAlignment="1">
      <alignment horizontal="center" vertical="center" wrapText="1"/>
    </xf>
    <xf numFmtId="0" fontId="49" fillId="26" borderId="64" xfId="0" applyFont="1" applyFill="1" applyBorder="1" applyAlignment="1">
      <alignment horizontal="center" vertical="center" wrapText="1"/>
    </xf>
    <xf numFmtId="0" fontId="31" fillId="26" borderId="64" xfId="0" applyFont="1" applyFill="1" applyBorder="1" applyAlignment="1">
      <alignment horizontal="center" vertical="center" wrapText="1"/>
    </xf>
    <xf numFmtId="0" fontId="40" fillId="25" borderId="64" xfId="36" applyFont="1" applyFill="1" applyBorder="1" applyAlignment="1">
      <alignment horizontal="center" vertical="center"/>
    </xf>
    <xf numFmtId="4" fontId="47" fillId="30" borderId="64" xfId="0" applyNumberFormat="1" applyFont="1" applyFill="1" applyBorder="1" applyAlignment="1">
      <alignment horizontal="left"/>
    </xf>
    <xf numFmtId="4" fontId="50" fillId="30" borderId="64" xfId="0" applyNumberFormat="1" applyFont="1" applyFill="1" applyBorder="1"/>
    <xf numFmtId="4" fontId="47" fillId="30" borderId="64" xfId="0" applyNumberFormat="1" applyFont="1" applyFill="1" applyBorder="1"/>
    <xf numFmtId="0" fontId="58" fillId="30" borderId="64" xfId="0" applyFont="1" applyFill="1" applyBorder="1" applyAlignment="1">
      <alignment horizontal="right"/>
    </xf>
    <xf numFmtId="0" fontId="33" fillId="30" borderId="64" xfId="0" applyFont="1" applyFill="1" applyBorder="1"/>
    <xf numFmtId="0" fontId="33" fillId="30" borderId="64" xfId="0" applyFont="1" applyFill="1" applyBorder="1" applyAlignment="1">
      <alignment horizontal="center"/>
    </xf>
    <xf numFmtId="0" fontId="54" fillId="30" borderId="64" xfId="0" applyFont="1" applyFill="1" applyBorder="1" applyAlignment="1">
      <alignment horizontal="center"/>
    </xf>
    <xf numFmtId="190" fontId="36" fillId="0" borderId="55" xfId="519" applyNumberFormat="1" applyFont="1" applyBorder="1" applyAlignment="1">
      <alignment horizontal="center" vertical="center"/>
    </xf>
    <xf numFmtId="0" fontId="53" fillId="47" borderId="64" xfId="0" applyFont="1" applyFill="1" applyBorder="1" applyAlignment="1">
      <alignment horizontal="center" vertical="center"/>
    </xf>
    <xf numFmtId="9" fontId="78" fillId="0" borderId="64" xfId="0" applyNumberFormat="1" applyFont="1" applyBorder="1" applyAlignment="1">
      <alignment horizontal="center" vertical="center"/>
    </xf>
    <xf numFmtId="9" fontId="62" fillId="2" borderId="64" xfId="515" applyFont="1" applyFill="1" applyBorder="1" applyAlignment="1">
      <alignment horizontal="center" vertical="center"/>
    </xf>
    <xf numFmtId="0" fontId="64" fillId="0" borderId="64" xfId="0" applyFont="1" applyBorder="1"/>
    <xf numFmtId="9" fontId="48" fillId="2" borderId="64" xfId="515" applyFont="1" applyFill="1" applyBorder="1" applyAlignment="1">
      <alignment horizontal="center" vertical="center"/>
    </xf>
    <xf numFmtId="9" fontId="44" fillId="2" borderId="64" xfId="515" applyFont="1" applyFill="1" applyBorder="1" applyAlignment="1">
      <alignment horizontal="center" vertical="center"/>
    </xf>
    <xf numFmtId="0" fontId="48" fillId="39" borderId="64" xfId="0" applyFont="1" applyFill="1" applyBorder="1" applyAlignment="1">
      <alignment horizontal="center" vertical="center" wrapText="1"/>
    </xf>
    <xf numFmtId="0" fontId="59" fillId="39" borderId="64" xfId="0" applyFont="1" applyFill="1" applyBorder="1" applyAlignment="1">
      <alignment horizontal="center" vertical="center" wrapText="1"/>
    </xf>
    <xf numFmtId="0" fontId="45" fillId="0" borderId="60" xfId="0" applyFont="1" applyBorder="1" applyAlignment="1">
      <alignment vertical="center"/>
    </xf>
    <xf numFmtId="0" fontId="45" fillId="0" borderId="59" xfId="0" applyFont="1" applyBorder="1" applyAlignment="1">
      <alignment vertical="center"/>
    </xf>
    <xf numFmtId="0" fontId="84" fillId="35" borderId="60" xfId="0" applyFont="1" applyFill="1" applyBorder="1" applyAlignment="1">
      <alignment horizontal="left" vertical="center"/>
    </xf>
    <xf numFmtId="0" fontId="84" fillId="35" borderId="59" xfId="0" applyFont="1" applyFill="1" applyBorder="1" applyAlignment="1">
      <alignment horizontal="left" vertical="center"/>
    </xf>
    <xf numFmtId="0" fontId="43" fillId="35" borderId="58" xfId="0" applyFont="1" applyFill="1" applyBorder="1" applyAlignment="1">
      <alignment horizontal="left" vertical="center"/>
    </xf>
    <xf numFmtId="0" fontId="84" fillId="35" borderId="60" xfId="0" applyFont="1" applyFill="1" applyBorder="1" applyAlignment="1">
      <alignment horizontal="left" vertical="center"/>
    </xf>
    <xf numFmtId="0" fontId="84" fillId="35" borderId="59" xfId="0" applyFont="1" applyFill="1" applyBorder="1" applyAlignment="1">
      <alignment horizontal="left" vertical="center"/>
    </xf>
    <xf numFmtId="44" fontId="64" fillId="0" borderId="64" xfId="519" applyFont="1" applyFill="1" applyBorder="1" applyAlignment="1">
      <alignment horizontal="center" vertical="center"/>
    </xf>
    <xf numFmtId="14" fontId="100" fillId="0" borderId="64" xfId="1" applyNumberFormat="1" applyFont="1" applyBorder="1" applyAlignment="1">
      <alignment horizontal="center" vertical="center" wrapText="1"/>
    </xf>
    <xf numFmtId="0" fontId="62" fillId="2" borderId="64" xfId="0" applyFont="1" applyFill="1" applyBorder="1" applyAlignment="1">
      <alignment vertical="center" wrapText="1"/>
    </xf>
    <xf numFmtId="14" fontId="75" fillId="42" borderId="64" xfId="0" applyNumberFormat="1" applyFont="1" applyFill="1" applyBorder="1" applyAlignment="1">
      <alignment horizontal="center" vertical="center" wrapText="1"/>
    </xf>
    <xf numFmtId="181" fontId="74" fillId="28" borderId="64" xfId="0" applyNumberFormat="1" applyFont="1" applyFill="1" applyBorder="1" applyAlignment="1">
      <alignment horizontal="center" vertical="center"/>
    </xf>
    <xf numFmtId="0" fontId="45" fillId="31" borderId="55" xfId="0" applyFont="1" applyFill="1" applyBorder="1" applyAlignment="1">
      <alignment horizontal="center" vertical="center"/>
    </xf>
    <xf numFmtId="0" fontId="45" fillId="31" borderId="62" xfId="0" applyFont="1" applyFill="1" applyBorder="1" applyAlignment="1">
      <alignment vertical="center"/>
    </xf>
    <xf numFmtId="191" fontId="99" fillId="0" borderId="41" xfId="193" applyNumberFormat="1" applyFont="1" applyFill="1" applyBorder="1" applyAlignment="1">
      <alignment horizontal="center" vertical="center" wrapText="1"/>
    </xf>
    <xf numFmtId="174" fontId="75" fillId="0" borderId="41" xfId="266" applyFont="1" applyFill="1" applyBorder="1" applyAlignment="1">
      <alignment horizontal="center" vertical="center" wrapText="1"/>
    </xf>
    <xf numFmtId="14" fontId="98" fillId="0" borderId="41" xfId="1" applyNumberFormat="1" applyFont="1" applyBorder="1" applyAlignment="1">
      <alignment horizontal="center" vertical="center" wrapText="1"/>
    </xf>
    <xf numFmtId="14" fontId="98" fillId="0" borderId="41" xfId="1" quotePrefix="1" applyNumberFormat="1" applyFont="1" applyBorder="1" applyAlignment="1">
      <alignment horizontal="center" vertical="center" wrapText="1"/>
    </xf>
    <xf numFmtId="0" fontId="45" fillId="31" borderId="62" xfId="0" applyFont="1" applyFill="1" applyBorder="1" applyAlignment="1">
      <alignment horizontal="center" vertical="center"/>
    </xf>
    <xf numFmtId="0" fontId="100" fillId="0" borderId="41" xfId="1" applyFont="1" applyBorder="1" applyAlignment="1">
      <alignment vertical="center" wrapText="1"/>
    </xf>
    <xf numFmtId="0" fontId="71" fillId="0" borderId="41" xfId="0" applyFont="1" applyBorder="1" applyAlignment="1">
      <alignment horizontal="center" vertical="center" wrapText="1"/>
    </xf>
    <xf numFmtId="0" fontId="45" fillId="31" borderId="64" xfId="0" applyFont="1" applyFill="1" applyBorder="1" applyAlignment="1">
      <alignment horizontal="center" vertical="center"/>
    </xf>
    <xf numFmtId="0" fontId="100" fillId="0" borderId="64" xfId="1" applyFont="1" applyBorder="1" applyAlignment="1">
      <alignment vertical="center" wrapText="1"/>
    </xf>
    <xf numFmtId="0" fontId="111" fillId="0" borderId="0" xfId="0" applyFont="1"/>
    <xf numFmtId="189" fontId="111" fillId="2" borderId="64" xfId="158" applyNumberFormat="1" applyFont="1" applyFill="1" applyBorder="1" applyAlignment="1">
      <alignment vertical="center"/>
    </xf>
    <xf numFmtId="0" fontId="111" fillId="2" borderId="64" xfId="158" applyFont="1" applyFill="1" applyBorder="1" applyAlignment="1">
      <alignment horizontal="center" vertical="center"/>
    </xf>
    <xf numFmtId="3" fontId="112" fillId="36" borderId="21" xfId="0" applyNumberFormat="1" applyFont="1" applyFill="1" applyBorder="1" applyAlignment="1">
      <alignment vertical="center" wrapText="1"/>
    </xf>
    <xf numFmtId="0" fontId="112" fillId="36" borderId="18" xfId="0" applyFont="1" applyFill="1" applyBorder="1" applyAlignment="1">
      <alignment vertical="center" wrapText="1"/>
    </xf>
    <xf numFmtId="0" fontId="113" fillId="33" borderId="0" xfId="291" applyFont="1" applyFill="1" applyBorder="1" applyAlignment="1">
      <alignment horizontal="center" vertical="center" wrapText="1"/>
    </xf>
    <xf numFmtId="0" fontId="31" fillId="0" borderId="0" xfId="0" applyFont="1" applyAlignment="1">
      <alignment vertical="center" wrapText="1"/>
    </xf>
    <xf numFmtId="0" fontId="114" fillId="0" borderId="0" xfId="291" applyFont="1" applyBorder="1" applyAlignment="1">
      <alignment horizontal="center" vertical="center" wrapText="1"/>
    </xf>
    <xf numFmtId="0" fontId="92" fillId="31" borderId="55" xfId="0" applyFont="1" applyFill="1" applyBorder="1" applyAlignment="1">
      <alignment vertical="center"/>
    </xf>
    <xf numFmtId="3" fontId="112" fillId="36" borderId="20" xfId="0" applyNumberFormat="1" applyFont="1" applyFill="1" applyBorder="1" applyAlignment="1">
      <alignment vertical="center" wrapText="1"/>
    </xf>
    <xf numFmtId="0" fontId="112" fillId="36" borderId="19" xfId="0" applyFont="1" applyFill="1" applyBorder="1" applyAlignment="1">
      <alignment vertical="center" wrapText="1"/>
    </xf>
    <xf numFmtId="0" fontId="111" fillId="0" borderId="0" xfId="0" applyFont="1" applyAlignment="1">
      <alignment horizontal="center" vertical="center"/>
    </xf>
    <xf numFmtId="2" fontId="92" fillId="35" borderId="0" xfId="0" applyNumberFormat="1" applyFont="1" applyFill="1" applyAlignment="1">
      <alignment horizontal="center" vertical="center"/>
    </xf>
    <xf numFmtId="0" fontId="31" fillId="0" borderId="0" xfId="0" applyFont="1" applyAlignment="1">
      <alignment horizontal="center" vertical="center" wrapText="1"/>
    </xf>
    <xf numFmtId="0" fontId="45" fillId="0" borderId="55" xfId="0" applyFont="1" applyFill="1" applyBorder="1" applyAlignment="1">
      <alignment vertical="center"/>
    </xf>
    <xf numFmtId="188" fontId="74" fillId="46" borderId="64" xfId="0" applyNumberFormat="1" applyFont="1" applyFill="1" applyBorder="1" applyAlignment="1">
      <alignment horizontal="center" vertical="center"/>
    </xf>
    <xf numFmtId="0" fontId="45" fillId="46" borderId="55" xfId="0" applyFont="1" applyFill="1" applyBorder="1" applyAlignment="1">
      <alignment vertical="center"/>
    </xf>
    <xf numFmtId="0" fontId="34" fillId="46" borderId="0" xfId="0" applyFont="1" applyFill="1" applyAlignment="1">
      <alignment horizontal="center"/>
    </xf>
    <xf numFmtId="0" fontId="84" fillId="35" borderId="59" xfId="0" applyFont="1" applyFill="1" applyBorder="1" applyAlignment="1">
      <alignment horizontal="left" vertical="center"/>
    </xf>
    <xf numFmtId="0" fontId="84" fillId="35" borderId="60" xfId="0" applyFont="1" applyFill="1" applyBorder="1" applyAlignment="1">
      <alignment horizontal="left" vertical="center"/>
    </xf>
    <xf numFmtId="0" fontId="45" fillId="31" borderId="66" xfId="0" applyFont="1" applyFill="1" applyBorder="1" applyAlignment="1">
      <alignment vertical="center"/>
    </xf>
    <xf numFmtId="0" fontId="62" fillId="0" borderId="66" xfId="0" applyFont="1" applyBorder="1" applyAlignment="1">
      <alignment horizontal="center" vertical="center" wrapText="1"/>
    </xf>
    <xf numFmtId="44" fontId="64" fillId="0" borderId="66" xfId="519" applyFont="1" applyFill="1" applyBorder="1" applyAlignment="1">
      <alignment horizontal="center" vertical="center"/>
    </xf>
    <xf numFmtId="169" fontId="36" fillId="0" borderId="66" xfId="519" applyNumberFormat="1" applyFont="1" applyBorder="1" applyAlignment="1">
      <alignment horizontal="center" vertical="center"/>
    </xf>
    <xf numFmtId="1" fontId="80" fillId="0" borderId="66" xfId="292" applyNumberFormat="1" applyFont="1" applyBorder="1" applyAlignment="1">
      <alignment horizontal="center" vertical="center" wrapText="1"/>
    </xf>
    <xf numFmtId="44" fontId="64" fillId="0" borderId="66" xfId="519" applyFont="1" applyBorder="1" applyAlignment="1">
      <alignment horizontal="center" vertical="center"/>
    </xf>
    <xf numFmtId="0" fontId="82" fillId="46" borderId="66" xfId="0" applyFont="1" applyFill="1" applyBorder="1" applyAlignment="1">
      <alignment horizontal="center" vertical="center" wrapText="1"/>
    </xf>
    <xf numFmtId="0" fontId="53" fillId="46" borderId="66" xfId="0" applyFont="1" applyFill="1" applyBorder="1" applyAlignment="1">
      <alignment horizontal="center" wrapText="1"/>
    </xf>
    <xf numFmtId="42" fontId="57" fillId="46" borderId="66" xfId="292" applyFont="1" applyFill="1" applyBorder="1" applyAlignment="1">
      <alignment horizontal="center" vertical="center" wrapText="1"/>
    </xf>
    <xf numFmtId="42" fontId="80" fillId="46" borderId="66" xfId="292" applyFont="1" applyFill="1" applyBorder="1" applyAlignment="1">
      <alignment horizontal="left" vertical="center" wrapText="1"/>
    </xf>
    <xf numFmtId="0" fontId="45" fillId="31" borderId="65" xfId="0" applyFont="1" applyFill="1" applyBorder="1" applyAlignment="1">
      <alignment vertical="center"/>
    </xf>
    <xf numFmtId="189" fontId="34" fillId="2" borderId="66" xfId="158" applyNumberFormat="1" applyFont="1" applyFill="1" applyBorder="1" applyAlignment="1">
      <alignment vertical="center"/>
    </xf>
    <xf numFmtId="0" fontId="34" fillId="2" borderId="66" xfId="158" applyFont="1" applyFill="1" applyBorder="1" applyAlignment="1">
      <alignment horizontal="center" vertical="center"/>
    </xf>
    <xf numFmtId="0" fontId="43" fillId="30" borderId="66" xfId="0" applyFont="1" applyFill="1" applyBorder="1" applyAlignment="1">
      <alignment horizontal="center" vertical="center" wrapText="1"/>
    </xf>
    <xf numFmtId="0" fontId="39" fillId="30" borderId="66" xfId="0" applyFont="1" applyFill="1" applyBorder="1" applyAlignment="1">
      <alignment horizontal="center" vertical="center" wrapText="1"/>
    </xf>
    <xf numFmtId="165" fontId="51" fillId="30" borderId="66" xfId="0" applyNumberFormat="1" applyFont="1" applyFill="1" applyBorder="1" applyAlignment="1">
      <alignment vertical="center" wrapText="1"/>
    </xf>
    <xf numFmtId="0" fontId="48" fillId="30" borderId="66" xfId="0" applyFont="1" applyFill="1" applyBorder="1" applyAlignment="1">
      <alignment horizontal="right" vertical="center" wrapText="1"/>
    </xf>
    <xf numFmtId="0" fontId="48" fillId="30" borderId="66" xfId="0" applyFont="1" applyFill="1" applyBorder="1" applyAlignment="1">
      <alignment horizontal="center" vertical="center" wrapText="1"/>
    </xf>
    <xf numFmtId="0" fontId="34" fillId="30" borderId="66" xfId="0" applyFont="1" applyFill="1" applyBorder="1"/>
    <xf numFmtId="0" fontId="34" fillId="30" borderId="66" xfId="0" applyFont="1" applyFill="1" applyBorder="1" applyAlignment="1">
      <alignment horizontal="center"/>
    </xf>
    <xf numFmtId="189" fontId="34" fillId="2" borderId="66" xfId="158" applyNumberFormat="1" applyFont="1" applyFill="1" applyBorder="1" applyAlignment="1">
      <alignment vertical="center" wrapText="1"/>
    </xf>
    <xf numFmtId="0" fontId="34" fillId="2" borderId="66" xfId="158" applyFont="1" applyFill="1" applyBorder="1" applyAlignment="1">
      <alignment horizontal="center" vertical="center" wrapText="1"/>
    </xf>
    <xf numFmtId="0" fontId="33" fillId="30" borderId="66" xfId="0" applyFont="1" applyFill="1" applyBorder="1" applyAlignment="1">
      <alignment horizontal="center" vertical="center"/>
    </xf>
    <xf numFmtId="0" fontId="33" fillId="30" borderId="66" xfId="0" applyFont="1" applyFill="1" applyBorder="1" applyAlignment="1">
      <alignment horizontal="center" vertical="center" wrapText="1"/>
    </xf>
    <xf numFmtId="0" fontId="44" fillId="30" borderId="66" xfId="0" applyFont="1" applyFill="1" applyBorder="1" applyAlignment="1">
      <alignment horizontal="center" vertical="center" wrapText="1"/>
    </xf>
    <xf numFmtId="182" fontId="51" fillId="30" borderId="66" xfId="0" applyNumberFormat="1" applyFont="1" applyFill="1" applyBorder="1" applyAlignment="1">
      <alignment vertical="center" wrapText="1"/>
    </xf>
    <xf numFmtId="182" fontId="51" fillId="30" borderId="66" xfId="0" applyNumberFormat="1" applyFont="1" applyFill="1" applyBorder="1" applyAlignment="1">
      <alignment horizontal="center" vertical="center" wrapText="1"/>
    </xf>
    <xf numFmtId="181" fontId="71" fillId="42" borderId="66" xfId="0" applyNumberFormat="1" applyFont="1" applyFill="1" applyBorder="1" applyAlignment="1">
      <alignment horizontal="center" vertical="center"/>
    </xf>
    <xf numFmtId="9" fontId="62" fillId="42" borderId="66" xfId="515" applyFont="1" applyFill="1" applyBorder="1" applyAlignment="1">
      <alignment horizontal="center" vertical="center"/>
    </xf>
    <xf numFmtId="186" fontId="62" fillId="42" borderId="66" xfId="286" applyNumberFormat="1" applyFont="1" applyFill="1" applyBorder="1" applyAlignment="1">
      <alignment horizontal="center" vertical="center"/>
    </xf>
    <xf numFmtId="14" fontId="98" fillId="42" borderId="66" xfId="1" quotePrefix="1" applyNumberFormat="1" applyFont="1" applyFill="1" applyBorder="1" applyAlignment="1">
      <alignment horizontal="center" vertical="center" wrapText="1"/>
    </xf>
    <xf numFmtId="0" fontId="75" fillId="42" borderId="66" xfId="0" applyFont="1" applyFill="1" applyBorder="1" applyAlignment="1">
      <alignment horizontal="center" vertical="center" wrapText="1"/>
    </xf>
    <xf numFmtId="190" fontId="36" fillId="0" borderId="66" xfId="519" applyNumberFormat="1" applyFont="1" applyBorder="1" applyAlignment="1">
      <alignment horizontal="center" vertical="center" wrapText="1"/>
    </xf>
    <xf numFmtId="188" fontId="74" fillId="28" borderId="66" xfId="0" applyNumberFormat="1" applyFont="1" applyFill="1" applyBorder="1" applyAlignment="1">
      <alignment horizontal="center" vertical="center"/>
    </xf>
    <xf numFmtId="191" fontId="99" fillId="0" borderId="66" xfId="193" applyNumberFormat="1" applyFont="1" applyFill="1" applyBorder="1" applyAlignment="1">
      <alignment horizontal="center" vertical="center" wrapText="1"/>
    </xf>
    <xf numFmtId="174" fontId="75" fillId="0" borderId="66" xfId="266" applyFont="1" applyFill="1" applyBorder="1" applyAlignment="1">
      <alignment horizontal="center" vertical="center" wrapText="1"/>
    </xf>
    <xf numFmtId="14" fontId="98" fillId="0" borderId="66" xfId="1" applyNumberFormat="1" applyFont="1" applyBorder="1" applyAlignment="1">
      <alignment horizontal="center" vertical="center" wrapText="1"/>
    </xf>
    <xf numFmtId="14" fontId="98" fillId="0" borderId="66" xfId="1" quotePrefix="1" applyNumberFormat="1" applyFont="1" applyBorder="1" applyAlignment="1">
      <alignment horizontal="center" vertical="center" wrapText="1"/>
    </xf>
    <xf numFmtId="0" fontId="75" fillId="0" borderId="66" xfId="0" applyFont="1" applyBorder="1" applyAlignment="1">
      <alignment horizontal="center" vertical="center" wrapText="1"/>
    </xf>
    <xf numFmtId="0" fontId="74" fillId="0" borderId="66" xfId="1" applyFont="1" applyBorder="1" applyAlignment="1">
      <alignment horizontal="center" vertical="center" wrapText="1"/>
    </xf>
    <xf numFmtId="0" fontId="100" fillId="0" borderId="66" xfId="1" applyFont="1" applyBorder="1" applyAlignment="1">
      <alignment horizontal="center" vertical="center" wrapText="1"/>
    </xf>
    <xf numFmtId="0" fontId="75" fillId="45" borderId="66" xfId="1" applyFont="1" applyFill="1" applyBorder="1" applyAlignment="1">
      <alignment horizontal="center" vertical="center"/>
    </xf>
    <xf numFmtId="0" fontId="71" fillId="2" borderId="66" xfId="0" applyFont="1" applyFill="1" applyBorder="1" applyAlignment="1">
      <alignment horizontal="center" vertical="center" wrapText="1"/>
    </xf>
    <xf numFmtId="0" fontId="71" fillId="0" borderId="66" xfId="0" applyFont="1" applyBorder="1" applyAlignment="1">
      <alignment horizontal="center" vertical="center" wrapText="1"/>
    </xf>
    <xf numFmtId="0" fontId="52" fillId="26" borderId="66" xfId="0" applyFont="1" applyFill="1" applyBorder="1" applyAlignment="1">
      <alignment horizontal="center" vertical="center" wrapText="1"/>
    </xf>
    <xf numFmtId="0" fontId="49" fillId="26" borderId="66" xfId="0" applyFont="1" applyFill="1" applyBorder="1" applyAlignment="1">
      <alignment horizontal="center" vertical="center" wrapText="1"/>
    </xf>
    <xf numFmtId="0" fontId="31" fillId="26" borderId="66" xfId="0" applyFont="1" applyFill="1" applyBorder="1" applyAlignment="1">
      <alignment horizontal="center" vertical="center" wrapText="1"/>
    </xf>
    <xf numFmtId="0" fontId="40" fillId="25" borderId="66" xfId="36" applyFont="1" applyFill="1" applyBorder="1" applyAlignment="1">
      <alignment horizontal="center" vertical="center"/>
    </xf>
    <xf numFmtId="4" fontId="47" fillId="30" borderId="66" xfId="0" applyNumberFormat="1" applyFont="1" applyFill="1" applyBorder="1" applyAlignment="1">
      <alignment horizontal="left"/>
    </xf>
    <xf numFmtId="4" fontId="50" fillId="30" borderId="66" xfId="0" applyNumberFormat="1" applyFont="1" applyFill="1" applyBorder="1"/>
    <xf numFmtId="4" fontId="47" fillId="30" borderId="66" xfId="0" applyNumberFormat="1" applyFont="1" applyFill="1" applyBorder="1"/>
    <xf numFmtId="0" fontId="58" fillId="30" borderId="66" xfId="0" applyFont="1" applyFill="1" applyBorder="1" applyAlignment="1">
      <alignment horizontal="right"/>
    </xf>
    <xf numFmtId="0" fontId="33" fillId="30" borderId="66" xfId="0" applyFont="1" applyFill="1" applyBorder="1"/>
    <xf numFmtId="0" fontId="33" fillId="30" borderId="66" xfId="0" applyFont="1" applyFill="1" applyBorder="1" applyAlignment="1">
      <alignment horizontal="center"/>
    </xf>
    <xf numFmtId="0" fontId="54" fillId="30" borderId="66" xfId="0" applyFont="1" applyFill="1" applyBorder="1" applyAlignment="1">
      <alignment horizontal="center"/>
    </xf>
    <xf numFmtId="0" fontId="53" fillId="47" borderId="66" xfId="0" applyFont="1" applyFill="1" applyBorder="1" applyAlignment="1">
      <alignment horizontal="center" vertical="center"/>
    </xf>
    <xf numFmtId="9" fontId="78" fillId="0" borderId="66" xfId="0" applyNumberFormat="1" applyFont="1" applyBorder="1" applyAlignment="1">
      <alignment horizontal="center" vertical="center"/>
    </xf>
    <xf numFmtId="9" fontId="62" fillId="2" borderId="66" xfId="515" applyFont="1" applyFill="1" applyBorder="1" applyAlignment="1">
      <alignment horizontal="center" vertical="center"/>
    </xf>
    <xf numFmtId="0" fontId="64" fillId="0" borderId="66" xfId="0" applyFont="1" applyBorder="1"/>
    <xf numFmtId="9" fontId="48" fillId="2" borderId="66" xfId="515" applyFont="1" applyFill="1" applyBorder="1" applyAlignment="1">
      <alignment horizontal="center" vertical="center"/>
    </xf>
    <xf numFmtId="9" fontId="44" fillId="2" borderId="66" xfId="515" applyFont="1" applyFill="1" applyBorder="1" applyAlignment="1">
      <alignment horizontal="center" vertical="center"/>
    </xf>
    <xf numFmtId="0" fontId="48" fillId="39" borderId="66" xfId="0" applyFont="1" applyFill="1" applyBorder="1" applyAlignment="1">
      <alignment horizontal="center" vertical="center" wrapText="1"/>
    </xf>
    <xf numFmtId="0" fontId="48" fillId="39" borderId="66" xfId="0" applyFont="1" applyFill="1" applyBorder="1" applyAlignment="1">
      <alignment horizontal="center" vertical="center" wrapText="1"/>
    </xf>
    <xf numFmtId="0" fontId="59" fillId="39" borderId="66" xfId="0" applyFont="1" applyFill="1" applyBorder="1" applyAlignment="1">
      <alignment horizontal="center" vertical="center" wrapText="1"/>
    </xf>
    <xf numFmtId="0" fontId="59" fillId="39" borderId="66" xfId="0" applyFont="1" applyFill="1" applyBorder="1" applyAlignment="1">
      <alignment horizontal="center" vertical="center" wrapText="1"/>
    </xf>
    <xf numFmtId="0" fontId="43" fillId="35" borderId="65" xfId="0" applyFont="1" applyFill="1" applyBorder="1" applyAlignment="1">
      <alignment horizontal="left" vertical="center"/>
    </xf>
    <xf numFmtId="0" fontId="43" fillId="35" borderId="65" xfId="0" applyFont="1" applyFill="1" applyBorder="1" applyAlignment="1">
      <alignment horizontal="left" vertical="center"/>
    </xf>
    <xf numFmtId="44" fontId="34" fillId="0" borderId="0" xfId="0" applyNumberFormat="1" applyFont="1"/>
    <xf numFmtId="44" fontId="64" fillId="0" borderId="0" xfId="519" applyFont="1"/>
    <xf numFmtId="191" fontId="44" fillId="2" borderId="66" xfId="515" applyNumberFormat="1" applyFont="1" applyFill="1" applyBorder="1" applyAlignment="1">
      <alignment horizontal="center" vertical="center"/>
    </xf>
    <xf numFmtId="191" fontId="62" fillId="2" borderId="66" xfId="515" applyNumberFormat="1" applyFont="1" applyFill="1" applyBorder="1" applyAlignment="1">
      <alignment horizontal="center" vertical="center"/>
    </xf>
    <xf numFmtId="0" fontId="34" fillId="46" borderId="0" xfId="0" applyFont="1" applyFill="1" applyAlignment="1">
      <alignment horizontal="center"/>
    </xf>
    <xf numFmtId="0" fontId="43" fillId="35" borderId="65" xfId="0" applyFont="1" applyFill="1" applyBorder="1" applyAlignment="1">
      <alignment horizontal="left" vertical="center"/>
    </xf>
    <xf numFmtId="0" fontId="84" fillId="35" borderId="59" xfId="0" applyFont="1" applyFill="1" applyBorder="1" applyAlignment="1">
      <alignment horizontal="left" vertical="center"/>
    </xf>
    <xf numFmtId="0" fontId="84" fillId="35" borderId="60" xfId="0" applyFont="1" applyFill="1" applyBorder="1" applyAlignment="1">
      <alignment horizontal="left" vertical="center"/>
    </xf>
    <xf numFmtId="0" fontId="59" fillId="39" borderId="66" xfId="0" applyFont="1" applyFill="1" applyBorder="1" applyAlignment="1">
      <alignment horizontal="center" vertical="center" wrapText="1"/>
    </xf>
    <xf numFmtId="0" fontId="48" fillId="39" borderId="66" xfId="0" applyFont="1" applyFill="1" applyBorder="1" applyAlignment="1">
      <alignment horizontal="center" vertical="center" wrapText="1"/>
    </xf>
    <xf numFmtId="189" fontId="111" fillId="2" borderId="66" xfId="158" applyNumberFormat="1" applyFont="1" applyFill="1" applyBorder="1" applyAlignment="1">
      <alignment vertical="center"/>
    </xf>
    <xf numFmtId="0" fontId="111" fillId="2" borderId="66" xfId="158" applyFont="1" applyFill="1" applyBorder="1" applyAlignment="1">
      <alignment horizontal="center" vertical="center"/>
    </xf>
    <xf numFmtId="174" fontId="75" fillId="35" borderId="66" xfId="266" applyFont="1" applyFill="1" applyBorder="1" applyAlignment="1">
      <alignment horizontal="center" vertical="center" wrapText="1"/>
    </xf>
    <xf numFmtId="2" fontId="115" fillId="0" borderId="68" xfId="521" applyNumberFormat="1" applyFont="1" applyFill="1" applyBorder="1" applyAlignment="1">
      <alignment horizontal="center" vertical="center" wrapText="1"/>
    </xf>
    <xf numFmtId="0" fontId="74" fillId="0" borderId="66" xfId="1" applyFont="1" applyBorder="1" applyAlignment="1">
      <alignment horizontal="left" vertical="center" wrapText="1"/>
    </xf>
    <xf numFmtId="0" fontId="75" fillId="45" borderId="66" xfId="1" applyFont="1" applyFill="1" applyBorder="1" applyAlignment="1">
      <alignment horizontal="center" vertical="center" wrapText="1"/>
    </xf>
    <xf numFmtId="9" fontId="116" fillId="0" borderId="66" xfId="193" applyFont="1" applyFill="1" applyBorder="1" applyAlignment="1">
      <alignment horizontal="center" vertical="center" wrapText="1"/>
    </xf>
    <xf numFmtId="0" fontId="116" fillId="0" borderId="66" xfId="1" applyFont="1" applyBorder="1" applyAlignment="1">
      <alignment horizontal="justify" vertical="center" wrapText="1"/>
    </xf>
    <xf numFmtId="3" fontId="117" fillId="0" borderId="0" xfId="0" applyNumberFormat="1" applyFont="1"/>
    <xf numFmtId="0" fontId="118" fillId="0" borderId="0" xfId="0" applyFont="1"/>
    <xf numFmtId="0" fontId="79" fillId="35" borderId="53" xfId="0" applyFont="1" applyFill="1" applyBorder="1" applyAlignment="1">
      <alignment horizontal="center" vertical="center" wrapText="1"/>
    </xf>
    <xf numFmtId="2" fontId="79" fillId="35" borderId="53" xfId="0" applyNumberFormat="1" applyFont="1" applyFill="1" applyBorder="1" applyAlignment="1">
      <alignment horizontal="center" vertical="center" wrapText="1"/>
    </xf>
    <xf numFmtId="2" fontId="102" fillId="35" borderId="53" xfId="0" applyNumberFormat="1" applyFont="1" applyFill="1" applyBorder="1" applyAlignment="1">
      <alignment horizontal="center" vertical="center" wrapText="1"/>
    </xf>
    <xf numFmtId="14" fontId="0" fillId="0" borderId="0" xfId="0" applyNumberFormat="1" applyAlignment="1">
      <alignment wrapText="1"/>
    </xf>
    <xf numFmtId="14" fontId="0" fillId="0" borderId="0" xfId="0" applyNumberFormat="1"/>
    <xf numFmtId="192" fontId="0" fillId="35" borderId="0" xfId="292" applyNumberFormat="1" applyFont="1" applyFill="1"/>
    <xf numFmtId="0" fontId="0" fillId="0" borderId="0" xfId="0" applyAlignment="1">
      <alignment horizontal="center"/>
    </xf>
    <xf numFmtId="0" fontId="0" fillId="0" borderId="0" xfId="0" applyBorder="1"/>
    <xf numFmtId="0" fontId="119" fillId="32" borderId="52" xfId="0" applyFont="1" applyFill="1" applyBorder="1" applyAlignment="1">
      <alignment horizontal="center" vertical="center" wrapText="1"/>
    </xf>
    <xf numFmtId="0" fontId="119" fillId="32" borderId="49" xfId="0" applyFont="1" applyFill="1" applyBorder="1" applyAlignment="1">
      <alignment horizontal="center" vertical="center" wrapText="1"/>
    </xf>
    <xf numFmtId="0" fontId="0" fillId="0" borderId="0" xfId="0" applyBorder="1" applyAlignment="1">
      <alignment horizontal="center"/>
    </xf>
    <xf numFmtId="0" fontId="79" fillId="31" borderId="65" xfId="0" applyFont="1" applyFill="1" applyBorder="1" applyAlignment="1">
      <alignment horizontal="center" vertical="center" wrapText="1"/>
    </xf>
    <xf numFmtId="0" fontId="0" fillId="0" borderId="66" xfId="0" applyBorder="1"/>
    <xf numFmtId="0" fontId="119" fillId="32" borderId="55" xfId="0" applyFont="1" applyFill="1" applyBorder="1" applyAlignment="1">
      <alignment horizontal="center" vertical="center" wrapText="1"/>
    </xf>
    <xf numFmtId="169" fontId="119" fillId="32" borderId="55" xfId="265" applyFont="1" applyFill="1" applyBorder="1" applyAlignment="1">
      <alignment horizontal="center" vertical="center" wrapText="1"/>
    </xf>
    <xf numFmtId="0" fontId="0" fillId="0" borderId="0" xfId="0" applyFill="1" applyBorder="1"/>
    <xf numFmtId="2" fontId="0" fillId="0" borderId="66" xfId="0" applyNumberFormat="1" applyBorder="1" applyAlignment="1">
      <alignment horizontal="center"/>
    </xf>
    <xf numFmtId="192" fontId="0" fillId="42" borderId="66" xfId="292" applyNumberFormat="1" applyFont="1" applyFill="1" applyBorder="1"/>
    <xf numFmtId="194" fontId="98" fillId="0" borderId="45" xfId="1" applyNumberFormat="1" applyFont="1" applyBorder="1" applyAlignment="1">
      <alignment horizontal="center" vertical="center" wrapText="1"/>
    </xf>
    <xf numFmtId="0" fontId="104" fillId="31" borderId="45" xfId="1" applyFont="1" applyFill="1" applyBorder="1" applyAlignment="1">
      <alignment horizontal="center" vertical="center"/>
    </xf>
    <xf numFmtId="0" fontId="74" fillId="31" borderId="66" xfId="1" applyFont="1" applyFill="1" applyBorder="1" applyAlignment="1">
      <alignment horizontal="center" vertical="center" wrapText="1"/>
    </xf>
    <xf numFmtId="0" fontId="74" fillId="0" borderId="66" xfId="1" applyFont="1" applyFill="1" applyBorder="1" applyAlignment="1">
      <alignment horizontal="center" vertical="center" wrapText="1"/>
    </xf>
    <xf numFmtId="44" fontId="118" fillId="0" borderId="64" xfId="519" applyFont="1" applyBorder="1" applyAlignment="1">
      <alignment horizontal="center" vertical="center"/>
    </xf>
    <xf numFmtId="169" fontId="85" fillId="0" borderId="64" xfId="519" applyNumberFormat="1" applyFont="1" applyBorder="1" applyAlignment="1">
      <alignment horizontal="center" vertical="center"/>
    </xf>
    <xf numFmtId="169" fontId="107" fillId="0" borderId="64" xfId="519" applyNumberFormat="1" applyFont="1" applyBorder="1" applyAlignment="1">
      <alignment horizontal="center" vertical="center"/>
    </xf>
    <xf numFmtId="0" fontId="121" fillId="45" borderId="64" xfId="1" applyFont="1" applyFill="1" applyBorder="1" applyAlignment="1">
      <alignment horizontal="center" vertical="center"/>
    </xf>
    <xf numFmtId="0" fontId="103" fillId="0" borderId="64" xfId="0" applyFont="1" applyBorder="1" applyAlignment="1">
      <alignment horizontal="center" vertical="center" wrapText="1"/>
    </xf>
    <xf numFmtId="0" fontId="110" fillId="0" borderId="64" xfId="0" applyFont="1" applyBorder="1" applyAlignment="1">
      <alignment horizontal="center" vertical="center" wrapText="1"/>
    </xf>
    <xf numFmtId="191" fontId="99" fillId="31" borderId="64" xfId="193" applyNumberFormat="1" applyFont="1" applyFill="1" applyBorder="1" applyAlignment="1">
      <alignment horizontal="center" vertical="center" wrapText="1"/>
    </xf>
    <xf numFmtId="0" fontId="71" fillId="31" borderId="64" xfId="0" applyFont="1" applyFill="1" applyBorder="1" applyAlignment="1">
      <alignment horizontal="center" vertical="center" wrapText="1"/>
    </xf>
    <xf numFmtId="4" fontId="98" fillId="31" borderId="64" xfId="266" applyNumberFormat="1" applyFont="1" applyFill="1" applyBorder="1" applyAlignment="1">
      <alignment horizontal="center" vertical="center" wrapText="1"/>
    </xf>
    <xf numFmtId="0" fontId="74" fillId="31" borderId="64" xfId="1" applyFont="1" applyFill="1" applyBorder="1" applyAlignment="1">
      <alignment horizontal="center" vertical="center" wrapText="1"/>
    </xf>
    <xf numFmtId="191" fontId="62" fillId="42" borderId="64" xfId="515" applyNumberFormat="1" applyFont="1" applyFill="1" applyBorder="1" applyAlignment="1">
      <alignment horizontal="center" vertical="center"/>
    </xf>
    <xf numFmtId="0" fontId="99" fillId="31" borderId="61" xfId="1" applyFont="1" applyFill="1" applyBorder="1" applyAlignment="1">
      <alignment horizontal="center" vertical="center" wrapText="1"/>
    </xf>
    <xf numFmtId="0" fontId="62" fillId="31" borderId="45" xfId="0" applyFont="1" applyFill="1" applyBorder="1" applyAlignment="1">
      <alignment horizontal="center" vertical="center" wrapText="1"/>
    </xf>
    <xf numFmtId="0" fontId="0" fillId="0" borderId="66" xfId="0" applyBorder="1" applyAlignment="1">
      <alignment horizontal="center"/>
    </xf>
    <xf numFmtId="0" fontId="74" fillId="31" borderId="66" xfId="1" applyFont="1" applyFill="1" applyBorder="1" applyAlignment="1">
      <alignment horizontal="left" vertical="center" wrapText="1"/>
    </xf>
    <xf numFmtId="4" fontId="35" fillId="31" borderId="66" xfId="0" applyNumberFormat="1" applyFont="1" applyFill="1" applyBorder="1" applyAlignment="1">
      <alignment horizontal="center"/>
    </xf>
    <xf numFmtId="169" fontId="0" fillId="0" borderId="66" xfId="265" applyFont="1" applyFill="1" applyBorder="1"/>
    <xf numFmtId="0" fontId="0" fillId="0" borderId="66" xfId="0" applyBorder="1" applyAlignment="1">
      <alignment horizontal="center"/>
    </xf>
    <xf numFmtId="0" fontId="0" fillId="50" borderId="66" xfId="0" applyFill="1" applyBorder="1" applyAlignment="1">
      <alignment horizontal="center"/>
    </xf>
    <xf numFmtId="0" fontId="0" fillId="0" borderId="0" xfId="0" applyAlignment="1">
      <alignment horizontal="left" wrapText="1"/>
    </xf>
    <xf numFmtId="0" fontId="122" fillId="0" borderId="0" xfId="0" applyFont="1" applyAlignment="1">
      <alignment horizontal="left" wrapText="1"/>
    </xf>
    <xf numFmtId="0" fontId="123" fillId="2" borderId="53" xfId="0" applyFont="1" applyFill="1" applyBorder="1" applyAlignment="1">
      <alignment horizontal="left" vertical="center" wrapText="1"/>
    </xf>
    <xf numFmtId="0" fontId="35" fillId="0" borderId="0" xfId="0" applyFont="1" applyFill="1"/>
    <xf numFmtId="0" fontId="0" fillId="0" borderId="0" xfId="0" applyFill="1"/>
    <xf numFmtId="0" fontId="123" fillId="0" borderId="53" xfId="0" applyFont="1" applyFill="1" applyBorder="1" applyAlignment="1">
      <alignment horizontal="left" vertical="center" wrapText="1"/>
    </xf>
    <xf numFmtId="0" fontId="0" fillId="0" borderId="66" xfId="0" applyFill="1" applyBorder="1"/>
    <xf numFmtId="0" fontId="0" fillId="0" borderId="66" xfId="0" applyFill="1" applyBorder="1" applyAlignment="1">
      <alignment horizontal="center"/>
    </xf>
    <xf numFmtId="195" fontId="0" fillId="0" borderId="66" xfId="292" applyNumberFormat="1" applyFont="1" applyFill="1" applyBorder="1"/>
    <xf numFmtId="0" fontId="119" fillId="0" borderId="0" xfId="0" applyFont="1" applyFill="1" applyBorder="1" applyAlignment="1">
      <alignment horizontal="center" vertical="center" wrapText="1"/>
    </xf>
    <xf numFmtId="0" fontId="0" fillId="0" borderId="65" xfId="0" applyBorder="1"/>
    <xf numFmtId="0" fontId="0" fillId="0" borderId="65" xfId="0" applyFill="1" applyBorder="1"/>
    <xf numFmtId="0" fontId="119" fillId="32" borderId="66" xfId="0" applyFont="1" applyFill="1" applyBorder="1" applyAlignment="1">
      <alignment horizontal="center" vertical="center" wrapText="1"/>
    </xf>
    <xf numFmtId="169" fontId="119" fillId="32" borderId="66" xfId="265" applyFont="1" applyFill="1" applyBorder="1" applyAlignment="1">
      <alignment horizontal="center" vertical="center" wrapText="1"/>
    </xf>
    <xf numFmtId="2" fontId="0" fillId="35" borderId="66" xfId="0" applyNumberFormat="1" applyFill="1" applyBorder="1" applyAlignment="1">
      <alignment horizontal="center"/>
    </xf>
    <xf numFmtId="0" fontId="0" fillId="0" borderId="66" xfId="0" applyBorder="1" applyAlignment="1">
      <alignment horizontal="center" vertical="center"/>
    </xf>
    <xf numFmtId="193" fontId="0" fillId="0" borderId="66" xfId="0" applyNumberFormat="1" applyBorder="1"/>
    <xf numFmtId="0" fontId="0" fillId="0" borderId="0" xfId="0" applyFill="1" applyBorder="1" applyAlignment="1">
      <alignment horizontal="center"/>
    </xf>
    <xf numFmtId="169" fontId="0" fillId="0" borderId="0" xfId="265" applyFont="1" applyFill="1" applyBorder="1"/>
    <xf numFmtId="0" fontId="0" fillId="0" borderId="69" xfId="0" applyBorder="1"/>
    <xf numFmtId="4" fontId="35" fillId="0" borderId="0" xfId="0" applyNumberFormat="1" applyFont="1" applyFill="1" applyBorder="1" applyAlignment="1">
      <alignment horizontal="center"/>
    </xf>
    <xf numFmtId="0" fontId="0" fillId="0" borderId="0" xfId="0" applyBorder="1" applyAlignment="1">
      <alignment horizontal="center" vertical="center"/>
    </xf>
    <xf numFmtId="0" fontId="0" fillId="0" borderId="0" xfId="0" applyBorder="1" applyAlignment="1">
      <alignment vertical="center"/>
    </xf>
    <xf numFmtId="0" fontId="0" fillId="31" borderId="69" xfId="0" applyFill="1" applyBorder="1"/>
    <xf numFmtId="169" fontId="0" fillId="0" borderId="69" xfId="0" applyNumberFormat="1" applyBorder="1"/>
    <xf numFmtId="2" fontId="0" fillId="0" borderId="69" xfId="265" applyNumberFormat="1" applyFont="1" applyBorder="1"/>
    <xf numFmtId="0" fontId="119" fillId="32" borderId="41" xfId="0" applyFont="1" applyFill="1" applyBorder="1" applyAlignment="1">
      <alignment horizontal="center" vertical="center" wrapText="1"/>
    </xf>
    <xf numFmtId="0" fontId="119" fillId="0" borderId="0" xfId="0" applyFont="1" applyFill="1" applyBorder="1" applyAlignment="1">
      <alignment vertical="center"/>
    </xf>
    <xf numFmtId="0" fontId="0" fillId="31" borderId="0" xfId="0" applyFill="1" applyAlignment="1">
      <alignment horizontal="center"/>
    </xf>
    <xf numFmtId="169" fontId="0" fillId="35" borderId="66" xfId="265" applyFont="1" applyFill="1" applyBorder="1"/>
    <xf numFmtId="0" fontId="124" fillId="0" borderId="0" xfId="0" applyFont="1" applyFill="1" applyBorder="1" applyAlignment="1">
      <alignment horizontal="center" vertical="center"/>
    </xf>
    <xf numFmtId="0" fontId="105" fillId="40" borderId="61" xfId="520" applyFont="1" applyFill="1" applyBorder="1" applyAlignment="1">
      <alignment horizontal="center" vertical="center" wrapText="1"/>
    </xf>
    <xf numFmtId="0" fontId="105" fillId="40" borderId="62" xfId="520" applyFont="1" applyFill="1" applyBorder="1" applyAlignment="1">
      <alignment horizontal="center" vertical="center" wrapText="1"/>
    </xf>
    <xf numFmtId="0" fontId="100" fillId="40" borderId="45" xfId="1" applyFont="1" applyFill="1" applyBorder="1" applyAlignment="1">
      <alignment horizontal="center" vertical="center" wrapText="1"/>
    </xf>
    <xf numFmtId="0" fontId="100" fillId="31" borderId="61" xfId="1" applyFont="1" applyFill="1" applyBorder="1" applyAlignment="1">
      <alignment horizontal="center" vertical="center" wrapText="1"/>
    </xf>
    <xf numFmtId="0" fontId="100" fillId="40" borderId="61" xfId="1" applyFont="1" applyFill="1" applyBorder="1" applyAlignment="1">
      <alignment horizontal="center" vertical="center" wrapText="1"/>
    </xf>
    <xf numFmtId="0" fontId="75" fillId="40" borderId="61" xfId="520" applyFont="1" applyFill="1" applyBorder="1" applyAlignment="1">
      <alignment horizontal="justify" vertical="center" wrapText="1" shrinkToFit="1"/>
    </xf>
    <xf numFmtId="0" fontId="100" fillId="40" borderId="63" xfId="1" applyFont="1" applyFill="1" applyBorder="1" applyAlignment="1">
      <alignment horizontal="center" vertical="center" wrapText="1"/>
    </xf>
    <xf numFmtId="0" fontId="75" fillId="31" borderId="64" xfId="1" applyFont="1" applyFill="1" applyBorder="1" applyAlignment="1">
      <alignment horizontal="center" vertical="center" wrapText="1"/>
    </xf>
    <xf numFmtId="0" fontId="75" fillId="40" borderId="64" xfId="1" applyFont="1" applyFill="1" applyBorder="1" applyAlignment="1">
      <alignment horizontal="center" vertical="center" wrapText="1"/>
    </xf>
    <xf numFmtId="0" fontId="74" fillId="40" borderId="45" xfId="1" applyFont="1" applyFill="1" applyBorder="1" applyAlignment="1">
      <alignment horizontal="center" vertical="center" wrapText="1"/>
    </xf>
    <xf numFmtId="0" fontId="74" fillId="40" borderId="66" xfId="1" applyFont="1" applyFill="1" applyBorder="1" applyAlignment="1">
      <alignment horizontal="center" vertical="center" wrapText="1"/>
    </xf>
    <xf numFmtId="0" fontId="99" fillId="31" borderId="67" xfId="145" applyFont="1" applyFill="1" applyBorder="1" applyAlignment="1">
      <alignment horizontal="justify" vertical="center" wrapText="1"/>
    </xf>
    <xf numFmtId="0" fontId="99" fillId="40" borderId="67" xfId="145" applyFont="1" applyFill="1" applyBorder="1" applyAlignment="1">
      <alignment horizontal="justify" vertical="center" wrapText="1"/>
    </xf>
    <xf numFmtId="0" fontId="74" fillId="44" borderId="64" xfId="1" applyFont="1" applyFill="1" applyBorder="1" applyAlignment="1">
      <alignment horizontal="center" vertical="center" wrapText="1"/>
    </xf>
    <xf numFmtId="0" fontId="74" fillId="55" borderId="64" xfId="1" applyFont="1" applyFill="1" applyBorder="1" applyAlignment="1">
      <alignment horizontal="center" vertical="center" wrapText="1"/>
    </xf>
    <xf numFmtId="0" fontId="74" fillId="54" borderId="66" xfId="1" applyFont="1" applyFill="1" applyBorder="1" applyAlignment="1">
      <alignment horizontal="left" vertical="center" wrapText="1"/>
    </xf>
    <xf numFmtId="0" fontId="74" fillId="54" borderId="64" xfId="1" applyFont="1" applyFill="1" applyBorder="1" applyAlignment="1">
      <alignment horizontal="center" vertical="center" wrapText="1"/>
    </xf>
    <xf numFmtId="0" fontId="74" fillId="54" borderId="41" xfId="1" applyFont="1" applyFill="1" applyBorder="1" applyAlignment="1">
      <alignment horizontal="center" vertical="center" wrapText="1"/>
    </xf>
    <xf numFmtId="0" fontId="0" fillId="0" borderId="66" xfId="0" applyBorder="1" applyAlignment="1">
      <alignment horizontal="center"/>
    </xf>
    <xf numFmtId="0" fontId="0" fillId="0" borderId="0" xfId="0" applyFill="1" applyAlignment="1">
      <alignment horizontal="center"/>
    </xf>
    <xf numFmtId="2" fontId="0" fillId="0" borderId="66" xfId="0" applyNumberFormat="1" applyFill="1" applyBorder="1" applyAlignment="1">
      <alignment horizontal="center"/>
    </xf>
    <xf numFmtId="0" fontId="0" fillId="0" borderId="66" xfId="0" applyFill="1" applyBorder="1" applyAlignment="1">
      <alignment horizontal="center" vertical="center"/>
    </xf>
    <xf numFmtId="0" fontId="0" fillId="0" borderId="66" xfId="0" applyBorder="1" applyAlignment="1">
      <alignment horizontal="center"/>
    </xf>
    <xf numFmtId="0" fontId="0" fillId="31" borderId="66" xfId="0" applyFill="1" applyBorder="1" applyAlignment="1">
      <alignment horizontal="center"/>
    </xf>
    <xf numFmtId="0" fontId="0" fillId="31" borderId="66" xfId="0" applyFill="1" applyBorder="1"/>
    <xf numFmtId="169" fontId="0" fillId="31" borderId="66" xfId="265" applyFont="1" applyFill="1" applyBorder="1"/>
    <xf numFmtId="0" fontId="0" fillId="31" borderId="66" xfId="0" applyFill="1" applyBorder="1" applyAlignment="1">
      <alignment horizontal="center" vertical="center"/>
    </xf>
    <xf numFmtId="2" fontId="0" fillId="31" borderId="66" xfId="0" applyNumberFormat="1" applyFill="1" applyBorder="1" applyAlignment="1">
      <alignment horizontal="center"/>
    </xf>
    <xf numFmtId="0" fontId="119" fillId="32" borderId="62" xfId="0" applyFont="1" applyFill="1" applyBorder="1" applyAlignment="1">
      <alignment horizontal="center" vertical="center" wrapText="1"/>
    </xf>
    <xf numFmtId="193" fontId="0" fillId="0" borderId="69" xfId="0" applyNumberFormat="1" applyBorder="1"/>
    <xf numFmtId="193" fontId="0" fillId="0" borderId="69" xfId="0" applyNumberFormat="1" applyFill="1" applyBorder="1"/>
    <xf numFmtId="193" fontId="0" fillId="31" borderId="69" xfId="0" applyNumberFormat="1" applyFill="1" applyBorder="1"/>
    <xf numFmtId="0" fontId="124" fillId="53" borderId="69" xfId="0" applyFont="1" applyFill="1" applyBorder="1" applyAlignment="1">
      <alignment horizontal="center" vertical="center"/>
    </xf>
    <xf numFmtId="4" fontId="0" fillId="0" borderId="65" xfId="0" applyNumberFormat="1" applyBorder="1" applyAlignment="1">
      <alignment horizontal="center"/>
    </xf>
    <xf numFmtId="4" fontId="0" fillId="0" borderId="60" xfId="0" applyNumberFormat="1" applyBorder="1" applyAlignment="1">
      <alignment horizontal="center"/>
    </xf>
    <xf numFmtId="0" fontId="38" fillId="0" borderId="66" xfId="0" applyFont="1" applyBorder="1" applyAlignment="1">
      <alignment horizontal="center" vertical="center" wrapText="1"/>
    </xf>
    <xf numFmtId="0" fontId="38" fillId="0" borderId="66" xfId="0" applyFont="1" applyBorder="1" applyAlignment="1">
      <alignment horizontal="center" vertical="center"/>
    </xf>
    <xf numFmtId="0" fontId="0" fillId="0" borderId="66" xfId="0" applyFont="1" applyBorder="1" applyAlignment="1">
      <alignment horizontal="center" wrapText="1"/>
    </xf>
    <xf numFmtId="0" fontId="0" fillId="0" borderId="66" xfId="0" applyBorder="1" applyAlignment="1">
      <alignment horizontal="left"/>
    </xf>
    <xf numFmtId="0" fontId="0" fillId="0" borderId="66" xfId="0" applyBorder="1" applyAlignment="1">
      <alignment horizontal="center"/>
    </xf>
    <xf numFmtId="0" fontId="119" fillId="32" borderId="65" xfId="0" applyFont="1" applyFill="1" applyBorder="1" applyAlignment="1">
      <alignment horizontal="center" vertical="center" wrapText="1"/>
    </xf>
    <xf numFmtId="0" fontId="119" fillId="32" borderId="60" xfId="0" applyFont="1" applyFill="1" applyBorder="1" applyAlignment="1">
      <alignment horizontal="center" vertical="center" wrapText="1"/>
    </xf>
    <xf numFmtId="0" fontId="119" fillId="52" borderId="0" xfId="0" applyFont="1" applyFill="1" applyBorder="1" applyAlignment="1">
      <alignment horizontal="center" vertical="center"/>
    </xf>
    <xf numFmtId="0" fontId="38" fillId="29" borderId="54" xfId="0" applyFont="1" applyFill="1" applyBorder="1" applyAlignment="1">
      <alignment horizontal="center" vertical="center" wrapText="1"/>
    </xf>
    <xf numFmtId="0" fontId="38" fillId="29" borderId="56" xfId="0" applyFont="1" applyFill="1" applyBorder="1" applyAlignment="1">
      <alignment horizontal="center" vertical="center" wrapText="1"/>
    </xf>
    <xf numFmtId="0" fontId="70" fillId="51" borderId="53" xfId="0" applyFont="1" applyFill="1" applyBorder="1" applyAlignment="1">
      <alignment horizontal="center" vertical="center" wrapText="1"/>
    </xf>
    <xf numFmtId="0" fontId="0" fillId="0" borderId="53" xfId="0" applyBorder="1" applyAlignment="1">
      <alignment horizontal="center" wrapText="1"/>
    </xf>
    <xf numFmtId="0" fontId="0" fillId="0" borderId="53" xfId="0" applyBorder="1" applyAlignment="1">
      <alignment horizontal="left" wrapText="1"/>
    </xf>
    <xf numFmtId="0" fontId="35" fillId="29" borderId="53" xfId="0" applyFont="1" applyFill="1" applyBorder="1" applyAlignment="1">
      <alignment horizontal="center" vertical="center" wrapText="1"/>
    </xf>
    <xf numFmtId="0" fontId="46" fillId="51" borderId="66" xfId="0" applyFont="1" applyFill="1" applyBorder="1" applyAlignment="1">
      <alignment horizontal="center" vertical="center" wrapText="1"/>
    </xf>
    <xf numFmtId="49" fontId="101" fillId="2" borderId="52" xfId="0" applyNumberFormat="1" applyFont="1" applyFill="1" applyBorder="1" applyAlignment="1">
      <alignment horizontal="center" vertical="center" wrapText="1"/>
    </xf>
    <xf numFmtId="49" fontId="101" fillId="2" borderId="0" xfId="0" applyNumberFormat="1" applyFont="1" applyFill="1" applyBorder="1" applyAlignment="1">
      <alignment horizontal="center" vertical="center" wrapText="1"/>
    </xf>
    <xf numFmtId="0" fontId="55" fillId="2" borderId="17" xfId="0" applyFont="1" applyFill="1" applyBorder="1" applyAlignment="1">
      <alignment horizontal="center" wrapText="1"/>
    </xf>
    <xf numFmtId="0" fontId="55" fillId="2" borderId="0" xfId="0" applyFont="1" applyFill="1" applyBorder="1" applyAlignment="1">
      <alignment horizontal="center" wrapText="1"/>
    </xf>
    <xf numFmtId="0" fontId="37" fillId="2" borderId="2" xfId="0" applyFont="1" applyFill="1" applyBorder="1" applyAlignment="1">
      <alignment horizontal="center" vertical="center" wrapText="1"/>
    </xf>
    <xf numFmtId="0" fontId="37" fillId="2" borderId="0" xfId="0" applyFont="1" applyFill="1" applyBorder="1" applyAlignment="1">
      <alignment horizontal="center" vertical="center" wrapText="1"/>
    </xf>
    <xf numFmtId="0" fontId="70" fillId="2" borderId="51" xfId="0" applyFont="1" applyFill="1" applyBorder="1" applyAlignment="1">
      <alignment horizontal="center" vertical="center" wrapText="1"/>
    </xf>
    <xf numFmtId="0" fontId="70" fillId="2" borderId="1" xfId="0" applyFont="1" applyFill="1" applyBorder="1" applyAlignment="1">
      <alignment horizontal="center" vertical="center" wrapText="1"/>
    </xf>
    <xf numFmtId="0" fontId="43" fillId="35" borderId="46" xfId="0" applyFont="1" applyFill="1" applyBorder="1" applyAlignment="1">
      <alignment horizontal="left" vertical="center"/>
    </xf>
    <xf numFmtId="0" fontId="84" fillId="35" borderId="43" xfId="0" applyFont="1" applyFill="1" applyBorder="1" applyAlignment="1">
      <alignment horizontal="left" vertical="center"/>
    </xf>
    <xf numFmtId="0" fontId="84" fillId="35" borderId="44" xfId="0" applyFont="1" applyFill="1" applyBorder="1" applyAlignment="1">
      <alignment horizontal="left" vertical="center"/>
    </xf>
    <xf numFmtId="0" fontId="43" fillId="42" borderId="46" xfId="0" applyFont="1" applyFill="1" applyBorder="1" applyAlignment="1">
      <alignment horizontal="left" vertical="center"/>
    </xf>
    <xf numFmtId="0" fontId="84" fillId="42" borderId="43" xfId="0" applyFont="1" applyFill="1" applyBorder="1" applyAlignment="1">
      <alignment horizontal="left" vertical="center"/>
    </xf>
    <xf numFmtId="0" fontId="84" fillId="42" borderId="44" xfId="0" applyFont="1" applyFill="1" applyBorder="1" applyAlignment="1">
      <alignment horizontal="left" vertical="center"/>
    </xf>
    <xf numFmtId="0" fontId="57" fillId="32" borderId="32" xfId="0" applyFont="1" applyFill="1" applyBorder="1" applyAlignment="1">
      <alignment horizontal="center" vertical="center"/>
    </xf>
    <xf numFmtId="0" fontId="53" fillId="32" borderId="32" xfId="0" applyFont="1" applyFill="1" applyBorder="1" applyAlignment="1">
      <alignment horizontal="center"/>
    </xf>
    <xf numFmtId="0" fontId="3" fillId="34" borderId="32" xfId="0" applyFont="1" applyFill="1" applyBorder="1" applyAlignment="1">
      <alignment horizontal="center" vertical="center" wrapText="1"/>
    </xf>
    <xf numFmtId="0" fontId="84" fillId="32" borderId="46" xfId="0" applyFont="1" applyFill="1" applyBorder="1" applyAlignment="1">
      <alignment horizontal="center" vertical="center"/>
    </xf>
    <xf numFmtId="0" fontId="84" fillId="32" borderId="43" xfId="0" applyFont="1" applyFill="1" applyBorder="1" applyAlignment="1">
      <alignment horizontal="center" vertical="center"/>
    </xf>
    <xf numFmtId="0" fontId="84" fillId="32" borderId="44" xfId="0" applyFont="1" applyFill="1" applyBorder="1" applyAlignment="1">
      <alignment horizontal="center" vertical="center"/>
    </xf>
    <xf numFmtId="0" fontId="41" fillId="2" borderId="32" xfId="0" applyFont="1" applyFill="1" applyBorder="1" applyAlignment="1">
      <alignment horizontal="center" vertical="center"/>
    </xf>
    <xf numFmtId="0" fontId="45" fillId="2" borderId="32" xfId="0" applyFont="1" applyFill="1" applyBorder="1" applyAlignment="1">
      <alignment horizontal="center" vertical="center" wrapText="1"/>
    </xf>
    <xf numFmtId="0" fontId="45" fillId="2" borderId="32" xfId="0" applyFont="1" applyFill="1" applyBorder="1" applyAlignment="1">
      <alignment horizontal="center" vertical="center"/>
    </xf>
    <xf numFmtId="0" fontId="66" fillId="38" borderId="32" xfId="0" applyFont="1" applyFill="1" applyBorder="1" applyAlignment="1">
      <alignment horizontal="center" vertical="center" wrapText="1"/>
    </xf>
    <xf numFmtId="0" fontId="69" fillId="38" borderId="32" xfId="0" applyFont="1" applyFill="1" applyBorder="1" applyAlignment="1">
      <alignment horizontal="center" vertical="center" wrapText="1"/>
    </xf>
    <xf numFmtId="0" fontId="59" fillId="39" borderId="32" xfId="0" applyFont="1" applyFill="1" applyBorder="1" applyAlignment="1">
      <alignment horizontal="center" vertical="center" wrapText="1"/>
    </xf>
    <xf numFmtId="0" fontId="44" fillId="2" borderId="32" xfId="0" applyFont="1" applyFill="1" applyBorder="1" applyAlignment="1">
      <alignment horizontal="center" vertical="center" wrapText="1"/>
    </xf>
    <xf numFmtId="0" fontId="67" fillId="47" borderId="32" xfId="0" applyFont="1" applyFill="1" applyBorder="1" applyAlignment="1">
      <alignment horizontal="right" vertical="center" wrapText="1"/>
    </xf>
    <xf numFmtId="0" fontId="45" fillId="31" borderId="50" xfId="0" applyFont="1" applyFill="1" applyBorder="1" applyAlignment="1">
      <alignment horizontal="center" vertical="center"/>
    </xf>
    <xf numFmtId="0" fontId="45" fillId="31" borderId="15" xfId="0" applyFont="1" applyFill="1" applyBorder="1" applyAlignment="1">
      <alignment horizontal="center" vertical="center"/>
    </xf>
    <xf numFmtId="0" fontId="45" fillId="31" borderId="41" xfId="0" applyFont="1" applyFill="1" applyBorder="1" applyAlignment="1">
      <alignment horizontal="center" vertical="center"/>
    </xf>
    <xf numFmtId="0" fontId="48" fillId="2" borderId="32" xfId="0" applyFont="1" applyFill="1" applyBorder="1" applyAlignment="1">
      <alignment horizontal="center" vertical="center" wrapText="1"/>
    </xf>
    <xf numFmtId="0" fontId="46" fillId="2" borderId="32" xfId="0" applyFont="1" applyFill="1" applyBorder="1" applyAlignment="1">
      <alignment horizontal="right" vertical="center" wrapText="1"/>
    </xf>
    <xf numFmtId="0" fontId="36" fillId="0" borderId="0" xfId="0" applyFont="1" applyAlignment="1">
      <alignment horizontal="center"/>
    </xf>
    <xf numFmtId="0" fontId="48" fillId="39" borderId="32" xfId="0" applyFont="1" applyFill="1" applyBorder="1" applyAlignment="1">
      <alignment horizontal="center" vertical="center" wrapText="1"/>
    </xf>
    <xf numFmtId="0" fontId="62" fillId="2" borderId="32" xfId="0" applyFont="1" applyFill="1" applyBorder="1" applyAlignment="1">
      <alignment horizontal="center" vertical="center" wrapText="1"/>
    </xf>
    <xf numFmtId="0" fontId="48" fillId="2" borderId="32" xfId="0" applyFont="1" applyFill="1" applyBorder="1" applyAlignment="1">
      <alignment horizontal="left" vertical="center" wrapText="1"/>
    </xf>
    <xf numFmtId="0" fontId="34" fillId="2" borderId="32" xfId="0" applyFont="1" applyFill="1" applyBorder="1" applyAlignment="1">
      <alignment horizontal="left" vertical="center" wrapText="1"/>
    </xf>
    <xf numFmtId="0" fontId="91" fillId="2" borderId="32" xfId="0" applyFont="1" applyFill="1" applyBorder="1" applyAlignment="1">
      <alignment horizontal="center" vertical="center" wrapText="1"/>
    </xf>
    <xf numFmtId="0" fontId="97" fillId="2" borderId="32" xfId="0" applyFont="1" applyFill="1" applyBorder="1" applyAlignment="1">
      <alignment horizontal="center" vertical="center" wrapText="1"/>
    </xf>
    <xf numFmtId="0" fontId="59" fillId="0" borderId="0" xfId="0" applyFont="1" applyAlignment="1">
      <alignment horizontal="center" wrapText="1"/>
    </xf>
    <xf numFmtId="182" fontId="51" fillId="2" borderId="33" xfId="0" applyNumberFormat="1" applyFont="1" applyFill="1" applyBorder="1" applyAlignment="1">
      <alignment horizontal="center" vertical="center" wrapText="1"/>
    </xf>
    <xf numFmtId="182" fontId="51" fillId="2" borderId="34" xfId="0" applyNumberFormat="1" applyFont="1" applyFill="1" applyBorder="1" applyAlignment="1">
      <alignment horizontal="center" vertical="center" wrapText="1"/>
    </xf>
    <xf numFmtId="182" fontId="51" fillId="2" borderId="35" xfId="0" applyNumberFormat="1" applyFont="1" applyFill="1" applyBorder="1" applyAlignment="1">
      <alignment horizontal="center" vertical="center" wrapText="1"/>
    </xf>
    <xf numFmtId="182" fontId="51" fillId="2" borderId="4" xfId="0" applyNumberFormat="1" applyFont="1" applyFill="1" applyBorder="1" applyAlignment="1">
      <alignment horizontal="center" vertical="center" wrapText="1"/>
    </xf>
    <xf numFmtId="182" fontId="51" fillId="2" borderId="1" xfId="0" applyNumberFormat="1" applyFont="1" applyFill="1" applyBorder="1" applyAlignment="1">
      <alignment horizontal="center" vertical="center" wrapText="1"/>
    </xf>
    <xf numFmtId="182" fontId="51" fillId="2" borderId="5" xfId="0" applyNumberFormat="1" applyFont="1" applyFill="1" applyBorder="1" applyAlignment="1">
      <alignment horizontal="center" vertical="center" wrapText="1"/>
    </xf>
    <xf numFmtId="182" fontId="51" fillId="2" borderId="36" xfId="0" applyNumberFormat="1" applyFont="1" applyFill="1" applyBorder="1" applyAlignment="1">
      <alignment horizontal="center" vertical="center" wrapText="1"/>
    </xf>
    <xf numFmtId="182" fontId="51" fillId="2" borderId="37" xfId="0" applyNumberFormat="1" applyFont="1" applyFill="1" applyBorder="1" applyAlignment="1">
      <alignment horizontal="center" vertical="center" wrapText="1"/>
    </xf>
    <xf numFmtId="182" fontId="51" fillId="2" borderId="38" xfId="0" applyNumberFormat="1" applyFont="1" applyFill="1" applyBorder="1" applyAlignment="1">
      <alignment horizontal="center" vertical="center" wrapText="1"/>
    </xf>
    <xf numFmtId="187" fontId="51" fillId="31" borderId="32" xfId="0" applyNumberFormat="1" applyFont="1" applyFill="1" applyBorder="1" applyAlignment="1">
      <alignment horizontal="center" vertical="center" wrapText="1"/>
    </xf>
    <xf numFmtId="0" fontId="36" fillId="2" borderId="46" xfId="0" applyFont="1" applyFill="1" applyBorder="1" applyAlignment="1">
      <alignment horizontal="center" vertical="center" wrapText="1"/>
    </xf>
    <xf numFmtId="0" fontId="36" fillId="2" borderId="43" xfId="0" applyFont="1" applyFill="1" applyBorder="1" applyAlignment="1">
      <alignment horizontal="center" vertical="center" wrapText="1"/>
    </xf>
    <xf numFmtId="0" fontId="36" fillId="2" borderId="44" xfId="0" applyFont="1" applyFill="1" applyBorder="1" applyAlignment="1">
      <alignment horizontal="center" vertical="center" wrapText="1"/>
    </xf>
    <xf numFmtId="4" fontId="36" fillId="2" borderId="46" xfId="0" applyNumberFormat="1" applyFont="1" applyFill="1" applyBorder="1" applyAlignment="1">
      <alignment horizontal="center" vertical="center"/>
    </xf>
    <xf numFmtId="4" fontId="36" fillId="2" borderId="44" xfId="0" applyNumberFormat="1" applyFont="1" applyFill="1" applyBorder="1" applyAlignment="1">
      <alignment horizontal="center" vertical="center"/>
    </xf>
    <xf numFmtId="44" fontId="36" fillId="40" borderId="46" xfId="519" applyFont="1" applyFill="1" applyBorder="1" applyAlignment="1">
      <alignment horizontal="center" vertical="center"/>
    </xf>
    <xf numFmtId="44" fontId="36" fillId="40" borderId="44" xfId="519" applyFont="1" applyFill="1" applyBorder="1" applyAlignment="1">
      <alignment horizontal="center" vertical="center"/>
    </xf>
    <xf numFmtId="190" fontId="36" fillId="28" borderId="46" xfId="0" applyNumberFormat="1" applyFont="1" applyFill="1" applyBorder="1" applyAlignment="1">
      <alignment horizontal="center" vertical="center"/>
    </xf>
    <xf numFmtId="190" fontId="36" fillId="28" borderId="43" xfId="0" applyNumberFormat="1" applyFont="1" applyFill="1" applyBorder="1" applyAlignment="1">
      <alignment horizontal="center" vertical="center"/>
    </xf>
    <xf numFmtId="190" fontId="36" fillId="28" borderId="44" xfId="0" applyNumberFormat="1" applyFont="1" applyFill="1" applyBorder="1" applyAlignment="1">
      <alignment horizontal="center" vertical="center"/>
    </xf>
    <xf numFmtId="0" fontId="53" fillId="25" borderId="32" xfId="0" applyFont="1" applyFill="1" applyBorder="1" applyAlignment="1">
      <alignment horizontal="center" vertical="center"/>
    </xf>
    <xf numFmtId="0" fontId="68" fillId="41" borderId="32" xfId="0" applyFont="1" applyFill="1" applyBorder="1" applyAlignment="1">
      <alignment horizontal="center" vertical="center"/>
    </xf>
    <xf numFmtId="0" fontId="3" fillId="27" borderId="32" xfId="0" applyFont="1" applyFill="1" applyBorder="1" applyAlignment="1">
      <alignment horizontal="center" vertical="center" wrapText="1"/>
    </xf>
    <xf numFmtId="0" fontId="33" fillId="27" borderId="32" xfId="0" applyFont="1" applyFill="1" applyBorder="1" applyAlignment="1">
      <alignment horizontal="center" vertical="center" wrapText="1"/>
    </xf>
    <xf numFmtId="0" fontId="64" fillId="2" borderId="32" xfId="0" applyFont="1" applyFill="1" applyBorder="1" applyAlignment="1">
      <alignment horizontal="left" vertical="center" wrapText="1"/>
    </xf>
    <xf numFmtId="0" fontId="65" fillId="31" borderId="32" xfId="0" applyFont="1" applyFill="1" applyBorder="1" applyAlignment="1">
      <alignment horizontal="center" vertical="center"/>
    </xf>
    <xf numFmtId="0" fontId="71" fillId="43" borderId="36" xfId="0" applyFont="1" applyFill="1" applyBorder="1" applyAlignment="1">
      <alignment horizontal="center" vertical="center" wrapText="1"/>
    </xf>
    <xf numFmtId="0" fontId="71" fillId="43" borderId="38" xfId="0" applyFont="1" applyFill="1" applyBorder="1" applyAlignment="1">
      <alignment horizontal="center" vertical="center" wrapText="1"/>
    </xf>
    <xf numFmtId="0" fontId="75" fillId="42" borderId="36" xfId="0" applyFont="1" applyFill="1" applyBorder="1" applyAlignment="1">
      <alignment horizontal="left" vertical="center" wrapText="1"/>
    </xf>
    <xf numFmtId="0" fontId="75" fillId="42" borderId="38" xfId="0" applyFont="1" applyFill="1" applyBorder="1" applyAlignment="1">
      <alignment horizontal="left" vertical="center" wrapText="1"/>
    </xf>
    <xf numFmtId="182" fontId="51" fillId="48" borderId="46" xfId="0" applyNumberFormat="1" applyFont="1" applyFill="1" applyBorder="1" applyAlignment="1">
      <alignment horizontal="center" vertical="center" wrapText="1"/>
    </xf>
    <xf numFmtId="182" fontId="51" fillId="48" borderId="43" xfId="0" applyNumberFormat="1" applyFont="1" applyFill="1" applyBorder="1" applyAlignment="1">
      <alignment horizontal="center" vertical="center" wrapText="1"/>
    </xf>
    <xf numFmtId="182" fontId="51" fillId="48" borderId="44" xfId="0" applyNumberFormat="1" applyFont="1" applyFill="1" applyBorder="1" applyAlignment="1">
      <alignment horizontal="center" vertical="center" wrapText="1"/>
    </xf>
    <xf numFmtId="0" fontId="36" fillId="27" borderId="32" xfId="0" applyFont="1" applyFill="1" applyBorder="1" applyAlignment="1">
      <alignment horizontal="center" vertical="center" wrapText="1"/>
    </xf>
    <xf numFmtId="0" fontId="44" fillId="2" borderId="32" xfId="0" applyFont="1" applyFill="1" applyBorder="1" applyAlignment="1">
      <alignment horizontal="left" vertical="center" wrapText="1"/>
    </xf>
    <xf numFmtId="0" fontId="65" fillId="2" borderId="32" xfId="0" applyFont="1" applyFill="1" applyBorder="1" applyAlignment="1">
      <alignment horizontal="center" vertical="center"/>
    </xf>
    <xf numFmtId="0" fontId="78" fillId="2" borderId="32" xfId="0" applyFont="1" applyFill="1" applyBorder="1" applyAlignment="1">
      <alignment horizontal="center" vertical="center" wrapText="1"/>
    </xf>
    <xf numFmtId="0" fontId="53" fillId="30" borderId="32" xfId="0" applyFont="1" applyFill="1" applyBorder="1" applyAlignment="1">
      <alignment horizontal="center" vertical="center" wrapText="1"/>
    </xf>
    <xf numFmtId="0" fontId="74" fillId="2" borderId="33" xfId="0" applyFont="1" applyFill="1" applyBorder="1" applyAlignment="1">
      <alignment horizontal="center" vertical="center" wrapText="1"/>
    </xf>
    <xf numFmtId="0" fontId="74" fillId="2" borderId="34" xfId="0" applyFont="1" applyFill="1" applyBorder="1" applyAlignment="1">
      <alignment horizontal="center" vertical="center" wrapText="1"/>
    </xf>
    <xf numFmtId="0" fontId="74" fillId="2" borderId="35" xfId="0" applyFont="1" applyFill="1" applyBorder="1" applyAlignment="1">
      <alignment horizontal="center" vertical="center" wrapText="1"/>
    </xf>
    <xf numFmtId="0" fontId="74" fillId="2" borderId="2" xfId="0" applyFont="1" applyFill="1" applyBorder="1" applyAlignment="1">
      <alignment horizontal="center" vertical="center" wrapText="1"/>
    </xf>
    <xf numFmtId="0" fontId="74" fillId="2" borderId="0" xfId="0" applyFont="1" applyFill="1" applyAlignment="1">
      <alignment horizontal="center" vertical="center" wrapText="1"/>
    </xf>
    <xf numFmtId="0" fontId="74" fillId="2" borderId="3" xfId="0" applyFont="1" applyFill="1" applyBorder="1" applyAlignment="1">
      <alignment horizontal="center" vertical="center" wrapText="1"/>
    </xf>
    <xf numFmtId="0" fontId="3" fillId="31" borderId="33" xfId="0" applyFont="1" applyFill="1" applyBorder="1" applyAlignment="1">
      <alignment horizontal="center" vertical="center" wrapText="1"/>
    </xf>
    <xf numFmtId="0" fontId="3" fillId="31" borderId="34" xfId="0" applyFont="1" applyFill="1" applyBorder="1" applyAlignment="1">
      <alignment horizontal="center" vertical="center" wrapText="1"/>
    </xf>
    <xf numFmtId="0" fontId="3" fillId="31" borderId="35" xfId="0" applyFont="1" applyFill="1" applyBorder="1" applyAlignment="1">
      <alignment horizontal="center" vertical="center" wrapText="1"/>
    </xf>
    <xf numFmtId="0" fontId="3" fillId="31" borderId="2" xfId="0" applyFont="1" applyFill="1" applyBorder="1" applyAlignment="1">
      <alignment horizontal="center" vertical="center" wrapText="1"/>
    </xf>
    <xf numFmtId="0" fontId="3" fillId="31" borderId="0" xfId="0" applyFont="1" applyFill="1" applyAlignment="1">
      <alignment horizontal="center" vertical="center" wrapText="1"/>
    </xf>
    <xf numFmtId="0" fontId="3" fillId="31" borderId="3" xfId="0" applyFont="1" applyFill="1" applyBorder="1" applyAlignment="1">
      <alignment horizontal="center" vertical="center" wrapText="1"/>
    </xf>
    <xf numFmtId="0" fontId="3" fillId="31" borderId="4" xfId="0" applyFont="1" applyFill="1" applyBorder="1" applyAlignment="1">
      <alignment horizontal="center" vertical="center" wrapText="1"/>
    </xf>
    <xf numFmtId="0" fontId="3" fillId="31" borderId="1" xfId="0" applyFont="1" applyFill="1" applyBorder="1" applyAlignment="1">
      <alignment horizontal="center" vertical="center" wrapText="1"/>
    </xf>
    <xf numFmtId="0" fontId="3" fillId="31" borderId="5" xfId="0" applyFont="1" applyFill="1" applyBorder="1" applyAlignment="1">
      <alignment horizontal="center" vertical="center" wrapText="1"/>
    </xf>
    <xf numFmtId="0" fontId="92" fillId="2" borderId="39" xfId="0" applyFont="1" applyFill="1" applyBorder="1" applyAlignment="1">
      <alignment horizontal="center" vertical="top" wrapText="1"/>
    </xf>
    <xf numFmtId="0" fontId="92" fillId="2" borderId="34" xfId="0" applyFont="1" applyFill="1" applyBorder="1" applyAlignment="1">
      <alignment horizontal="center" vertical="top" wrapText="1"/>
    </xf>
    <xf numFmtId="0" fontId="92" fillId="2" borderId="40" xfId="0" applyFont="1" applyFill="1" applyBorder="1" applyAlignment="1">
      <alignment horizontal="center" vertical="top" wrapText="1"/>
    </xf>
    <xf numFmtId="6" fontId="93" fillId="38" borderId="46" xfId="0" applyNumberFormat="1" applyFont="1" applyFill="1" applyBorder="1" applyAlignment="1">
      <alignment horizontal="left" vertical="center"/>
    </xf>
    <xf numFmtId="6" fontId="93" fillId="38" borderId="43" xfId="0" applyNumberFormat="1" applyFont="1" applyFill="1" applyBorder="1" applyAlignment="1">
      <alignment horizontal="left" vertical="center"/>
    </xf>
    <xf numFmtId="6" fontId="93" fillId="38" borderId="44" xfId="0" applyNumberFormat="1" applyFont="1" applyFill="1" applyBorder="1" applyAlignment="1">
      <alignment horizontal="left" vertical="center"/>
    </xf>
    <xf numFmtId="0" fontId="34" fillId="0" borderId="46" xfId="0" applyFont="1" applyBorder="1" applyAlignment="1">
      <alignment horizontal="center"/>
    </xf>
    <xf numFmtId="0" fontId="34" fillId="0" borderId="43" xfId="0" applyFont="1" applyBorder="1" applyAlignment="1">
      <alignment horizontal="center"/>
    </xf>
    <xf numFmtId="0" fontId="34" fillId="0" borderId="44" xfId="0" applyFont="1" applyBorder="1" applyAlignment="1">
      <alignment horizontal="center"/>
    </xf>
    <xf numFmtId="6" fontId="81" fillId="0" borderId="45" xfId="0" applyNumberFormat="1" applyFont="1" applyBorder="1" applyAlignment="1">
      <alignment horizontal="center" wrapText="1"/>
    </xf>
    <xf numFmtId="6" fontId="81" fillId="0" borderId="45" xfId="0" applyNumberFormat="1" applyFont="1" applyBorder="1" applyAlignment="1">
      <alignment horizontal="center" vertical="center"/>
    </xf>
    <xf numFmtId="0" fontId="74" fillId="2" borderId="34" xfId="0" applyFont="1" applyFill="1" applyBorder="1" applyAlignment="1">
      <alignment horizontal="center" vertical="center"/>
    </xf>
    <xf numFmtId="0" fontId="74" fillId="2" borderId="35" xfId="0" applyFont="1" applyFill="1" applyBorder="1" applyAlignment="1">
      <alignment horizontal="center" vertical="center"/>
    </xf>
    <xf numFmtId="0" fontId="74" fillId="2" borderId="2" xfId="0" applyFont="1" applyFill="1" applyBorder="1" applyAlignment="1">
      <alignment horizontal="center" vertical="center"/>
    </xf>
    <xf numFmtId="0" fontId="74" fillId="2" borderId="0" xfId="0" applyFont="1" applyFill="1" applyAlignment="1">
      <alignment horizontal="center" vertical="center"/>
    </xf>
    <xf numFmtId="0" fontId="74" fillId="2" borderId="3" xfId="0" applyFont="1" applyFill="1" applyBorder="1" applyAlignment="1">
      <alignment horizontal="center" vertical="center"/>
    </xf>
    <xf numFmtId="0" fontId="74" fillId="2" borderId="4" xfId="0" applyFont="1" applyFill="1" applyBorder="1" applyAlignment="1">
      <alignment horizontal="center" vertical="center"/>
    </xf>
    <xf numFmtId="0" fontId="74" fillId="2" borderId="1" xfId="0" applyFont="1" applyFill="1" applyBorder="1" applyAlignment="1">
      <alignment horizontal="center" vertical="center"/>
    </xf>
    <xf numFmtId="0" fontId="74" fillId="2" borderId="5" xfId="0" applyFont="1" applyFill="1" applyBorder="1" applyAlignment="1">
      <alignment horizontal="center" vertical="center"/>
    </xf>
    <xf numFmtId="0" fontId="67" fillId="38" borderId="32" xfId="0" applyFont="1" applyFill="1" applyBorder="1" applyAlignment="1">
      <alignment horizontal="right" vertical="center"/>
    </xf>
    <xf numFmtId="0" fontId="39" fillId="44" borderId="32" xfId="0" applyFont="1" applyFill="1" applyBorder="1" applyAlignment="1">
      <alignment horizontal="center" vertical="center"/>
    </xf>
    <xf numFmtId="0" fontId="39" fillId="31" borderId="32" xfId="0" applyFont="1" applyFill="1" applyBorder="1" applyAlignment="1">
      <alignment horizontal="center" vertical="center"/>
    </xf>
    <xf numFmtId="0" fontId="103" fillId="48" borderId="0" xfId="0" applyFont="1" applyFill="1" applyBorder="1" applyAlignment="1">
      <alignment horizontal="left" vertical="center" wrapText="1"/>
    </xf>
    <xf numFmtId="0" fontId="80" fillId="0" borderId="45" xfId="0" applyFont="1" applyBorder="1" applyAlignment="1">
      <alignment horizontal="left" vertical="center" wrapText="1"/>
    </xf>
    <xf numFmtId="0" fontId="80" fillId="0" borderId="45" xfId="0" applyFont="1" applyBorder="1" applyAlignment="1">
      <alignment vertical="center" wrapText="1"/>
    </xf>
    <xf numFmtId="0" fontId="85" fillId="40" borderId="57" xfId="0" applyFont="1" applyFill="1" applyBorder="1" applyAlignment="1">
      <alignment horizontal="center" vertical="center"/>
    </xf>
    <xf numFmtId="42" fontId="34" fillId="0" borderId="46" xfId="292" applyFont="1" applyBorder="1" applyAlignment="1">
      <alignment horizontal="center"/>
    </xf>
    <xf numFmtId="42" fontId="34" fillId="0" borderId="43" xfId="292" applyFont="1" applyBorder="1" applyAlignment="1">
      <alignment horizontal="center"/>
    </xf>
    <xf numFmtId="42" fontId="34" fillId="0" borderId="44" xfId="292" applyFont="1" applyBorder="1" applyAlignment="1">
      <alignment horizontal="center"/>
    </xf>
    <xf numFmtId="42" fontId="84" fillId="38" borderId="49" xfId="292" applyFont="1" applyFill="1" applyBorder="1" applyAlignment="1">
      <alignment horizontal="left" vertical="center" wrapText="1"/>
    </xf>
    <xf numFmtId="42" fontId="84" fillId="38" borderId="48" xfId="292" applyFont="1" applyFill="1" applyBorder="1" applyAlignment="1">
      <alignment horizontal="left" vertical="center" wrapText="1"/>
    </xf>
    <xf numFmtId="42" fontId="57" fillId="46" borderId="46" xfId="292" applyFont="1" applyFill="1" applyBorder="1" applyAlignment="1">
      <alignment horizontal="center" vertical="center" wrapText="1"/>
    </xf>
    <xf numFmtId="42" fontId="57" fillId="46" borderId="43" xfId="292" applyFont="1" applyFill="1" applyBorder="1" applyAlignment="1">
      <alignment horizontal="center" vertical="center" wrapText="1"/>
    </xf>
    <xf numFmtId="42" fontId="57" fillId="46" borderId="44" xfId="292" applyFont="1" applyFill="1" applyBorder="1" applyAlignment="1">
      <alignment horizontal="center" vertical="center" wrapText="1"/>
    </xf>
    <xf numFmtId="0" fontId="34" fillId="46" borderId="0" xfId="0" applyFont="1" applyFill="1" applyAlignment="1">
      <alignment horizontal="center"/>
    </xf>
    <xf numFmtId="0" fontId="80" fillId="0" borderId="58" xfId="0" applyFont="1" applyBorder="1" applyAlignment="1">
      <alignment horizontal="left" vertical="center" wrapText="1"/>
    </xf>
    <xf numFmtId="0" fontId="80" fillId="0" borderId="59" xfId="0" applyFont="1" applyBorder="1" applyAlignment="1">
      <alignment horizontal="left" vertical="center" wrapText="1"/>
    </xf>
    <xf numFmtId="0" fontId="80" fillId="0" borderId="60" xfId="0" applyFont="1" applyBorder="1" applyAlignment="1">
      <alignment horizontal="left" vertical="center" wrapText="1"/>
    </xf>
    <xf numFmtId="0" fontId="103" fillId="48" borderId="17" xfId="0" applyFont="1" applyFill="1" applyBorder="1" applyAlignment="1">
      <alignment horizontal="left" vertical="center"/>
    </xf>
    <xf numFmtId="0" fontId="103" fillId="48" borderId="0" xfId="0" applyFont="1" applyFill="1" applyAlignment="1">
      <alignment horizontal="left" vertical="center"/>
    </xf>
    <xf numFmtId="0" fontId="103" fillId="48" borderId="16" xfId="0" applyFont="1" applyFill="1" applyBorder="1" applyAlignment="1">
      <alignment horizontal="left" vertical="center"/>
    </xf>
    <xf numFmtId="0" fontId="120" fillId="48" borderId="0" xfId="0" applyFont="1" applyFill="1" applyBorder="1" applyAlignment="1">
      <alignment horizontal="left" vertical="center" wrapText="1"/>
    </xf>
    <xf numFmtId="0" fontId="103" fillId="48" borderId="1" xfId="0" applyFont="1" applyFill="1" applyBorder="1" applyAlignment="1">
      <alignment horizontal="left" vertical="center" wrapText="1"/>
    </xf>
    <xf numFmtId="0" fontId="103" fillId="48" borderId="17" xfId="0" applyFont="1" applyFill="1" applyBorder="1" applyAlignment="1">
      <alignment horizontal="left" vertical="top"/>
    </xf>
    <xf numFmtId="0" fontId="103" fillId="48" borderId="0" xfId="0" applyFont="1" applyFill="1" applyAlignment="1">
      <alignment horizontal="left" vertical="top"/>
    </xf>
    <xf numFmtId="0" fontId="103" fillId="48" borderId="16" xfId="0" applyFont="1" applyFill="1" applyBorder="1" applyAlignment="1">
      <alignment horizontal="left" vertical="top"/>
    </xf>
    <xf numFmtId="0" fontId="103" fillId="48" borderId="17" xfId="0" applyFont="1" applyFill="1" applyBorder="1" applyAlignment="1">
      <alignment horizontal="left" vertical="center" wrapText="1"/>
    </xf>
    <xf numFmtId="0" fontId="103" fillId="48" borderId="0" xfId="0" applyFont="1" applyFill="1" applyAlignment="1">
      <alignment horizontal="left" vertical="center" wrapText="1"/>
    </xf>
    <xf numFmtId="0" fontId="103" fillId="48" borderId="16" xfId="0" applyFont="1" applyFill="1" applyBorder="1" applyAlignment="1">
      <alignment horizontal="left" vertical="center" wrapText="1"/>
    </xf>
    <xf numFmtId="0" fontId="103" fillId="48" borderId="17" xfId="0" applyFont="1" applyFill="1" applyBorder="1" applyAlignment="1">
      <alignment horizontal="center" vertical="center"/>
    </xf>
    <xf numFmtId="0" fontId="103" fillId="48" borderId="0" xfId="0" applyFont="1" applyFill="1" applyAlignment="1">
      <alignment horizontal="center" vertical="center"/>
    </xf>
    <xf numFmtId="0" fontId="103" fillId="48" borderId="16" xfId="0" applyFont="1" applyFill="1" applyBorder="1" applyAlignment="1">
      <alignment horizontal="center" vertical="center"/>
    </xf>
    <xf numFmtId="0" fontId="98" fillId="48" borderId="0" xfId="0" applyFont="1" applyFill="1" applyBorder="1" applyAlignment="1">
      <alignment horizontal="left" vertical="center" wrapText="1"/>
    </xf>
    <xf numFmtId="0" fontId="80" fillId="0" borderId="66" xfId="0" applyFont="1" applyBorder="1" applyAlignment="1">
      <alignment vertical="center" wrapText="1"/>
    </xf>
    <xf numFmtId="0" fontId="85" fillId="40" borderId="66" xfId="0" applyFont="1" applyFill="1" applyBorder="1" applyAlignment="1">
      <alignment horizontal="center" vertical="center"/>
    </xf>
    <xf numFmtId="42" fontId="34" fillId="0" borderId="65" xfId="292" applyFont="1" applyBorder="1" applyAlignment="1">
      <alignment horizontal="center"/>
    </xf>
    <xf numFmtId="42" fontId="34" fillId="0" borderId="59" xfId="292" applyFont="1" applyBorder="1" applyAlignment="1">
      <alignment horizontal="center"/>
    </xf>
    <xf numFmtId="42" fontId="34" fillId="0" borderId="60" xfId="292" applyFont="1" applyBorder="1" applyAlignment="1">
      <alignment horizontal="center"/>
    </xf>
    <xf numFmtId="0" fontId="34" fillId="0" borderId="65" xfId="0" applyFont="1" applyBorder="1" applyAlignment="1">
      <alignment horizontal="center"/>
    </xf>
    <xf numFmtId="0" fontId="34" fillId="0" borderId="59" xfId="0" applyFont="1" applyBorder="1" applyAlignment="1">
      <alignment horizontal="center"/>
    </xf>
    <xf numFmtId="0" fontId="34" fillId="0" borderId="60" xfId="0" applyFont="1" applyBorder="1" applyAlignment="1">
      <alignment horizontal="center"/>
    </xf>
    <xf numFmtId="42" fontId="84" fillId="38" borderId="52" xfId="292" applyFont="1" applyFill="1" applyBorder="1" applyAlignment="1">
      <alignment horizontal="left" vertical="center" wrapText="1"/>
    </xf>
    <xf numFmtId="42" fontId="57" fillId="46" borderId="65" xfId="292" applyFont="1" applyFill="1" applyBorder="1" applyAlignment="1">
      <alignment horizontal="center" vertical="center" wrapText="1"/>
    </xf>
    <xf numFmtId="42" fontId="57" fillId="46" borderId="59" xfId="292" applyFont="1" applyFill="1" applyBorder="1" applyAlignment="1">
      <alignment horizontal="center" vertical="center" wrapText="1"/>
    </xf>
    <xf numFmtId="42" fontId="57" fillId="46" borderId="60" xfId="292" applyFont="1" applyFill="1" applyBorder="1" applyAlignment="1">
      <alignment horizontal="center" vertical="center" wrapText="1"/>
    </xf>
    <xf numFmtId="0" fontId="80" fillId="0" borderId="66" xfId="0" applyFont="1" applyBorder="1" applyAlignment="1">
      <alignment horizontal="left" vertical="center" wrapText="1"/>
    </xf>
    <xf numFmtId="0" fontId="74" fillId="2" borderId="49" xfId="0" applyFont="1" applyFill="1" applyBorder="1" applyAlignment="1">
      <alignment horizontal="center" vertical="center" wrapText="1"/>
    </xf>
    <xf numFmtId="0" fontId="74" fillId="2" borderId="52" xfId="0" applyFont="1" applyFill="1" applyBorder="1" applyAlignment="1">
      <alignment horizontal="center" vertical="center"/>
    </xf>
    <xf numFmtId="0" fontId="74" fillId="2" borderId="42" xfId="0" applyFont="1" applyFill="1" applyBorder="1" applyAlignment="1">
      <alignment horizontal="center" vertical="center"/>
    </xf>
    <xf numFmtId="0" fontId="3" fillId="31" borderId="49" xfId="0" applyFont="1" applyFill="1" applyBorder="1" applyAlignment="1">
      <alignment horizontal="center" vertical="center" wrapText="1"/>
    </xf>
    <xf numFmtId="0" fontId="3" fillId="31" borderId="52" xfId="0" applyFont="1" applyFill="1" applyBorder="1" applyAlignment="1">
      <alignment horizontal="center" vertical="center" wrapText="1"/>
    </xf>
    <xf numFmtId="0" fontId="3" fillId="31" borderId="42" xfId="0" applyFont="1" applyFill="1" applyBorder="1" applyAlignment="1">
      <alignment horizontal="center" vertical="center" wrapText="1"/>
    </xf>
    <xf numFmtId="0" fontId="53" fillId="30" borderId="66" xfId="0" applyFont="1" applyFill="1" applyBorder="1" applyAlignment="1">
      <alignment horizontal="center" vertical="center" wrapText="1"/>
    </xf>
    <xf numFmtId="0" fontId="67" fillId="38" borderId="66" xfId="0" applyFont="1" applyFill="1" applyBorder="1" applyAlignment="1">
      <alignment horizontal="right" vertical="center"/>
    </xf>
    <xf numFmtId="0" fontId="39" fillId="44" borderId="66" xfId="0" applyFont="1" applyFill="1" applyBorder="1" applyAlignment="1">
      <alignment horizontal="center" vertical="center"/>
    </xf>
    <xf numFmtId="0" fontId="39" fillId="31" borderId="66" xfId="0" applyFont="1" applyFill="1" applyBorder="1" applyAlignment="1">
      <alignment horizontal="center" vertical="center"/>
    </xf>
    <xf numFmtId="0" fontId="80" fillId="0" borderId="65" xfId="0" applyFont="1" applyBorder="1" applyAlignment="1">
      <alignment horizontal="left" vertical="center" wrapText="1"/>
    </xf>
    <xf numFmtId="0" fontId="92" fillId="2" borderId="47" xfId="0" applyFont="1" applyFill="1" applyBorder="1" applyAlignment="1">
      <alignment horizontal="center" vertical="top" wrapText="1"/>
    </xf>
    <xf numFmtId="0" fontId="92" fillId="2" borderId="52" xfId="0" applyFont="1" applyFill="1" applyBorder="1" applyAlignment="1">
      <alignment horizontal="center" vertical="top" wrapText="1"/>
    </xf>
    <xf numFmtId="6" fontId="93" fillId="38" borderId="65" xfId="0" applyNumberFormat="1" applyFont="1" applyFill="1" applyBorder="1" applyAlignment="1">
      <alignment horizontal="left" vertical="center"/>
    </xf>
    <xf numFmtId="6" fontId="93" fillId="38" borderId="59" xfId="0" applyNumberFormat="1" applyFont="1" applyFill="1" applyBorder="1" applyAlignment="1">
      <alignment horizontal="left" vertical="center"/>
    </xf>
    <xf numFmtId="6" fontId="93" fillId="38" borderId="60" xfId="0" applyNumberFormat="1" applyFont="1" applyFill="1" applyBorder="1" applyAlignment="1">
      <alignment horizontal="left" vertical="center"/>
    </xf>
    <xf numFmtId="6" fontId="81" fillId="0" borderId="66" xfId="0" applyNumberFormat="1" applyFont="1" applyBorder="1" applyAlignment="1">
      <alignment horizontal="center" wrapText="1"/>
    </xf>
    <xf numFmtId="6" fontId="81" fillId="0" borderId="66" xfId="0" applyNumberFormat="1" applyFont="1" applyBorder="1" applyAlignment="1">
      <alignment horizontal="center" vertical="center"/>
    </xf>
    <xf numFmtId="0" fontId="103" fillId="48" borderId="0" xfId="0" applyFont="1" applyFill="1" applyBorder="1" applyAlignment="1">
      <alignment horizontal="center" vertical="center" wrapText="1"/>
    </xf>
    <xf numFmtId="0" fontId="64" fillId="2" borderId="66" xfId="0" applyFont="1" applyFill="1" applyBorder="1" applyAlignment="1">
      <alignment horizontal="left" vertical="center" wrapText="1"/>
    </xf>
    <xf numFmtId="0" fontId="33" fillId="27" borderId="66" xfId="0" applyFont="1" applyFill="1" applyBorder="1" applyAlignment="1">
      <alignment horizontal="center" vertical="center" wrapText="1"/>
    </xf>
    <xf numFmtId="0" fontId="65" fillId="31" borderId="66" xfId="0" applyFont="1" applyFill="1" applyBorder="1" applyAlignment="1">
      <alignment horizontal="center" vertical="center"/>
    </xf>
    <xf numFmtId="0" fontId="53" fillId="25" borderId="66" xfId="0" applyFont="1" applyFill="1" applyBorder="1" applyAlignment="1">
      <alignment horizontal="center" vertical="center"/>
    </xf>
    <xf numFmtId="0" fontId="74" fillId="2" borderId="52" xfId="0" applyFont="1" applyFill="1" applyBorder="1" applyAlignment="1">
      <alignment horizontal="center" vertical="center" wrapText="1"/>
    </xf>
    <xf numFmtId="0" fontId="74" fillId="2" borderId="42" xfId="0" applyFont="1" applyFill="1" applyBorder="1" applyAlignment="1">
      <alignment horizontal="center" vertical="center" wrapText="1"/>
    </xf>
    <xf numFmtId="0" fontId="48" fillId="2" borderId="66" xfId="0" applyFont="1" applyFill="1" applyBorder="1" applyAlignment="1">
      <alignment horizontal="center" vertical="center" wrapText="1"/>
    </xf>
    <xf numFmtId="0" fontId="78" fillId="2" borderId="66" xfId="0" applyFont="1" applyFill="1" applyBorder="1" applyAlignment="1">
      <alignment horizontal="center" vertical="center" wrapText="1"/>
    </xf>
    <xf numFmtId="0" fontId="71" fillId="43" borderId="65" xfId="0" applyFont="1" applyFill="1" applyBorder="1" applyAlignment="1">
      <alignment horizontal="center" vertical="center" wrapText="1"/>
    </xf>
    <xf numFmtId="0" fontId="71" fillId="43" borderId="60" xfId="0" applyFont="1" applyFill="1" applyBorder="1" applyAlignment="1">
      <alignment horizontal="center" vertical="center" wrapText="1"/>
    </xf>
    <xf numFmtId="0" fontId="75" fillId="42" borderId="65" xfId="0" applyFont="1" applyFill="1" applyBorder="1" applyAlignment="1">
      <alignment horizontal="left" vertical="center" wrapText="1"/>
    </xf>
    <xf numFmtId="0" fontId="75" fillId="42" borderId="60" xfId="0" applyFont="1" applyFill="1" applyBorder="1" applyAlignment="1">
      <alignment horizontal="left" vertical="center" wrapText="1"/>
    </xf>
    <xf numFmtId="182" fontId="51" fillId="48" borderId="65" xfId="0" applyNumberFormat="1" applyFont="1" applyFill="1" applyBorder="1" applyAlignment="1">
      <alignment horizontal="center" vertical="center" wrapText="1"/>
    </xf>
    <xf numFmtId="182" fontId="51" fillId="48" borderId="59" xfId="0" applyNumberFormat="1" applyFont="1" applyFill="1" applyBorder="1" applyAlignment="1">
      <alignment horizontal="center" vertical="center" wrapText="1"/>
    </xf>
    <xf numFmtId="182" fontId="51" fillId="48" borderId="60" xfId="0" applyNumberFormat="1" applyFont="1" applyFill="1" applyBorder="1" applyAlignment="1">
      <alignment horizontal="center" vertical="center" wrapText="1"/>
    </xf>
    <xf numFmtId="0" fontId="36" fillId="27" borderId="66" xfId="0" applyFont="1" applyFill="1" applyBorder="1" applyAlignment="1">
      <alignment horizontal="center" vertical="center" wrapText="1"/>
    </xf>
    <xf numFmtId="0" fontId="44" fillId="2" borderId="66" xfId="0" applyFont="1" applyFill="1" applyBorder="1" applyAlignment="1">
      <alignment horizontal="left" vertical="center" wrapText="1"/>
    </xf>
    <xf numFmtId="0" fontId="65" fillId="2" borderId="66" xfId="0" applyFont="1" applyFill="1" applyBorder="1" applyAlignment="1">
      <alignment horizontal="center" vertical="center"/>
    </xf>
    <xf numFmtId="0" fontId="3" fillId="27" borderId="66" xfId="0" applyFont="1" applyFill="1" applyBorder="1" applyAlignment="1">
      <alignment horizontal="center" vertical="center" wrapText="1"/>
    </xf>
    <xf numFmtId="182" fontId="51" fillId="2" borderId="49" xfId="0" applyNumberFormat="1" applyFont="1" applyFill="1" applyBorder="1" applyAlignment="1">
      <alignment horizontal="center" vertical="center" wrapText="1"/>
    </xf>
    <xf numFmtId="182" fontId="51" fillId="2" borderId="52" xfId="0" applyNumberFormat="1" applyFont="1" applyFill="1" applyBorder="1" applyAlignment="1">
      <alignment horizontal="center" vertical="center" wrapText="1"/>
    </xf>
    <xf numFmtId="182" fontId="51" fillId="2" borderId="42" xfId="0" applyNumberFormat="1" applyFont="1" applyFill="1" applyBorder="1" applyAlignment="1">
      <alignment horizontal="center" vertical="center" wrapText="1"/>
    </xf>
    <xf numFmtId="182" fontId="51" fillId="2" borderId="65" xfId="0" applyNumberFormat="1" applyFont="1" applyFill="1" applyBorder="1" applyAlignment="1">
      <alignment horizontal="center" vertical="center" wrapText="1"/>
    </xf>
    <xf numFmtId="182" fontId="51" fillId="2" borderId="59" xfId="0" applyNumberFormat="1" applyFont="1" applyFill="1" applyBorder="1" applyAlignment="1">
      <alignment horizontal="center" vertical="center" wrapText="1"/>
    </xf>
    <xf numFmtId="182" fontId="51" fillId="2" borderId="60" xfId="0" applyNumberFormat="1" applyFont="1" applyFill="1" applyBorder="1" applyAlignment="1">
      <alignment horizontal="center" vertical="center" wrapText="1"/>
    </xf>
    <xf numFmtId="187" fontId="51" fillId="31" borderId="66" xfId="0" applyNumberFormat="1" applyFont="1" applyFill="1" applyBorder="1" applyAlignment="1">
      <alignment horizontal="center" vertical="center" wrapText="1"/>
    </xf>
    <xf numFmtId="0" fontId="36" fillId="2" borderId="65" xfId="0" applyFont="1" applyFill="1" applyBorder="1" applyAlignment="1">
      <alignment horizontal="center" vertical="center" wrapText="1"/>
    </xf>
    <xf numFmtId="0" fontId="36" fillId="2" borderId="59" xfId="0" applyFont="1" applyFill="1" applyBorder="1" applyAlignment="1">
      <alignment horizontal="center" vertical="center" wrapText="1"/>
    </xf>
    <xf numFmtId="0" fontId="36" fillId="2" borderId="60" xfId="0" applyFont="1" applyFill="1" applyBorder="1" applyAlignment="1">
      <alignment horizontal="center" vertical="center" wrapText="1"/>
    </xf>
    <xf numFmtId="4" fontId="36" fillId="2" borderId="65" xfId="0" applyNumberFormat="1" applyFont="1" applyFill="1" applyBorder="1" applyAlignment="1">
      <alignment horizontal="center" vertical="center"/>
    </xf>
    <xf numFmtId="4" fontId="36" fillId="2" borderId="60" xfId="0" applyNumberFormat="1" applyFont="1" applyFill="1" applyBorder="1" applyAlignment="1">
      <alignment horizontal="center" vertical="center"/>
    </xf>
    <xf numFmtId="44" fontId="36" fillId="40" borderId="65" xfId="519" applyFont="1" applyFill="1" applyBorder="1" applyAlignment="1">
      <alignment horizontal="center" vertical="center"/>
    </xf>
    <xf numFmtId="44" fontId="36" fillId="40" borderId="60" xfId="519" applyFont="1" applyFill="1" applyBorder="1" applyAlignment="1">
      <alignment horizontal="center" vertical="center"/>
    </xf>
    <xf numFmtId="190" fontId="36" fillId="28" borderId="65" xfId="0" applyNumberFormat="1" applyFont="1" applyFill="1" applyBorder="1" applyAlignment="1">
      <alignment horizontal="center" vertical="center"/>
    </xf>
    <xf numFmtId="190" fontId="36" fillId="28" borderId="59" xfId="0" applyNumberFormat="1" applyFont="1" applyFill="1" applyBorder="1" applyAlignment="1">
      <alignment horizontal="center" vertical="center"/>
    </xf>
    <xf numFmtId="190" fontId="36" fillId="28" borderId="60" xfId="0" applyNumberFormat="1" applyFont="1" applyFill="1" applyBorder="1" applyAlignment="1">
      <alignment horizontal="center" vertical="center"/>
    </xf>
    <xf numFmtId="0" fontId="91" fillId="2" borderId="66" xfId="0" applyFont="1" applyFill="1" applyBorder="1" applyAlignment="1">
      <alignment horizontal="center" vertical="center" wrapText="1"/>
    </xf>
    <xf numFmtId="0" fontId="97" fillId="2" borderId="66" xfId="0" applyFont="1" applyFill="1" applyBorder="1" applyAlignment="1">
      <alignment horizontal="center" vertical="center" wrapText="1"/>
    </xf>
    <xf numFmtId="0" fontId="43" fillId="35" borderId="65" xfId="0" applyFont="1" applyFill="1" applyBorder="1" applyAlignment="1">
      <alignment horizontal="left" vertical="center"/>
    </xf>
    <xf numFmtId="0" fontId="84" fillId="35" borderId="59" xfId="0" applyFont="1" applyFill="1" applyBorder="1" applyAlignment="1">
      <alignment horizontal="left" vertical="center"/>
    </xf>
    <xf numFmtId="0" fontId="84" fillId="35" borderId="60" xfId="0" applyFont="1" applyFill="1" applyBorder="1" applyAlignment="1">
      <alignment horizontal="left" vertical="center"/>
    </xf>
    <xf numFmtId="0" fontId="43" fillId="42" borderId="65" xfId="0" applyFont="1" applyFill="1" applyBorder="1" applyAlignment="1">
      <alignment horizontal="left" vertical="center"/>
    </xf>
    <xf numFmtId="0" fontId="84" fillId="42" borderId="59" xfId="0" applyFont="1" applyFill="1" applyBorder="1" applyAlignment="1">
      <alignment horizontal="left" vertical="center"/>
    </xf>
    <xf numFmtId="0" fontId="84" fillId="42" borderId="60" xfId="0" applyFont="1" applyFill="1" applyBorder="1" applyAlignment="1">
      <alignment horizontal="left" vertical="center"/>
    </xf>
    <xf numFmtId="0" fontId="84" fillId="32" borderId="65" xfId="0" applyFont="1" applyFill="1" applyBorder="1" applyAlignment="1">
      <alignment horizontal="center" vertical="center"/>
    </xf>
    <xf numFmtId="0" fontId="84" fillId="32" borderId="59" xfId="0" applyFont="1" applyFill="1" applyBorder="1" applyAlignment="1">
      <alignment horizontal="center" vertical="center"/>
    </xf>
    <xf numFmtId="0" fontId="84" fillId="32" borderId="60" xfId="0" applyFont="1" applyFill="1" applyBorder="1" applyAlignment="1">
      <alignment horizontal="center" vertical="center"/>
    </xf>
    <xf numFmtId="0" fontId="41" fillId="2" borderId="66" xfId="0" applyFont="1" applyFill="1" applyBorder="1" applyAlignment="1">
      <alignment horizontal="center" vertical="center"/>
    </xf>
    <xf numFmtId="0" fontId="45" fillId="2" borderId="66" xfId="0" applyFont="1" applyFill="1" applyBorder="1" applyAlignment="1">
      <alignment horizontal="center" vertical="center" wrapText="1"/>
    </xf>
    <xf numFmtId="0" fontId="45" fillId="2" borderId="66" xfId="0" applyFont="1" applyFill="1" applyBorder="1" applyAlignment="1">
      <alignment horizontal="center" vertical="center"/>
    </xf>
    <xf numFmtId="0" fontId="68" fillId="41" borderId="66" xfId="0" applyFont="1" applyFill="1" applyBorder="1" applyAlignment="1">
      <alignment horizontal="center" vertical="center"/>
    </xf>
    <xf numFmtId="0" fontId="48" fillId="39" borderId="66" xfId="0" applyFont="1" applyFill="1" applyBorder="1" applyAlignment="1">
      <alignment horizontal="center" vertical="center" wrapText="1"/>
    </xf>
    <xf numFmtId="0" fontId="62" fillId="2" borderId="66" xfId="0" applyFont="1" applyFill="1" applyBorder="1" applyAlignment="1">
      <alignment horizontal="center" vertical="center" wrapText="1"/>
    </xf>
    <xf numFmtId="0" fontId="48" fillId="2" borderId="66" xfId="0" applyFont="1" applyFill="1" applyBorder="1" applyAlignment="1">
      <alignment horizontal="left" vertical="center" wrapText="1"/>
    </xf>
    <xf numFmtId="0" fontId="34" fillId="2" borderId="66" xfId="0" applyFont="1" applyFill="1" applyBorder="1" applyAlignment="1">
      <alignment horizontal="left" vertical="center" wrapText="1"/>
    </xf>
    <xf numFmtId="0" fontId="66" fillId="38" borderId="66" xfId="0" applyFont="1" applyFill="1" applyBorder="1" applyAlignment="1">
      <alignment horizontal="center" vertical="center" wrapText="1"/>
    </xf>
    <xf numFmtId="0" fontId="69" fillId="38" borderId="66" xfId="0" applyFont="1" applyFill="1" applyBorder="1" applyAlignment="1">
      <alignment horizontal="center" vertical="center" wrapText="1"/>
    </xf>
    <xf numFmtId="0" fontId="59" fillId="39" borderId="66" xfId="0" applyFont="1" applyFill="1" applyBorder="1" applyAlignment="1">
      <alignment horizontal="center" vertical="center" wrapText="1"/>
    </xf>
    <xf numFmtId="0" fontId="44" fillId="2" borderId="66" xfId="0" applyFont="1" applyFill="1" applyBorder="1" applyAlignment="1">
      <alignment horizontal="center" vertical="center" wrapText="1"/>
    </xf>
    <xf numFmtId="0" fontId="67" fillId="47" borderId="66" xfId="0" applyFont="1" applyFill="1" applyBorder="1" applyAlignment="1">
      <alignment horizontal="right" vertical="center" wrapText="1"/>
    </xf>
    <xf numFmtId="0" fontId="45" fillId="31" borderId="55" xfId="0" applyFont="1" applyFill="1" applyBorder="1" applyAlignment="1">
      <alignment horizontal="center" vertical="center"/>
    </xf>
    <xf numFmtId="0" fontId="45" fillId="31" borderId="62" xfId="0" applyFont="1" applyFill="1" applyBorder="1" applyAlignment="1">
      <alignment horizontal="center" vertical="center"/>
    </xf>
    <xf numFmtId="0" fontId="46" fillId="2" borderId="66" xfId="0" applyFont="1" applyFill="1" applyBorder="1" applyAlignment="1">
      <alignment horizontal="right" vertical="center" wrapText="1"/>
    </xf>
    <xf numFmtId="0" fontId="57" fillId="32" borderId="66" xfId="0" applyFont="1" applyFill="1" applyBorder="1" applyAlignment="1">
      <alignment horizontal="center" vertical="center"/>
    </xf>
    <xf numFmtId="0" fontId="53" fillId="32" borderId="66" xfId="0" applyFont="1" applyFill="1" applyBorder="1" applyAlignment="1">
      <alignment horizontal="center"/>
    </xf>
    <xf numFmtId="0" fontId="3" fillId="34" borderId="66" xfId="0" applyFont="1" applyFill="1" applyBorder="1" applyAlignment="1">
      <alignment horizontal="center" vertical="center" wrapText="1"/>
    </xf>
    <xf numFmtId="0" fontId="103" fillId="48" borderId="17" xfId="0" applyFont="1" applyFill="1" applyBorder="1" applyAlignment="1">
      <alignment horizontal="center" vertical="center" wrapText="1"/>
    </xf>
    <xf numFmtId="0" fontId="103" fillId="48" borderId="0" xfId="0" applyFont="1" applyFill="1" applyAlignment="1">
      <alignment horizontal="center" vertical="center" wrapText="1"/>
    </xf>
    <xf numFmtId="0" fontId="103" fillId="48" borderId="16" xfId="0" applyFont="1" applyFill="1" applyBorder="1" applyAlignment="1">
      <alignment horizontal="center" vertical="center" wrapText="1"/>
    </xf>
    <xf numFmtId="0" fontId="71" fillId="2" borderId="55" xfId="0" applyFont="1" applyFill="1" applyBorder="1" applyAlignment="1">
      <alignment horizontal="center" vertical="center" wrapText="1"/>
    </xf>
    <xf numFmtId="0" fontId="71" fillId="2" borderId="41" xfId="0" applyFont="1" applyFill="1" applyBorder="1" applyAlignment="1">
      <alignment horizontal="center" vertical="center" wrapText="1"/>
    </xf>
    <xf numFmtId="0" fontId="71" fillId="0" borderId="55" xfId="0" applyFont="1" applyBorder="1" applyAlignment="1">
      <alignment horizontal="center" vertical="center" wrapText="1"/>
    </xf>
    <xf numFmtId="0" fontId="71" fillId="0" borderId="41" xfId="0" applyFont="1" applyBorder="1" applyAlignment="1">
      <alignment horizontal="center" vertical="center" wrapText="1"/>
    </xf>
    <xf numFmtId="0" fontId="100" fillId="0" borderId="55" xfId="1" applyFont="1" applyBorder="1" applyAlignment="1">
      <alignment horizontal="center" vertical="center" wrapText="1"/>
    </xf>
    <xf numFmtId="0" fontId="100" fillId="0" borderId="41" xfId="1" applyFont="1" applyBorder="1" applyAlignment="1">
      <alignment horizontal="center" vertical="center" wrapText="1"/>
    </xf>
    <xf numFmtId="0" fontId="74" fillId="0" borderId="55" xfId="1" applyFont="1" applyBorder="1" applyAlignment="1">
      <alignment horizontal="center" vertical="center" wrapText="1"/>
    </xf>
    <xf numFmtId="0" fontId="74" fillId="0" borderId="41" xfId="1" applyFont="1" applyBorder="1" applyAlignment="1">
      <alignment horizontal="center" vertical="center" wrapText="1"/>
    </xf>
    <xf numFmtId="14" fontId="98" fillId="0" borderId="55" xfId="1" quotePrefix="1" applyNumberFormat="1" applyFont="1" applyBorder="1" applyAlignment="1">
      <alignment horizontal="center" vertical="center" wrapText="1"/>
    </xf>
    <xf numFmtId="14" fontId="98" fillId="0" borderId="41" xfId="1" quotePrefix="1" applyNumberFormat="1" applyFont="1" applyBorder="1" applyAlignment="1">
      <alignment horizontal="center" vertical="center" wrapText="1"/>
    </xf>
    <xf numFmtId="14" fontId="98" fillId="0" borderId="55" xfId="1" applyNumberFormat="1" applyFont="1" applyBorder="1" applyAlignment="1">
      <alignment horizontal="center" vertical="center" wrapText="1"/>
    </xf>
    <xf numFmtId="14" fontId="98" fillId="0" borderId="41" xfId="1" applyNumberFormat="1" applyFont="1" applyBorder="1" applyAlignment="1">
      <alignment horizontal="center" vertical="center" wrapText="1"/>
    </xf>
    <xf numFmtId="174" fontId="75" fillId="0" borderId="55" xfId="266" applyFont="1" applyFill="1" applyBorder="1" applyAlignment="1">
      <alignment horizontal="center" vertical="center" wrapText="1"/>
    </xf>
    <xf numFmtId="174" fontId="75" fillId="0" borderId="41" xfId="266" applyFont="1" applyFill="1" applyBorder="1" applyAlignment="1">
      <alignment horizontal="center" vertical="center" wrapText="1"/>
    </xf>
    <xf numFmtId="0" fontId="39" fillId="31" borderId="55" xfId="0" applyFont="1" applyFill="1" applyBorder="1" applyAlignment="1">
      <alignment horizontal="center" vertical="center"/>
    </xf>
    <xf numFmtId="0" fontId="39" fillId="31" borderId="62" xfId="0" applyFont="1" applyFill="1" applyBorder="1" applyAlignment="1">
      <alignment horizontal="center" vertical="center"/>
    </xf>
    <xf numFmtId="0" fontId="39" fillId="31" borderId="41" xfId="0" applyFont="1" applyFill="1" applyBorder="1" applyAlignment="1">
      <alignment horizontal="center" vertical="center"/>
    </xf>
    <xf numFmtId="0" fontId="75" fillId="42" borderId="65" xfId="0" applyFont="1" applyFill="1" applyBorder="1" applyAlignment="1">
      <alignment horizontal="center" vertical="center" wrapText="1"/>
    </xf>
    <xf numFmtId="0" fontId="75" fillId="42" borderId="60" xfId="0" applyFont="1" applyFill="1" applyBorder="1" applyAlignment="1">
      <alignment horizontal="center" vertical="center" wrapText="1"/>
    </xf>
    <xf numFmtId="0" fontId="103" fillId="48" borderId="17" xfId="0" applyFont="1" applyFill="1" applyBorder="1" applyAlignment="1">
      <alignment horizontal="left" vertical="top" wrapText="1"/>
    </xf>
    <xf numFmtId="0" fontId="103" fillId="48" borderId="0" xfId="0" applyFont="1" applyFill="1" applyAlignment="1">
      <alignment horizontal="left" vertical="top" wrapText="1"/>
    </xf>
    <xf numFmtId="0" fontId="103" fillId="48" borderId="16" xfId="0" applyFont="1" applyFill="1" applyBorder="1" applyAlignment="1">
      <alignment horizontal="left" vertical="top" wrapText="1"/>
    </xf>
    <xf numFmtId="0" fontId="103" fillId="48" borderId="49" xfId="0" applyFont="1" applyFill="1" applyBorder="1" applyAlignment="1">
      <alignment horizontal="left" vertical="center" wrapText="1"/>
    </xf>
    <xf numFmtId="0" fontId="103" fillId="48" borderId="52" xfId="0" applyFont="1" applyFill="1" applyBorder="1" applyAlignment="1">
      <alignment horizontal="left" vertical="center" wrapText="1"/>
    </xf>
    <xf numFmtId="0" fontId="103" fillId="48" borderId="42" xfId="0" applyFont="1" applyFill="1" applyBorder="1" applyAlignment="1">
      <alignment horizontal="left" vertical="center" wrapText="1"/>
    </xf>
    <xf numFmtId="0" fontId="103" fillId="48" borderId="2" xfId="0" applyFont="1" applyFill="1" applyBorder="1" applyAlignment="1">
      <alignment horizontal="left" vertical="center" wrapText="1"/>
    </xf>
    <xf numFmtId="0" fontId="103" fillId="48" borderId="3" xfId="0" applyFont="1" applyFill="1" applyBorder="1" applyAlignment="1">
      <alignment horizontal="left" vertical="center" wrapText="1"/>
    </xf>
    <xf numFmtId="0" fontId="103" fillId="48" borderId="4" xfId="0" applyFont="1" applyFill="1" applyBorder="1" applyAlignment="1">
      <alignment horizontal="left" vertical="center" wrapText="1"/>
    </xf>
    <xf numFmtId="0" fontId="103" fillId="48" borderId="5" xfId="0" applyFont="1" applyFill="1" applyBorder="1" applyAlignment="1">
      <alignment horizontal="left" vertical="center" wrapText="1"/>
    </xf>
    <xf numFmtId="0" fontId="65" fillId="2" borderId="65" xfId="0" applyFont="1" applyFill="1" applyBorder="1" applyAlignment="1">
      <alignment horizontal="center" vertical="center"/>
    </xf>
    <xf numFmtId="0" fontId="65" fillId="2" borderId="59" xfId="0" applyFont="1" applyFill="1" applyBorder="1" applyAlignment="1">
      <alignment horizontal="center" vertical="center"/>
    </xf>
    <xf numFmtId="0" fontId="65" fillId="2" borderId="60" xfId="0" applyFont="1" applyFill="1" applyBorder="1" applyAlignment="1">
      <alignment horizontal="center" vertical="center"/>
    </xf>
    <xf numFmtId="0" fontId="103" fillId="0" borderId="0" xfId="0" applyFont="1" applyFill="1" applyBorder="1" applyAlignment="1">
      <alignment horizontal="left" vertical="center" wrapText="1"/>
    </xf>
    <xf numFmtId="165" fontId="51" fillId="31" borderId="66" xfId="0" applyNumberFormat="1" applyFont="1" applyFill="1" applyBorder="1" applyAlignment="1">
      <alignment horizontal="center" vertical="center" wrapText="1"/>
    </xf>
    <xf numFmtId="181" fontId="74" fillId="28" borderId="55" xfId="0" applyNumberFormat="1" applyFont="1" applyFill="1" applyBorder="1" applyAlignment="1">
      <alignment horizontal="center" vertical="center"/>
    </xf>
    <xf numFmtId="181" fontId="74" fillId="28" borderId="41" xfId="0" applyNumberFormat="1" applyFont="1" applyFill="1" applyBorder="1" applyAlignment="1">
      <alignment horizontal="center" vertical="center"/>
    </xf>
    <xf numFmtId="0" fontId="57" fillId="32" borderId="64" xfId="0" applyFont="1" applyFill="1" applyBorder="1" applyAlignment="1">
      <alignment horizontal="center" vertical="center"/>
    </xf>
    <xf numFmtId="0" fontId="53" fillId="32" borderId="64" xfId="0" applyFont="1" applyFill="1" applyBorder="1" applyAlignment="1">
      <alignment horizontal="center"/>
    </xf>
    <xf numFmtId="0" fontId="3" fillId="34" borderId="64" xfId="0" applyFont="1" applyFill="1" applyBorder="1" applyAlignment="1">
      <alignment horizontal="center" vertical="center" wrapText="1"/>
    </xf>
    <xf numFmtId="0" fontId="43" fillId="35" borderId="58" xfId="0" applyFont="1" applyFill="1" applyBorder="1" applyAlignment="1">
      <alignment horizontal="left" vertical="center"/>
    </xf>
    <xf numFmtId="0" fontId="43" fillId="42" borderId="58" xfId="0" applyFont="1" applyFill="1" applyBorder="1" applyAlignment="1">
      <alignment horizontal="left" vertical="center"/>
    </xf>
    <xf numFmtId="0" fontId="66" fillId="38" borderId="64" xfId="0" applyFont="1" applyFill="1" applyBorder="1" applyAlignment="1">
      <alignment horizontal="center" vertical="center" wrapText="1"/>
    </xf>
    <xf numFmtId="0" fontId="69" fillId="38" borderId="64" xfId="0" applyFont="1" applyFill="1" applyBorder="1" applyAlignment="1">
      <alignment horizontal="center" vertical="center" wrapText="1"/>
    </xf>
    <xf numFmtId="0" fontId="59" fillId="39" borderId="64" xfId="0" applyFont="1" applyFill="1" applyBorder="1" applyAlignment="1">
      <alignment horizontal="center" vertical="center" wrapText="1"/>
    </xf>
    <xf numFmtId="0" fontId="44" fillId="2" borderId="64" xfId="0" applyFont="1" applyFill="1" applyBorder="1" applyAlignment="1">
      <alignment horizontal="center" vertical="center" wrapText="1"/>
    </xf>
    <xf numFmtId="0" fontId="67" fillId="47" borderId="64" xfId="0" applyFont="1" applyFill="1" applyBorder="1" applyAlignment="1">
      <alignment horizontal="right" vertical="center" wrapText="1"/>
    </xf>
    <xf numFmtId="0" fontId="48" fillId="2" borderId="64" xfId="0" applyFont="1" applyFill="1" applyBorder="1" applyAlignment="1">
      <alignment horizontal="center" vertical="center" wrapText="1"/>
    </xf>
    <xf numFmtId="0" fontId="46" fillId="2" borderId="64" xfId="0" applyFont="1" applyFill="1" applyBorder="1" applyAlignment="1">
      <alignment horizontal="right" vertical="center" wrapText="1"/>
    </xf>
    <xf numFmtId="0" fontId="84" fillId="32" borderId="58" xfId="0" applyFont="1" applyFill="1" applyBorder="1" applyAlignment="1">
      <alignment horizontal="center" vertical="center"/>
    </xf>
    <xf numFmtId="0" fontId="41" fillId="2" borderId="64" xfId="0" applyFont="1" applyFill="1" applyBorder="1" applyAlignment="1">
      <alignment horizontal="center" vertical="center"/>
    </xf>
    <xf numFmtId="0" fontId="45" fillId="2" borderId="64" xfId="0" applyFont="1" applyFill="1" applyBorder="1" applyAlignment="1">
      <alignment horizontal="center" vertical="center" wrapText="1"/>
    </xf>
    <xf numFmtId="0" fontId="45" fillId="2" borderId="64" xfId="0" applyFont="1" applyFill="1" applyBorder="1" applyAlignment="1">
      <alignment horizontal="center" vertical="center"/>
    </xf>
    <xf numFmtId="0" fontId="68" fillId="41" borderId="64" xfId="0" applyFont="1" applyFill="1" applyBorder="1" applyAlignment="1">
      <alignment horizontal="center" vertical="center"/>
    </xf>
    <xf numFmtId="0" fontId="48" fillId="39" borderId="64" xfId="0" applyFont="1" applyFill="1" applyBorder="1" applyAlignment="1">
      <alignment horizontal="center" vertical="center" wrapText="1"/>
    </xf>
    <xf numFmtId="0" fontId="62" fillId="2" borderId="64" xfId="0" applyFont="1" applyFill="1" applyBorder="1" applyAlignment="1">
      <alignment horizontal="center" vertical="center" wrapText="1"/>
    </xf>
    <xf numFmtId="0" fontId="48" fillId="2" borderId="64" xfId="0" applyFont="1" applyFill="1" applyBorder="1" applyAlignment="1">
      <alignment horizontal="left" vertical="center" wrapText="1"/>
    </xf>
    <xf numFmtId="0" fontId="34" fillId="2" borderId="64" xfId="0" applyFont="1" applyFill="1" applyBorder="1" applyAlignment="1">
      <alignment horizontal="left" vertical="center" wrapText="1"/>
    </xf>
    <xf numFmtId="182" fontId="51" fillId="2" borderId="58" xfId="0" applyNumberFormat="1" applyFont="1" applyFill="1" applyBorder="1" applyAlignment="1">
      <alignment horizontal="center" vertical="center" wrapText="1"/>
    </xf>
    <xf numFmtId="187" fontId="51" fillId="31" borderId="64" xfId="0" applyNumberFormat="1" applyFont="1" applyFill="1" applyBorder="1" applyAlignment="1">
      <alignment horizontal="center" vertical="center" wrapText="1"/>
    </xf>
    <xf numFmtId="0" fontId="36" fillId="2" borderId="58" xfId="0" applyFont="1" applyFill="1" applyBorder="1" applyAlignment="1">
      <alignment horizontal="center" vertical="center" wrapText="1"/>
    </xf>
    <xf numFmtId="4" fontId="36" fillId="2" borderId="58" xfId="0" applyNumberFormat="1" applyFont="1" applyFill="1" applyBorder="1" applyAlignment="1">
      <alignment horizontal="center" vertical="center"/>
    </xf>
    <xf numFmtId="44" fontId="36" fillId="40" borderId="58" xfId="519" applyFont="1" applyFill="1" applyBorder="1" applyAlignment="1">
      <alignment horizontal="center" vertical="center"/>
    </xf>
    <xf numFmtId="190" fontId="36" fillId="28" borderId="58" xfId="0" applyNumberFormat="1" applyFont="1" applyFill="1" applyBorder="1" applyAlignment="1">
      <alignment horizontal="center" vertical="center"/>
    </xf>
    <xf numFmtId="0" fontId="53" fillId="25" borderId="64" xfId="0" applyFont="1" applyFill="1" applyBorder="1" applyAlignment="1">
      <alignment horizontal="center" vertical="center"/>
    </xf>
    <xf numFmtId="0" fontId="91" fillId="2" borderId="64" xfId="0" applyFont="1" applyFill="1" applyBorder="1" applyAlignment="1">
      <alignment horizontal="center" vertical="center" wrapText="1"/>
    </xf>
    <xf numFmtId="0" fontId="97" fillId="2" borderId="64" xfId="0" applyFont="1" applyFill="1" applyBorder="1" applyAlignment="1">
      <alignment horizontal="center" vertical="center" wrapText="1"/>
    </xf>
    <xf numFmtId="0" fontId="71" fillId="43" borderId="58" xfId="0" applyFont="1" applyFill="1" applyBorder="1" applyAlignment="1">
      <alignment horizontal="center" vertical="center" wrapText="1"/>
    </xf>
    <xf numFmtId="0" fontId="75" fillId="42" borderId="58" xfId="0" applyFont="1" applyFill="1" applyBorder="1" applyAlignment="1">
      <alignment horizontal="left" vertical="center" wrapText="1"/>
    </xf>
    <xf numFmtId="182" fontId="51" fillId="48" borderId="58" xfId="0" applyNumberFormat="1" applyFont="1" applyFill="1" applyBorder="1" applyAlignment="1">
      <alignment horizontal="center" vertical="center" wrapText="1"/>
    </xf>
    <xf numFmtId="0" fontId="36" fillId="27" borderId="64" xfId="0" applyFont="1" applyFill="1" applyBorder="1" applyAlignment="1">
      <alignment horizontal="center" vertical="center" wrapText="1"/>
    </xf>
    <xf numFmtId="0" fontId="33" fillId="27" borderId="64" xfId="0" applyFont="1" applyFill="1" applyBorder="1" applyAlignment="1">
      <alignment horizontal="center" vertical="center" wrapText="1"/>
    </xf>
    <xf numFmtId="0" fontId="44" fillId="2" borderId="64" xfId="0" applyFont="1" applyFill="1" applyBorder="1" applyAlignment="1">
      <alignment horizontal="left" vertical="center" wrapText="1"/>
    </xf>
    <xf numFmtId="0" fontId="65" fillId="2" borderId="64" xfId="0" applyFont="1" applyFill="1" applyBorder="1" applyAlignment="1">
      <alignment horizontal="center" vertical="center"/>
    </xf>
    <xf numFmtId="0" fontId="3" fillId="27" borderId="64" xfId="0" applyFont="1" applyFill="1" applyBorder="1" applyAlignment="1">
      <alignment horizontal="center" vertical="center" wrapText="1"/>
    </xf>
    <xf numFmtId="0" fontId="64" fillId="2" borderId="64" xfId="0" applyFont="1" applyFill="1" applyBorder="1" applyAlignment="1">
      <alignment horizontal="left" vertical="center" wrapText="1"/>
    </xf>
    <xf numFmtId="0" fontId="65" fillId="31" borderId="64" xfId="0" applyFont="1" applyFill="1" applyBorder="1" applyAlignment="1">
      <alignment horizontal="center" vertical="center"/>
    </xf>
    <xf numFmtId="0" fontId="78" fillId="2" borderId="64" xfId="0" applyFont="1" applyFill="1" applyBorder="1" applyAlignment="1">
      <alignment horizontal="center" vertical="center" wrapText="1"/>
    </xf>
    <xf numFmtId="0" fontId="53" fillId="30" borderId="64" xfId="0" applyFont="1" applyFill="1" applyBorder="1" applyAlignment="1">
      <alignment horizontal="center" vertical="center" wrapText="1"/>
    </xf>
    <xf numFmtId="0" fontId="67" fillId="38" borderId="64" xfId="0" applyFont="1" applyFill="1" applyBorder="1" applyAlignment="1">
      <alignment horizontal="right" vertical="center"/>
    </xf>
    <xf numFmtId="0" fontId="39" fillId="44" borderId="64" xfId="0" applyFont="1" applyFill="1" applyBorder="1" applyAlignment="1">
      <alignment horizontal="center" vertical="center"/>
    </xf>
    <xf numFmtId="0" fontId="39" fillId="31" borderId="64" xfId="0" applyFont="1" applyFill="1" applyBorder="1" applyAlignment="1">
      <alignment horizontal="center" vertical="center"/>
    </xf>
    <xf numFmtId="0" fontId="80" fillId="0" borderId="64" xfId="0" applyFont="1" applyBorder="1" applyAlignment="1">
      <alignment horizontal="left" vertical="center" wrapText="1"/>
    </xf>
    <xf numFmtId="6" fontId="93" fillId="38" borderId="58" xfId="0" applyNumberFormat="1" applyFont="1" applyFill="1" applyBorder="1" applyAlignment="1">
      <alignment horizontal="left" vertical="center"/>
    </xf>
    <xf numFmtId="0" fontId="34" fillId="0" borderId="58" xfId="0" applyFont="1" applyBorder="1" applyAlignment="1">
      <alignment horizontal="center"/>
    </xf>
    <xf numFmtId="6" fontId="81" fillId="0" borderId="64" xfId="0" applyNumberFormat="1" applyFont="1" applyBorder="1" applyAlignment="1">
      <alignment horizontal="center" wrapText="1"/>
    </xf>
    <xf numFmtId="6" fontId="81" fillId="0" borderId="64" xfId="0" applyNumberFormat="1" applyFont="1" applyBorder="1" applyAlignment="1">
      <alignment horizontal="center" vertical="center"/>
    </xf>
    <xf numFmtId="0" fontId="80" fillId="0" borderId="64" xfId="0" applyFont="1" applyBorder="1" applyAlignment="1">
      <alignment vertical="center" wrapText="1"/>
    </xf>
    <xf numFmtId="0" fontId="85" fillId="40" borderId="64" xfId="0" applyFont="1" applyFill="1" applyBorder="1" applyAlignment="1">
      <alignment horizontal="center" vertical="center"/>
    </xf>
    <xf numFmtId="42" fontId="34" fillId="0" borderId="58" xfId="292" applyFont="1" applyBorder="1" applyAlignment="1">
      <alignment horizontal="center"/>
    </xf>
    <xf numFmtId="42" fontId="57" fillId="46" borderId="58" xfId="292" applyFont="1" applyFill="1" applyBorder="1" applyAlignment="1">
      <alignment horizontal="center" vertical="center" wrapText="1"/>
    </xf>
    <xf numFmtId="191" fontId="99" fillId="0" borderId="55" xfId="193" applyNumberFormat="1" applyFont="1" applyFill="1" applyBorder="1" applyAlignment="1">
      <alignment horizontal="center" vertical="center" wrapText="1"/>
    </xf>
    <xf numFmtId="191" fontId="99" fillId="0" borderId="41" xfId="193" applyNumberFormat="1" applyFont="1" applyFill="1" applyBorder="1" applyAlignment="1">
      <alignment horizontal="center" vertical="center" wrapText="1"/>
    </xf>
    <xf numFmtId="0" fontId="92" fillId="31" borderId="55" xfId="0" applyFont="1" applyFill="1" applyBorder="1" applyAlignment="1">
      <alignment horizontal="center" vertical="center"/>
    </xf>
    <xf numFmtId="0" fontId="92" fillId="31" borderId="41" xfId="0" applyFont="1" applyFill="1" applyBorder="1" applyAlignment="1">
      <alignment horizontal="center" vertical="center"/>
    </xf>
    <xf numFmtId="188" fontId="74" fillId="28" borderId="55" xfId="0" applyNumberFormat="1" applyFont="1" applyFill="1" applyBorder="1" applyAlignment="1">
      <alignment horizontal="center" vertical="center"/>
    </xf>
    <xf numFmtId="188" fontId="74" fillId="28" borderId="41" xfId="0" applyNumberFormat="1" applyFont="1" applyFill="1" applyBorder="1" applyAlignment="1">
      <alignment horizontal="center" vertical="center"/>
    </xf>
  </cellXfs>
  <cellStyles count="527">
    <cellStyle name="0,0_x000d__x000a_NA_x000d__x000a_" xfId="4" xr:uid="{00000000-0005-0000-0000-000000000000}"/>
    <cellStyle name="0,0_x000d__x000a_NA_x000d__x000a_ 2" xfId="5" xr:uid="{00000000-0005-0000-0000-000001000000}"/>
    <cellStyle name="20% - Accent1" xfId="6" xr:uid="{00000000-0005-0000-0000-000002000000}"/>
    <cellStyle name="20% - Accent2" xfId="7" xr:uid="{00000000-0005-0000-0000-000003000000}"/>
    <cellStyle name="20% - Accent3" xfId="8" xr:uid="{00000000-0005-0000-0000-000004000000}"/>
    <cellStyle name="20% - Accent4" xfId="9" xr:uid="{00000000-0005-0000-0000-000005000000}"/>
    <cellStyle name="20% - Accent5" xfId="10" xr:uid="{00000000-0005-0000-0000-000006000000}"/>
    <cellStyle name="20% - Accent6" xfId="11" xr:uid="{00000000-0005-0000-0000-000007000000}"/>
    <cellStyle name="20% - Énfasis1 2" xfId="12" xr:uid="{00000000-0005-0000-0000-000008000000}"/>
    <cellStyle name="20% - Énfasis2 2" xfId="13" xr:uid="{00000000-0005-0000-0000-000009000000}"/>
    <cellStyle name="20% - Énfasis3 2" xfId="14" xr:uid="{00000000-0005-0000-0000-00000A000000}"/>
    <cellStyle name="20% - Énfasis4 2" xfId="15" xr:uid="{00000000-0005-0000-0000-00000B000000}"/>
    <cellStyle name="20% - Énfasis5 2" xfId="16" xr:uid="{00000000-0005-0000-0000-00000C000000}"/>
    <cellStyle name="20% - Énfasis6 2" xfId="17" xr:uid="{00000000-0005-0000-0000-00000D000000}"/>
    <cellStyle name="40% - Accent1" xfId="18" xr:uid="{00000000-0005-0000-0000-00000E000000}"/>
    <cellStyle name="40% - Accent2" xfId="19" xr:uid="{00000000-0005-0000-0000-00000F000000}"/>
    <cellStyle name="40% - Accent3" xfId="20" xr:uid="{00000000-0005-0000-0000-000010000000}"/>
    <cellStyle name="40% - Accent4" xfId="21" xr:uid="{00000000-0005-0000-0000-000011000000}"/>
    <cellStyle name="40% - Accent5" xfId="22" xr:uid="{00000000-0005-0000-0000-000012000000}"/>
    <cellStyle name="40% - Accent6" xfId="23" xr:uid="{00000000-0005-0000-0000-000013000000}"/>
    <cellStyle name="40% - Énfasis1 2" xfId="24" xr:uid="{00000000-0005-0000-0000-000014000000}"/>
    <cellStyle name="40% - Énfasis2 2" xfId="25" xr:uid="{00000000-0005-0000-0000-000015000000}"/>
    <cellStyle name="40% - Énfasis3 2" xfId="26" xr:uid="{00000000-0005-0000-0000-000016000000}"/>
    <cellStyle name="40% - Énfasis4 2" xfId="27" xr:uid="{00000000-0005-0000-0000-000017000000}"/>
    <cellStyle name="40% - Énfasis5 2" xfId="28" xr:uid="{00000000-0005-0000-0000-000018000000}"/>
    <cellStyle name="40% - Énfasis6 2" xfId="29" xr:uid="{00000000-0005-0000-0000-000019000000}"/>
    <cellStyle name="60% - Accent1" xfId="30" xr:uid="{00000000-0005-0000-0000-00001A000000}"/>
    <cellStyle name="60% - Accent2" xfId="31" xr:uid="{00000000-0005-0000-0000-00001B000000}"/>
    <cellStyle name="60% - Accent3" xfId="32" xr:uid="{00000000-0005-0000-0000-00001C000000}"/>
    <cellStyle name="60% - Accent4" xfId="33" xr:uid="{00000000-0005-0000-0000-00001D000000}"/>
    <cellStyle name="60% - Accent5" xfId="34" xr:uid="{00000000-0005-0000-0000-00001E000000}"/>
    <cellStyle name="60% - Accent6" xfId="35" xr:uid="{00000000-0005-0000-0000-00001F000000}"/>
    <cellStyle name="60% - Énfasis1 2" xfId="36" xr:uid="{00000000-0005-0000-0000-000020000000}"/>
    <cellStyle name="60% - Énfasis2 2" xfId="37" xr:uid="{00000000-0005-0000-0000-000021000000}"/>
    <cellStyle name="60% - Énfasis3 2" xfId="38" xr:uid="{00000000-0005-0000-0000-000022000000}"/>
    <cellStyle name="60% - Énfasis4 2" xfId="39" xr:uid="{00000000-0005-0000-0000-000023000000}"/>
    <cellStyle name="60% - Énfasis5 2" xfId="40" xr:uid="{00000000-0005-0000-0000-000024000000}"/>
    <cellStyle name="60% - Énfasis6 2" xfId="41" xr:uid="{00000000-0005-0000-0000-000025000000}"/>
    <cellStyle name="Accent1" xfId="42" xr:uid="{00000000-0005-0000-0000-000026000000}"/>
    <cellStyle name="Accent2" xfId="43" xr:uid="{00000000-0005-0000-0000-000027000000}"/>
    <cellStyle name="Accent3" xfId="44" xr:uid="{00000000-0005-0000-0000-000028000000}"/>
    <cellStyle name="Accent4" xfId="45" xr:uid="{00000000-0005-0000-0000-000029000000}"/>
    <cellStyle name="Accent5" xfId="46" xr:uid="{00000000-0005-0000-0000-00002A000000}"/>
    <cellStyle name="Accent6" xfId="47" xr:uid="{00000000-0005-0000-0000-00002B000000}"/>
    <cellStyle name="Bad" xfId="48" xr:uid="{00000000-0005-0000-0000-00002C000000}"/>
    <cellStyle name="Buena 2" xfId="49" xr:uid="{00000000-0005-0000-0000-00002D000000}"/>
    <cellStyle name="Calculation" xfId="50" xr:uid="{00000000-0005-0000-0000-00002E000000}"/>
    <cellStyle name="Calculation 10" xfId="295" xr:uid="{00000000-0005-0000-0000-00002F000000}"/>
    <cellStyle name="Calculation 10 2" xfId="413" xr:uid="{00000000-0005-0000-0000-000030000000}"/>
    <cellStyle name="Calculation 2" xfId="51" xr:uid="{00000000-0005-0000-0000-000031000000}"/>
    <cellStyle name="Calculation 2 2" xfId="296" xr:uid="{00000000-0005-0000-0000-000032000000}"/>
    <cellStyle name="Calculation 2 2 2" xfId="414" xr:uid="{00000000-0005-0000-0000-000033000000}"/>
    <cellStyle name="Calculation 3" xfId="52" xr:uid="{00000000-0005-0000-0000-000034000000}"/>
    <cellStyle name="Calculation 3 2" xfId="297" xr:uid="{00000000-0005-0000-0000-000035000000}"/>
    <cellStyle name="Calculation 3 2 2" xfId="415" xr:uid="{00000000-0005-0000-0000-000036000000}"/>
    <cellStyle name="Calculation 4" xfId="53" xr:uid="{00000000-0005-0000-0000-000037000000}"/>
    <cellStyle name="Calculation 4 2" xfId="298" xr:uid="{00000000-0005-0000-0000-000038000000}"/>
    <cellStyle name="Calculation 4 2 2" xfId="416" xr:uid="{00000000-0005-0000-0000-000039000000}"/>
    <cellStyle name="Calculation 5" xfId="54" xr:uid="{00000000-0005-0000-0000-00003A000000}"/>
    <cellStyle name="Calculation 5 2" xfId="299" xr:uid="{00000000-0005-0000-0000-00003B000000}"/>
    <cellStyle name="Calculation 5 2 2" xfId="417" xr:uid="{00000000-0005-0000-0000-00003C000000}"/>
    <cellStyle name="Calculation 6" xfId="55" xr:uid="{00000000-0005-0000-0000-00003D000000}"/>
    <cellStyle name="Calculation 6 2" xfId="300" xr:uid="{00000000-0005-0000-0000-00003E000000}"/>
    <cellStyle name="Calculation 6 2 2" xfId="418" xr:uid="{00000000-0005-0000-0000-00003F000000}"/>
    <cellStyle name="Calculation 7" xfId="56" xr:uid="{00000000-0005-0000-0000-000040000000}"/>
    <cellStyle name="Calculation 7 2" xfId="301" xr:uid="{00000000-0005-0000-0000-000041000000}"/>
    <cellStyle name="Calculation 7 2 2" xfId="419" xr:uid="{00000000-0005-0000-0000-000042000000}"/>
    <cellStyle name="Calculation 8" xfId="57" xr:uid="{00000000-0005-0000-0000-000043000000}"/>
    <cellStyle name="Calculation 8 2" xfId="302" xr:uid="{00000000-0005-0000-0000-000044000000}"/>
    <cellStyle name="Calculation 8 2 2" xfId="420" xr:uid="{00000000-0005-0000-0000-000045000000}"/>
    <cellStyle name="Calculation 9" xfId="58" xr:uid="{00000000-0005-0000-0000-000046000000}"/>
    <cellStyle name="Calculation 9 2" xfId="303" xr:uid="{00000000-0005-0000-0000-000047000000}"/>
    <cellStyle name="Calculation 9 2 2" xfId="421" xr:uid="{00000000-0005-0000-0000-000048000000}"/>
    <cellStyle name="Cálculo 2" xfId="59" xr:uid="{00000000-0005-0000-0000-000049000000}"/>
    <cellStyle name="Cálculo 2 10" xfId="304" xr:uid="{00000000-0005-0000-0000-00004A000000}"/>
    <cellStyle name="Cálculo 2 10 2" xfId="422" xr:uid="{00000000-0005-0000-0000-00004B000000}"/>
    <cellStyle name="Cálculo 2 2" xfId="60" xr:uid="{00000000-0005-0000-0000-00004C000000}"/>
    <cellStyle name="Cálculo 2 2 2" xfId="305" xr:uid="{00000000-0005-0000-0000-00004D000000}"/>
    <cellStyle name="Cálculo 2 2 2 2" xfId="423" xr:uid="{00000000-0005-0000-0000-00004E000000}"/>
    <cellStyle name="Cálculo 2 3" xfId="61" xr:uid="{00000000-0005-0000-0000-00004F000000}"/>
    <cellStyle name="Cálculo 2 3 2" xfId="306" xr:uid="{00000000-0005-0000-0000-000050000000}"/>
    <cellStyle name="Cálculo 2 3 2 2" xfId="424" xr:uid="{00000000-0005-0000-0000-000051000000}"/>
    <cellStyle name="Cálculo 2 4" xfId="62" xr:uid="{00000000-0005-0000-0000-000052000000}"/>
    <cellStyle name="Cálculo 2 4 2" xfId="307" xr:uid="{00000000-0005-0000-0000-000053000000}"/>
    <cellStyle name="Cálculo 2 4 2 2" xfId="425" xr:uid="{00000000-0005-0000-0000-000054000000}"/>
    <cellStyle name="Cálculo 2 5" xfId="63" xr:uid="{00000000-0005-0000-0000-000055000000}"/>
    <cellStyle name="Cálculo 2 5 2" xfId="308" xr:uid="{00000000-0005-0000-0000-000056000000}"/>
    <cellStyle name="Cálculo 2 5 2 2" xfId="426" xr:uid="{00000000-0005-0000-0000-000057000000}"/>
    <cellStyle name="Cálculo 2 6" xfId="64" xr:uid="{00000000-0005-0000-0000-000058000000}"/>
    <cellStyle name="Cálculo 2 6 2" xfId="309" xr:uid="{00000000-0005-0000-0000-000059000000}"/>
    <cellStyle name="Cálculo 2 6 2 2" xfId="427" xr:uid="{00000000-0005-0000-0000-00005A000000}"/>
    <cellStyle name="Cálculo 2 7" xfId="65" xr:uid="{00000000-0005-0000-0000-00005B000000}"/>
    <cellStyle name="Cálculo 2 7 2" xfId="310" xr:uid="{00000000-0005-0000-0000-00005C000000}"/>
    <cellStyle name="Cálculo 2 7 2 2" xfId="428" xr:uid="{00000000-0005-0000-0000-00005D000000}"/>
    <cellStyle name="Cálculo 2 8" xfId="66" xr:uid="{00000000-0005-0000-0000-00005E000000}"/>
    <cellStyle name="Cálculo 2 8 2" xfId="311" xr:uid="{00000000-0005-0000-0000-00005F000000}"/>
    <cellStyle name="Cálculo 2 8 2 2" xfId="429" xr:uid="{00000000-0005-0000-0000-000060000000}"/>
    <cellStyle name="Cálculo 2 9" xfId="67" xr:uid="{00000000-0005-0000-0000-000061000000}"/>
    <cellStyle name="Cálculo 2 9 2" xfId="312" xr:uid="{00000000-0005-0000-0000-000062000000}"/>
    <cellStyle name="Cálculo 2 9 2 2" xfId="430" xr:uid="{00000000-0005-0000-0000-000063000000}"/>
    <cellStyle name="Celda de comprobación 2" xfId="68" xr:uid="{00000000-0005-0000-0000-000064000000}"/>
    <cellStyle name="Celda vinculada 2" xfId="69" xr:uid="{00000000-0005-0000-0000-000065000000}"/>
    <cellStyle name="Check Cell" xfId="70" xr:uid="{00000000-0005-0000-0000-000066000000}"/>
    <cellStyle name="Comma" xfId="230" xr:uid="{00000000-0005-0000-0000-000067000000}"/>
    <cellStyle name="Currency" xfId="398" xr:uid="{00000000-0005-0000-0000-000068000000}"/>
    <cellStyle name="Currency 2" xfId="400" xr:uid="{00000000-0005-0000-0000-000069000000}"/>
    <cellStyle name="Date" xfId="231" xr:uid="{00000000-0005-0000-0000-00006A000000}"/>
    <cellStyle name="Encabezado 1" xfId="232" xr:uid="{00000000-0005-0000-0000-00006B000000}"/>
    <cellStyle name="Encabezado 2" xfId="233" xr:uid="{00000000-0005-0000-0000-00006C000000}"/>
    <cellStyle name="Encabezado 4 2" xfId="71" xr:uid="{00000000-0005-0000-0000-00006D000000}"/>
    <cellStyle name="Énfasis1 2" xfId="72" xr:uid="{00000000-0005-0000-0000-00006E000000}"/>
    <cellStyle name="Énfasis2 2" xfId="73" xr:uid="{00000000-0005-0000-0000-00006F000000}"/>
    <cellStyle name="Énfasis3 2" xfId="74" xr:uid="{00000000-0005-0000-0000-000070000000}"/>
    <cellStyle name="Énfasis4 2" xfId="75" xr:uid="{00000000-0005-0000-0000-000071000000}"/>
    <cellStyle name="Énfasis5 2" xfId="76" xr:uid="{00000000-0005-0000-0000-000072000000}"/>
    <cellStyle name="Énfasis6 2" xfId="77" xr:uid="{00000000-0005-0000-0000-000073000000}"/>
    <cellStyle name="Entrada 2" xfId="78" xr:uid="{00000000-0005-0000-0000-000074000000}"/>
    <cellStyle name="Entrada 2 10" xfId="313" xr:uid="{00000000-0005-0000-0000-000075000000}"/>
    <cellStyle name="Entrada 2 10 2" xfId="431" xr:uid="{00000000-0005-0000-0000-000076000000}"/>
    <cellStyle name="Entrada 2 2" xfId="79" xr:uid="{00000000-0005-0000-0000-000077000000}"/>
    <cellStyle name="Entrada 2 2 2" xfId="314" xr:uid="{00000000-0005-0000-0000-000078000000}"/>
    <cellStyle name="Entrada 2 2 2 2" xfId="432" xr:uid="{00000000-0005-0000-0000-000079000000}"/>
    <cellStyle name="Entrada 2 3" xfId="80" xr:uid="{00000000-0005-0000-0000-00007A000000}"/>
    <cellStyle name="Entrada 2 3 2" xfId="315" xr:uid="{00000000-0005-0000-0000-00007B000000}"/>
    <cellStyle name="Entrada 2 3 2 2" xfId="433" xr:uid="{00000000-0005-0000-0000-00007C000000}"/>
    <cellStyle name="Entrada 2 4" xfId="81" xr:uid="{00000000-0005-0000-0000-00007D000000}"/>
    <cellStyle name="Entrada 2 4 2" xfId="316" xr:uid="{00000000-0005-0000-0000-00007E000000}"/>
    <cellStyle name="Entrada 2 4 2 2" xfId="434" xr:uid="{00000000-0005-0000-0000-00007F000000}"/>
    <cellStyle name="Entrada 2 5" xfId="82" xr:uid="{00000000-0005-0000-0000-000080000000}"/>
    <cellStyle name="Entrada 2 5 2" xfId="317" xr:uid="{00000000-0005-0000-0000-000081000000}"/>
    <cellStyle name="Entrada 2 5 2 2" xfId="435" xr:uid="{00000000-0005-0000-0000-000082000000}"/>
    <cellStyle name="Entrada 2 6" xfId="83" xr:uid="{00000000-0005-0000-0000-000083000000}"/>
    <cellStyle name="Entrada 2 6 2" xfId="318" xr:uid="{00000000-0005-0000-0000-000084000000}"/>
    <cellStyle name="Entrada 2 6 2 2" xfId="436" xr:uid="{00000000-0005-0000-0000-000085000000}"/>
    <cellStyle name="Entrada 2 7" xfId="84" xr:uid="{00000000-0005-0000-0000-000086000000}"/>
    <cellStyle name="Entrada 2 7 2" xfId="319" xr:uid="{00000000-0005-0000-0000-000087000000}"/>
    <cellStyle name="Entrada 2 7 2 2" xfId="437" xr:uid="{00000000-0005-0000-0000-000088000000}"/>
    <cellStyle name="Entrada 2 8" xfId="85" xr:uid="{00000000-0005-0000-0000-000089000000}"/>
    <cellStyle name="Entrada 2 8 2" xfId="320" xr:uid="{00000000-0005-0000-0000-00008A000000}"/>
    <cellStyle name="Entrada 2 8 2 2" xfId="438" xr:uid="{00000000-0005-0000-0000-00008B000000}"/>
    <cellStyle name="Entrada 2 9" xfId="86" xr:uid="{00000000-0005-0000-0000-00008C000000}"/>
    <cellStyle name="Entrada 2 9 2" xfId="321" xr:uid="{00000000-0005-0000-0000-00008D000000}"/>
    <cellStyle name="Entrada 2 9 2 2" xfId="439" xr:uid="{00000000-0005-0000-0000-00008E000000}"/>
    <cellStyle name="Estilo 1" xfId="234" xr:uid="{00000000-0005-0000-0000-00008F000000}"/>
    <cellStyle name="Euro" xfId="87" xr:uid="{00000000-0005-0000-0000-000090000000}"/>
    <cellStyle name="Euro 2" xfId="235" xr:uid="{00000000-0005-0000-0000-000091000000}"/>
    <cellStyle name="Explanatory Text" xfId="88" xr:uid="{00000000-0005-0000-0000-000092000000}"/>
    <cellStyle name="F2" xfId="236" xr:uid="{00000000-0005-0000-0000-000093000000}"/>
    <cellStyle name="F3" xfId="237" xr:uid="{00000000-0005-0000-0000-000094000000}"/>
    <cellStyle name="F4" xfId="238" xr:uid="{00000000-0005-0000-0000-000095000000}"/>
    <cellStyle name="F5" xfId="239" xr:uid="{00000000-0005-0000-0000-000096000000}"/>
    <cellStyle name="F6" xfId="240" xr:uid="{00000000-0005-0000-0000-000097000000}"/>
    <cellStyle name="F7" xfId="241" xr:uid="{00000000-0005-0000-0000-000098000000}"/>
    <cellStyle name="F8" xfId="242" xr:uid="{00000000-0005-0000-0000-000099000000}"/>
    <cellStyle name="Fecha" xfId="243" xr:uid="{00000000-0005-0000-0000-00009A000000}"/>
    <cellStyle name="Fecha 2" xfId="244" xr:uid="{00000000-0005-0000-0000-00009B000000}"/>
    <cellStyle name="Fijo" xfId="245" xr:uid="{00000000-0005-0000-0000-00009C000000}"/>
    <cellStyle name="Fijo 2" xfId="246" xr:uid="{00000000-0005-0000-0000-00009D000000}"/>
    <cellStyle name="Fixed" xfId="247" xr:uid="{00000000-0005-0000-0000-00009E000000}"/>
    <cellStyle name="Good" xfId="89" xr:uid="{00000000-0005-0000-0000-00009F000000}"/>
    <cellStyle name="Heading 1" xfId="90" xr:uid="{00000000-0005-0000-0000-0000A0000000}"/>
    <cellStyle name="Heading 2" xfId="91" xr:uid="{00000000-0005-0000-0000-0000A1000000}"/>
    <cellStyle name="Heading 3" xfId="92" xr:uid="{00000000-0005-0000-0000-0000A2000000}"/>
    <cellStyle name="Heading 4" xfId="93" xr:uid="{00000000-0005-0000-0000-0000A3000000}"/>
    <cellStyle name="Heading1" xfId="248" xr:uid="{00000000-0005-0000-0000-0000A4000000}"/>
    <cellStyle name="Heading2" xfId="249" xr:uid="{00000000-0005-0000-0000-0000A5000000}"/>
    <cellStyle name="Hipervínculo" xfId="291" builtinId="8"/>
    <cellStyle name="Hipervínculo 2" xfId="3" xr:uid="{00000000-0005-0000-0000-0000A7000000}"/>
    <cellStyle name="Hipervínculo 2 2" xfId="250" xr:uid="{00000000-0005-0000-0000-0000A8000000}"/>
    <cellStyle name="Incorrecto 2" xfId="94" xr:uid="{00000000-0005-0000-0000-0000A9000000}"/>
    <cellStyle name="Input" xfId="95" xr:uid="{00000000-0005-0000-0000-0000AA000000}"/>
    <cellStyle name="Input 10" xfId="322" xr:uid="{00000000-0005-0000-0000-0000AB000000}"/>
    <cellStyle name="Input 10 2" xfId="440" xr:uid="{00000000-0005-0000-0000-0000AC000000}"/>
    <cellStyle name="Input 2" xfId="96" xr:uid="{00000000-0005-0000-0000-0000AD000000}"/>
    <cellStyle name="Input 2 2" xfId="323" xr:uid="{00000000-0005-0000-0000-0000AE000000}"/>
    <cellStyle name="Input 2 2 2" xfId="441" xr:uid="{00000000-0005-0000-0000-0000AF000000}"/>
    <cellStyle name="Input 3" xfId="97" xr:uid="{00000000-0005-0000-0000-0000B0000000}"/>
    <cellStyle name="Input 3 2" xfId="324" xr:uid="{00000000-0005-0000-0000-0000B1000000}"/>
    <cellStyle name="Input 3 2 2" xfId="442" xr:uid="{00000000-0005-0000-0000-0000B2000000}"/>
    <cellStyle name="Input 4" xfId="98" xr:uid="{00000000-0005-0000-0000-0000B3000000}"/>
    <cellStyle name="Input 4 2" xfId="325" xr:uid="{00000000-0005-0000-0000-0000B4000000}"/>
    <cellStyle name="Input 4 2 2" xfId="443" xr:uid="{00000000-0005-0000-0000-0000B5000000}"/>
    <cellStyle name="Input 5" xfId="99" xr:uid="{00000000-0005-0000-0000-0000B6000000}"/>
    <cellStyle name="Input 5 2" xfId="326" xr:uid="{00000000-0005-0000-0000-0000B7000000}"/>
    <cellStyle name="Input 5 2 2" xfId="444" xr:uid="{00000000-0005-0000-0000-0000B8000000}"/>
    <cellStyle name="Input 6" xfId="100" xr:uid="{00000000-0005-0000-0000-0000B9000000}"/>
    <cellStyle name="Input 6 2" xfId="327" xr:uid="{00000000-0005-0000-0000-0000BA000000}"/>
    <cellStyle name="Input 6 2 2" xfId="445" xr:uid="{00000000-0005-0000-0000-0000BB000000}"/>
    <cellStyle name="Input 7" xfId="101" xr:uid="{00000000-0005-0000-0000-0000BC000000}"/>
    <cellStyle name="Input 7 2" xfId="328" xr:uid="{00000000-0005-0000-0000-0000BD000000}"/>
    <cellStyle name="Input 7 2 2" xfId="446" xr:uid="{00000000-0005-0000-0000-0000BE000000}"/>
    <cellStyle name="Input 8" xfId="102" xr:uid="{00000000-0005-0000-0000-0000BF000000}"/>
    <cellStyle name="Input 8 2" xfId="329" xr:uid="{00000000-0005-0000-0000-0000C0000000}"/>
    <cellStyle name="Input 8 2 2" xfId="447" xr:uid="{00000000-0005-0000-0000-0000C1000000}"/>
    <cellStyle name="Input 9" xfId="103" xr:uid="{00000000-0005-0000-0000-0000C2000000}"/>
    <cellStyle name="Input 9 2" xfId="330" xr:uid="{00000000-0005-0000-0000-0000C3000000}"/>
    <cellStyle name="Input 9 2 2" xfId="448" xr:uid="{00000000-0005-0000-0000-0000C4000000}"/>
    <cellStyle name="Linked Cell" xfId="104" xr:uid="{00000000-0005-0000-0000-0000C5000000}"/>
    <cellStyle name="Millares [0]" xfId="286" builtinId="6"/>
    <cellStyle name="Millares [0] 2" xfId="251" xr:uid="{00000000-0005-0000-0000-0000C7000000}"/>
    <cellStyle name="Millares [0] 3" xfId="287" xr:uid="{00000000-0005-0000-0000-0000C8000000}"/>
    <cellStyle name="Millares [0] 3 2" xfId="391" xr:uid="{00000000-0005-0000-0000-0000C9000000}"/>
    <cellStyle name="Millares [0] 3 2 2" xfId="509" xr:uid="{00000000-0005-0000-0000-0000CA000000}"/>
    <cellStyle name="Millares [0] 3 3" xfId="407" xr:uid="{00000000-0005-0000-0000-0000CB000000}"/>
    <cellStyle name="Millares [0] 4" xfId="390" xr:uid="{00000000-0005-0000-0000-0000CC000000}"/>
    <cellStyle name="Millares [0] 4 2" xfId="508" xr:uid="{00000000-0005-0000-0000-0000CD000000}"/>
    <cellStyle name="Millares [0] 5" xfId="406" xr:uid="{00000000-0005-0000-0000-0000CE000000}"/>
    <cellStyle name="Millares [0] 6" xfId="522" xr:uid="{00000000-0005-0000-0000-0000CF000000}"/>
    <cellStyle name="Millares 10" xfId="289" xr:uid="{00000000-0005-0000-0000-0000D0000000}"/>
    <cellStyle name="Millares 10 2" xfId="393" xr:uid="{00000000-0005-0000-0000-0000D1000000}"/>
    <cellStyle name="Millares 10 2 2" xfId="511" xr:uid="{00000000-0005-0000-0000-0000D2000000}"/>
    <cellStyle name="Millares 10 3" xfId="409" xr:uid="{00000000-0005-0000-0000-0000D3000000}"/>
    <cellStyle name="Millares 11" xfId="293" xr:uid="{00000000-0005-0000-0000-0000D4000000}"/>
    <cellStyle name="Millares 11 2" xfId="396" xr:uid="{00000000-0005-0000-0000-0000D5000000}"/>
    <cellStyle name="Millares 11 2 2" xfId="514" xr:uid="{00000000-0005-0000-0000-0000D6000000}"/>
    <cellStyle name="Millares 12" xfId="290" xr:uid="{00000000-0005-0000-0000-0000D7000000}"/>
    <cellStyle name="Millares 12 2" xfId="394" xr:uid="{00000000-0005-0000-0000-0000D8000000}"/>
    <cellStyle name="Millares 12 2 2" xfId="512" xr:uid="{00000000-0005-0000-0000-0000D9000000}"/>
    <cellStyle name="Millares 12 3" xfId="410" xr:uid="{00000000-0005-0000-0000-0000DA000000}"/>
    <cellStyle name="Millares 13" xfId="517" xr:uid="{00000000-0005-0000-0000-0000DB000000}"/>
    <cellStyle name="Millares 14" xfId="523" xr:uid="{00000000-0005-0000-0000-0000DC000000}"/>
    <cellStyle name="Millares 2" xfId="105" xr:uid="{00000000-0005-0000-0000-0000DD000000}"/>
    <cellStyle name="Millares 2 2" xfId="2" xr:uid="{00000000-0005-0000-0000-0000DE000000}"/>
    <cellStyle name="Millares 2 2 2" xfId="106" xr:uid="{00000000-0005-0000-0000-0000DF000000}"/>
    <cellStyle name="Millares 2 2 3" xfId="252" xr:uid="{00000000-0005-0000-0000-0000E0000000}"/>
    <cellStyle name="Millares 2 2 3 2" xfId="380" xr:uid="{00000000-0005-0000-0000-0000E1000000}"/>
    <cellStyle name="Millares 2 2 3 2 2" xfId="498" xr:uid="{00000000-0005-0000-0000-0000E2000000}"/>
    <cellStyle name="Millares 2 2 3 3" xfId="401" xr:uid="{00000000-0005-0000-0000-0000E3000000}"/>
    <cellStyle name="Millares 2 2 4" xfId="294" xr:uid="{00000000-0005-0000-0000-0000E4000000}"/>
    <cellStyle name="Millares 2 2 4 2" xfId="412" xr:uid="{00000000-0005-0000-0000-0000E5000000}"/>
    <cellStyle name="Millares 2 3" xfId="107" xr:uid="{00000000-0005-0000-0000-0000E6000000}"/>
    <cellStyle name="Millares 2 3 2" xfId="253" xr:uid="{00000000-0005-0000-0000-0000E7000000}"/>
    <cellStyle name="Millares 2 3 2 2" xfId="381" xr:uid="{00000000-0005-0000-0000-0000E8000000}"/>
    <cellStyle name="Millares 2 3 2 2 2" xfId="499" xr:uid="{00000000-0005-0000-0000-0000E9000000}"/>
    <cellStyle name="Millares 2 4" xfId="108" xr:uid="{00000000-0005-0000-0000-0000EA000000}"/>
    <cellStyle name="Millares 2 5" xfId="109" xr:uid="{00000000-0005-0000-0000-0000EB000000}"/>
    <cellStyle name="Millares 2 6" xfId="110" xr:uid="{00000000-0005-0000-0000-0000EC000000}"/>
    <cellStyle name="Millares 3" xfId="111" xr:uid="{00000000-0005-0000-0000-0000ED000000}"/>
    <cellStyle name="Millares 3 2" xfId="112" xr:uid="{00000000-0005-0000-0000-0000EE000000}"/>
    <cellStyle name="Millares 3 2 2" xfId="256" xr:uid="{00000000-0005-0000-0000-0000EF000000}"/>
    <cellStyle name="Millares 3 2 3" xfId="255" xr:uid="{00000000-0005-0000-0000-0000F0000000}"/>
    <cellStyle name="Millares 3 3" xfId="113" xr:uid="{00000000-0005-0000-0000-0000F1000000}"/>
    <cellStyle name="Millares 3 3 2" xfId="257" xr:uid="{00000000-0005-0000-0000-0000F2000000}"/>
    <cellStyle name="Millares 3 4" xfId="254" xr:uid="{00000000-0005-0000-0000-0000F3000000}"/>
    <cellStyle name="Millares 3 4 2" xfId="382" xr:uid="{00000000-0005-0000-0000-0000F4000000}"/>
    <cellStyle name="Millares 3 4 2 2" xfId="500" xr:uid="{00000000-0005-0000-0000-0000F5000000}"/>
    <cellStyle name="Millares 4" xfId="114" xr:uid="{00000000-0005-0000-0000-0000F6000000}"/>
    <cellStyle name="Millares 4 2" xfId="258" xr:uid="{00000000-0005-0000-0000-0000F7000000}"/>
    <cellStyle name="Millares 4 2 2" xfId="259" xr:uid="{00000000-0005-0000-0000-0000F8000000}"/>
    <cellStyle name="Millares 4 2 2 2" xfId="384" xr:uid="{00000000-0005-0000-0000-0000F9000000}"/>
    <cellStyle name="Millares 4 2 2 2 2" xfId="502" xr:uid="{00000000-0005-0000-0000-0000FA000000}"/>
    <cellStyle name="Millares 4 2 2 3" xfId="403" xr:uid="{00000000-0005-0000-0000-0000FB000000}"/>
    <cellStyle name="Millares 4 2 3" xfId="383" xr:uid="{00000000-0005-0000-0000-0000FC000000}"/>
    <cellStyle name="Millares 4 2 3 2" xfId="501" xr:uid="{00000000-0005-0000-0000-0000FD000000}"/>
    <cellStyle name="Millares 4 2 4" xfId="402" xr:uid="{00000000-0005-0000-0000-0000FE000000}"/>
    <cellStyle name="Millares 4 3" xfId="260" xr:uid="{00000000-0005-0000-0000-0000FF000000}"/>
    <cellStyle name="Millares 4 3 2" xfId="385" xr:uid="{00000000-0005-0000-0000-000000010000}"/>
    <cellStyle name="Millares 4 3 2 2" xfId="503" xr:uid="{00000000-0005-0000-0000-000001010000}"/>
    <cellStyle name="Millares 4 3 3" xfId="404" xr:uid="{00000000-0005-0000-0000-000002010000}"/>
    <cellStyle name="Millares 4 4" xfId="331" xr:uid="{00000000-0005-0000-0000-000003010000}"/>
    <cellStyle name="Millares 4 4 2" xfId="449" xr:uid="{00000000-0005-0000-0000-000004010000}"/>
    <cellStyle name="Millares 4 5" xfId="399" xr:uid="{00000000-0005-0000-0000-000005010000}"/>
    <cellStyle name="Millares 4 6" xfId="525" xr:uid="{00000000-0005-0000-0000-000006010000}"/>
    <cellStyle name="Millares 5" xfId="115" xr:uid="{00000000-0005-0000-0000-000007010000}"/>
    <cellStyle name="Millares 5 2" xfId="116" xr:uid="{00000000-0005-0000-0000-000008010000}"/>
    <cellStyle name="Millares 5 2 2" xfId="262" xr:uid="{00000000-0005-0000-0000-000009010000}"/>
    <cellStyle name="Millares 5 3" xfId="261" xr:uid="{00000000-0005-0000-0000-00000A010000}"/>
    <cellStyle name="Millares 5 3 2" xfId="386" xr:uid="{00000000-0005-0000-0000-00000B010000}"/>
    <cellStyle name="Millares 5 3 2 2" xfId="504" xr:uid="{00000000-0005-0000-0000-00000C010000}"/>
    <cellStyle name="Millares 6" xfId="117" xr:uid="{00000000-0005-0000-0000-00000D010000}"/>
    <cellStyle name="Millares 6 2" xfId="263" xr:uid="{00000000-0005-0000-0000-00000E010000}"/>
    <cellStyle name="Millares 6 2 2" xfId="387" xr:uid="{00000000-0005-0000-0000-00000F010000}"/>
    <cellStyle name="Millares 6 2 2 2" xfId="505" xr:uid="{00000000-0005-0000-0000-000010010000}"/>
    <cellStyle name="Millares 6 3" xfId="332" xr:uid="{00000000-0005-0000-0000-000011010000}"/>
    <cellStyle name="Millares 6 3 2" xfId="450" xr:uid="{00000000-0005-0000-0000-000012010000}"/>
    <cellStyle name="Millares 7" xfId="118" xr:uid="{00000000-0005-0000-0000-000013010000}"/>
    <cellStyle name="Millares 7 2" xfId="333" xr:uid="{00000000-0005-0000-0000-000014010000}"/>
    <cellStyle name="Millares 7 2 2" xfId="451" xr:uid="{00000000-0005-0000-0000-000015010000}"/>
    <cellStyle name="Millares 8" xfId="119" xr:uid="{00000000-0005-0000-0000-000016010000}"/>
    <cellStyle name="Millares 8 2" xfId="334" xr:uid="{00000000-0005-0000-0000-000017010000}"/>
    <cellStyle name="Millares 8 2 2" xfId="452" xr:uid="{00000000-0005-0000-0000-000018010000}"/>
    <cellStyle name="Millares 9" xfId="288" xr:uid="{00000000-0005-0000-0000-000019010000}"/>
    <cellStyle name="Millares 9 2" xfId="392" xr:uid="{00000000-0005-0000-0000-00001A010000}"/>
    <cellStyle name="Millares 9 2 2" xfId="510" xr:uid="{00000000-0005-0000-0000-00001B010000}"/>
    <cellStyle name="Millares 9 3" xfId="408" xr:uid="{00000000-0005-0000-0000-00001C010000}"/>
    <cellStyle name="MillÔres [0]_LISTADO MAESTRO DE DOCUMENTOS" xfId="264" xr:uid="{00000000-0005-0000-0000-00001D010000}"/>
    <cellStyle name="Moneda" xfId="519" builtinId="4"/>
    <cellStyle name="Moneda [0]" xfId="292" builtinId="7"/>
    <cellStyle name="Moneda [0] 2" xfId="395" xr:uid="{00000000-0005-0000-0000-000020010000}"/>
    <cellStyle name="Moneda [0] 2 2" xfId="513" xr:uid="{00000000-0005-0000-0000-000021010000}"/>
    <cellStyle name="Moneda [0] 3" xfId="411" xr:uid="{00000000-0005-0000-0000-000022010000}"/>
    <cellStyle name="Moneda 10" xfId="521" xr:uid="{00000000-0005-0000-0000-000023010000}"/>
    <cellStyle name="Moneda 11" xfId="524" xr:uid="{00000000-0005-0000-0000-000024010000}"/>
    <cellStyle name="Moneda 2" xfId="120" xr:uid="{00000000-0005-0000-0000-000025010000}"/>
    <cellStyle name="Moneda 2 10" xfId="265" xr:uid="{00000000-0005-0000-0000-000026010000}"/>
    <cellStyle name="Moneda 2 2" xfId="121" xr:uid="{00000000-0005-0000-0000-000027010000}"/>
    <cellStyle name="Moneda 2 2 2" xfId="122" xr:uid="{00000000-0005-0000-0000-000028010000}"/>
    <cellStyle name="Moneda 2 2 3" xfId="123" xr:uid="{00000000-0005-0000-0000-000029010000}"/>
    <cellStyle name="Moneda 2 2 4" xfId="266" xr:uid="{00000000-0005-0000-0000-00002A010000}"/>
    <cellStyle name="Moneda 2 3" xfId="124" xr:uid="{00000000-0005-0000-0000-00002B010000}"/>
    <cellStyle name="Moneda 2 4" xfId="125" xr:uid="{00000000-0005-0000-0000-00002C010000}"/>
    <cellStyle name="Moneda 2 5" xfId="126" xr:uid="{00000000-0005-0000-0000-00002D010000}"/>
    <cellStyle name="Moneda 2 6" xfId="127" xr:uid="{00000000-0005-0000-0000-00002E010000}"/>
    <cellStyle name="Moneda 2 7" xfId="128" xr:uid="{00000000-0005-0000-0000-00002F010000}"/>
    <cellStyle name="Moneda 2 8" xfId="129" xr:uid="{00000000-0005-0000-0000-000030010000}"/>
    <cellStyle name="Moneda 2 8 2" xfId="130" xr:uid="{00000000-0005-0000-0000-000031010000}"/>
    <cellStyle name="Moneda 2 9" xfId="131" xr:uid="{00000000-0005-0000-0000-000032010000}"/>
    <cellStyle name="Moneda 3" xfId="132" xr:uid="{00000000-0005-0000-0000-000033010000}"/>
    <cellStyle name="Moneda 3 2" xfId="133" xr:uid="{00000000-0005-0000-0000-000034010000}"/>
    <cellStyle name="Moneda 3 3" xfId="526" xr:uid="{00000000-0005-0000-0000-000035010000}"/>
    <cellStyle name="Moneda 4" xfId="134" xr:uid="{00000000-0005-0000-0000-000036010000}"/>
    <cellStyle name="Moneda 5" xfId="135" xr:uid="{00000000-0005-0000-0000-000037010000}"/>
    <cellStyle name="Moneda 6" xfId="136" xr:uid="{00000000-0005-0000-0000-000038010000}"/>
    <cellStyle name="Moneda 7" xfId="137" xr:uid="{00000000-0005-0000-0000-000039010000}"/>
    <cellStyle name="Moneda 8" xfId="138" xr:uid="{00000000-0005-0000-0000-00003A010000}"/>
    <cellStyle name="Moneda 9" xfId="518" xr:uid="{00000000-0005-0000-0000-00003B010000}"/>
    <cellStyle name="Moneda0" xfId="267" xr:uid="{00000000-0005-0000-0000-00003C010000}"/>
    <cellStyle name="Moneda0 2" xfId="268" xr:uid="{00000000-0005-0000-0000-00003D010000}"/>
    <cellStyle name="Moneda0 2 2" xfId="389" xr:uid="{00000000-0005-0000-0000-00003E010000}"/>
    <cellStyle name="Moneda0 2 2 2" xfId="507" xr:uid="{00000000-0005-0000-0000-00003F010000}"/>
    <cellStyle name="Moneda0 3" xfId="388" xr:uid="{00000000-0005-0000-0000-000040010000}"/>
    <cellStyle name="Moneda0 3 2" xfId="506" xr:uid="{00000000-0005-0000-0000-000041010000}"/>
    <cellStyle name="Neutral 2" xfId="139" xr:uid="{00000000-0005-0000-0000-000042010000}"/>
    <cellStyle name="Normal" xfId="0" builtinId="0"/>
    <cellStyle name="Normal 10" xfId="140" xr:uid="{00000000-0005-0000-0000-000044010000}"/>
    <cellStyle name="Normal 11" xfId="141" xr:uid="{00000000-0005-0000-0000-000045010000}"/>
    <cellStyle name="Normal 12" xfId="142" xr:uid="{00000000-0005-0000-0000-000046010000}"/>
    <cellStyle name="Normal 12 2" xfId="269" xr:uid="{00000000-0005-0000-0000-000047010000}"/>
    <cellStyle name="Normal 13" xfId="143" xr:uid="{00000000-0005-0000-0000-000048010000}"/>
    <cellStyle name="Normal 14" xfId="520" xr:uid="{00000000-0005-0000-0000-000049010000}"/>
    <cellStyle name="Normal 2" xfId="1" xr:uid="{00000000-0005-0000-0000-00004A010000}"/>
    <cellStyle name="Normal 2 2" xfId="144" xr:uid="{00000000-0005-0000-0000-00004B010000}"/>
    <cellStyle name="Normal 2 2 2" xfId="145" xr:uid="{00000000-0005-0000-0000-00004C010000}"/>
    <cellStyle name="Normal 2 2 3" xfId="271" xr:uid="{00000000-0005-0000-0000-00004D010000}"/>
    <cellStyle name="Normal 2 2 4" xfId="285" xr:uid="{00000000-0005-0000-0000-00004E010000}"/>
    <cellStyle name="Normal 2 3" xfId="272" xr:uid="{00000000-0005-0000-0000-00004F010000}"/>
    <cellStyle name="Normal 2 3 2" xfId="273" xr:uid="{00000000-0005-0000-0000-000050010000}"/>
    <cellStyle name="Normal 2 4" xfId="274" xr:uid="{00000000-0005-0000-0000-000051010000}"/>
    <cellStyle name="Normal 2 5" xfId="270" xr:uid="{00000000-0005-0000-0000-000052010000}"/>
    <cellStyle name="Normal 3" xfId="146" xr:uid="{00000000-0005-0000-0000-000053010000}"/>
    <cellStyle name="Normal 3 2" xfId="147" xr:uid="{00000000-0005-0000-0000-000054010000}"/>
    <cellStyle name="Normal 3 2 2" xfId="148" xr:uid="{00000000-0005-0000-0000-000055010000}"/>
    <cellStyle name="Normal 3 2 3" xfId="149" xr:uid="{00000000-0005-0000-0000-000056010000}"/>
    <cellStyle name="Normal 3 2 4" xfId="275" xr:uid="{00000000-0005-0000-0000-000057010000}"/>
    <cellStyle name="Normal 3 3" xfId="516" xr:uid="{00000000-0005-0000-0000-000058010000}"/>
    <cellStyle name="Normal 4" xfId="150" xr:uid="{00000000-0005-0000-0000-000059010000}"/>
    <cellStyle name="Normal 4 2" xfId="151" xr:uid="{00000000-0005-0000-0000-00005A010000}"/>
    <cellStyle name="Normal 4 2 2" xfId="277" xr:uid="{00000000-0005-0000-0000-00005B010000}"/>
    <cellStyle name="Normal 4 3" xfId="276" xr:uid="{00000000-0005-0000-0000-00005C010000}"/>
    <cellStyle name="Normal 5" xfId="152" xr:uid="{00000000-0005-0000-0000-00005D010000}"/>
    <cellStyle name="Normal 5 2" xfId="153" xr:uid="{00000000-0005-0000-0000-00005E010000}"/>
    <cellStyle name="Normal 5 2 2" xfId="154" xr:uid="{00000000-0005-0000-0000-00005F010000}"/>
    <cellStyle name="Normal 5 3" xfId="155" xr:uid="{00000000-0005-0000-0000-000060010000}"/>
    <cellStyle name="Normal 5 4" xfId="156" xr:uid="{00000000-0005-0000-0000-000061010000}"/>
    <cellStyle name="Normal 5 5" xfId="278" xr:uid="{00000000-0005-0000-0000-000062010000}"/>
    <cellStyle name="Normal 6" xfId="157" xr:uid="{00000000-0005-0000-0000-000063010000}"/>
    <cellStyle name="Normal 6 2" xfId="158" xr:uid="{00000000-0005-0000-0000-000064010000}"/>
    <cellStyle name="Normal 6 3" xfId="279" xr:uid="{00000000-0005-0000-0000-000065010000}"/>
    <cellStyle name="Normal 7" xfId="159" xr:uid="{00000000-0005-0000-0000-000066010000}"/>
    <cellStyle name="Normal 7 2" xfId="160" xr:uid="{00000000-0005-0000-0000-000067010000}"/>
    <cellStyle name="Normal 8" xfId="161" xr:uid="{00000000-0005-0000-0000-000068010000}"/>
    <cellStyle name="Normal 9" xfId="162" xr:uid="{00000000-0005-0000-0000-000069010000}"/>
    <cellStyle name="Notas 2" xfId="163" xr:uid="{00000000-0005-0000-0000-00006A010000}"/>
    <cellStyle name="Notas 2 10" xfId="335" xr:uid="{00000000-0005-0000-0000-00006B010000}"/>
    <cellStyle name="Notas 2 10 2" xfId="453" xr:uid="{00000000-0005-0000-0000-00006C010000}"/>
    <cellStyle name="Notas 2 2" xfId="164" xr:uid="{00000000-0005-0000-0000-00006D010000}"/>
    <cellStyle name="Notas 2 2 2" xfId="336" xr:uid="{00000000-0005-0000-0000-00006E010000}"/>
    <cellStyle name="Notas 2 2 2 2" xfId="454" xr:uid="{00000000-0005-0000-0000-00006F010000}"/>
    <cellStyle name="Notas 2 3" xfId="165" xr:uid="{00000000-0005-0000-0000-000070010000}"/>
    <cellStyle name="Notas 2 3 2" xfId="337" xr:uid="{00000000-0005-0000-0000-000071010000}"/>
    <cellStyle name="Notas 2 3 2 2" xfId="455" xr:uid="{00000000-0005-0000-0000-000072010000}"/>
    <cellStyle name="Notas 2 4" xfId="166" xr:uid="{00000000-0005-0000-0000-000073010000}"/>
    <cellStyle name="Notas 2 4 2" xfId="338" xr:uid="{00000000-0005-0000-0000-000074010000}"/>
    <cellStyle name="Notas 2 4 2 2" xfId="456" xr:uid="{00000000-0005-0000-0000-000075010000}"/>
    <cellStyle name="Notas 2 5" xfId="167" xr:uid="{00000000-0005-0000-0000-000076010000}"/>
    <cellStyle name="Notas 2 5 2" xfId="339" xr:uid="{00000000-0005-0000-0000-000077010000}"/>
    <cellStyle name="Notas 2 5 2 2" xfId="457" xr:uid="{00000000-0005-0000-0000-000078010000}"/>
    <cellStyle name="Notas 2 6" xfId="168" xr:uid="{00000000-0005-0000-0000-000079010000}"/>
    <cellStyle name="Notas 2 6 2" xfId="340" xr:uid="{00000000-0005-0000-0000-00007A010000}"/>
    <cellStyle name="Notas 2 6 2 2" xfId="458" xr:uid="{00000000-0005-0000-0000-00007B010000}"/>
    <cellStyle name="Notas 2 7" xfId="169" xr:uid="{00000000-0005-0000-0000-00007C010000}"/>
    <cellStyle name="Notas 2 7 2" xfId="341" xr:uid="{00000000-0005-0000-0000-00007D010000}"/>
    <cellStyle name="Notas 2 7 2 2" xfId="459" xr:uid="{00000000-0005-0000-0000-00007E010000}"/>
    <cellStyle name="Notas 2 8" xfId="170" xr:uid="{00000000-0005-0000-0000-00007F010000}"/>
    <cellStyle name="Notas 2 8 2" xfId="342" xr:uid="{00000000-0005-0000-0000-000080010000}"/>
    <cellStyle name="Notas 2 8 2 2" xfId="460" xr:uid="{00000000-0005-0000-0000-000081010000}"/>
    <cellStyle name="Notas 2 9" xfId="171" xr:uid="{00000000-0005-0000-0000-000082010000}"/>
    <cellStyle name="Notas 2 9 2" xfId="343" xr:uid="{00000000-0005-0000-0000-000083010000}"/>
    <cellStyle name="Notas 2 9 2 2" xfId="461" xr:uid="{00000000-0005-0000-0000-000084010000}"/>
    <cellStyle name="Note" xfId="172" xr:uid="{00000000-0005-0000-0000-000085010000}"/>
    <cellStyle name="Note 10" xfId="344" xr:uid="{00000000-0005-0000-0000-000086010000}"/>
    <cellStyle name="Note 10 2" xfId="462" xr:uid="{00000000-0005-0000-0000-000087010000}"/>
    <cellStyle name="Note 2" xfId="173" xr:uid="{00000000-0005-0000-0000-000088010000}"/>
    <cellStyle name="Note 2 2" xfId="345" xr:uid="{00000000-0005-0000-0000-000089010000}"/>
    <cellStyle name="Note 2 2 2" xfId="463" xr:uid="{00000000-0005-0000-0000-00008A010000}"/>
    <cellStyle name="Note 3" xfId="174" xr:uid="{00000000-0005-0000-0000-00008B010000}"/>
    <cellStyle name="Note 3 2" xfId="346" xr:uid="{00000000-0005-0000-0000-00008C010000}"/>
    <cellStyle name="Note 3 2 2" xfId="464" xr:uid="{00000000-0005-0000-0000-00008D010000}"/>
    <cellStyle name="Note 4" xfId="175" xr:uid="{00000000-0005-0000-0000-00008E010000}"/>
    <cellStyle name="Note 4 2" xfId="347" xr:uid="{00000000-0005-0000-0000-00008F010000}"/>
    <cellStyle name="Note 4 2 2" xfId="465" xr:uid="{00000000-0005-0000-0000-000090010000}"/>
    <cellStyle name="Note 5" xfId="176" xr:uid="{00000000-0005-0000-0000-000091010000}"/>
    <cellStyle name="Note 5 2" xfId="348" xr:uid="{00000000-0005-0000-0000-000092010000}"/>
    <cellStyle name="Note 5 2 2" xfId="466" xr:uid="{00000000-0005-0000-0000-000093010000}"/>
    <cellStyle name="Note 6" xfId="177" xr:uid="{00000000-0005-0000-0000-000094010000}"/>
    <cellStyle name="Note 6 2" xfId="349" xr:uid="{00000000-0005-0000-0000-000095010000}"/>
    <cellStyle name="Note 6 2 2" xfId="467" xr:uid="{00000000-0005-0000-0000-000096010000}"/>
    <cellStyle name="Note 7" xfId="178" xr:uid="{00000000-0005-0000-0000-000097010000}"/>
    <cellStyle name="Note 7 2" xfId="350" xr:uid="{00000000-0005-0000-0000-000098010000}"/>
    <cellStyle name="Note 7 2 2" xfId="468" xr:uid="{00000000-0005-0000-0000-000099010000}"/>
    <cellStyle name="Note 8" xfId="179" xr:uid="{00000000-0005-0000-0000-00009A010000}"/>
    <cellStyle name="Note 8 2" xfId="351" xr:uid="{00000000-0005-0000-0000-00009B010000}"/>
    <cellStyle name="Note 8 2 2" xfId="469" xr:uid="{00000000-0005-0000-0000-00009C010000}"/>
    <cellStyle name="Note 9" xfId="180" xr:uid="{00000000-0005-0000-0000-00009D010000}"/>
    <cellStyle name="Note 9 2" xfId="352" xr:uid="{00000000-0005-0000-0000-00009E010000}"/>
    <cellStyle name="Note 9 2 2" xfId="470" xr:uid="{00000000-0005-0000-0000-00009F010000}"/>
    <cellStyle name="Output" xfId="181" xr:uid="{00000000-0005-0000-0000-0000A0010000}"/>
    <cellStyle name="Output 10" xfId="353" xr:uid="{00000000-0005-0000-0000-0000A1010000}"/>
    <cellStyle name="Output 10 2" xfId="471" xr:uid="{00000000-0005-0000-0000-0000A2010000}"/>
    <cellStyle name="Output 2" xfId="182" xr:uid="{00000000-0005-0000-0000-0000A3010000}"/>
    <cellStyle name="Output 2 2" xfId="354" xr:uid="{00000000-0005-0000-0000-0000A4010000}"/>
    <cellStyle name="Output 2 2 2" xfId="472" xr:uid="{00000000-0005-0000-0000-0000A5010000}"/>
    <cellStyle name="Output 3" xfId="183" xr:uid="{00000000-0005-0000-0000-0000A6010000}"/>
    <cellStyle name="Output 3 2" xfId="355" xr:uid="{00000000-0005-0000-0000-0000A7010000}"/>
    <cellStyle name="Output 3 2 2" xfId="473" xr:uid="{00000000-0005-0000-0000-0000A8010000}"/>
    <cellStyle name="Output 4" xfId="184" xr:uid="{00000000-0005-0000-0000-0000A9010000}"/>
    <cellStyle name="Output 4 2" xfId="356" xr:uid="{00000000-0005-0000-0000-0000AA010000}"/>
    <cellStyle name="Output 4 2 2" xfId="474" xr:uid="{00000000-0005-0000-0000-0000AB010000}"/>
    <cellStyle name="Output 5" xfId="185" xr:uid="{00000000-0005-0000-0000-0000AC010000}"/>
    <cellStyle name="Output 5 2" xfId="357" xr:uid="{00000000-0005-0000-0000-0000AD010000}"/>
    <cellStyle name="Output 5 2 2" xfId="475" xr:uid="{00000000-0005-0000-0000-0000AE010000}"/>
    <cellStyle name="Output 6" xfId="186" xr:uid="{00000000-0005-0000-0000-0000AF010000}"/>
    <cellStyle name="Output 6 2" xfId="358" xr:uid="{00000000-0005-0000-0000-0000B0010000}"/>
    <cellStyle name="Output 6 2 2" xfId="476" xr:uid="{00000000-0005-0000-0000-0000B1010000}"/>
    <cellStyle name="Output 7" xfId="187" xr:uid="{00000000-0005-0000-0000-0000B2010000}"/>
    <cellStyle name="Output 7 2" xfId="359" xr:uid="{00000000-0005-0000-0000-0000B3010000}"/>
    <cellStyle name="Output 7 2 2" xfId="477" xr:uid="{00000000-0005-0000-0000-0000B4010000}"/>
    <cellStyle name="Output 8" xfId="188" xr:uid="{00000000-0005-0000-0000-0000B5010000}"/>
    <cellStyle name="Output 8 2" xfId="360" xr:uid="{00000000-0005-0000-0000-0000B6010000}"/>
    <cellStyle name="Output 8 2 2" xfId="478" xr:uid="{00000000-0005-0000-0000-0000B7010000}"/>
    <cellStyle name="Output 9" xfId="189" xr:uid="{00000000-0005-0000-0000-0000B8010000}"/>
    <cellStyle name="Output 9 2" xfId="361" xr:uid="{00000000-0005-0000-0000-0000B9010000}"/>
    <cellStyle name="Output 9 2 2" xfId="479" xr:uid="{00000000-0005-0000-0000-0000BA010000}"/>
    <cellStyle name="Percent" xfId="515" xr:uid="{00000000-0005-0000-0000-0000BB010000}"/>
    <cellStyle name="Percent 2" xfId="397" xr:uid="{00000000-0005-0000-0000-0000BC010000}"/>
    <cellStyle name="Percent 3" xfId="405" xr:uid="{00000000-0005-0000-0000-0000BD010000}"/>
    <cellStyle name="Porcentaje 2" xfId="190" xr:uid="{00000000-0005-0000-0000-0000BE010000}"/>
    <cellStyle name="Porcentaje 2 2" xfId="281" xr:uid="{00000000-0005-0000-0000-0000BF010000}"/>
    <cellStyle name="Porcentaje 2 3" xfId="280" xr:uid="{00000000-0005-0000-0000-0000C0010000}"/>
    <cellStyle name="Porcentaje 3" xfId="191" xr:uid="{00000000-0005-0000-0000-0000C1010000}"/>
    <cellStyle name="Porcentaje 4" xfId="192" xr:uid="{00000000-0005-0000-0000-0000C2010000}"/>
    <cellStyle name="Porcentual 2" xfId="193" xr:uid="{00000000-0005-0000-0000-0000C3010000}"/>
    <cellStyle name="Porcentual 2 2" xfId="194" xr:uid="{00000000-0005-0000-0000-0000C4010000}"/>
    <cellStyle name="Porcentual 2 3" xfId="195" xr:uid="{00000000-0005-0000-0000-0000C5010000}"/>
    <cellStyle name="Porcentual 2 4" xfId="196" xr:uid="{00000000-0005-0000-0000-0000C6010000}"/>
    <cellStyle name="Porcentual 2 5" xfId="197" xr:uid="{00000000-0005-0000-0000-0000C7010000}"/>
    <cellStyle name="Porcentual 2 6" xfId="198" xr:uid="{00000000-0005-0000-0000-0000C8010000}"/>
    <cellStyle name="Porcentual 2 7" xfId="199" xr:uid="{00000000-0005-0000-0000-0000C9010000}"/>
    <cellStyle name="Porcentual 2 8" xfId="200" xr:uid="{00000000-0005-0000-0000-0000CA010000}"/>
    <cellStyle name="Porcentual 3" xfId="201" xr:uid="{00000000-0005-0000-0000-0000CB010000}"/>
    <cellStyle name="Porcentual 3 2" xfId="282" xr:uid="{00000000-0005-0000-0000-0000CC010000}"/>
    <cellStyle name="Porcentual 4" xfId="202" xr:uid="{00000000-0005-0000-0000-0000CD010000}"/>
    <cellStyle name="Porcentual 4 2" xfId="203" xr:uid="{00000000-0005-0000-0000-0000CE010000}"/>
    <cellStyle name="Punto0" xfId="283" xr:uid="{00000000-0005-0000-0000-0000CF010000}"/>
    <cellStyle name="Punto0 2" xfId="284" xr:uid="{00000000-0005-0000-0000-0000D0010000}"/>
    <cellStyle name="Salida 2" xfId="204" xr:uid="{00000000-0005-0000-0000-0000D1010000}"/>
    <cellStyle name="Salida 2 10" xfId="362" xr:uid="{00000000-0005-0000-0000-0000D2010000}"/>
    <cellStyle name="Salida 2 10 2" xfId="480" xr:uid="{00000000-0005-0000-0000-0000D3010000}"/>
    <cellStyle name="Salida 2 2" xfId="205" xr:uid="{00000000-0005-0000-0000-0000D4010000}"/>
    <cellStyle name="Salida 2 2 2" xfId="363" xr:uid="{00000000-0005-0000-0000-0000D5010000}"/>
    <cellStyle name="Salida 2 2 2 2" xfId="481" xr:uid="{00000000-0005-0000-0000-0000D6010000}"/>
    <cellStyle name="Salida 2 3" xfId="206" xr:uid="{00000000-0005-0000-0000-0000D7010000}"/>
    <cellStyle name="Salida 2 3 2" xfId="364" xr:uid="{00000000-0005-0000-0000-0000D8010000}"/>
    <cellStyle name="Salida 2 3 2 2" xfId="482" xr:uid="{00000000-0005-0000-0000-0000D9010000}"/>
    <cellStyle name="Salida 2 4" xfId="207" xr:uid="{00000000-0005-0000-0000-0000DA010000}"/>
    <cellStyle name="Salida 2 4 2" xfId="365" xr:uid="{00000000-0005-0000-0000-0000DB010000}"/>
    <cellStyle name="Salida 2 4 2 2" xfId="483" xr:uid="{00000000-0005-0000-0000-0000DC010000}"/>
    <cellStyle name="Salida 2 5" xfId="208" xr:uid="{00000000-0005-0000-0000-0000DD010000}"/>
    <cellStyle name="Salida 2 5 2" xfId="366" xr:uid="{00000000-0005-0000-0000-0000DE010000}"/>
    <cellStyle name="Salida 2 5 2 2" xfId="484" xr:uid="{00000000-0005-0000-0000-0000DF010000}"/>
    <cellStyle name="Salida 2 6" xfId="209" xr:uid="{00000000-0005-0000-0000-0000E0010000}"/>
    <cellStyle name="Salida 2 6 2" xfId="367" xr:uid="{00000000-0005-0000-0000-0000E1010000}"/>
    <cellStyle name="Salida 2 6 2 2" xfId="485" xr:uid="{00000000-0005-0000-0000-0000E2010000}"/>
    <cellStyle name="Salida 2 7" xfId="210" xr:uid="{00000000-0005-0000-0000-0000E3010000}"/>
    <cellStyle name="Salida 2 7 2" xfId="368" xr:uid="{00000000-0005-0000-0000-0000E4010000}"/>
    <cellStyle name="Salida 2 7 2 2" xfId="486" xr:uid="{00000000-0005-0000-0000-0000E5010000}"/>
    <cellStyle name="Salida 2 8" xfId="211" xr:uid="{00000000-0005-0000-0000-0000E6010000}"/>
    <cellStyle name="Salida 2 8 2" xfId="369" xr:uid="{00000000-0005-0000-0000-0000E7010000}"/>
    <cellStyle name="Salida 2 8 2 2" xfId="487" xr:uid="{00000000-0005-0000-0000-0000E8010000}"/>
    <cellStyle name="Salida 2 9" xfId="212" xr:uid="{00000000-0005-0000-0000-0000E9010000}"/>
    <cellStyle name="Salida 2 9 2" xfId="370" xr:uid="{00000000-0005-0000-0000-0000EA010000}"/>
    <cellStyle name="Salida 2 9 2 2" xfId="488" xr:uid="{00000000-0005-0000-0000-0000EB010000}"/>
    <cellStyle name="Texto de advertencia 2" xfId="213" xr:uid="{00000000-0005-0000-0000-0000EC010000}"/>
    <cellStyle name="Texto explicativo 2" xfId="214" xr:uid="{00000000-0005-0000-0000-0000ED010000}"/>
    <cellStyle name="Title" xfId="215" xr:uid="{00000000-0005-0000-0000-0000EE010000}"/>
    <cellStyle name="Título 1 2" xfId="216" xr:uid="{00000000-0005-0000-0000-0000EF010000}"/>
    <cellStyle name="Título 2 2" xfId="217" xr:uid="{00000000-0005-0000-0000-0000F0010000}"/>
    <cellStyle name="Título 3 2" xfId="218" xr:uid="{00000000-0005-0000-0000-0000F1010000}"/>
    <cellStyle name="Título 4" xfId="219" xr:uid="{00000000-0005-0000-0000-0000F2010000}"/>
    <cellStyle name="Total 2" xfId="220" xr:uid="{00000000-0005-0000-0000-0000F3010000}"/>
    <cellStyle name="Total 2 10" xfId="371" xr:uid="{00000000-0005-0000-0000-0000F4010000}"/>
    <cellStyle name="Total 2 10 2" xfId="489" xr:uid="{00000000-0005-0000-0000-0000F5010000}"/>
    <cellStyle name="Total 2 2" xfId="221" xr:uid="{00000000-0005-0000-0000-0000F6010000}"/>
    <cellStyle name="Total 2 2 2" xfId="372" xr:uid="{00000000-0005-0000-0000-0000F7010000}"/>
    <cellStyle name="Total 2 2 2 2" xfId="490" xr:uid="{00000000-0005-0000-0000-0000F8010000}"/>
    <cellStyle name="Total 2 3" xfId="222" xr:uid="{00000000-0005-0000-0000-0000F9010000}"/>
    <cellStyle name="Total 2 3 2" xfId="373" xr:uid="{00000000-0005-0000-0000-0000FA010000}"/>
    <cellStyle name="Total 2 3 2 2" xfId="491" xr:uid="{00000000-0005-0000-0000-0000FB010000}"/>
    <cellStyle name="Total 2 4" xfId="223" xr:uid="{00000000-0005-0000-0000-0000FC010000}"/>
    <cellStyle name="Total 2 4 2" xfId="374" xr:uid="{00000000-0005-0000-0000-0000FD010000}"/>
    <cellStyle name="Total 2 4 2 2" xfId="492" xr:uid="{00000000-0005-0000-0000-0000FE010000}"/>
    <cellStyle name="Total 2 5" xfId="224" xr:uid="{00000000-0005-0000-0000-0000FF010000}"/>
    <cellStyle name="Total 2 5 2" xfId="375" xr:uid="{00000000-0005-0000-0000-000000020000}"/>
    <cellStyle name="Total 2 5 2 2" xfId="493" xr:uid="{00000000-0005-0000-0000-000001020000}"/>
    <cellStyle name="Total 2 6" xfId="225" xr:uid="{00000000-0005-0000-0000-000002020000}"/>
    <cellStyle name="Total 2 6 2" xfId="376" xr:uid="{00000000-0005-0000-0000-000003020000}"/>
    <cellStyle name="Total 2 6 2 2" xfId="494" xr:uid="{00000000-0005-0000-0000-000004020000}"/>
    <cellStyle name="Total 2 7" xfId="226" xr:uid="{00000000-0005-0000-0000-000005020000}"/>
    <cellStyle name="Total 2 7 2" xfId="377" xr:uid="{00000000-0005-0000-0000-000006020000}"/>
    <cellStyle name="Total 2 7 2 2" xfId="495" xr:uid="{00000000-0005-0000-0000-000007020000}"/>
    <cellStyle name="Total 2 8" xfId="227" xr:uid="{00000000-0005-0000-0000-000008020000}"/>
    <cellStyle name="Total 2 8 2" xfId="378" xr:uid="{00000000-0005-0000-0000-000009020000}"/>
    <cellStyle name="Total 2 8 2 2" xfId="496" xr:uid="{00000000-0005-0000-0000-00000A020000}"/>
    <cellStyle name="Total 2 9" xfId="228" xr:uid="{00000000-0005-0000-0000-00000B020000}"/>
    <cellStyle name="Total 2 9 2" xfId="379" xr:uid="{00000000-0005-0000-0000-00000C020000}"/>
    <cellStyle name="Total 2 9 2 2" xfId="497" xr:uid="{00000000-0005-0000-0000-00000D020000}"/>
    <cellStyle name="Warning Text" xfId="229" xr:uid="{00000000-0005-0000-0000-00000E020000}"/>
  </cellStyles>
  <dxfs count="3767">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b/>
        <i val="0"/>
      </font>
      <fill>
        <patternFill>
          <bgColor theme="0"/>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b/>
        <i val="0"/>
      </font>
      <fill>
        <patternFill>
          <bgColor theme="0"/>
        </patternFill>
      </fill>
    </dxf>
    <dxf>
      <font>
        <b/>
        <i val="0"/>
      </font>
      <fill>
        <patternFill>
          <bgColor theme="0"/>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theme="5" tint="-0.24994659260841701"/>
      </font>
      <fill>
        <patternFill>
          <bgColor theme="5" tint="0.59996337778862885"/>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color auto="1"/>
      </font>
      <fill>
        <patternFill>
          <bgColor rgb="FF92D050"/>
        </patternFill>
      </fill>
    </dxf>
    <dxf>
      <font>
        <color theme="0"/>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rgb="FFFFC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6" tint="-0.24994659260841701"/>
      </font>
    </dxf>
    <dxf>
      <font>
        <color rgb="FFFF0000"/>
      </font>
    </dxf>
    <dxf>
      <font>
        <color theme="6" tint="-0.24994659260841701"/>
      </font>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50F828"/>
      <color rgb="FF00FFFF"/>
      <color rgb="FFFF00FF"/>
      <color rgb="FFFF5050"/>
      <color rgb="FF8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6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13.xml"/><Relationship Id="rId84" Type="http://schemas.openxmlformats.org/officeDocument/2006/relationships/externalLink" Target="externalLinks/externalLink34.xml"/><Relationship Id="rId138" Type="http://schemas.openxmlformats.org/officeDocument/2006/relationships/externalLink" Target="externalLinks/externalLink88.xml"/><Relationship Id="rId159" Type="http://schemas.openxmlformats.org/officeDocument/2006/relationships/externalLink" Target="externalLinks/externalLink109.xml"/><Relationship Id="rId170" Type="http://schemas.openxmlformats.org/officeDocument/2006/relationships/calcChain" Target="calcChain.xml"/><Relationship Id="rId107" Type="http://schemas.openxmlformats.org/officeDocument/2006/relationships/externalLink" Target="externalLinks/externalLink5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3.xml"/><Relationship Id="rId74" Type="http://schemas.openxmlformats.org/officeDocument/2006/relationships/externalLink" Target="externalLinks/externalLink24.xml"/><Relationship Id="rId128" Type="http://schemas.openxmlformats.org/officeDocument/2006/relationships/externalLink" Target="externalLinks/externalLink78.xml"/><Relationship Id="rId149" Type="http://schemas.openxmlformats.org/officeDocument/2006/relationships/externalLink" Target="externalLinks/externalLink99.xml"/><Relationship Id="rId5" Type="http://schemas.openxmlformats.org/officeDocument/2006/relationships/worksheet" Target="worksheets/sheet5.xml"/><Relationship Id="rId95" Type="http://schemas.openxmlformats.org/officeDocument/2006/relationships/externalLink" Target="externalLinks/externalLink45.xml"/><Relationship Id="rId160" Type="http://schemas.openxmlformats.org/officeDocument/2006/relationships/externalLink" Target="externalLinks/externalLink110.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14.xml"/><Relationship Id="rId118" Type="http://schemas.openxmlformats.org/officeDocument/2006/relationships/externalLink" Target="externalLinks/externalLink68.xml"/><Relationship Id="rId139" Type="http://schemas.openxmlformats.org/officeDocument/2006/relationships/externalLink" Target="externalLinks/externalLink89.xml"/><Relationship Id="rId85" Type="http://schemas.openxmlformats.org/officeDocument/2006/relationships/externalLink" Target="externalLinks/externalLink35.xml"/><Relationship Id="rId150" Type="http://schemas.openxmlformats.org/officeDocument/2006/relationships/externalLink" Target="externalLinks/externalLink100.xml"/><Relationship Id="rId171" Type="http://schemas.openxmlformats.org/officeDocument/2006/relationships/customXml" Target="../customXml/item1.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58.xml"/><Relationship Id="rId129" Type="http://schemas.openxmlformats.org/officeDocument/2006/relationships/externalLink" Target="externalLinks/externalLink79.xml"/><Relationship Id="rId54" Type="http://schemas.openxmlformats.org/officeDocument/2006/relationships/externalLink" Target="externalLinks/externalLink4.xml"/><Relationship Id="rId75" Type="http://schemas.openxmlformats.org/officeDocument/2006/relationships/externalLink" Target="externalLinks/externalLink25.xml"/><Relationship Id="rId96" Type="http://schemas.openxmlformats.org/officeDocument/2006/relationships/externalLink" Target="externalLinks/externalLink46.xml"/><Relationship Id="rId140" Type="http://schemas.openxmlformats.org/officeDocument/2006/relationships/externalLink" Target="externalLinks/externalLink90.xml"/><Relationship Id="rId161" Type="http://schemas.openxmlformats.org/officeDocument/2006/relationships/externalLink" Target="externalLinks/externalLink11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64.xml"/><Relationship Id="rId119" Type="http://schemas.openxmlformats.org/officeDocument/2006/relationships/externalLink" Target="externalLinks/externalLink69.xml"/><Relationship Id="rId44" Type="http://schemas.openxmlformats.org/officeDocument/2006/relationships/worksheet" Target="worksheets/sheet44.xml"/><Relationship Id="rId60" Type="http://schemas.openxmlformats.org/officeDocument/2006/relationships/externalLink" Target="externalLinks/externalLink10.xml"/><Relationship Id="rId65" Type="http://schemas.openxmlformats.org/officeDocument/2006/relationships/externalLink" Target="externalLinks/externalLink15.xml"/><Relationship Id="rId81" Type="http://schemas.openxmlformats.org/officeDocument/2006/relationships/externalLink" Target="externalLinks/externalLink31.xml"/><Relationship Id="rId86" Type="http://schemas.openxmlformats.org/officeDocument/2006/relationships/externalLink" Target="externalLinks/externalLink36.xml"/><Relationship Id="rId130" Type="http://schemas.openxmlformats.org/officeDocument/2006/relationships/externalLink" Target="externalLinks/externalLink80.xml"/><Relationship Id="rId135" Type="http://schemas.openxmlformats.org/officeDocument/2006/relationships/externalLink" Target="externalLinks/externalLink85.xml"/><Relationship Id="rId151" Type="http://schemas.openxmlformats.org/officeDocument/2006/relationships/externalLink" Target="externalLinks/externalLink101.xml"/><Relationship Id="rId156" Type="http://schemas.openxmlformats.org/officeDocument/2006/relationships/externalLink" Target="externalLinks/externalLink106.xml"/><Relationship Id="rId172" Type="http://schemas.openxmlformats.org/officeDocument/2006/relationships/customXml" Target="../customXml/item2.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5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externalLink" Target="externalLinks/externalLink5.xml"/><Relationship Id="rId76" Type="http://schemas.openxmlformats.org/officeDocument/2006/relationships/externalLink" Target="externalLinks/externalLink26.xml"/><Relationship Id="rId97" Type="http://schemas.openxmlformats.org/officeDocument/2006/relationships/externalLink" Target="externalLinks/externalLink47.xml"/><Relationship Id="rId104" Type="http://schemas.openxmlformats.org/officeDocument/2006/relationships/externalLink" Target="externalLinks/externalLink54.xml"/><Relationship Id="rId120" Type="http://schemas.openxmlformats.org/officeDocument/2006/relationships/externalLink" Target="externalLinks/externalLink70.xml"/><Relationship Id="rId125" Type="http://schemas.openxmlformats.org/officeDocument/2006/relationships/externalLink" Target="externalLinks/externalLink75.xml"/><Relationship Id="rId141" Type="http://schemas.openxmlformats.org/officeDocument/2006/relationships/externalLink" Target="externalLinks/externalLink91.xml"/><Relationship Id="rId146" Type="http://schemas.openxmlformats.org/officeDocument/2006/relationships/externalLink" Target="externalLinks/externalLink96.xml"/><Relationship Id="rId167"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21.xml"/><Relationship Id="rId92" Type="http://schemas.openxmlformats.org/officeDocument/2006/relationships/externalLink" Target="externalLinks/externalLink42.xml"/><Relationship Id="rId162" Type="http://schemas.openxmlformats.org/officeDocument/2006/relationships/externalLink" Target="externalLinks/externalLink11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16.xml"/><Relationship Id="rId87" Type="http://schemas.openxmlformats.org/officeDocument/2006/relationships/externalLink" Target="externalLinks/externalLink37.xml"/><Relationship Id="rId110" Type="http://schemas.openxmlformats.org/officeDocument/2006/relationships/externalLink" Target="externalLinks/externalLink60.xml"/><Relationship Id="rId115" Type="http://schemas.openxmlformats.org/officeDocument/2006/relationships/externalLink" Target="externalLinks/externalLink65.xml"/><Relationship Id="rId131" Type="http://schemas.openxmlformats.org/officeDocument/2006/relationships/externalLink" Target="externalLinks/externalLink81.xml"/><Relationship Id="rId136" Type="http://schemas.openxmlformats.org/officeDocument/2006/relationships/externalLink" Target="externalLinks/externalLink86.xml"/><Relationship Id="rId157" Type="http://schemas.openxmlformats.org/officeDocument/2006/relationships/externalLink" Target="externalLinks/externalLink107.xml"/><Relationship Id="rId61" Type="http://schemas.openxmlformats.org/officeDocument/2006/relationships/externalLink" Target="externalLinks/externalLink11.xml"/><Relationship Id="rId82" Type="http://schemas.openxmlformats.org/officeDocument/2006/relationships/externalLink" Target="externalLinks/externalLink32.xml"/><Relationship Id="rId152" Type="http://schemas.openxmlformats.org/officeDocument/2006/relationships/externalLink" Target="externalLinks/externalLink102.xml"/><Relationship Id="rId173"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6.xml"/><Relationship Id="rId77" Type="http://schemas.openxmlformats.org/officeDocument/2006/relationships/externalLink" Target="externalLinks/externalLink27.xml"/><Relationship Id="rId100" Type="http://schemas.openxmlformats.org/officeDocument/2006/relationships/externalLink" Target="externalLinks/externalLink50.xml"/><Relationship Id="rId105" Type="http://schemas.openxmlformats.org/officeDocument/2006/relationships/externalLink" Target="externalLinks/externalLink55.xml"/><Relationship Id="rId126" Type="http://schemas.openxmlformats.org/officeDocument/2006/relationships/externalLink" Target="externalLinks/externalLink76.xml"/><Relationship Id="rId147" Type="http://schemas.openxmlformats.org/officeDocument/2006/relationships/externalLink" Target="externalLinks/externalLink97.xml"/><Relationship Id="rId16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1.xml"/><Relationship Id="rId72" Type="http://schemas.openxmlformats.org/officeDocument/2006/relationships/externalLink" Target="externalLinks/externalLink22.xml"/><Relationship Id="rId93" Type="http://schemas.openxmlformats.org/officeDocument/2006/relationships/externalLink" Target="externalLinks/externalLink43.xml"/><Relationship Id="rId98" Type="http://schemas.openxmlformats.org/officeDocument/2006/relationships/externalLink" Target="externalLinks/externalLink48.xml"/><Relationship Id="rId121" Type="http://schemas.openxmlformats.org/officeDocument/2006/relationships/externalLink" Target="externalLinks/externalLink71.xml"/><Relationship Id="rId142" Type="http://schemas.openxmlformats.org/officeDocument/2006/relationships/externalLink" Target="externalLinks/externalLink92.xml"/><Relationship Id="rId163" Type="http://schemas.openxmlformats.org/officeDocument/2006/relationships/externalLink" Target="externalLinks/externalLink11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17.xml"/><Relationship Id="rId116" Type="http://schemas.openxmlformats.org/officeDocument/2006/relationships/externalLink" Target="externalLinks/externalLink66.xml"/><Relationship Id="rId137" Type="http://schemas.openxmlformats.org/officeDocument/2006/relationships/externalLink" Target="externalLinks/externalLink87.xml"/><Relationship Id="rId158" Type="http://schemas.openxmlformats.org/officeDocument/2006/relationships/externalLink" Target="externalLinks/externalLink10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2.xml"/><Relationship Id="rId83" Type="http://schemas.openxmlformats.org/officeDocument/2006/relationships/externalLink" Target="externalLinks/externalLink33.xml"/><Relationship Id="rId88" Type="http://schemas.openxmlformats.org/officeDocument/2006/relationships/externalLink" Target="externalLinks/externalLink38.xml"/><Relationship Id="rId111" Type="http://schemas.openxmlformats.org/officeDocument/2006/relationships/externalLink" Target="externalLinks/externalLink61.xml"/><Relationship Id="rId132" Type="http://schemas.openxmlformats.org/officeDocument/2006/relationships/externalLink" Target="externalLinks/externalLink82.xml"/><Relationship Id="rId153" Type="http://schemas.openxmlformats.org/officeDocument/2006/relationships/externalLink" Target="externalLinks/externalLink103.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7.xml"/><Relationship Id="rId106" Type="http://schemas.openxmlformats.org/officeDocument/2006/relationships/externalLink" Target="externalLinks/externalLink56.xml"/><Relationship Id="rId127" Type="http://schemas.openxmlformats.org/officeDocument/2006/relationships/externalLink" Target="externalLinks/externalLink7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2.xml"/><Relationship Id="rId73" Type="http://schemas.openxmlformats.org/officeDocument/2006/relationships/externalLink" Target="externalLinks/externalLink23.xml"/><Relationship Id="rId78" Type="http://schemas.openxmlformats.org/officeDocument/2006/relationships/externalLink" Target="externalLinks/externalLink28.xml"/><Relationship Id="rId94" Type="http://schemas.openxmlformats.org/officeDocument/2006/relationships/externalLink" Target="externalLinks/externalLink44.xml"/><Relationship Id="rId99" Type="http://schemas.openxmlformats.org/officeDocument/2006/relationships/externalLink" Target="externalLinks/externalLink49.xml"/><Relationship Id="rId101" Type="http://schemas.openxmlformats.org/officeDocument/2006/relationships/externalLink" Target="externalLinks/externalLink51.xml"/><Relationship Id="rId122" Type="http://schemas.openxmlformats.org/officeDocument/2006/relationships/externalLink" Target="externalLinks/externalLink72.xml"/><Relationship Id="rId143" Type="http://schemas.openxmlformats.org/officeDocument/2006/relationships/externalLink" Target="externalLinks/externalLink93.xml"/><Relationship Id="rId148" Type="http://schemas.openxmlformats.org/officeDocument/2006/relationships/externalLink" Target="externalLinks/externalLink98.xml"/><Relationship Id="rId164" Type="http://schemas.openxmlformats.org/officeDocument/2006/relationships/externalLink" Target="externalLinks/externalLink114.xml"/><Relationship Id="rId16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18.xml"/><Relationship Id="rId89" Type="http://schemas.openxmlformats.org/officeDocument/2006/relationships/externalLink" Target="externalLinks/externalLink39.xml"/><Relationship Id="rId112" Type="http://schemas.openxmlformats.org/officeDocument/2006/relationships/externalLink" Target="externalLinks/externalLink62.xml"/><Relationship Id="rId133" Type="http://schemas.openxmlformats.org/officeDocument/2006/relationships/externalLink" Target="externalLinks/externalLink83.xml"/><Relationship Id="rId154" Type="http://schemas.openxmlformats.org/officeDocument/2006/relationships/externalLink" Target="externalLinks/externalLink10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8.xml"/><Relationship Id="rId79" Type="http://schemas.openxmlformats.org/officeDocument/2006/relationships/externalLink" Target="externalLinks/externalLink29.xml"/><Relationship Id="rId102" Type="http://schemas.openxmlformats.org/officeDocument/2006/relationships/externalLink" Target="externalLinks/externalLink52.xml"/><Relationship Id="rId123" Type="http://schemas.openxmlformats.org/officeDocument/2006/relationships/externalLink" Target="externalLinks/externalLink73.xml"/><Relationship Id="rId144" Type="http://schemas.openxmlformats.org/officeDocument/2006/relationships/externalLink" Target="externalLinks/externalLink94.xml"/><Relationship Id="rId90" Type="http://schemas.openxmlformats.org/officeDocument/2006/relationships/externalLink" Target="externalLinks/externalLink40.xml"/><Relationship Id="rId165" Type="http://schemas.openxmlformats.org/officeDocument/2006/relationships/externalLink" Target="externalLinks/externalLink115.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19.xml"/><Relationship Id="rId113" Type="http://schemas.openxmlformats.org/officeDocument/2006/relationships/externalLink" Target="externalLinks/externalLink63.xml"/><Relationship Id="rId134" Type="http://schemas.openxmlformats.org/officeDocument/2006/relationships/externalLink" Target="externalLinks/externalLink84.xml"/><Relationship Id="rId80" Type="http://schemas.openxmlformats.org/officeDocument/2006/relationships/externalLink" Target="externalLinks/externalLink30.xml"/><Relationship Id="rId155" Type="http://schemas.openxmlformats.org/officeDocument/2006/relationships/externalLink" Target="externalLinks/externalLink10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9.xml"/><Relationship Id="rId103" Type="http://schemas.openxmlformats.org/officeDocument/2006/relationships/externalLink" Target="externalLinks/externalLink53.xml"/><Relationship Id="rId124" Type="http://schemas.openxmlformats.org/officeDocument/2006/relationships/externalLink" Target="externalLinks/externalLink74.xml"/><Relationship Id="rId70" Type="http://schemas.openxmlformats.org/officeDocument/2006/relationships/externalLink" Target="externalLinks/externalLink20.xml"/><Relationship Id="rId91" Type="http://schemas.openxmlformats.org/officeDocument/2006/relationships/externalLink" Target="externalLinks/externalLink41.xml"/><Relationship Id="rId145" Type="http://schemas.openxmlformats.org/officeDocument/2006/relationships/externalLink" Target="externalLinks/externalLink95.xml"/><Relationship Id="rId166" Type="http://schemas.openxmlformats.org/officeDocument/2006/relationships/externalLink" Target="externalLinks/externalLink116.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png"/><Relationship Id="rId1" Type="http://schemas.openxmlformats.org/officeDocument/2006/relationships/image" Target="../media/image4.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jpg"/></Relationships>
</file>

<file path=xl/drawings/_rels/drawing4.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22.png"/><Relationship Id="rId3" Type="http://schemas.openxmlformats.org/officeDocument/2006/relationships/image" Target="../media/image12.png"/><Relationship Id="rId7" Type="http://schemas.openxmlformats.org/officeDocument/2006/relationships/image" Target="../media/image16.png"/><Relationship Id="rId12" Type="http://schemas.openxmlformats.org/officeDocument/2006/relationships/image" Target="../media/image21.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5.png"/><Relationship Id="rId11" Type="http://schemas.openxmlformats.org/officeDocument/2006/relationships/image" Target="../media/image20.png"/><Relationship Id="rId5" Type="http://schemas.openxmlformats.org/officeDocument/2006/relationships/image" Target="../media/image14.emf"/><Relationship Id="rId10" Type="http://schemas.openxmlformats.org/officeDocument/2006/relationships/image" Target="../media/image19.png"/><Relationship Id="rId4" Type="http://schemas.openxmlformats.org/officeDocument/2006/relationships/image" Target="../media/image13.png"/><Relationship Id="rId9" Type="http://schemas.openxmlformats.org/officeDocument/2006/relationships/image" Target="../media/image18.png"/></Relationships>
</file>

<file path=xl/drawings/_rels/drawing5.xml.rels><?xml version="1.0" encoding="UTF-8" standalone="yes"?>
<Relationships xmlns="http://schemas.openxmlformats.org/package/2006/relationships"><Relationship Id="rId8" Type="http://schemas.openxmlformats.org/officeDocument/2006/relationships/image" Target="../media/image25.png"/><Relationship Id="rId3" Type="http://schemas.openxmlformats.org/officeDocument/2006/relationships/image" Target="../media/image12.png"/><Relationship Id="rId7" Type="http://schemas.openxmlformats.org/officeDocument/2006/relationships/image" Target="../media/image24.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23.png"/><Relationship Id="rId5" Type="http://schemas.openxmlformats.org/officeDocument/2006/relationships/image" Target="../media/image14.emf"/><Relationship Id="rId4" Type="http://schemas.openxmlformats.org/officeDocument/2006/relationships/image" Target="../media/image13.png"/></Relationships>
</file>

<file path=xl/drawings/_rels/drawing6.xml.rels><?xml version="1.0" encoding="UTF-8" standalone="yes"?>
<Relationships xmlns="http://schemas.openxmlformats.org/package/2006/relationships"><Relationship Id="rId8" Type="http://schemas.openxmlformats.org/officeDocument/2006/relationships/image" Target="../media/image28.png"/><Relationship Id="rId3" Type="http://schemas.openxmlformats.org/officeDocument/2006/relationships/image" Target="../media/image12.png"/><Relationship Id="rId7" Type="http://schemas.openxmlformats.org/officeDocument/2006/relationships/image" Target="../media/image27.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26.png"/><Relationship Id="rId5" Type="http://schemas.openxmlformats.org/officeDocument/2006/relationships/image" Target="../media/image14.emf"/><Relationship Id="rId4" Type="http://schemas.openxmlformats.org/officeDocument/2006/relationships/image" Target="../media/image13.png"/></Relationships>
</file>

<file path=xl/drawings/_rels/drawing7.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30.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29.png"/><Relationship Id="rId5" Type="http://schemas.openxmlformats.org/officeDocument/2006/relationships/image" Target="../media/image14.emf"/><Relationship Id="rId4" Type="http://schemas.openxmlformats.org/officeDocument/2006/relationships/image" Target="../media/image13.png"/></Relationships>
</file>

<file path=xl/drawings/_rels/drawing8.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32.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31.png"/><Relationship Id="rId5" Type="http://schemas.openxmlformats.org/officeDocument/2006/relationships/image" Target="../media/image14.emf"/><Relationship Id="rId4" Type="http://schemas.openxmlformats.org/officeDocument/2006/relationships/image" Target="../media/image13.png"/></Relationships>
</file>

<file path=xl/drawings/_rels/drawing9.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34.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33.png"/><Relationship Id="rId5" Type="http://schemas.openxmlformats.org/officeDocument/2006/relationships/image" Target="../media/image14.emf"/><Relationship Id="rId4" Type="http://schemas.openxmlformats.org/officeDocument/2006/relationships/image" Target="../media/image13.png"/></Relationships>
</file>

<file path=xl/drawings/_rels/drawing10.xml.rels><?xml version="1.0" encoding="UTF-8" standalone="yes"?>
<Relationships xmlns="http://schemas.openxmlformats.org/package/2006/relationships"><Relationship Id="rId8" Type="http://schemas.openxmlformats.org/officeDocument/2006/relationships/image" Target="../media/image37.png"/><Relationship Id="rId3" Type="http://schemas.openxmlformats.org/officeDocument/2006/relationships/image" Target="../media/image12.png"/><Relationship Id="rId7" Type="http://schemas.openxmlformats.org/officeDocument/2006/relationships/image" Target="../media/image36.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35.png"/><Relationship Id="rId5" Type="http://schemas.openxmlformats.org/officeDocument/2006/relationships/image" Target="../media/image14.emf"/><Relationship Id="rId4" Type="http://schemas.openxmlformats.org/officeDocument/2006/relationships/image" Target="../media/image13.png"/><Relationship Id="rId9" Type="http://schemas.openxmlformats.org/officeDocument/2006/relationships/image" Target="../media/image38.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40.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39.png"/><Relationship Id="rId5" Type="http://schemas.openxmlformats.org/officeDocument/2006/relationships/image" Target="../media/image14.emf"/><Relationship Id="rId4" Type="http://schemas.openxmlformats.org/officeDocument/2006/relationships/image" Target="../media/image13.png"/></Relationships>
</file>

<file path=xl/drawings/_rels/drawing12.xml.rels><?xml version="1.0" encoding="UTF-8" standalone="yes"?>
<Relationships xmlns="http://schemas.openxmlformats.org/package/2006/relationships"><Relationship Id="rId8" Type="http://schemas.openxmlformats.org/officeDocument/2006/relationships/image" Target="../media/image43.png"/><Relationship Id="rId3" Type="http://schemas.openxmlformats.org/officeDocument/2006/relationships/image" Target="../media/image12.png"/><Relationship Id="rId7" Type="http://schemas.openxmlformats.org/officeDocument/2006/relationships/image" Target="../media/image42.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41.png"/><Relationship Id="rId5" Type="http://schemas.openxmlformats.org/officeDocument/2006/relationships/image" Target="../media/image14.emf"/><Relationship Id="rId4"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45.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44.png"/><Relationship Id="rId5" Type="http://schemas.openxmlformats.org/officeDocument/2006/relationships/image" Target="../media/image14.emf"/><Relationship Id="rId4"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47.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46.png"/><Relationship Id="rId5" Type="http://schemas.openxmlformats.org/officeDocument/2006/relationships/image" Target="../media/image14.emf"/><Relationship Id="rId4" Type="http://schemas.openxmlformats.org/officeDocument/2006/relationships/image" Target="../media/image13.png"/></Relationships>
</file>

<file path=xl/drawings/_rels/drawing15.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49.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48.png"/><Relationship Id="rId5" Type="http://schemas.openxmlformats.org/officeDocument/2006/relationships/image" Target="../media/image14.emf"/><Relationship Id="rId4" Type="http://schemas.openxmlformats.org/officeDocument/2006/relationships/image" Target="../media/image13.png"/></Relationships>
</file>

<file path=xl/drawings/_rels/drawing16.xml.rels><?xml version="1.0" encoding="UTF-8" standalone="yes"?>
<Relationships xmlns="http://schemas.openxmlformats.org/package/2006/relationships"><Relationship Id="rId8" Type="http://schemas.openxmlformats.org/officeDocument/2006/relationships/image" Target="../media/image53.png"/><Relationship Id="rId3" Type="http://schemas.openxmlformats.org/officeDocument/2006/relationships/image" Target="../media/image12.png"/><Relationship Id="rId7" Type="http://schemas.openxmlformats.org/officeDocument/2006/relationships/image" Target="../media/image52.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51.png"/><Relationship Id="rId5" Type="http://schemas.openxmlformats.org/officeDocument/2006/relationships/image" Target="../media/image50.png"/><Relationship Id="rId4" Type="http://schemas.openxmlformats.org/officeDocument/2006/relationships/image" Target="../media/image14.emf"/><Relationship Id="rId9" Type="http://schemas.openxmlformats.org/officeDocument/2006/relationships/image" Target="../media/image54.png"/></Relationships>
</file>

<file path=xl/drawings/_rels/drawing17.xml.rels><?xml version="1.0" encoding="UTF-8" standalone="yes"?>
<Relationships xmlns="http://schemas.openxmlformats.org/package/2006/relationships"><Relationship Id="rId8" Type="http://schemas.openxmlformats.org/officeDocument/2006/relationships/image" Target="../media/image58.png"/><Relationship Id="rId3" Type="http://schemas.openxmlformats.org/officeDocument/2006/relationships/image" Target="../media/image12.png"/><Relationship Id="rId7" Type="http://schemas.openxmlformats.org/officeDocument/2006/relationships/image" Target="../media/image57.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56.png"/><Relationship Id="rId5" Type="http://schemas.openxmlformats.org/officeDocument/2006/relationships/image" Target="../media/image55.png"/><Relationship Id="rId10" Type="http://schemas.openxmlformats.org/officeDocument/2006/relationships/image" Target="../media/image60.png"/><Relationship Id="rId4" Type="http://schemas.openxmlformats.org/officeDocument/2006/relationships/image" Target="../media/image14.emf"/><Relationship Id="rId9" Type="http://schemas.openxmlformats.org/officeDocument/2006/relationships/image" Target="../media/image59.png"/></Relationships>
</file>

<file path=xl/drawings/_rels/drawing18.xml.rels><?xml version="1.0" encoding="UTF-8" standalone="yes"?>
<Relationships xmlns="http://schemas.openxmlformats.org/package/2006/relationships"><Relationship Id="rId8" Type="http://schemas.openxmlformats.org/officeDocument/2006/relationships/image" Target="../media/image64.png"/><Relationship Id="rId3" Type="http://schemas.openxmlformats.org/officeDocument/2006/relationships/image" Target="../media/image12.png"/><Relationship Id="rId7" Type="http://schemas.openxmlformats.org/officeDocument/2006/relationships/image" Target="../media/image63.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62.png"/><Relationship Id="rId5" Type="http://schemas.openxmlformats.org/officeDocument/2006/relationships/image" Target="../media/image61.png"/><Relationship Id="rId4" Type="http://schemas.openxmlformats.org/officeDocument/2006/relationships/image" Target="../media/image14.emf"/><Relationship Id="rId9" Type="http://schemas.openxmlformats.org/officeDocument/2006/relationships/image" Target="../media/image65.png"/></Relationships>
</file>

<file path=xl/drawings/_rels/drawing19.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67.png"/><Relationship Id="rId5" Type="http://schemas.openxmlformats.org/officeDocument/2006/relationships/image" Target="../media/image66.png"/><Relationship Id="rId4" Type="http://schemas.openxmlformats.org/officeDocument/2006/relationships/image" Target="../media/image14.emf"/></Relationships>
</file>

<file path=xl/drawings/_rels/drawing20.xml.rels><?xml version="1.0" encoding="UTF-8" standalone="yes"?>
<Relationships xmlns="http://schemas.openxmlformats.org/package/2006/relationships"><Relationship Id="rId8" Type="http://schemas.openxmlformats.org/officeDocument/2006/relationships/image" Target="../media/image70.png"/><Relationship Id="rId3" Type="http://schemas.openxmlformats.org/officeDocument/2006/relationships/image" Target="../media/image12.png"/><Relationship Id="rId7" Type="http://schemas.openxmlformats.org/officeDocument/2006/relationships/image" Target="../media/image69.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68.png"/><Relationship Id="rId5" Type="http://schemas.openxmlformats.org/officeDocument/2006/relationships/image" Target="../media/image14.emf"/><Relationship Id="rId10" Type="http://schemas.openxmlformats.org/officeDocument/2006/relationships/image" Target="../media/image72.png"/><Relationship Id="rId4" Type="http://schemas.openxmlformats.org/officeDocument/2006/relationships/image" Target="../media/image13.png"/><Relationship Id="rId9" Type="http://schemas.openxmlformats.org/officeDocument/2006/relationships/image" Target="../media/image71.png"/></Relationships>
</file>

<file path=xl/drawings/_rels/drawing21.xml.rels><?xml version="1.0" encoding="UTF-8" standalone="yes"?>
<Relationships xmlns="http://schemas.openxmlformats.org/package/2006/relationships"><Relationship Id="rId8" Type="http://schemas.openxmlformats.org/officeDocument/2006/relationships/image" Target="../media/image76.png"/><Relationship Id="rId3" Type="http://schemas.openxmlformats.org/officeDocument/2006/relationships/image" Target="../media/image12.png"/><Relationship Id="rId7" Type="http://schemas.openxmlformats.org/officeDocument/2006/relationships/image" Target="../media/image75.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74.png"/><Relationship Id="rId11" Type="http://schemas.openxmlformats.org/officeDocument/2006/relationships/image" Target="../media/image79.png"/><Relationship Id="rId5" Type="http://schemas.openxmlformats.org/officeDocument/2006/relationships/image" Target="../media/image73.png"/><Relationship Id="rId10" Type="http://schemas.openxmlformats.org/officeDocument/2006/relationships/image" Target="../media/image78.png"/><Relationship Id="rId4" Type="http://schemas.openxmlformats.org/officeDocument/2006/relationships/image" Target="../media/image14.emf"/><Relationship Id="rId9" Type="http://schemas.openxmlformats.org/officeDocument/2006/relationships/image" Target="../media/image77.png"/></Relationships>
</file>

<file path=xl/drawings/_rels/drawing22.xml.rels><?xml version="1.0" encoding="UTF-8" standalone="yes"?>
<Relationships xmlns="http://schemas.openxmlformats.org/package/2006/relationships"><Relationship Id="rId8" Type="http://schemas.openxmlformats.org/officeDocument/2006/relationships/image" Target="../media/image82.png"/><Relationship Id="rId13" Type="http://schemas.openxmlformats.org/officeDocument/2006/relationships/image" Target="../media/image87.png"/><Relationship Id="rId3" Type="http://schemas.openxmlformats.org/officeDocument/2006/relationships/image" Target="../media/image12.png"/><Relationship Id="rId7" Type="http://schemas.openxmlformats.org/officeDocument/2006/relationships/image" Target="../media/image81.png"/><Relationship Id="rId12" Type="http://schemas.openxmlformats.org/officeDocument/2006/relationships/image" Target="../media/image86.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80.png"/><Relationship Id="rId11" Type="http://schemas.openxmlformats.org/officeDocument/2006/relationships/image" Target="../media/image85.png"/><Relationship Id="rId5" Type="http://schemas.openxmlformats.org/officeDocument/2006/relationships/image" Target="../media/image14.emf"/><Relationship Id="rId10" Type="http://schemas.openxmlformats.org/officeDocument/2006/relationships/image" Target="../media/image84.png"/><Relationship Id="rId4" Type="http://schemas.openxmlformats.org/officeDocument/2006/relationships/image" Target="../media/image13.png"/><Relationship Id="rId9" Type="http://schemas.openxmlformats.org/officeDocument/2006/relationships/image" Target="../media/image83.png"/><Relationship Id="rId14" Type="http://schemas.openxmlformats.org/officeDocument/2006/relationships/image" Target="../media/image88.png"/></Relationships>
</file>

<file path=xl/drawings/_rels/drawing23.xml.rels><?xml version="1.0" encoding="UTF-8" standalone="yes"?>
<Relationships xmlns="http://schemas.openxmlformats.org/package/2006/relationships"><Relationship Id="rId8" Type="http://schemas.openxmlformats.org/officeDocument/2006/relationships/image" Target="../media/image92.png"/><Relationship Id="rId3" Type="http://schemas.openxmlformats.org/officeDocument/2006/relationships/image" Target="../media/image12.png"/><Relationship Id="rId7" Type="http://schemas.openxmlformats.org/officeDocument/2006/relationships/image" Target="../media/image91.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90.png"/><Relationship Id="rId5" Type="http://schemas.openxmlformats.org/officeDocument/2006/relationships/image" Target="../media/image89.png"/><Relationship Id="rId4" Type="http://schemas.openxmlformats.org/officeDocument/2006/relationships/image" Target="../media/image14.emf"/></Relationships>
</file>

<file path=xl/drawings/_rels/drawing24.xml.rels><?xml version="1.0" encoding="UTF-8" standalone="yes"?>
<Relationships xmlns="http://schemas.openxmlformats.org/package/2006/relationships"><Relationship Id="rId8" Type="http://schemas.openxmlformats.org/officeDocument/2006/relationships/image" Target="../media/image96.png"/><Relationship Id="rId13" Type="http://schemas.openxmlformats.org/officeDocument/2006/relationships/image" Target="../media/image101.png"/><Relationship Id="rId3" Type="http://schemas.openxmlformats.org/officeDocument/2006/relationships/image" Target="../media/image12.png"/><Relationship Id="rId7" Type="http://schemas.openxmlformats.org/officeDocument/2006/relationships/image" Target="../media/image95.png"/><Relationship Id="rId12" Type="http://schemas.openxmlformats.org/officeDocument/2006/relationships/image" Target="../media/image100.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94.png"/><Relationship Id="rId11" Type="http://schemas.openxmlformats.org/officeDocument/2006/relationships/image" Target="../media/image99.png"/><Relationship Id="rId5" Type="http://schemas.openxmlformats.org/officeDocument/2006/relationships/image" Target="../media/image93.png"/><Relationship Id="rId10" Type="http://schemas.openxmlformats.org/officeDocument/2006/relationships/image" Target="../media/image98.png"/><Relationship Id="rId4" Type="http://schemas.openxmlformats.org/officeDocument/2006/relationships/image" Target="../media/image14.emf"/><Relationship Id="rId9" Type="http://schemas.openxmlformats.org/officeDocument/2006/relationships/image" Target="../media/image97.png"/></Relationships>
</file>

<file path=xl/drawings/_rels/drawing25.xml.rels><?xml version="1.0" encoding="UTF-8" standalone="yes"?>
<Relationships xmlns="http://schemas.openxmlformats.org/package/2006/relationships"><Relationship Id="rId8" Type="http://schemas.openxmlformats.org/officeDocument/2006/relationships/image" Target="../media/image105.png"/><Relationship Id="rId3" Type="http://schemas.openxmlformats.org/officeDocument/2006/relationships/image" Target="../media/image12.png"/><Relationship Id="rId7" Type="http://schemas.openxmlformats.org/officeDocument/2006/relationships/image" Target="../media/image104.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03.png"/><Relationship Id="rId11" Type="http://schemas.openxmlformats.org/officeDocument/2006/relationships/image" Target="../media/image108.png"/><Relationship Id="rId5" Type="http://schemas.openxmlformats.org/officeDocument/2006/relationships/image" Target="../media/image102.png"/><Relationship Id="rId10" Type="http://schemas.openxmlformats.org/officeDocument/2006/relationships/image" Target="../media/image107.png"/><Relationship Id="rId4" Type="http://schemas.openxmlformats.org/officeDocument/2006/relationships/image" Target="../media/image14.emf"/><Relationship Id="rId9" Type="http://schemas.openxmlformats.org/officeDocument/2006/relationships/image" Target="../media/image106.png"/></Relationships>
</file>

<file path=xl/drawings/_rels/drawing26.xml.rels><?xml version="1.0" encoding="UTF-8" standalone="yes"?>
<Relationships xmlns="http://schemas.openxmlformats.org/package/2006/relationships"><Relationship Id="rId8" Type="http://schemas.openxmlformats.org/officeDocument/2006/relationships/image" Target="../media/image112.png"/><Relationship Id="rId3" Type="http://schemas.openxmlformats.org/officeDocument/2006/relationships/image" Target="../media/image12.png"/><Relationship Id="rId7" Type="http://schemas.openxmlformats.org/officeDocument/2006/relationships/image" Target="../media/image111.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10.png"/><Relationship Id="rId5" Type="http://schemas.openxmlformats.org/officeDocument/2006/relationships/image" Target="../media/image109.png"/><Relationship Id="rId4" Type="http://schemas.openxmlformats.org/officeDocument/2006/relationships/image" Target="../media/image14.emf"/><Relationship Id="rId9" Type="http://schemas.openxmlformats.org/officeDocument/2006/relationships/image" Target="../media/image113.png"/></Relationships>
</file>

<file path=xl/drawings/_rels/drawing27.xml.rels><?xml version="1.0" encoding="UTF-8" standalone="yes"?>
<Relationships xmlns="http://schemas.openxmlformats.org/package/2006/relationships"><Relationship Id="rId8" Type="http://schemas.openxmlformats.org/officeDocument/2006/relationships/image" Target="../media/image117.png"/><Relationship Id="rId3" Type="http://schemas.openxmlformats.org/officeDocument/2006/relationships/image" Target="../media/image12.png"/><Relationship Id="rId7" Type="http://schemas.openxmlformats.org/officeDocument/2006/relationships/image" Target="../media/image116.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15.png"/><Relationship Id="rId5" Type="http://schemas.openxmlformats.org/officeDocument/2006/relationships/image" Target="../media/image114.png"/><Relationship Id="rId4" Type="http://schemas.openxmlformats.org/officeDocument/2006/relationships/image" Target="../media/image14.emf"/></Relationships>
</file>

<file path=xl/drawings/_rels/drawing28.xml.rels><?xml version="1.0" encoding="UTF-8" standalone="yes"?>
<Relationships xmlns="http://schemas.openxmlformats.org/package/2006/relationships"><Relationship Id="rId8" Type="http://schemas.openxmlformats.org/officeDocument/2006/relationships/image" Target="../media/image120.png"/><Relationship Id="rId3" Type="http://schemas.openxmlformats.org/officeDocument/2006/relationships/image" Target="../media/image12.png"/><Relationship Id="rId7" Type="http://schemas.openxmlformats.org/officeDocument/2006/relationships/image" Target="../media/image119.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18.png"/><Relationship Id="rId5" Type="http://schemas.openxmlformats.org/officeDocument/2006/relationships/image" Target="../media/image14.emf"/><Relationship Id="rId4" Type="http://schemas.openxmlformats.org/officeDocument/2006/relationships/image" Target="../media/image13.png"/></Relationships>
</file>

<file path=xl/drawings/_rels/drawing29.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122.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21.png"/><Relationship Id="rId5" Type="http://schemas.openxmlformats.org/officeDocument/2006/relationships/image" Target="../media/image14.emf"/><Relationship Id="rId4" Type="http://schemas.openxmlformats.org/officeDocument/2006/relationships/image" Target="../media/image13.png"/></Relationships>
</file>

<file path=xl/drawings/_rels/drawing30.xml.rels><?xml version="1.0" encoding="UTF-8" standalone="yes"?>
<Relationships xmlns="http://schemas.openxmlformats.org/package/2006/relationships"><Relationship Id="rId8" Type="http://schemas.openxmlformats.org/officeDocument/2006/relationships/image" Target="../media/image125.png"/><Relationship Id="rId3" Type="http://schemas.openxmlformats.org/officeDocument/2006/relationships/image" Target="../media/image12.png"/><Relationship Id="rId7" Type="http://schemas.openxmlformats.org/officeDocument/2006/relationships/image" Target="../media/image124.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23.png"/><Relationship Id="rId5" Type="http://schemas.openxmlformats.org/officeDocument/2006/relationships/image" Target="../media/image14.emf"/><Relationship Id="rId4" Type="http://schemas.openxmlformats.org/officeDocument/2006/relationships/image" Target="../media/image13.png"/></Relationships>
</file>

<file path=xl/drawings/_rels/drawing31.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127.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26.png"/><Relationship Id="rId5" Type="http://schemas.openxmlformats.org/officeDocument/2006/relationships/image" Target="../media/image14.emf"/><Relationship Id="rId4" Type="http://schemas.openxmlformats.org/officeDocument/2006/relationships/image" Target="../media/image13.png"/></Relationships>
</file>

<file path=xl/drawings/_rels/drawing3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28.png"/><Relationship Id="rId5" Type="http://schemas.openxmlformats.org/officeDocument/2006/relationships/image" Target="../media/image14.emf"/><Relationship Id="rId4" Type="http://schemas.openxmlformats.org/officeDocument/2006/relationships/image" Target="../media/image13.png"/></Relationships>
</file>

<file path=xl/drawings/_rels/drawing33.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29.png"/><Relationship Id="rId5" Type="http://schemas.openxmlformats.org/officeDocument/2006/relationships/image" Target="../media/image14.emf"/><Relationship Id="rId4" Type="http://schemas.openxmlformats.org/officeDocument/2006/relationships/image" Target="../media/image13.png"/></Relationships>
</file>

<file path=xl/drawings/_rels/drawing34.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131.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30.png"/><Relationship Id="rId5" Type="http://schemas.openxmlformats.org/officeDocument/2006/relationships/image" Target="../media/image14.emf"/><Relationship Id="rId4" Type="http://schemas.openxmlformats.org/officeDocument/2006/relationships/image" Target="../media/image13.png"/></Relationships>
</file>

<file path=xl/drawings/_rels/drawing35.xml.rels><?xml version="1.0" encoding="UTF-8" standalone="yes"?>
<Relationships xmlns="http://schemas.openxmlformats.org/package/2006/relationships"><Relationship Id="rId8" Type="http://schemas.openxmlformats.org/officeDocument/2006/relationships/image" Target="../media/image134.png"/><Relationship Id="rId3" Type="http://schemas.openxmlformats.org/officeDocument/2006/relationships/image" Target="../media/image12.png"/><Relationship Id="rId7" Type="http://schemas.openxmlformats.org/officeDocument/2006/relationships/image" Target="../media/image133.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32.png"/><Relationship Id="rId5" Type="http://schemas.openxmlformats.org/officeDocument/2006/relationships/image" Target="../media/image14.emf"/><Relationship Id="rId4" Type="http://schemas.openxmlformats.org/officeDocument/2006/relationships/image" Target="../media/image13.png"/></Relationships>
</file>

<file path=xl/drawings/_rels/drawing36.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136.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35.png"/><Relationship Id="rId5" Type="http://schemas.openxmlformats.org/officeDocument/2006/relationships/image" Target="../media/image14.emf"/><Relationship Id="rId4" Type="http://schemas.openxmlformats.org/officeDocument/2006/relationships/image" Target="../media/image13.png"/></Relationships>
</file>

<file path=xl/drawings/_rels/drawing37.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138.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37.png"/><Relationship Id="rId5" Type="http://schemas.openxmlformats.org/officeDocument/2006/relationships/image" Target="../media/image14.emf"/><Relationship Id="rId4" Type="http://schemas.openxmlformats.org/officeDocument/2006/relationships/image" Target="../media/image13.png"/></Relationships>
</file>

<file path=xl/drawings/_rels/drawing38.xml.rels><?xml version="1.0" encoding="UTF-8" standalone="yes"?>
<Relationships xmlns="http://schemas.openxmlformats.org/package/2006/relationships"><Relationship Id="rId8" Type="http://schemas.openxmlformats.org/officeDocument/2006/relationships/image" Target="../media/image141.png"/><Relationship Id="rId3" Type="http://schemas.openxmlformats.org/officeDocument/2006/relationships/image" Target="../media/image12.png"/><Relationship Id="rId7" Type="http://schemas.openxmlformats.org/officeDocument/2006/relationships/image" Target="../media/image140.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39.png"/><Relationship Id="rId5" Type="http://schemas.openxmlformats.org/officeDocument/2006/relationships/image" Target="../media/image14.emf"/><Relationship Id="rId4" Type="http://schemas.openxmlformats.org/officeDocument/2006/relationships/image" Target="../media/image13.png"/></Relationships>
</file>

<file path=xl/drawings/_rels/drawing39.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143.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2.png"/><Relationship Id="rId5" Type="http://schemas.openxmlformats.org/officeDocument/2006/relationships/image" Target="../media/image14.emf"/><Relationship Id="rId4" Type="http://schemas.openxmlformats.org/officeDocument/2006/relationships/image" Target="../media/image13.png"/></Relationships>
</file>

<file path=xl/drawings/_rels/drawing40.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147.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6.png"/><Relationship Id="rId5" Type="http://schemas.openxmlformats.org/officeDocument/2006/relationships/image" Target="../media/image145.png"/><Relationship Id="rId4" Type="http://schemas.openxmlformats.org/officeDocument/2006/relationships/image" Target="../media/image144.png"/></Relationships>
</file>

<file path=xl/drawings/_rels/drawing41.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50.png"/><Relationship Id="rId5" Type="http://schemas.openxmlformats.org/officeDocument/2006/relationships/image" Target="../media/image149.png"/><Relationship Id="rId4" Type="http://schemas.openxmlformats.org/officeDocument/2006/relationships/image" Target="../media/image148.png"/></Relationships>
</file>

<file path=xl/drawings/_rels/drawing42.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154.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53.png"/><Relationship Id="rId5" Type="http://schemas.openxmlformats.org/officeDocument/2006/relationships/image" Target="../media/image152.png"/><Relationship Id="rId4" Type="http://schemas.openxmlformats.org/officeDocument/2006/relationships/image" Target="../media/image151.png"/></Relationships>
</file>

<file path=xl/drawings/_rels/drawing43.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5" Type="http://schemas.openxmlformats.org/officeDocument/2006/relationships/image" Target="../media/image156.png"/><Relationship Id="rId4" Type="http://schemas.openxmlformats.org/officeDocument/2006/relationships/image" Target="../media/image155.png"/></Relationships>
</file>

<file path=xl/drawings/_rels/drawing44.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5" Type="http://schemas.openxmlformats.org/officeDocument/2006/relationships/image" Target="../media/image158.png"/><Relationship Id="rId4" Type="http://schemas.openxmlformats.org/officeDocument/2006/relationships/image" Target="../media/image157.png"/></Relationships>
</file>

<file path=xl/drawings/_rels/drawing45.xml.rels><?xml version="1.0" encoding="UTF-8" standalone="yes"?>
<Relationships xmlns="http://schemas.openxmlformats.org/package/2006/relationships"><Relationship Id="rId8" Type="http://schemas.openxmlformats.org/officeDocument/2006/relationships/image" Target="../media/image164.png"/><Relationship Id="rId3" Type="http://schemas.openxmlformats.org/officeDocument/2006/relationships/image" Target="../media/image159.png"/><Relationship Id="rId7" Type="http://schemas.openxmlformats.org/officeDocument/2006/relationships/image" Target="../media/image163.png"/><Relationship Id="rId2" Type="http://schemas.openxmlformats.org/officeDocument/2006/relationships/image" Target="../media/image12.png"/><Relationship Id="rId1" Type="http://schemas.openxmlformats.org/officeDocument/2006/relationships/image" Target="../media/image11.png"/><Relationship Id="rId6" Type="http://schemas.openxmlformats.org/officeDocument/2006/relationships/image" Target="../media/image162.png"/><Relationship Id="rId5" Type="http://schemas.openxmlformats.org/officeDocument/2006/relationships/image" Target="../media/image161.png"/><Relationship Id="rId4" Type="http://schemas.openxmlformats.org/officeDocument/2006/relationships/image" Target="../media/image160.png"/><Relationship Id="rId9" Type="http://schemas.openxmlformats.org/officeDocument/2006/relationships/image" Target="../media/image165.png"/></Relationships>
</file>

<file path=xl/drawings/_rels/drawing46.xml.rels><?xml version="1.0" encoding="UTF-8" standalone="yes"?>
<Relationships xmlns="http://schemas.openxmlformats.org/package/2006/relationships"><Relationship Id="rId3" Type="http://schemas.openxmlformats.org/officeDocument/2006/relationships/image" Target="../media/image162.png"/><Relationship Id="rId2" Type="http://schemas.openxmlformats.org/officeDocument/2006/relationships/image" Target="../media/image12.png"/><Relationship Id="rId1" Type="http://schemas.openxmlformats.org/officeDocument/2006/relationships/image" Target="../media/image11.png"/><Relationship Id="rId4" Type="http://schemas.openxmlformats.org/officeDocument/2006/relationships/image" Target="../media/image163.png"/></Relationships>
</file>

<file path=xl/drawings/_rels/drawing47.xml.rels><?xml version="1.0" encoding="UTF-8" standalone="yes"?>
<Relationships xmlns="http://schemas.openxmlformats.org/package/2006/relationships"><Relationship Id="rId8" Type="http://schemas.openxmlformats.org/officeDocument/2006/relationships/image" Target="../media/image169.png"/><Relationship Id="rId3" Type="http://schemas.openxmlformats.org/officeDocument/2006/relationships/image" Target="../media/image160.png"/><Relationship Id="rId7" Type="http://schemas.openxmlformats.org/officeDocument/2006/relationships/image" Target="../media/image168.png"/><Relationship Id="rId2" Type="http://schemas.openxmlformats.org/officeDocument/2006/relationships/image" Target="../media/image12.png"/><Relationship Id="rId1" Type="http://schemas.openxmlformats.org/officeDocument/2006/relationships/image" Target="../media/image11.png"/><Relationship Id="rId6" Type="http://schemas.openxmlformats.org/officeDocument/2006/relationships/image" Target="../media/image167.png"/><Relationship Id="rId11" Type="http://schemas.openxmlformats.org/officeDocument/2006/relationships/image" Target="../media/image172.png"/><Relationship Id="rId5" Type="http://schemas.openxmlformats.org/officeDocument/2006/relationships/image" Target="../media/image166.png"/><Relationship Id="rId10" Type="http://schemas.openxmlformats.org/officeDocument/2006/relationships/image" Target="../media/image171.png"/><Relationship Id="rId4" Type="http://schemas.openxmlformats.org/officeDocument/2006/relationships/image" Target="../media/image161.png"/><Relationship Id="rId9" Type="http://schemas.openxmlformats.org/officeDocument/2006/relationships/image" Target="../media/image170.png"/></Relationships>
</file>

<file path=xl/drawings/_rels/drawing48.xml.rels><?xml version="1.0" encoding="UTF-8" standalone="yes"?>
<Relationships xmlns="http://schemas.openxmlformats.org/package/2006/relationships"><Relationship Id="rId8" Type="http://schemas.openxmlformats.org/officeDocument/2006/relationships/image" Target="../media/image175.png"/><Relationship Id="rId3" Type="http://schemas.openxmlformats.org/officeDocument/2006/relationships/image" Target="../media/image159.png"/><Relationship Id="rId7" Type="http://schemas.openxmlformats.org/officeDocument/2006/relationships/image" Target="../media/image174.png"/><Relationship Id="rId2" Type="http://schemas.openxmlformats.org/officeDocument/2006/relationships/image" Target="../media/image12.png"/><Relationship Id="rId1" Type="http://schemas.openxmlformats.org/officeDocument/2006/relationships/image" Target="../media/image11.png"/><Relationship Id="rId6" Type="http://schemas.openxmlformats.org/officeDocument/2006/relationships/image" Target="../media/image173.png"/><Relationship Id="rId5" Type="http://schemas.openxmlformats.org/officeDocument/2006/relationships/image" Target="../media/image161.png"/><Relationship Id="rId4" Type="http://schemas.openxmlformats.org/officeDocument/2006/relationships/image" Target="../media/image160.png"/><Relationship Id="rId9" Type="http://schemas.openxmlformats.org/officeDocument/2006/relationships/image" Target="../media/image176.png"/></Relationships>
</file>

<file path=xl/drawings/_rels/drawing49.xml.rels><?xml version="1.0" encoding="UTF-8" standalone="yes"?>
<Relationships xmlns="http://schemas.openxmlformats.org/package/2006/relationships"><Relationship Id="rId3" Type="http://schemas.openxmlformats.org/officeDocument/2006/relationships/image" Target="../media/image159.png"/><Relationship Id="rId7" Type="http://schemas.openxmlformats.org/officeDocument/2006/relationships/image" Target="../media/image178.png"/><Relationship Id="rId2" Type="http://schemas.openxmlformats.org/officeDocument/2006/relationships/image" Target="../media/image12.png"/><Relationship Id="rId1" Type="http://schemas.openxmlformats.org/officeDocument/2006/relationships/image" Target="../media/image11.png"/><Relationship Id="rId6" Type="http://schemas.openxmlformats.org/officeDocument/2006/relationships/image" Target="../media/image177.png"/><Relationship Id="rId5" Type="http://schemas.openxmlformats.org/officeDocument/2006/relationships/image" Target="../media/image161.png"/><Relationship Id="rId4" Type="http://schemas.openxmlformats.org/officeDocument/2006/relationships/image" Target="../media/image160.png"/></Relationships>
</file>

<file path=xl/drawings/_rels/drawing50.xml.rels><?xml version="1.0" encoding="UTF-8" standalone="yes"?>
<Relationships xmlns="http://schemas.openxmlformats.org/package/2006/relationships"><Relationship Id="rId3" Type="http://schemas.openxmlformats.org/officeDocument/2006/relationships/image" Target="../media/image159.png"/><Relationship Id="rId7" Type="http://schemas.openxmlformats.org/officeDocument/2006/relationships/image" Target="../media/image180.png"/><Relationship Id="rId2" Type="http://schemas.openxmlformats.org/officeDocument/2006/relationships/image" Target="../media/image12.png"/><Relationship Id="rId1" Type="http://schemas.openxmlformats.org/officeDocument/2006/relationships/image" Target="../media/image11.png"/><Relationship Id="rId6" Type="http://schemas.openxmlformats.org/officeDocument/2006/relationships/image" Target="../media/image179.png"/><Relationship Id="rId5" Type="http://schemas.openxmlformats.org/officeDocument/2006/relationships/image" Target="../media/image161.png"/><Relationship Id="rId4" Type="http://schemas.openxmlformats.org/officeDocument/2006/relationships/image" Target="../media/image160.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3</xdr:col>
      <xdr:colOff>603250</xdr:colOff>
      <xdr:row>9</xdr:row>
      <xdr:rowOff>37995</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25040" t="26827" r="30299" b="24990"/>
        <a:stretch/>
      </xdr:blipFill>
      <xdr:spPr>
        <a:xfrm>
          <a:off x="1" y="0"/>
          <a:ext cx="2889249" cy="1752495"/>
        </a:xfrm>
        <a:prstGeom prst="rect">
          <a:avLst/>
        </a:prstGeom>
      </xdr:spPr>
    </xdr:pic>
    <xdr:clientData/>
  </xdr:twoCellAnchor>
  <xdr:twoCellAnchor editAs="oneCell">
    <xdr:from>
      <xdr:col>3</xdr:col>
      <xdr:colOff>742950</xdr:colOff>
      <xdr:row>0</xdr:row>
      <xdr:rowOff>0</xdr:rowOff>
    </xdr:from>
    <xdr:to>
      <xdr:col>11</xdr:col>
      <xdr:colOff>259080</xdr:colOff>
      <xdr:row>16</xdr:row>
      <xdr:rowOff>107315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a:fillRect/>
        </a:stretch>
      </xdr:blipFill>
      <xdr:spPr>
        <a:xfrm>
          <a:off x="3028950" y="0"/>
          <a:ext cx="5612130" cy="3155315"/>
        </a:xfrm>
        <a:prstGeom prst="rect">
          <a:avLst/>
        </a:prstGeom>
      </xdr:spPr>
    </xdr:pic>
    <xdr:clientData/>
  </xdr:twoCellAnchor>
  <xdr:twoCellAnchor editAs="oneCell">
    <xdr:from>
      <xdr:col>0</xdr:col>
      <xdr:colOff>0</xdr:colOff>
      <xdr:row>25</xdr:row>
      <xdr:rowOff>25976</xdr:rowOff>
    </xdr:from>
    <xdr:to>
      <xdr:col>6</xdr:col>
      <xdr:colOff>467591</xdr:colOff>
      <xdr:row>44</xdr:row>
      <xdr:rowOff>69273</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3"/>
        <a:srcRect t="15982" r="61262" b="33941"/>
        <a:stretch/>
      </xdr:blipFill>
      <xdr:spPr>
        <a:xfrm>
          <a:off x="0" y="4788476"/>
          <a:ext cx="5039591" cy="36627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902941" cy="519544"/>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02941" cy="5195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115660</xdr:colOff>
      <xdr:row>14</xdr:row>
      <xdr:rowOff>102053</xdr:rowOff>
    </xdr:from>
    <xdr:to>
      <xdr:col>10</xdr:col>
      <xdr:colOff>669471</xdr:colOff>
      <xdr:row>28</xdr:row>
      <xdr:rowOff>52851</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5040" t="26827" r="30299" b="24990"/>
        <a:stretch/>
      </xdr:blipFill>
      <xdr:spPr>
        <a:xfrm>
          <a:off x="9009629" y="3709647"/>
          <a:ext cx="4435248" cy="2689235"/>
        </a:xfrm>
        <a:prstGeom prst="rect">
          <a:avLst/>
        </a:prstGeom>
      </xdr:spPr>
    </xdr:pic>
    <xdr:clientData/>
  </xdr:twoCellAnchor>
  <xdr:twoCellAnchor editAs="oneCell">
    <xdr:from>
      <xdr:col>7</xdr:col>
      <xdr:colOff>34584</xdr:colOff>
      <xdr:row>28</xdr:row>
      <xdr:rowOff>37986</xdr:rowOff>
    </xdr:from>
    <xdr:to>
      <xdr:col>10</xdr:col>
      <xdr:colOff>1010182</xdr:colOff>
      <xdr:row>53</xdr:row>
      <xdr:rowOff>90147</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rotWithShape="1">
        <a:blip xmlns:r="http://schemas.openxmlformats.org/officeDocument/2006/relationships" r:embed="rId3"/>
        <a:srcRect l="30123" t="26652" r="34629" b="10047"/>
        <a:stretch/>
      </xdr:blipFill>
      <xdr:spPr>
        <a:xfrm>
          <a:off x="8928553" y="6384017"/>
          <a:ext cx="4857035" cy="4909911"/>
        </a:xfrm>
        <a:prstGeom prst="rect">
          <a:avLst/>
        </a:prstGeom>
      </xdr:spPr>
    </xdr:pic>
    <xdr:clientData/>
  </xdr:twoCellAnchor>
  <xdr:twoCellAnchor editAs="oneCell">
    <xdr:from>
      <xdr:col>7</xdr:col>
      <xdr:colOff>78241</xdr:colOff>
      <xdr:row>0</xdr:row>
      <xdr:rowOff>25513</xdr:rowOff>
    </xdr:from>
    <xdr:to>
      <xdr:col>11</xdr:col>
      <xdr:colOff>1035843</xdr:colOff>
      <xdr:row>14</xdr:row>
      <xdr:rowOff>80716</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4"/>
        <a:srcRect t="15982" r="61262" b="33941"/>
        <a:stretch/>
      </xdr:blipFill>
      <xdr:spPr>
        <a:xfrm>
          <a:off x="8972210" y="25513"/>
          <a:ext cx="6196352" cy="3662797"/>
        </a:xfrm>
        <a:prstGeom prst="rect">
          <a:avLst/>
        </a:prstGeom>
      </xdr:spPr>
    </xdr:pic>
    <xdr:clientData/>
  </xdr:twoCellAnchor>
  <xdr:twoCellAnchor editAs="oneCell">
    <xdr:from>
      <xdr:col>16</xdr:col>
      <xdr:colOff>353785</xdr:colOff>
      <xdr:row>51</xdr:row>
      <xdr:rowOff>181994</xdr:rowOff>
    </xdr:from>
    <xdr:to>
      <xdr:col>23</xdr:col>
      <xdr:colOff>476251</xdr:colOff>
      <xdr:row>85</xdr:row>
      <xdr:rowOff>69709</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5"/>
        <a:srcRect l="34830" t="25486" r="38813" b="11076"/>
        <a:stretch/>
      </xdr:blipFill>
      <xdr:spPr>
        <a:xfrm>
          <a:off x="20369892" y="10999673"/>
          <a:ext cx="5456466" cy="7383549"/>
        </a:xfrm>
        <a:prstGeom prst="rect">
          <a:avLst/>
        </a:prstGeom>
      </xdr:spPr>
    </xdr:pic>
    <xdr:clientData/>
  </xdr:twoCellAnchor>
  <xdr:twoCellAnchor editAs="oneCell">
    <xdr:from>
      <xdr:col>5</xdr:col>
      <xdr:colOff>132670</xdr:colOff>
      <xdr:row>91</xdr:row>
      <xdr:rowOff>13607</xdr:rowOff>
    </xdr:from>
    <xdr:to>
      <xdr:col>11</xdr:col>
      <xdr:colOff>146277</xdr:colOff>
      <xdr:row>106</xdr:row>
      <xdr:rowOff>13607</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rotWithShape="1">
        <a:blip xmlns:r="http://schemas.openxmlformats.org/officeDocument/2006/relationships" r:embed="rId6"/>
        <a:srcRect l="22383" t="24929" r="21032" b="36004"/>
        <a:stretch/>
      </xdr:blipFill>
      <xdr:spPr>
        <a:xfrm>
          <a:off x="6919233" y="19504138"/>
          <a:ext cx="7359763" cy="2857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629690</xdr:colOff>
      <xdr:row>0</xdr:row>
      <xdr:rowOff>107395</xdr:rowOff>
    </xdr:from>
    <xdr:ext cx="3604825" cy="2092014"/>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t="14135" b="14181"/>
        <a:stretch/>
      </xdr:blipFill>
      <xdr:spPr>
        <a:xfrm>
          <a:off x="924099" y="107395"/>
          <a:ext cx="3604825" cy="2092014"/>
        </a:xfrm>
        <a:prstGeom prst="rect">
          <a:avLst/>
        </a:prstGeom>
      </xdr:spPr>
    </xdr:pic>
    <xdr:clientData/>
  </xdr:oneCellAnchor>
  <xdr:oneCellAnchor>
    <xdr:from>
      <xdr:col>23</xdr:col>
      <xdr:colOff>573666</xdr:colOff>
      <xdr:row>4</xdr:row>
      <xdr:rowOff>78796</xdr:rowOff>
    </xdr:from>
    <xdr:ext cx="5553853" cy="2937597"/>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2422766" y="1926646"/>
          <a:ext cx="5553853" cy="293759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54</xdr:col>
      <xdr:colOff>134186</xdr:colOff>
      <xdr:row>42</xdr:row>
      <xdr:rowOff>452439</xdr:rowOff>
    </xdr:from>
    <xdr:to>
      <xdr:col>59</xdr:col>
      <xdr:colOff>161305</xdr:colOff>
      <xdr:row>75</xdr:row>
      <xdr:rowOff>33338</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stretch>
          <a:fillRect/>
        </a:stretch>
      </xdr:blipFill>
      <xdr:spPr>
        <a:xfrm>
          <a:off x="37234061" y="32208789"/>
          <a:ext cx="6961318" cy="6134099"/>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2"/>
        <a:stretch>
          <a:fillRect/>
        </a:stretch>
      </xdr:blipFill>
      <xdr:spPr>
        <a:xfrm>
          <a:off x="8601075" y="26774776"/>
          <a:ext cx="9472613"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9" name="Imagen 8">
          <a:extLst>
            <a:ext uri="{FF2B5EF4-FFF2-40B4-BE49-F238E27FC236}">
              <a16:creationId xmlns:a16="http://schemas.microsoft.com/office/drawing/2014/main" id="{00000000-0008-0000-0300-000009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6319061"/>
          <a:ext cx="12354113" cy="1857377"/>
        </a:xfrm>
        <a:prstGeom prst="rect">
          <a:avLst/>
        </a:prstGeom>
      </xdr:spPr>
    </xdr:pic>
    <xdr:clientData/>
  </xdr:twoCellAnchor>
  <xdr:twoCellAnchor editAs="oneCell">
    <xdr:from>
      <xdr:col>8</xdr:col>
      <xdr:colOff>142874</xdr:colOff>
      <xdr:row>101</xdr:row>
      <xdr:rowOff>71436</xdr:rowOff>
    </xdr:from>
    <xdr:to>
      <xdr:col>52</xdr:col>
      <xdr:colOff>47625</xdr:colOff>
      <xdr:row>139</xdr:row>
      <xdr:rowOff>84494</xdr:rowOff>
    </xdr:to>
    <xdr:pic>
      <xdr:nvPicPr>
        <xdr:cNvPr id="10" name="Imagen 9">
          <a:extLst>
            <a:ext uri="{FF2B5EF4-FFF2-40B4-BE49-F238E27FC236}">
              <a16:creationId xmlns:a16="http://schemas.microsoft.com/office/drawing/2014/main" id="{00000000-0008-0000-0300-00000A000000}"/>
            </a:ext>
          </a:extLst>
        </xdr:cNvPr>
        <xdr:cNvPicPr>
          <a:picLocks noChangeAspect="1"/>
        </xdr:cNvPicPr>
      </xdr:nvPicPr>
      <xdr:blipFill rotWithShape="1">
        <a:blip xmlns:r="http://schemas.openxmlformats.org/officeDocument/2006/relationships" r:embed="rId4"/>
        <a:srcRect l="27456" t="22464" r="32825" b="4610"/>
        <a:stretch/>
      </xdr:blipFill>
      <xdr:spPr>
        <a:xfrm>
          <a:off x="22526624" y="71508936"/>
          <a:ext cx="10001251" cy="10323871"/>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11" name="Imagen 10">
          <a:extLst>
            <a:ext uri="{FF2B5EF4-FFF2-40B4-BE49-F238E27FC236}">
              <a16:creationId xmlns:a16="http://schemas.microsoft.com/office/drawing/2014/main" id="{00000000-0008-0000-0300-00000B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49500" y="66365437"/>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23811</xdr:colOff>
      <xdr:row>119</xdr:row>
      <xdr:rowOff>47625</xdr:rowOff>
    </xdr:from>
    <xdr:to>
      <xdr:col>4</xdr:col>
      <xdr:colOff>3145321</xdr:colOff>
      <xdr:row>170</xdr:row>
      <xdr:rowOff>71437</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6"/>
        <a:srcRect l="36059" t="23441" r="19463" b="9169"/>
        <a:stretch/>
      </xdr:blipFill>
      <xdr:spPr>
        <a:xfrm>
          <a:off x="23811" y="75866625"/>
          <a:ext cx="11265385" cy="9596437"/>
        </a:xfrm>
        <a:prstGeom prst="rect">
          <a:avLst/>
        </a:prstGeom>
      </xdr:spPr>
    </xdr:pic>
    <xdr:clientData/>
  </xdr:twoCellAnchor>
  <xdr:twoCellAnchor editAs="oneCell">
    <xdr:from>
      <xdr:col>4</xdr:col>
      <xdr:colOff>3095624</xdr:colOff>
      <xdr:row>119</xdr:row>
      <xdr:rowOff>119063</xdr:rowOff>
    </xdr:from>
    <xdr:to>
      <xdr:col>7</xdr:col>
      <xdr:colOff>2897707</xdr:colOff>
      <xdr:row>188</xdr:row>
      <xdr:rowOff>119062</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7"/>
        <a:srcRect l="7138" t="26045" r="61928" b="9168"/>
        <a:stretch/>
      </xdr:blipFill>
      <xdr:spPr>
        <a:xfrm>
          <a:off x="11239499" y="75938063"/>
          <a:ext cx="11041583" cy="13001624"/>
        </a:xfrm>
        <a:prstGeom prst="rect">
          <a:avLst/>
        </a:prstGeom>
      </xdr:spPr>
    </xdr:pic>
    <xdr:clientData/>
  </xdr:twoCellAnchor>
  <xdr:twoCellAnchor editAs="oneCell">
    <xdr:from>
      <xdr:col>0</xdr:col>
      <xdr:colOff>865910</xdr:colOff>
      <xdr:row>98</xdr:row>
      <xdr:rowOff>151532</xdr:rowOff>
    </xdr:from>
    <xdr:to>
      <xdr:col>4</xdr:col>
      <xdr:colOff>3611943</xdr:colOff>
      <xdr:row>99</xdr:row>
      <xdr:rowOff>21647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8"/>
        <a:srcRect l="46592" t="36404" r="20295" b="49686"/>
        <a:stretch/>
      </xdr:blipFill>
      <xdr:spPr>
        <a:xfrm>
          <a:off x="865910" y="63730907"/>
          <a:ext cx="10907226" cy="2576081"/>
        </a:xfrm>
        <a:prstGeom prst="rect">
          <a:avLst/>
        </a:prstGeom>
      </xdr:spPr>
    </xdr:pic>
    <xdr:clientData/>
  </xdr:twoCellAnchor>
  <xdr:twoCellAnchor editAs="oneCell">
    <xdr:from>
      <xdr:col>14</xdr:col>
      <xdr:colOff>0</xdr:colOff>
      <xdr:row>83</xdr:row>
      <xdr:rowOff>0</xdr:rowOff>
    </xdr:from>
    <xdr:to>
      <xdr:col>60</xdr:col>
      <xdr:colOff>150774</xdr:colOff>
      <xdr:row>97</xdr:row>
      <xdr:rowOff>765848</xdr:rowOff>
    </xdr:to>
    <xdr:pic>
      <xdr:nvPicPr>
        <xdr:cNvPr id="7" name="Imagen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9"/>
        <a:stretch>
          <a:fillRect/>
        </a:stretch>
      </xdr:blipFill>
      <xdr:spPr>
        <a:xfrm>
          <a:off x="32480250" y="55816500"/>
          <a:ext cx="13009524" cy="7314286"/>
        </a:xfrm>
        <a:prstGeom prst="rect">
          <a:avLst/>
        </a:prstGeom>
      </xdr:spPr>
    </xdr:pic>
    <xdr:clientData/>
  </xdr:twoCellAnchor>
  <xdr:twoCellAnchor editAs="oneCell">
    <xdr:from>
      <xdr:col>14</xdr:col>
      <xdr:colOff>0</xdr:colOff>
      <xdr:row>97</xdr:row>
      <xdr:rowOff>0</xdr:rowOff>
    </xdr:from>
    <xdr:to>
      <xdr:col>60</xdr:col>
      <xdr:colOff>150774</xdr:colOff>
      <xdr:row>100</xdr:row>
      <xdr:rowOff>575349</xdr:rowOff>
    </xdr:to>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10"/>
        <a:stretch>
          <a:fillRect/>
        </a:stretch>
      </xdr:blipFill>
      <xdr:spPr>
        <a:xfrm>
          <a:off x="32480250" y="62364938"/>
          <a:ext cx="13009524" cy="7314286"/>
        </a:xfrm>
        <a:prstGeom prst="rect">
          <a:avLst/>
        </a:prstGeom>
      </xdr:spPr>
    </xdr:pic>
    <xdr:clientData/>
  </xdr:twoCellAnchor>
  <xdr:twoCellAnchor editAs="oneCell">
    <xdr:from>
      <xdr:col>14</xdr:col>
      <xdr:colOff>0</xdr:colOff>
      <xdr:row>101</xdr:row>
      <xdr:rowOff>0</xdr:rowOff>
    </xdr:from>
    <xdr:to>
      <xdr:col>60</xdr:col>
      <xdr:colOff>150774</xdr:colOff>
      <xdr:row>122</xdr:row>
      <xdr:rowOff>99098</xdr:rowOff>
    </xdr:to>
    <xdr:pic>
      <xdr:nvPicPr>
        <xdr:cNvPr id="12" name="Imagen 11">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11"/>
        <a:stretch>
          <a:fillRect/>
        </a:stretch>
      </xdr:blipFill>
      <xdr:spPr>
        <a:xfrm>
          <a:off x="32480250" y="69961125"/>
          <a:ext cx="13009524" cy="7314286"/>
        </a:xfrm>
        <a:prstGeom prst="rect">
          <a:avLst/>
        </a:prstGeom>
      </xdr:spPr>
    </xdr:pic>
    <xdr:clientData/>
  </xdr:twoCellAnchor>
  <xdr:twoCellAnchor editAs="oneCell">
    <xdr:from>
      <xdr:col>14</xdr:col>
      <xdr:colOff>0</xdr:colOff>
      <xdr:row>124</xdr:row>
      <xdr:rowOff>0</xdr:rowOff>
    </xdr:from>
    <xdr:to>
      <xdr:col>60</xdr:col>
      <xdr:colOff>150774</xdr:colOff>
      <xdr:row>163</xdr:row>
      <xdr:rowOff>27661</xdr:rowOff>
    </xdr:to>
    <xdr:pic>
      <xdr:nvPicPr>
        <xdr:cNvPr id="13" name="Imagen 12">
          <a:extLst>
            <a:ext uri="{FF2B5EF4-FFF2-40B4-BE49-F238E27FC236}">
              <a16:creationId xmlns:a16="http://schemas.microsoft.com/office/drawing/2014/main" id="{00000000-0008-0000-0300-00000D000000}"/>
            </a:ext>
          </a:extLst>
        </xdr:cNvPr>
        <xdr:cNvPicPr>
          <a:picLocks noChangeAspect="1"/>
        </xdr:cNvPicPr>
      </xdr:nvPicPr>
      <xdr:blipFill>
        <a:blip xmlns:r="http://schemas.openxmlformats.org/officeDocument/2006/relationships" r:embed="rId12"/>
        <a:stretch>
          <a:fillRect/>
        </a:stretch>
      </xdr:blipFill>
      <xdr:spPr>
        <a:xfrm>
          <a:off x="32480250" y="77557313"/>
          <a:ext cx="13009524" cy="7314286"/>
        </a:xfrm>
        <a:prstGeom prst="rect">
          <a:avLst/>
        </a:prstGeom>
      </xdr:spPr>
    </xdr:pic>
    <xdr:clientData/>
  </xdr:twoCellAnchor>
  <xdr:twoCellAnchor editAs="oneCell">
    <xdr:from>
      <xdr:col>14</xdr:col>
      <xdr:colOff>0</xdr:colOff>
      <xdr:row>164</xdr:row>
      <xdr:rowOff>0</xdr:rowOff>
    </xdr:from>
    <xdr:to>
      <xdr:col>60</xdr:col>
      <xdr:colOff>150774</xdr:colOff>
      <xdr:row>202</xdr:row>
      <xdr:rowOff>75286</xdr:rowOff>
    </xdr:to>
    <xdr:pic>
      <xdr:nvPicPr>
        <xdr:cNvPr id="14" name="Imagen 13">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13"/>
        <a:stretch>
          <a:fillRect/>
        </a:stretch>
      </xdr:blipFill>
      <xdr:spPr>
        <a:xfrm>
          <a:off x="32480250" y="85034438"/>
          <a:ext cx="13009524" cy="731428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54</xdr:col>
      <xdr:colOff>134186</xdr:colOff>
      <xdr:row>42</xdr:row>
      <xdr:rowOff>452439</xdr:rowOff>
    </xdr:from>
    <xdr:to>
      <xdr:col>55</xdr:col>
      <xdr:colOff>4304680</xdr:colOff>
      <xdr:row>51</xdr:row>
      <xdr:rowOff>500062</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37781749" y="30003752"/>
          <a:ext cx="6956556" cy="9024935"/>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101</xdr:row>
      <xdr:rowOff>71436</xdr:rowOff>
    </xdr:from>
    <xdr:to>
      <xdr:col>52</xdr:col>
      <xdr:colOff>47625</xdr:colOff>
      <xdr:row>139</xdr:row>
      <xdr:rowOff>84495</xdr:rowOff>
    </xdr:to>
    <xdr:pic>
      <xdr:nvPicPr>
        <xdr:cNvPr id="5" name="Imagen 4">
          <a:extLst>
            <a:ext uri="{FF2B5EF4-FFF2-40B4-BE49-F238E27FC236}">
              <a16:creationId xmlns:a16="http://schemas.microsoft.com/office/drawing/2014/main" id="{00000000-0008-0000-04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6" name="Imagen 5">
          <a:extLst>
            <a:ext uri="{FF2B5EF4-FFF2-40B4-BE49-F238E27FC236}">
              <a16:creationId xmlns:a16="http://schemas.microsoft.com/office/drawing/2014/main" id="{00000000-0008-0000-04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476250</xdr:colOff>
      <xdr:row>98</xdr:row>
      <xdr:rowOff>261936</xdr:rowOff>
    </xdr:from>
    <xdr:to>
      <xdr:col>4</xdr:col>
      <xdr:colOff>3786187</xdr:colOff>
      <xdr:row>98</xdr:row>
      <xdr:rowOff>2650178</xdr:rowOff>
    </xdr:to>
    <xdr:pic>
      <xdr:nvPicPr>
        <xdr:cNvPr id="7" name="Imagen 6">
          <a:extLst>
            <a:ext uri="{FF2B5EF4-FFF2-40B4-BE49-F238E27FC236}">
              <a16:creationId xmlns:a16="http://schemas.microsoft.com/office/drawing/2014/main" id="{00000000-0008-0000-0400-000007000000}"/>
            </a:ext>
          </a:extLst>
        </xdr:cNvPr>
        <xdr:cNvPicPr>
          <a:picLocks noChangeAspect="1"/>
        </xdr:cNvPicPr>
      </xdr:nvPicPr>
      <xdr:blipFill rotWithShape="1">
        <a:blip xmlns:r="http://schemas.openxmlformats.org/officeDocument/2006/relationships" r:embed="rId6"/>
        <a:srcRect l="45943" t="36137" r="11043" b="47910"/>
        <a:stretch/>
      </xdr:blipFill>
      <xdr:spPr>
        <a:xfrm>
          <a:off x="476250" y="64579499"/>
          <a:ext cx="11453812" cy="2388242"/>
        </a:xfrm>
        <a:prstGeom prst="rect">
          <a:avLst/>
        </a:prstGeom>
      </xdr:spPr>
    </xdr:pic>
    <xdr:clientData/>
  </xdr:twoCellAnchor>
  <xdr:twoCellAnchor editAs="oneCell">
    <xdr:from>
      <xdr:col>0</xdr:col>
      <xdr:colOff>0</xdr:colOff>
      <xdr:row>120</xdr:row>
      <xdr:rowOff>0</xdr:rowOff>
    </xdr:from>
    <xdr:to>
      <xdr:col>4</xdr:col>
      <xdr:colOff>4865649</xdr:colOff>
      <xdr:row>159</xdr:row>
      <xdr:rowOff>27661</xdr:rowOff>
    </xdr:to>
    <xdr:pic>
      <xdr:nvPicPr>
        <xdr:cNvPr id="8" name="Imagen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7"/>
        <a:stretch>
          <a:fillRect/>
        </a:stretch>
      </xdr:blipFill>
      <xdr:spPr>
        <a:xfrm>
          <a:off x="0" y="76723875"/>
          <a:ext cx="13009524" cy="7314286"/>
        </a:xfrm>
        <a:prstGeom prst="rect">
          <a:avLst/>
        </a:prstGeom>
      </xdr:spPr>
    </xdr:pic>
    <xdr:clientData/>
  </xdr:twoCellAnchor>
  <xdr:twoCellAnchor editAs="oneCell">
    <xdr:from>
      <xdr:col>0</xdr:col>
      <xdr:colOff>0</xdr:colOff>
      <xdr:row>160</xdr:row>
      <xdr:rowOff>0</xdr:rowOff>
    </xdr:from>
    <xdr:to>
      <xdr:col>4</xdr:col>
      <xdr:colOff>4865649</xdr:colOff>
      <xdr:row>198</xdr:row>
      <xdr:rowOff>75286</xdr:rowOff>
    </xdr:to>
    <xdr:pic>
      <xdr:nvPicPr>
        <xdr:cNvPr id="9" name="Imagen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8"/>
        <a:stretch>
          <a:fillRect/>
        </a:stretch>
      </xdr:blipFill>
      <xdr:spPr>
        <a:xfrm>
          <a:off x="0" y="84201000"/>
          <a:ext cx="13009524" cy="731428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54</xdr:col>
      <xdr:colOff>134186</xdr:colOff>
      <xdr:row>42</xdr:row>
      <xdr:rowOff>452440</xdr:rowOff>
    </xdr:from>
    <xdr:to>
      <xdr:col>59</xdr:col>
      <xdr:colOff>161305</xdr:colOff>
      <xdr:row>62</xdr:row>
      <xdr:rowOff>357188</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7781749" y="32242128"/>
          <a:ext cx="6956556" cy="14882810"/>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101</xdr:row>
      <xdr:rowOff>71436</xdr:rowOff>
    </xdr:from>
    <xdr:to>
      <xdr:col>52</xdr:col>
      <xdr:colOff>47625</xdr:colOff>
      <xdr:row>139</xdr:row>
      <xdr:rowOff>84495</xdr:rowOff>
    </xdr:to>
    <xdr:pic>
      <xdr:nvPicPr>
        <xdr:cNvPr id="5" name="Imagen 4">
          <a:extLst>
            <a:ext uri="{FF2B5EF4-FFF2-40B4-BE49-F238E27FC236}">
              <a16:creationId xmlns:a16="http://schemas.microsoft.com/office/drawing/2014/main" id="{00000000-0008-0000-05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6" name="Imagen 5">
          <a:extLst>
            <a:ext uri="{FF2B5EF4-FFF2-40B4-BE49-F238E27FC236}">
              <a16:creationId xmlns:a16="http://schemas.microsoft.com/office/drawing/2014/main" id="{00000000-0008-0000-05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120</xdr:row>
      <xdr:rowOff>0</xdr:rowOff>
    </xdr:from>
    <xdr:to>
      <xdr:col>4</xdr:col>
      <xdr:colOff>4865649</xdr:colOff>
      <xdr:row>159</xdr:row>
      <xdr:rowOff>27661</xdr:rowOff>
    </xdr:to>
    <xdr:pic>
      <xdr:nvPicPr>
        <xdr:cNvPr id="7" name="Imagen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6"/>
        <a:stretch>
          <a:fillRect/>
        </a:stretch>
      </xdr:blipFill>
      <xdr:spPr>
        <a:xfrm>
          <a:off x="0" y="78962250"/>
          <a:ext cx="13009524" cy="7314286"/>
        </a:xfrm>
        <a:prstGeom prst="rect">
          <a:avLst/>
        </a:prstGeom>
      </xdr:spPr>
    </xdr:pic>
    <xdr:clientData/>
  </xdr:twoCellAnchor>
  <xdr:twoCellAnchor editAs="oneCell">
    <xdr:from>
      <xdr:col>1</xdr:col>
      <xdr:colOff>1071562</xdr:colOff>
      <xdr:row>98</xdr:row>
      <xdr:rowOff>166687</xdr:rowOff>
    </xdr:from>
    <xdr:to>
      <xdr:col>4</xdr:col>
      <xdr:colOff>6191249</xdr:colOff>
      <xdr:row>98</xdr:row>
      <xdr:rowOff>2455933</xdr:rowOff>
    </xdr:to>
    <xdr:pic>
      <xdr:nvPicPr>
        <xdr:cNvPr id="8" name="Imagen 7">
          <a:extLst>
            <a:ext uri="{FF2B5EF4-FFF2-40B4-BE49-F238E27FC236}">
              <a16:creationId xmlns:a16="http://schemas.microsoft.com/office/drawing/2014/main" id="{00000000-0008-0000-0500-000008000000}"/>
            </a:ext>
          </a:extLst>
        </xdr:cNvPr>
        <xdr:cNvPicPr>
          <a:picLocks noChangeAspect="1"/>
        </xdr:cNvPicPr>
      </xdr:nvPicPr>
      <xdr:blipFill rotWithShape="1">
        <a:blip xmlns:r="http://schemas.openxmlformats.org/officeDocument/2006/relationships" r:embed="rId7"/>
        <a:srcRect l="46858" t="40695" r="8847" b="44004"/>
        <a:stretch/>
      </xdr:blipFill>
      <xdr:spPr>
        <a:xfrm>
          <a:off x="2547937" y="66722625"/>
          <a:ext cx="11787187" cy="2289246"/>
        </a:xfrm>
        <a:prstGeom prst="rect">
          <a:avLst/>
        </a:prstGeom>
      </xdr:spPr>
    </xdr:pic>
    <xdr:clientData/>
  </xdr:twoCellAnchor>
  <xdr:twoCellAnchor editAs="oneCell">
    <xdr:from>
      <xdr:col>14</xdr:col>
      <xdr:colOff>0</xdr:colOff>
      <xdr:row>83</xdr:row>
      <xdr:rowOff>0</xdr:rowOff>
    </xdr:from>
    <xdr:to>
      <xdr:col>66</xdr:col>
      <xdr:colOff>357187</xdr:colOff>
      <xdr:row>98</xdr:row>
      <xdr:rowOff>2219026</xdr:rowOff>
    </xdr:to>
    <xdr:pic>
      <xdr:nvPicPr>
        <xdr:cNvPr id="9" name="Imagen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8"/>
        <a:stretch>
          <a:fillRect/>
        </a:stretch>
      </xdr:blipFill>
      <xdr:spPr>
        <a:xfrm>
          <a:off x="32480250" y="58769250"/>
          <a:ext cx="17787937" cy="100057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54</xdr:col>
      <xdr:colOff>134186</xdr:colOff>
      <xdr:row>42</xdr:row>
      <xdr:rowOff>452439</xdr:rowOff>
    </xdr:from>
    <xdr:to>
      <xdr:col>56</xdr:col>
      <xdr:colOff>470867</xdr:colOff>
      <xdr:row>47</xdr:row>
      <xdr:rowOff>238124</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37781749" y="29289377"/>
          <a:ext cx="6956556" cy="4738685"/>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101</xdr:row>
      <xdr:rowOff>71436</xdr:rowOff>
    </xdr:from>
    <xdr:to>
      <xdr:col>52</xdr:col>
      <xdr:colOff>47625</xdr:colOff>
      <xdr:row>139</xdr:row>
      <xdr:rowOff>84495</xdr:rowOff>
    </xdr:to>
    <xdr:pic>
      <xdr:nvPicPr>
        <xdr:cNvPr id="5" name="Imagen 4">
          <a:extLst>
            <a:ext uri="{FF2B5EF4-FFF2-40B4-BE49-F238E27FC236}">
              <a16:creationId xmlns:a16="http://schemas.microsoft.com/office/drawing/2014/main" id="{00000000-0008-0000-06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6" name="Imagen 5">
          <a:extLst>
            <a:ext uri="{FF2B5EF4-FFF2-40B4-BE49-F238E27FC236}">
              <a16:creationId xmlns:a16="http://schemas.microsoft.com/office/drawing/2014/main" id="{00000000-0008-0000-06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1190625</xdr:colOff>
      <xdr:row>98</xdr:row>
      <xdr:rowOff>142874</xdr:rowOff>
    </xdr:from>
    <xdr:to>
      <xdr:col>4</xdr:col>
      <xdr:colOff>6197907</xdr:colOff>
      <xdr:row>98</xdr:row>
      <xdr:rowOff>2595561</xdr:rowOff>
    </xdr:to>
    <xdr:pic>
      <xdr:nvPicPr>
        <xdr:cNvPr id="9" name="Imagen 8">
          <a:extLst>
            <a:ext uri="{FF2B5EF4-FFF2-40B4-BE49-F238E27FC236}">
              <a16:creationId xmlns:a16="http://schemas.microsoft.com/office/drawing/2014/main" id="{00000000-0008-0000-0600-000009000000}"/>
            </a:ext>
          </a:extLst>
        </xdr:cNvPr>
        <xdr:cNvPicPr>
          <a:picLocks noChangeAspect="1"/>
        </xdr:cNvPicPr>
      </xdr:nvPicPr>
      <xdr:blipFill rotWithShape="1">
        <a:blip xmlns:r="http://schemas.openxmlformats.org/officeDocument/2006/relationships" r:embed="rId6"/>
        <a:srcRect l="47408" t="57299" r="9029" b="26423"/>
        <a:stretch/>
      </xdr:blipFill>
      <xdr:spPr>
        <a:xfrm>
          <a:off x="2667000" y="63746062"/>
          <a:ext cx="11674782" cy="2452687"/>
        </a:xfrm>
        <a:prstGeom prst="rect">
          <a:avLst/>
        </a:prstGeom>
      </xdr:spPr>
    </xdr:pic>
    <xdr:clientData/>
  </xdr:twoCellAnchor>
  <xdr:twoCellAnchor editAs="oneCell">
    <xdr:from>
      <xdr:col>0</xdr:col>
      <xdr:colOff>0</xdr:colOff>
      <xdr:row>119</xdr:row>
      <xdr:rowOff>0</xdr:rowOff>
    </xdr:from>
    <xdr:to>
      <xdr:col>4</xdr:col>
      <xdr:colOff>4865649</xdr:colOff>
      <xdr:row>158</xdr:row>
      <xdr:rowOff>27661</xdr:rowOff>
    </xdr:to>
    <xdr:pic>
      <xdr:nvPicPr>
        <xdr:cNvPr id="10" name="Imagen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7"/>
        <a:stretch>
          <a:fillRect/>
        </a:stretch>
      </xdr:blipFill>
      <xdr:spPr>
        <a:xfrm>
          <a:off x="0" y="75819000"/>
          <a:ext cx="13009524" cy="731428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54</xdr:col>
      <xdr:colOff>134186</xdr:colOff>
      <xdr:row>43</xdr:row>
      <xdr:rowOff>452440</xdr:rowOff>
    </xdr:from>
    <xdr:to>
      <xdr:col>56</xdr:col>
      <xdr:colOff>66055</xdr:colOff>
      <xdr:row>48</xdr:row>
      <xdr:rowOff>1119188</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37781749" y="30837190"/>
          <a:ext cx="6956556" cy="5619748"/>
        </a:xfrm>
        <a:prstGeom prst="rect">
          <a:avLst/>
        </a:prstGeom>
      </xdr:spPr>
    </xdr:pic>
    <xdr:clientData/>
  </xdr:twoCellAnchor>
  <xdr:twoCellAnchor editAs="oneCell">
    <xdr:from>
      <xdr:col>4</xdr:col>
      <xdr:colOff>457200</xdr:colOff>
      <xdr:row>42</xdr:row>
      <xdr:rowOff>152401</xdr:rowOff>
    </xdr:from>
    <xdr:to>
      <xdr:col>6</xdr:col>
      <xdr:colOff>381000</xdr:colOff>
      <xdr:row>42</xdr:row>
      <xdr:rowOff>4762501</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110</xdr:row>
      <xdr:rowOff>47623</xdr:rowOff>
    </xdr:from>
    <xdr:to>
      <xdr:col>4</xdr:col>
      <xdr:colOff>4234049</xdr:colOff>
      <xdr:row>120</xdr:row>
      <xdr:rowOff>0</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102</xdr:row>
      <xdr:rowOff>71436</xdr:rowOff>
    </xdr:from>
    <xdr:to>
      <xdr:col>52</xdr:col>
      <xdr:colOff>47625</xdr:colOff>
      <xdr:row>140</xdr:row>
      <xdr:rowOff>84494</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99</xdr:row>
      <xdr:rowOff>500062</xdr:rowOff>
    </xdr:from>
    <xdr:to>
      <xdr:col>12</xdr:col>
      <xdr:colOff>497708</xdr:colOff>
      <xdr:row>99</xdr:row>
      <xdr:rowOff>1928812</xdr:rowOff>
    </xdr:to>
    <xdr:pic>
      <xdr:nvPicPr>
        <xdr:cNvPr id="6" name="Imagen 5">
          <a:extLst>
            <a:ext uri="{FF2B5EF4-FFF2-40B4-BE49-F238E27FC236}">
              <a16:creationId xmlns:a16="http://schemas.microsoft.com/office/drawing/2014/main" id="{00000000-0008-0000-07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190499</xdr:colOff>
      <xdr:row>99</xdr:row>
      <xdr:rowOff>95249</xdr:rowOff>
    </xdr:from>
    <xdr:to>
      <xdr:col>4</xdr:col>
      <xdr:colOff>4214812</xdr:colOff>
      <xdr:row>99</xdr:row>
      <xdr:rowOff>2566185</xdr:rowOff>
    </xdr:to>
    <xdr:pic>
      <xdr:nvPicPr>
        <xdr:cNvPr id="7" name="Imagen 6">
          <a:extLst>
            <a:ext uri="{FF2B5EF4-FFF2-40B4-BE49-F238E27FC236}">
              <a16:creationId xmlns:a16="http://schemas.microsoft.com/office/drawing/2014/main" id="{00000000-0008-0000-0700-000007000000}"/>
            </a:ext>
          </a:extLst>
        </xdr:cNvPr>
        <xdr:cNvPicPr>
          <a:picLocks noChangeAspect="1"/>
        </xdr:cNvPicPr>
      </xdr:nvPicPr>
      <xdr:blipFill rotWithShape="1">
        <a:blip xmlns:r="http://schemas.openxmlformats.org/officeDocument/2006/relationships" r:embed="rId6"/>
        <a:srcRect l="45759" t="47206" r="6467" b="35539"/>
        <a:stretch/>
      </xdr:blipFill>
      <xdr:spPr>
        <a:xfrm>
          <a:off x="190499" y="65246249"/>
          <a:ext cx="12168188" cy="2470936"/>
        </a:xfrm>
        <a:prstGeom prst="rect">
          <a:avLst/>
        </a:prstGeom>
      </xdr:spPr>
    </xdr:pic>
    <xdr:clientData/>
  </xdr:twoCellAnchor>
  <xdr:twoCellAnchor editAs="oneCell">
    <xdr:from>
      <xdr:col>2</xdr:col>
      <xdr:colOff>1833561</xdr:colOff>
      <xdr:row>121</xdr:row>
      <xdr:rowOff>-1</xdr:rowOff>
    </xdr:from>
    <xdr:to>
      <xdr:col>5</xdr:col>
      <xdr:colOff>2124823</xdr:colOff>
      <xdr:row>179</xdr:row>
      <xdr:rowOff>23811</xdr:rowOff>
    </xdr:to>
    <xdr:pic>
      <xdr:nvPicPr>
        <xdr:cNvPr id="8" name="Imagen 7">
          <a:extLst>
            <a:ext uri="{FF2B5EF4-FFF2-40B4-BE49-F238E27FC236}">
              <a16:creationId xmlns:a16="http://schemas.microsoft.com/office/drawing/2014/main" id="{00000000-0008-0000-0700-000008000000}"/>
            </a:ext>
          </a:extLst>
        </xdr:cNvPr>
        <xdr:cNvPicPr>
          <a:picLocks noChangeAspect="1"/>
        </xdr:cNvPicPr>
      </xdr:nvPicPr>
      <xdr:blipFill rotWithShape="1">
        <a:blip xmlns:r="http://schemas.openxmlformats.org/officeDocument/2006/relationships" r:embed="rId7"/>
        <a:srcRect l="43014"/>
        <a:stretch/>
      </xdr:blipFill>
      <xdr:spPr>
        <a:xfrm>
          <a:off x="5595936" y="77557312"/>
          <a:ext cx="11078325" cy="1092993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134186</xdr:colOff>
      <xdr:row>42</xdr:row>
      <xdr:rowOff>452439</xdr:rowOff>
    </xdr:from>
    <xdr:to>
      <xdr:col>56</xdr:col>
      <xdr:colOff>66055</xdr:colOff>
      <xdr:row>47</xdr:row>
      <xdr:rowOff>309562</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37781749" y="29289377"/>
          <a:ext cx="6956556" cy="4810123"/>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101</xdr:row>
      <xdr:rowOff>71436</xdr:rowOff>
    </xdr:from>
    <xdr:to>
      <xdr:col>52</xdr:col>
      <xdr:colOff>47625</xdr:colOff>
      <xdr:row>139</xdr:row>
      <xdr:rowOff>84495</xdr:rowOff>
    </xdr:to>
    <xdr:pic>
      <xdr:nvPicPr>
        <xdr:cNvPr id="5" name="Imagen 4">
          <a:extLst>
            <a:ext uri="{FF2B5EF4-FFF2-40B4-BE49-F238E27FC236}">
              <a16:creationId xmlns:a16="http://schemas.microsoft.com/office/drawing/2014/main" id="{00000000-0008-0000-08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6" name="Imagen 5">
          <a:extLst>
            <a:ext uri="{FF2B5EF4-FFF2-40B4-BE49-F238E27FC236}">
              <a16:creationId xmlns:a16="http://schemas.microsoft.com/office/drawing/2014/main" id="{00000000-0008-0000-08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120</xdr:row>
      <xdr:rowOff>0</xdr:rowOff>
    </xdr:from>
    <xdr:to>
      <xdr:col>4</xdr:col>
      <xdr:colOff>4865649</xdr:colOff>
      <xdr:row>159</xdr:row>
      <xdr:rowOff>27661</xdr:rowOff>
    </xdr:to>
    <xdr:pic>
      <xdr:nvPicPr>
        <xdr:cNvPr id="7" name="Imagen 6">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6"/>
        <a:stretch>
          <a:fillRect/>
        </a:stretch>
      </xdr:blipFill>
      <xdr:spPr>
        <a:xfrm>
          <a:off x="0" y="76009500"/>
          <a:ext cx="13009524" cy="7314286"/>
        </a:xfrm>
        <a:prstGeom prst="rect">
          <a:avLst/>
        </a:prstGeom>
      </xdr:spPr>
    </xdr:pic>
    <xdr:clientData/>
  </xdr:twoCellAnchor>
  <xdr:twoCellAnchor editAs="oneCell">
    <xdr:from>
      <xdr:col>0</xdr:col>
      <xdr:colOff>1452562</xdr:colOff>
      <xdr:row>98</xdr:row>
      <xdr:rowOff>166686</xdr:rowOff>
    </xdr:from>
    <xdr:to>
      <xdr:col>4</xdr:col>
      <xdr:colOff>6143625</xdr:colOff>
      <xdr:row>99</xdr:row>
      <xdr:rowOff>30260</xdr:rowOff>
    </xdr:to>
    <xdr:pic>
      <xdr:nvPicPr>
        <xdr:cNvPr id="8" name="Imagen 7">
          <a:extLst>
            <a:ext uri="{FF2B5EF4-FFF2-40B4-BE49-F238E27FC236}">
              <a16:creationId xmlns:a16="http://schemas.microsoft.com/office/drawing/2014/main" id="{00000000-0008-0000-0800-000008000000}"/>
            </a:ext>
          </a:extLst>
        </xdr:cNvPr>
        <xdr:cNvPicPr>
          <a:picLocks noChangeAspect="1"/>
        </xdr:cNvPicPr>
      </xdr:nvPicPr>
      <xdr:blipFill rotWithShape="1">
        <a:blip xmlns:r="http://schemas.openxmlformats.org/officeDocument/2006/relationships" r:embed="rId7"/>
        <a:srcRect l="48139" t="40370" r="9944" b="44654"/>
        <a:stretch/>
      </xdr:blipFill>
      <xdr:spPr>
        <a:xfrm>
          <a:off x="1452562" y="63769874"/>
          <a:ext cx="12834938" cy="257819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54</xdr:col>
      <xdr:colOff>134186</xdr:colOff>
      <xdr:row>42</xdr:row>
      <xdr:rowOff>452440</xdr:rowOff>
    </xdr:from>
    <xdr:to>
      <xdr:col>56</xdr:col>
      <xdr:colOff>113680</xdr:colOff>
      <xdr:row>52</xdr:row>
      <xdr:rowOff>1309688</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37781749" y="29289378"/>
          <a:ext cx="6956556" cy="10501310"/>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101</xdr:row>
      <xdr:rowOff>71436</xdr:rowOff>
    </xdr:from>
    <xdr:to>
      <xdr:col>52</xdr:col>
      <xdr:colOff>47625</xdr:colOff>
      <xdr:row>139</xdr:row>
      <xdr:rowOff>84495</xdr:rowOff>
    </xdr:to>
    <xdr:pic>
      <xdr:nvPicPr>
        <xdr:cNvPr id="5" name="Imagen 4">
          <a:extLst>
            <a:ext uri="{FF2B5EF4-FFF2-40B4-BE49-F238E27FC236}">
              <a16:creationId xmlns:a16="http://schemas.microsoft.com/office/drawing/2014/main" id="{00000000-0008-0000-09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6" name="Imagen 5">
          <a:extLst>
            <a:ext uri="{FF2B5EF4-FFF2-40B4-BE49-F238E27FC236}">
              <a16:creationId xmlns:a16="http://schemas.microsoft.com/office/drawing/2014/main" id="{00000000-0008-0000-09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-1</xdr:colOff>
      <xdr:row>102</xdr:row>
      <xdr:rowOff>0</xdr:rowOff>
    </xdr:from>
    <xdr:to>
      <xdr:col>60</xdr:col>
      <xdr:colOff>333374</xdr:colOff>
      <xdr:row>134</xdr:row>
      <xdr:rowOff>95250</xdr:rowOff>
    </xdr:to>
    <xdr:pic>
      <xdr:nvPicPr>
        <xdr:cNvPr id="7" name="Imagen 6">
          <a:extLst>
            <a:ext uri="{FF2B5EF4-FFF2-40B4-BE49-F238E27FC236}">
              <a16:creationId xmlns:a16="http://schemas.microsoft.com/office/drawing/2014/main" id="{00000000-0008-0000-0900-000007000000}"/>
            </a:ext>
          </a:extLst>
        </xdr:cNvPr>
        <xdr:cNvPicPr>
          <a:picLocks noChangeAspect="1"/>
        </xdr:cNvPicPr>
      </xdr:nvPicPr>
      <xdr:blipFill>
        <a:blip xmlns:r="http://schemas.openxmlformats.org/officeDocument/2006/relationships" r:embed="rId6"/>
        <a:stretch>
          <a:fillRect/>
        </a:stretch>
      </xdr:blipFill>
      <xdr:spPr>
        <a:xfrm>
          <a:off x="32480249" y="69770625"/>
          <a:ext cx="17383125" cy="8858250"/>
        </a:xfrm>
        <a:prstGeom prst="rect">
          <a:avLst/>
        </a:prstGeom>
      </xdr:spPr>
    </xdr:pic>
    <xdr:clientData/>
  </xdr:twoCellAnchor>
  <xdr:twoCellAnchor editAs="oneCell">
    <xdr:from>
      <xdr:col>1</xdr:col>
      <xdr:colOff>2095499</xdr:colOff>
      <xdr:row>98</xdr:row>
      <xdr:rowOff>23812</xdr:rowOff>
    </xdr:from>
    <xdr:to>
      <xdr:col>4</xdr:col>
      <xdr:colOff>5947744</xdr:colOff>
      <xdr:row>98</xdr:row>
      <xdr:rowOff>2643186</xdr:rowOff>
    </xdr:to>
    <xdr:pic>
      <xdr:nvPicPr>
        <xdr:cNvPr id="8" name="Imagen 7">
          <a:extLst>
            <a:ext uri="{FF2B5EF4-FFF2-40B4-BE49-F238E27FC236}">
              <a16:creationId xmlns:a16="http://schemas.microsoft.com/office/drawing/2014/main" id="{00000000-0008-0000-0900-000008000000}"/>
            </a:ext>
          </a:extLst>
        </xdr:cNvPr>
        <xdr:cNvPicPr>
          <a:picLocks noChangeAspect="1"/>
        </xdr:cNvPicPr>
      </xdr:nvPicPr>
      <xdr:blipFill rotWithShape="1">
        <a:blip xmlns:r="http://schemas.openxmlformats.org/officeDocument/2006/relationships" r:embed="rId7"/>
        <a:srcRect l="45210" t="47206" r="9213" b="32609"/>
        <a:stretch/>
      </xdr:blipFill>
      <xdr:spPr>
        <a:xfrm>
          <a:off x="3571874" y="63627000"/>
          <a:ext cx="10519745" cy="2619374"/>
        </a:xfrm>
        <a:prstGeom prst="rect">
          <a:avLst/>
        </a:prstGeom>
      </xdr:spPr>
    </xdr:pic>
    <xdr:clientData/>
  </xdr:twoCellAnchor>
  <xdr:twoCellAnchor editAs="oneCell">
    <xdr:from>
      <xdr:col>3</xdr:col>
      <xdr:colOff>0</xdr:colOff>
      <xdr:row>120</xdr:row>
      <xdr:rowOff>0</xdr:rowOff>
    </xdr:from>
    <xdr:to>
      <xdr:col>6</xdr:col>
      <xdr:colOff>1365211</xdr:colOff>
      <xdr:row>159</xdr:row>
      <xdr:rowOff>27661</xdr:rowOff>
    </xdr:to>
    <xdr:pic>
      <xdr:nvPicPr>
        <xdr:cNvPr id="9" name="Imagen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8"/>
        <a:stretch>
          <a:fillRect/>
        </a:stretch>
      </xdr:blipFill>
      <xdr:spPr>
        <a:xfrm>
          <a:off x="6048375" y="76009500"/>
          <a:ext cx="13009524" cy="7314286"/>
        </a:xfrm>
        <a:prstGeom prst="rect">
          <a:avLst/>
        </a:prstGeom>
      </xdr:spPr>
    </xdr:pic>
    <xdr:clientData/>
  </xdr:twoCellAnchor>
  <xdr:twoCellAnchor editAs="oneCell">
    <xdr:from>
      <xdr:col>3</xdr:col>
      <xdr:colOff>0</xdr:colOff>
      <xdr:row>161</xdr:row>
      <xdr:rowOff>0</xdr:rowOff>
    </xdr:from>
    <xdr:to>
      <xdr:col>6</xdr:col>
      <xdr:colOff>1365211</xdr:colOff>
      <xdr:row>199</xdr:row>
      <xdr:rowOff>75286</xdr:rowOff>
    </xdr:to>
    <xdr:pic>
      <xdr:nvPicPr>
        <xdr:cNvPr id="10" name="Imagen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9"/>
        <a:stretch>
          <a:fillRect/>
        </a:stretch>
      </xdr:blipFill>
      <xdr:spPr>
        <a:xfrm>
          <a:off x="6048375" y="83677125"/>
          <a:ext cx="13009524" cy="731428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54</xdr:col>
      <xdr:colOff>134186</xdr:colOff>
      <xdr:row>42</xdr:row>
      <xdr:rowOff>452440</xdr:rowOff>
    </xdr:from>
    <xdr:to>
      <xdr:col>57</xdr:col>
      <xdr:colOff>42242</xdr:colOff>
      <xdr:row>46</xdr:row>
      <xdr:rowOff>166687</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37781749" y="32265940"/>
          <a:ext cx="6956556" cy="4190997"/>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101</xdr:row>
      <xdr:rowOff>71436</xdr:rowOff>
    </xdr:from>
    <xdr:to>
      <xdr:col>52</xdr:col>
      <xdr:colOff>47625</xdr:colOff>
      <xdr:row>139</xdr:row>
      <xdr:rowOff>84495</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6" name="Imagen 5">
          <a:extLst>
            <a:ext uri="{FF2B5EF4-FFF2-40B4-BE49-F238E27FC236}">
              <a16:creationId xmlns:a16="http://schemas.microsoft.com/office/drawing/2014/main" id="{00000000-0008-0000-0A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120</xdr:row>
      <xdr:rowOff>0</xdr:rowOff>
    </xdr:from>
    <xdr:to>
      <xdr:col>4</xdr:col>
      <xdr:colOff>4865649</xdr:colOff>
      <xdr:row>159</xdr:row>
      <xdr:rowOff>27661</xdr:rowOff>
    </xdr:to>
    <xdr:pic>
      <xdr:nvPicPr>
        <xdr:cNvPr id="7" name="Imagen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6"/>
        <a:stretch>
          <a:fillRect/>
        </a:stretch>
      </xdr:blipFill>
      <xdr:spPr>
        <a:xfrm>
          <a:off x="0" y="78986063"/>
          <a:ext cx="13009524" cy="7314286"/>
        </a:xfrm>
        <a:prstGeom prst="rect">
          <a:avLst/>
        </a:prstGeom>
      </xdr:spPr>
    </xdr:pic>
    <xdr:clientData/>
  </xdr:twoCellAnchor>
  <xdr:twoCellAnchor editAs="oneCell">
    <xdr:from>
      <xdr:col>0</xdr:col>
      <xdr:colOff>142875</xdr:colOff>
      <xdr:row>98</xdr:row>
      <xdr:rowOff>142875</xdr:rowOff>
    </xdr:from>
    <xdr:to>
      <xdr:col>4</xdr:col>
      <xdr:colOff>4857750</xdr:colOff>
      <xdr:row>98</xdr:row>
      <xdr:rowOff>2704379</xdr:rowOff>
    </xdr:to>
    <xdr:pic>
      <xdr:nvPicPr>
        <xdr:cNvPr id="8" name="Imagen 7">
          <a:extLst>
            <a:ext uri="{FF2B5EF4-FFF2-40B4-BE49-F238E27FC236}">
              <a16:creationId xmlns:a16="http://schemas.microsoft.com/office/drawing/2014/main" id="{00000000-0008-0000-0A00-000008000000}"/>
            </a:ext>
          </a:extLst>
        </xdr:cNvPr>
        <xdr:cNvPicPr>
          <a:picLocks noChangeAspect="1"/>
        </xdr:cNvPicPr>
      </xdr:nvPicPr>
      <xdr:blipFill rotWithShape="1">
        <a:blip xmlns:r="http://schemas.openxmlformats.org/officeDocument/2006/relationships" r:embed="rId7"/>
        <a:srcRect l="47407" t="50137" r="6650" b="25446"/>
        <a:stretch/>
      </xdr:blipFill>
      <xdr:spPr>
        <a:xfrm>
          <a:off x="142875" y="66722625"/>
          <a:ext cx="12858750" cy="256150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54</xdr:col>
      <xdr:colOff>134186</xdr:colOff>
      <xdr:row>42</xdr:row>
      <xdr:rowOff>452439</xdr:rowOff>
    </xdr:from>
    <xdr:to>
      <xdr:col>57</xdr:col>
      <xdr:colOff>375617</xdr:colOff>
      <xdr:row>75</xdr:row>
      <xdr:rowOff>33338</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37786511" y="29360814"/>
          <a:ext cx="6961319" cy="23669624"/>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101</xdr:row>
      <xdr:rowOff>71436</xdr:rowOff>
    </xdr:from>
    <xdr:to>
      <xdr:col>52</xdr:col>
      <xdr:colOff>47625</xdr:colOff>
      <xdr:row>139</xdr:row>
      <xdr:rowOff>84495</xdr:rowOff>
    </xdr:to>
    <xdr:pic>
      <xdr:nvPicPr>
        <xdr:cNvPr id="5" name="Imagen 4">
          <a:extLst>
            <a:ext uri="{FF2B5EF4-FFF2-40B4-BE49-F238E27FC236}">
              <a16:creationId xmlns:a16="http://schemas.microsoft.com/office/drawing/2014/main" id="{00000000-0008-0000-0B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6" name="Imagen 5">
          <a:extLst>
            <a:ext uri="{FF2B5EF4-FFF2-40B4-BE49-F238E27FC236}">
              <a16:creationId xmlns:a16="http://schemas.microsoft.com/office/drawing/2014/main" id="{00000000-0008-0000-0B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1309686</xdr:colOff>
      <xdr:row>98</xdr:row>
      <xdr:rowOff>285749</xdr:rowOff>
    </xdr:from>
    <xdr:to>
      <xdr:col>4</xdr:col>
      <xdr:colOff>5267312</xdr:colOff>
      <xdr:row>98</xdr:row>
      <xdr:rowOff>2381249</xdr:rowOff>
    </xdr:to>
    <xdr:pic>
      <xdr:nvPicPr>
        <xdr:cNvPr id="7" name="Imagen 6">
          <a:extLst>
            <a:ext uri="{FF2B5EF4-FFF2-40B4-BE49-F238E27FC236}">
              <a16:creationId xmlns:a16="http://schemas.microsoft.com/office/drawing/2014/main" id="{00000000-0008-0000-0B00-000007000000}"/>
            </a:ext>
          </a:extLst>
        </xdr:cNvPr>
        <xdr:cNvPicPr>
          <a:picLocks noChangeAspect="1"/>
        </xdr:cNvPicPr>
      </xdr:nvPicPr>
      <xdr:blipFill rotWithShape="1">
        <a:blip xmlns:r="http://schemas.openxmlformats.org/officeDocument/2006/relationships" r:embed="rId6"/>
        <a:srcRect l="47407" t="50462" r="10311" b="36515"/>
        <a:stretch/>
      </xdr:blipFill>
      <xdr:spPr>
        <a:xfrm>
          <a:off x="1309686" y="64412812"/>
          <a:ext cx="12101501" cy="2095500"/>
        </a:xfrm>
        <a:prstGeom prst="rect">
          <a:avLst/>
        </a:prstGeom>
      </xdr:spPr>
    </xdr:pic>
    <xdr:clientData/>
  </xdr:twoCellAnchor>
  <xdr:twoCellAnchor editAs="oneCell">
    <xdr:from>
      <xdr:col>0</xdr:col>
      <xdr:colOff>0</xdr:colOff>
      <xdr:row>120</xdr:row>
      <xdr:rowOff>0</xdr:rowOff>
    </xdr:from>
    <xdr:to>
      <xdr:col>4</xdr:col>
      <xdr:colOff>4865649</xdr:colOff>
      <xdr:row>159</xdr:row>
      <xdr:rowOff>27661</xdr:rowOff>
    </xdr:to>
    <xdr:pic>
      <xdr:nvPicPr>
        <xdr:cNvPr id="8" name="Imagen 7">
          <a:extLst>
            <a:ext uri="{FF2B5EF4-FFF2-40B4-BE49-F238E27FC236}">
              <a16:creationId xmlns:a16="http://schemas.microsoft.com/office/drawing/2014/main" id="{00000000-0008-0000-0B00-000008000000}"/>
            </a:ext>
          </a:extLst>
        </xdr:cNvPr>
        <xdr:cNvPicPr>
          <a:picLocks noChangeAspect="1"/>
        </xdr:cNvPicPr>
      </xdr:nvPicPr>
      <xdr:blipFill>
        <a:blip xmlns:r="http://schemas.openxmlformats.org/officeDocument/2006/relationships" r:embed="rId7"/>
        <a:stretch>
          <a:fillRect/>
        </a:stretch>
      </xdr:blipFill>
      <xdr:spPr>
        <a:xfrm>
          <a:off x="0" y="76533375"/>
          <a:ext cx="13009524" cy="7314286"/>
        </a:xfrm>
        <a:prstGeom prst="rect">
          <a:avLst/>
        </a:prstGeom>
      </xdr:spPr>
    </xdr:pic>
    <xdr:clientData/>
  </xdr:twoCellAnchor>
  <xdr:twoCellAnchor editAs="oneCell">
    <xdr:from>
      <xdr:col>0</xdr:col>
      <xdr:colOff>0</xdr:colOff>
      <xdr:row>161</xdr:row>
      <xdr:rowOff>0</xdr:rowOff>
    </xdr:from>
    <xdr:to>
      <xdr:col>4</xdr:col>
      <xdr:colOff>4865649</xdr:colOff>
      <xdr:row>199</xdr:row>
      <xdr:rowOff>75286</xdr:rowOff>
    </xdr:to>
    <xdr:pic>
      <xdr:nvPicPr>
        <xdr:cNvPr id="9" name="Imagen 8">
          <a:extLst>
            <a:ext uri="{FF2B5EF4-FFF2-40B4-BE49-F238E27FC236}">
              <a16:creationId xmlns:a16="http://schemas.microsoft.com/office/drawing/2014/main" id="{00000000-0008-0000-0B00-000009000000}"/>
            </a:ext>
          </a:extLst>
        </xdr:cNvPr>
        <xdr:cNvPicPr>
          <a:picLocks noChangeAspect="1"/>
        </xdr:cNvPicPr>
      </xdr:nvPicPr>
      <xdr:blipFill>
        <a:blip xmlns:r="http://schemas.openxmlformats.org/officeDocument/2006/relationships" r:embed="rId8"/>
        <a:stretch>
          <a:fillRect/>
        </a:stretch>
      </xdr:blipFill>
      <xdr:spPr>
        <a:xfrm>
          <a:off x="0" y="84201000"/>
          <a:ext cx="13009524" cy="731428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54</xdr:col>
      <xdr:colOff>134186</xdr:colOff>
      <xdr:row>42</xdr:row>
      <xdr:rowOff>452439</xdr:rowOff>
    </xdr:from>
    <xdr:to>
      <xdr:col>57</xdr:col>
      <xdr:colOff>208930</xdr:colOff>
      <xdr:row>75</xdr:row>
      <xdr:rowOff>33338</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37786511" y="29360814"/>
          <a:ext cx="6961319" cy="23669624"/>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4" name="Imagen 3">
          <a:extLst>
            <a:ext uri="{FF2B5EF4-FFF2-40B4-BE49-F238E27FC236}">
              <a16:creationId xmlns:a16="http://schemas.microsoft.com/office/drawing/2014/main" id="{00000000-0008-0000-0C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101</xdr:row>
      <xdr:rowOff>71436</xdr:rowOff>
    </xdr:from>
    <xdr:to>
      <xdr:col>52</xdr:col>
      <xdr:colOff>47625</xdr:colOff>
      <xdr:row>138</xdr:row>
      <xdr:rowOff>108307</xdr:rowOff>
    </xdr:to>
    <xdr:pic>
      <xdr:nvPicPr>
        <xdr:cNvPr id="5" name="Imagen 4">
          <a:extLst>
            <a:ext uri="{FF2B5EF4-FFF2-40B4-BE49-F238E27FC236}">
              <a16:creationId xmlns:a16="http://schemas.microsoft.com/office/drawing/2014/main" id="{00000000-0008-0000-0C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6" name="Imagen 5">
          <a:extLst>
            <a:ext uri="{FF2B5EF4-FFF2-40B4-BE49-F238E27FC236}">
              <a16:creationId xmlns:a16="http://schemas.microsoft.com/office/drawing/2014/main" id="{00000000-0008-0000-0C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261936</xdr:colOff>
      <xdr:row>98</xdr:row>
      <xdr:rowOff>238122</xdr:rowOff>
    </xdr:from>
    <xdr:to>
      <xdr:col>4</xdr:col>
      <xdr:colOff>4116180</xdr:colOff>
      <xdr:row>98</xdr:row>
      <xdr:rowOff>2428873</xdr:rowOff>
    </xdr:to>
    <xdr:pic>
      <xdr:nvPicPr>
        <xdr:cNvPr id="7" name="Imagen 6">
          <a:extLst>
            <a:ext uri="{FF2B5EF4-FFF2-40B4-BE49-F238E27FC236}">
              <a16:creationId xmlns:a16="http://schemas.microsoft.com/office/drawing/2014/main" id="{00000000-0008-0000-0C00-000007000000}"/>
            </a:ext>
          </a:extLst>
        </xdr:cNvPr>
        <xdr:cNvPicPr>
          <a:picLocks noChangeAspect="1"/>
        </xdr:cNvPicPr>
      </xdr:nvPicPr>
      <xdr:blipFill rotWithShape="1">
        <a:blip xmlns:r="http://schemas.openxmlformats.org/officeDocument/2006/relationships" r:embed="rId6"/>
        <a:srcRect l="49970" t="41346" r="15253" b="45306"/>
        <a:stretch/>
      </xdr:blipFill>
      <xdr:spPr>
        <a:xfrm>
          <a:off x="261936" y="63841310"/>
          <a:ext cx="11998119" cy="2190751"/>
        </a:xfrm>
        <a:prstGeom prst="rect">
          <a:avLst/>
        </a:prstGeom>
      </xdr:spPr>
    </xdr:pic>
    <xdr:clientData/>
  </xdr:twoCellAnchor>
  <xdr:twoCellAnchor editAs="oneCell">
    <xdr:from>
      <xdr:col>1</xdr:col>
      <xdr:colOff>0</xdr:colOff>
      <xdr:row>120</xdr:row>
      <xdr:rowOff>0</xdr:rowOff>
    </xdr:from>
    <xdr:to>
      <xdr:col>4</xdr:col>
      <xdr:colOff>6342024</xdr:colOff>
      <xdr:row>159</xdr:row>
      <xdr:rowOff>27661</xdr:rowOff>
    </xdr:to>
    <xdr:pic>
      <xdr:nvPicPr>
        <xdr:cNvPr id="8" name="Imagen 7">
          <a:extLst>
            <a:ext uri="{FF2B5EF4-FFF2-40B4-BE49-F238E27FC236}">
              <a16:creationId xmlns:a16="http://schemas.microsoft.com/office/drawing/2014/main" id="{00000000-0008-0000-0C00-000008000000}"/>
            </a:ext>
          </a:extLst>
        </xdr:cNvPr>
        <xdr:cNvPicPr>
          <a:picLocks noChangeAspect="1"/>
        </xdr:cNvPicPr>
      </xdr:nvPicPr>
      <xdr:blipFill>
        <a:blip xmlns:r="http://schemas.openxmlformats.org/officeDocument/2006/relationships" r:embed="rId7"/>
        <a:stretch>
          <a:fillRect/>
        </a:stretch>
      </xdr:blipFill>
      <xdr:spPr>
        <a:xfrm>
          <a:off x="1476375" y="76009500"/>
          <a:ext cx="13009524" cy="731428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54</xdr:col>
      <xdr:colOff>134186</xdr:colOff>
      <xdr:row>42</xdr:row>
      <xdr:rowOff>452439</xdr:rowOff>
    </xdr:from>
    <xdr:to>
      <xdr:col>57</xdr:col>
      <xdr:colOff>161305</xdr:colOff>
      <xdr:row>52</xdr:row>
      <xdr:rowOff>1547812</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37781749" y="29289377"/>
          <a:ext cx="6956556" cy="10739435"/>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4" name="Imagen 3">
          <a:extLst>
            <a:ext uri="{FF2B5EF4-FFF2-40B4-BE49-F238E27FC236}">
              <a16:creationId xmlns:a16="http://schemas.microsoft.com/office/drawing/2014/main" id="{00000000-0008-0000-0D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101</xdr:row>
      <xdr:rowOff>71436</xdr:rowOff>
    </xdr:from>
    <xdr:to>
      <xdr:col>52</xdr:col>
      <xdr:colOff>47625</xdr:colOff>
      <xdr:row>139</xdr:row>
      <xdr:rowOff>84495</xdr:rowOff>
    </xdr:to>
    <xdr:pic>
      <xdr:nvPicPr>
        <xdr:cNvPr id="5" name="Imagen 4">
          <a:extLst>
            <a:ext uri="{FF2B5EF4-FFF2-40B4-BE49-F238E27FC236}">
              <a16:creationId xmlns:a16="http://schemas.microsoft.com/office/drawing/2014/main" id="{00000000-0008-0000-0D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6" name="Imagen 5">
          <a:extLst>
            <a:ext uri="{FF2B5EF4-FFF2-40B4-BE49-F238E27FC236}">
              <a16:creationId xmlns:a16="http://schemas.microsoft.com/office/drawing/2014/main" id="{00000000-0008-0000-0D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285750</xdr:colOff>
      <xdr:row>98</xdr:row>
      <xdr:rowOff>261936</xdr:rowOff>
    </xdr:from>
    <xdr:to>
      <xdr:col>4</xdr:col>
      <xdr:colOff>4619625</xdr:colOff>
      <xdr:row>98</xdr:row>
      <xdr:rowOff>2524124</xdr:rowOff>
    </xdr:to>
    <xdr:pic>
      <xdr:nvPicPr>
        <xdr:cNvPr id="7" name="Imagen 6">
          <a:extLst>
            <a:ext uri="{FF2B5EF4-FFF2-40B4-BE49-F238E27FC236}">
              <a16:creationId xmlns:a16="http://schemas.microsoft.com/office/drawing/2014/main" id="{00000000-0008-0000-0D00-000007000000}"/>
            </a:ext>
          </a:extLst>
        </xdr:cNvPr>
        <xdr:cNvPicPr>
          <a:picLocks noChangeAspect="1"/>
        </xdr:cNvPicPr>
      </xdr:nvPicPr>
      <xdr:blipFill rotWithShape="1">
        <a:blip xmlns:r="http://schemas.openxmlformats.org/officeDocument/2006/relationships" r:embed="rId6"/>
        <a:srcRect l="49054" t="45253" r="14155" b="40097"/>
        <a:stretch/>
      </xdr:blipFill>
      <xdr:spPr>
        <a:xfrm>
          <a:off x="285750" y="63865124"/>
          <a:ext cx="12477750" cy="2262188"/>
        </a:xfrm>
        <a:prstGeom prst="rect">
          <a:avLst/>
        </a:prstGeom>
      </xdr:spPr>
    </xdr:pic>
    <xdr:clientData/>
  </xdr:twoCellAnchor>
  <xdr:twoCellAnchor editAs="oneCell">
    <xdr:from>
      <xdr:col>0</xdr:col>
      <xdr:colOff>0</xdr:colOff>
      <xdr:row>121</xdr:row>
      <xdr:rowOff>0</xdr:rowOff>
    </xdr:from>
    <xdr:to>
      <xdr:col>4</xdr:col>
      <xdr:colOff>4865649</xdr:colOff>
      <xdr:row>160</xdr:row>
      <xdr:rowOff>27661</xdr:rowOff>
    </xdr:to>
    <xdr:pic>
      <xdr:nvPicPr>
        <xdr:cNvPr id="8" name="Imagen 7">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7"/>
        <a:stretch>
          <a:fillRect/>
        </a:stretch>
      </xdr:blipFill>
      <xdr:spPr>
        <a:xfrm>
          <a:off x="0" y="76200000"/>
          <a:ext cx="13009524" cy="731428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54</xdr:col>
      <xdr:colOff>134186</xdr:colOff>
      <xdr:row>42</xdr:row>
      <xdr:rowOff>452440</xdr:rowOff>
    </xdr:from>
    <xdr:to>
      <xdr:col>57</xdr:col>
      <xdr:colOff>137492</xdr:colOff>
      <xdr:row>52</xdr:row>
      <xdr:rowOff>1190625</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a:xfrm>
          <a:off x="37781749" y="30146628"/>
          <a:ext cx="6956556" cy="10382247"/>
        </a:xfrm>
        <a:prstGeom prst="rect">
          <a:avLst/>
        </a:prstGeom>
      </xdr:spPr>
    </xdr:pic>
    <xdr:clientData/>
  </xdr:twoCellAnchor>
  <xdr:twoCellAnchor editAs="oneCell">
    <xdr:from>
      <xdr:col>4</xdr:col>
      <xdr:colOff>457200</xdr:colOff>
      <xdr:row>41</xdr:row>
      <xdr:rowOff>152401</xdr:rowOff>
    </xdr:from>
    <xdr:to>
      <xdr:col>6</xdr:col>
      <xdr:colOff>381000</xdr:colOff>
      <xdr:row>41</xdr:row>
      <xdr:rowOff>4762501</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2"/>
        <a:stretch>
          <a:fillRect/>
        </a:stretch>
      </xdr:blipFill>
      <xdr:spPr>
        <a:xfrm>
          <a:off x="8610600" y="23860126"/>
          <a:ext cx="9467850" cy="4610100"/>
        </a:xfrm>
        <a:prstGeom prst="rect">
          <a:avLst/>
        </a:prstGeom>
      </xdr:spPr>
    </xdr:pic>
    <xdr:clientData/>
  </xdr:twoCellAnchor>
  <xdr:twoCellAnchor editAs="oneCell">
    <xdr:from>
      <xdr:col>0</xdr:col>
      <xdr:colOff>23811</xdr:colOff>
      <xdr:row>109</xdr:row>
      <xdr:rowOff>47623</xdr:rowOff>
    </xdr:from>
    <xdr:to>
      <xdr:col>4</xdr:col>
      <xdr:colOff>4234049</xdr:colOff>
      <xdr:row>119</xdr:row>
      <xdr:rowOff>0</xdr:rowOff>
    </xdr:to>
    <xdr:pic>
      <xdr:nvPicPr>
        <xdr:cNvPr id="4" name="Imagen 3">
          <a:extLst>
            <a:ext uri="{FF2B5EF4-FFF2-40B4-BE49-F238E27FC236}">
              <a16:creationId xmlns:a16="http://schemas.microsoft.com/office/drawing/2014/main" id="{00000000-0008-0000-0E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73818748"/>
          <a:ext cx="12363638" cy="1762127"/>
        </a:xfrm>
        <a:prstGeom prst="rect">
          <a:avLst/>
        </a:prstGeom>
      </xdr:spPr>
    </xdr:pic>
    <xdr:clientData/>
  </xdr:twoCellAnchor>
  <xdr:twoCellAnchor editAs="oneCell">
    <xdr:from>
      <xdr:col>8</xdr:col>
      <xdr:colOff>142874</xdr:colOff>
      <xdr:row>101</xdr:row>
      <xdr:rowOff>71436</xdr:rowOff>
    </xdr:from>
    <xdr:to>
      <xdr:col>52</xdr:col>
      <xdr:colOff>47625</xdr:colOff>
      <xdr:row>139</xdr:row>
      <xdr:rowOff>84495</xdr:rowOff>
    </xdr:to>
    <xdr:pic>
      <xdr:nvPicPr>
        <xdr:cNvPr id="5" name="Imagen 4">
          <a:extLst>
            <a:ext uri="{FF2B5EF4-FFF2-40B4-BE49-F238E27FC236}">
              <a16:creationId xmlns:a16="http://schemas.microsoft.com/office/drawing/2014/main" id="{00000000-0008-0000-0E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22517099" y="69146736"/>
          <a:ext cx="10020301" cy="10014309"/>
        </a:xfrm>
        <a:prstGeom prst="rect">
          <a:avLst/>
        </a:prstGeom>
      </xdr:spPr>
    </xdr:pic>
    <xdr:clientData/>
  </xdr:twoCellAnchor>
  <xdr:twoCellAnchor editAs="oneCell">
    <xdr:from>
      <xdr:col>5</xdr:col>
      <xdr:colOff>500062</xdr:colOff>
      <xdr:row>98</xdr:row>
      <xdr:rowOff>500062</xdr:rowOff>
    </xdr:from>
    <xdr:to>
      <xdr:col>12</xdr:col>
      <xdr:colOff>497708</xdr:colOff>
      <xdr:row>98</xdr:row>
      <xdr:rowOff>1928812</xdr:rowOff>
    </xdr:to>
    <xdr:pic>
      <xdr:nvPicPr>
        <xdr:cNvPr id="6" name="Imagen 5">
          <a:extLst>
            <a:ext uri="{FF2B5EF4-FFF2-40B4-BE49-F238E27FC236}">
              <a16:creationId xmlns:a16="http://schemas.microsoft.com/office/drawing/2014/main" id="{00000000-0008-0000-0E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15063787" y="6403181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381000</xdr:colOff>
      <xdr:row>98</xdr:row>
      <xdr:rowOff>214311</xdr:rowOff>
    </xdr:from>
    <xdr:to>
      <xdr:col>4</xdr:col>
      <xdr:colOff>6310311</xdr:colOff>
      <xdr:row>98</xdr:row>
      <xdr:rowOff>2641355</xdr:rowOff>
    </xdr:to>
    <xdr:pic>
      <xdr:nvPicPr>
        <xdr:cNvPr id="7" name="Imagen 6">
          <a:extLst>
            <a:ext uri="{FF2B5EF4-FFF2-40B4-BE49-F238E27FC236}">
              <a16:creationId xmlns:a16="http://schemas.microsoft.com/office/drawing/2014/main" id="{00000000-0008-0000-0E00-000007000000}"/>
            </a:ext>
          </a:extLst>
        </xdr:cNvPr>
        <xdr:cNvPicPr>
          <a:picLocks noChangeAspect="1"/>
        </xdr:cNvPicPr>
      </xdr:nvPicPr>
      <xdr:blipFill rotWithShape="1">
        <a:blip xmlns:r="http://schemas.openxmlformats.org/officeDocument/2006/relationships" r:embed="rId6"/>
        <a:srcRect l="49787" t="64461" r="7382" b="18284"/>
        <a:stretch/>
      </xdr:blipFill>
      <xdr:spPr>
        <a:xfrm>
          <a:off x="1857375" y="64674749"/>
          <a:ext cx="12596811" cy="2427044"/>
        </a:xfrm>
        <a:prstGeom prst="rect">
          <a:avLst/>
        </a:prstGeom>
      </xdr:spPr>
    </xdr:pic>
    <xdr:clientData/>
  </xdr:twoCellAnchor>
  <xdr:twoCellAnchor editAs="oneCell">
    <xdr:from>
      <xdr:col>0</xdr:col>
      <xdr:colOff>0</xdr:colOff>
      <xdr:row>120</xdr:row>
      <xdr:rowOff>0</xdr:rowOff>
    </xdr:from>
    <xdr:to>
      <xdr:col>4</xdr:col>
      <xdr:colOff>4865649</xdr:colOff>
      <xdr:row>159</xdr:row>
      <xdr:rowOff>27661</xdr:rowOff>
    </xdr:to>
    <xdr:pic>
      <xdr:nvPicPr>
        <xdr:cNvPr id="8" name="Imagen 7">
          <a:extLst>
            <a:ext uri="{FF2B5EF4-FFF2-40B4-BE49-F238E27FC236}">
              <a16:creationId xmlns:a16="http://schemas.microsoft.com/office/drawing/2014/main" id="{00000000-0008-0000-0E00-000008000000}"/>
            </a:ext>
          </a:extLst>
        </xdr:cNvPr>
        <xdr:cNvPicPr>
          <a:picLocks noChangeAspect="1"/>
        </xdr:cNvPicPr>
      </xdr:nvPicPr>
      <xdr:blipFill>
        <a:blip xmlns:r="http://schemas.openxmlformats.org/officeDocument/2006/relationships" r:embed="rId7"/>
        <a:stretch>
          <a:fillRect/>
        </a:stretch>
      </xdr:blipFill>
      <xdr:spPr>
        <a:xfrm>
          <a:off x="0" y="76866750"/>
          <a:ext cx="13009524" cy="731428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0F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5</xdr:col>
      <xdr:colOff>500062</xdr:colOff>
      <xdr:row>98</xdr:row>
      <xdr:rowOff>619125</xdr:rowOff>
    </xdr:from>
    <xdr:ext cx="15216187" cy="1428750"/>
    <xdr:pic>
      <xdr:nvPicPr>
        <xdr:cNvPr id="5" name="Imagen 4">
          <a:extLst>
            <a:ext uri="{FF2B5EF4-FFF2-40B4-BE49-F238E27FC236}">
              <a16:creationId xmlns:a16="http://schemas.microsoft.com/office/drawing/2014/main" id="{00000000-0008-0000-0F00-000005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7616" r="-1991"/>
        <a:stretch/>
      </xdr:blipFill>
      <xdr:spPr bwMode="auto">
        <a:xfrm>
          <a:off x="4310062" y="18859500"/>
          <a:ext cx="15216187"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54</xdr:col>
      <xdr:colOff>809625</xdr:colOff>
      <xdr:row>0</xdr:row>
      <xdr:rowOff>0</xdr:rowOff>
    </xdr:from>
    <xdr:ext cx="6220693" cy="2943636"/>
    <xdr:pic>
      <xdr:nvPicPr>
        <xdr:cNvPr id="6" name="Imagen 5">
          <a:extLst>
            <a:ext uri="{FF2B5EF4-FFF2-40B4-BE49-F238E27FC236}">
              <a16:creationId xmlns:a16="http://schemas.microsoft.com/office/drawing/2014/main" id="{00000000-0008-0000-0F00-000006000000}"/>
            </a:ext>
          </a:extLst>
        </xdr:cNvPr>
        <xdr:cNvPicPr>
          <a:picLocks noChangeAspect="1"/>
        </xdr:cNvPicPr>
      </xdr:nvPicPr>
      <xdr:blipFill>
        <a:blip xmlns:r="http://schemas.openxmlformats.org/officeDocument/2006/relationships" r:embed="rId5"/>
        <a:stretch>
          <a:fillRect/>
        </a:stretch>
      </xdr:blipFill>
      <xdr:spPr>
        <a:xfrm>
          <a:off x="41910000" y="0"/>
          <a:ext cx="6220693" cy="2943636"/>
        </a:xfrm>
        <a:prstGeom prst="rect">
          <a:avLst/>
        </a:prstGeom>
      </xdr:spPr>
    </xdr:pic>
    <xdr:clientData/>
  </xdr:oneCellAnchor>
  <xdr:oneCellAnchor>
    <xdr:from>
      <xdr:col>54</xdr:col>
      <xdr:colOff>714375</xdr:colOff>
      <xdr:row>19</xdr:row>
      <xdr:rowOff>452437</xdr:rowOff>
    </xdr:from>
    <xdr:ext cx="6220693" cy="2991267"/>
    <xdr:pic>
      <xdr:nvPicPr>
        <xdr:cNvPr id="7" name="Imagen 6">
          <a:extLst>
            <a:ext uri="{FF2B5EF4-FFF2-40B4-BE49-F238E27FC236}">
              <a16:creationId xmlns:a16="http://schemas.microsoft.com/office/drawing/2014/main" id="{00000000-0008-0000-0F00-000007000000}"/>
            </a:ext>
          </a:extLst>
        </xdr:cNvPr>
        <xdr:cNvPicPr>
          <a:picLocks noChangeAspect="1"/>
        </xdr:cNvPicPr>
      </xdr:nvPicPr>
      <xdr:blipFill>
        <a:blip xmlns:r="http://schemas.openxmlformats.org/officeDocument/2006/relationships" r:embed="rId6"/>
        <a:stretch>
          <a:fillRect/>
        </a:stretch>
      </xdr:blipFill>
      <xdr:spPr>
        <a:xfrm>
          <a:off x="41862375" y="3814762"/>
          <a:ext cx="6220693" cy="2991267"/>
        </a:xfrm>
        <a:prstGeom prst="rect">
          <a:avLst/>
        </a:prstGeom>
      </xdr:spPr>
    </xdr:pic>
    <xdr:clientData/>
  </xdr:oneCellAnchor>
  <xdr:oneCellAnchor>
    <xdr:from>
      <xdr:col>54</xdr:col>
      <xdr:colOff>642938</xdr:colOff>
      <xdr:row>26</xdr:row>
      <xdr:rowOff>928688</xdr:rowOff>
    </xdr:from>
    <xdr:ext cx="6211167" cy="2934109"/>
    <xdr:pic>
      <xdr:nvPicPr>
        <xdr:cNvPr id="8" name="Imagen 7">
          <a:extLst>
            <a:ext uri="{FF2B5EF4-FFF2-40B4-BE49-F238E27FC236}">
              <a16:creationId xmlns:a16="http://schemas.microsoft.com/office/drawing/2014/main" id="{00000000-0008-0000-0F00-000008000000}"/>
            </a:ext>
          </a:extLst>
        </xdr:cNvPr>
        <xdr:cNvPicPr>
          <a:picLocks noChangeAspect="1"/>
        </xdr:cNvPicPr>
      </xdr:nvPicPr>
      <xdr:blipFill>
        <a:blip xmlns:r="http://schemas.openxmlformats.org/officeDocument/2006/relationships" r:embed="rId7"/>
        <a:stretch>
          <a:fillRect/>
        </a:stretch>
      </xdr:blipFill>
      <xdr:spPr>
        <a:xfrm>
          <a:off x="41790938" y="5138738"/>
          <a:ext cx="6211167" cy="2934109"/>
        </a:xfrm>
        <a:prstGeom prst="rect">
          <a:avLst/>
        </a:prstGeom>
      </xdr:spPr>
    </xdr:pic>
    <xdr:clientData/>
  </xdr:oneCellAnchor>
  <xdr:oneCellAnchor>
    <xdr:from>
      <xdr:col>54</xdr:col>
      <xdr:colOff>904875</xdr:colOff>
      <xdr:row>30</xdr:row>
      <xdr:rowOff>1833563</xdr:rowOff>
    </xdr:from>
    <xdr:ext cx="6182588" cy="2886478"/>
    <xdr:pic>
      <xdr:nvPicPr>
        <xdr:cNvPr id="9" name="Imagen 8">
          <a:extLst>
            <a:ext uri="{FF2B5EF4-FFF2-40B4-BE49-F238E27FC236}">
              <a16:creationId xmlns:a16="http://schemas.microsoft.com/office/drawing/2014/main" id="{00000000-0008-0000-0F00-000009000000}"/>
            </a:ext>
          </a:extLst>
        </xdr:cNvPr>
        <xdr:cNvPicPr>
          <a:picLocks noChangeAspect="1"/>
        </xdr:cNvPicPr>
      </xdr:nvPicPr>
      <xdr:blipFill>
        <a:blip xmlns:r="http://schemas.openxmlformats.org/officeDocument/2006/relationships" r:embed="rId8"/>
        <a:stretch>
          <a:fillRect/>
        </a:stretch>
      </xdr:blipFill>
      <xdr:spPr>
        <a:xfrm>
          <a:off x="41910000" y="5900738"/>
          <a:ext cx="6182588" cy="2886478"/>
        </a:xfrm>
        <a:prstGeom prst="rect">
          <a:avLst/>
        </a:prstGeom>
      </xdr:spPr>
    </xdr:pic>
    <xdr:clientData/>
  </xdr:oneCellAnchor>
  <xdr:oneCellAnchor>
    <xdr:from>
      <xdr:col>8</xdr:col>
      <xdr:colOff>547687</xdr:colOff>
      <xdr:row>101</xdr:row>
      <xdr:rowOff>0</xdr:rowOff>
    </xdr:from>
    <xdr:ext cx="6550877" cy="8929687"/>
    <xdr:pic>
      <xdr:nvPicPr>
        <xdr:cNvPr id="10" name="Imagen 9">
          <a:extLst>
            <a:ext uri="{FF2B5EF4-FFF2-40B4-BE49-F238E27FC236}">
              <a16:creationId xmlns:a16="http://schemas.microsoft.com/office/drawing/2014/main" id="{00000000-0008-0000-0F00-00000A000000}"/>
            </a:ext>
          </a:extLst>
        </xdr:cNvPr>
        <xdr:cNvPicPr>
          <a:picLocks noChangeAspect="1"/>
        </xdr:cNvPicPr>
      </xdr:nvPicPr>
      <xdr:blipFill>
        <a:blip xmlns:r="http://schemas.openxmlformats.org/officeDocument/2006/relationships" r:embed="rId9"/>
        <a:stretch>
          <a:fillRect/>
        </a:stretch>
      </xdr:blipFill>
      <xdr:spPr>
        <a:xfrm>
          <a:off x="22931437" y="71056500"/>
          <a:ext cx="6550877" cy="8929687"/>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0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5</xdr:col>
      <xdr:colOff>500062</xdr:colOff>
      <xdr:row>98</xdr:row>
      <xdr:rowOff>500062</xdr:rowOff>
    </xdr:from>
    <xdr:ext cx="14809021" cy="1428750"/>
    <xdr:pic>
      <xdr:nvPicPr>
        <xdr:cNvPr id="5" name="Imagen 4">
          <a:extLst>
            <a:ext uri="{FF2B5EF4-FFF2-40B4-BE49-F238E27FC236}">
              <a16:creationId xmlns:a16="http://schemas.microsoft.com/office/drawing/2014/main" id="{00000000-0008-0000-1000-000005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0</xdr:colOff>
      <xdr:row>0</xdr:row>
      <xdr:rowOff>0</xdr:rowOff>
    </xdr:from>
    <xdr:ext cx="6182588" cy="2886478"/>
    <xdr:pic>
      <xdr:nvPicPr>
        <xdr:cNvPr id="6" name="Imagen 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5"/>
        <a:stretch>
          <a:fillRect/>
        </a:stretch>
      </xdr:blipFill>
      <xdr:spPr>
        <a:xfrm>
          <a:off x="41910000" y="0"/>
          <a:ext cx="6182588" cy="2886478"/>
        </a:xfrm>
        <a:prstGeom prst="rect">
          <a:avLst/>
        </a:prstGeom>
      </xdr:spPr>
    </xdr:pic>
    <xdr:clientData/>
  </xdr:oneCellAnchor>
  <xdr:oneCellAnchor>
    <xdr:from>
      <xdr:col>55</xdr:col>
      <xdr:colOff>0</xdr:colOff>
      <xdr:row>19</xdr:row>
      <xdr:rowOff>261937</xdr:rowOff>
    </xdr:from>
    <xdr:ext cx="6125430" cy="2953162"/>
    <xdr:pic>
      <xdr:nvPicPr>
        <xdr:cNvPr id="7" name="Imagen 6">
          <a:extLst>
            <a:ext uri="{FF2B5EF4-FFF2-40B4-BE49-F238E27FC236}">
              <a16:creationId xmlns:a16="http://schemas.microsoft.com/office/drawing/2014/main" id="{00000000-0008-0000-1000-000007000000}"/>
            </a:ext>
          </a:extLst>
        </xdr:cNvPr>
        <xdr:cNvPicPr>
          <a:picLocks noChangeAspect="1"/>
        </xdr:cNvPicPr>
      </xdr:nvPicPr>
      <xdr:blipFill>
        <a:blip xmlns:r="http://schemas.openxmlformats.org/officeDocument/2006/relationships" r:embed="rId6"/>
        <a:stretch>
          <a:fillRect/>
        </a:stretch>
      </xdr:blipFill>
      <xdr:spPr>
        <a:xfrm>
          <a:off x="41910000" y="3814762"/>
          <a:ext cx="6125430" cy="2953162"/>
        </a:xfrm>
        <a:prstGeom prst="rect">
          <a:avLst/>
        </a:prstGeom>
      </xdr:spPr>
    </xdr:pic>
    <xdr:clientData/>
  </xdr:oneCellAnchor>
  <xdr:oneCellAnchor>
    <xdr:from>
      <xdr:col>55</xdr:col>
      <xdr:colOff>47625</xdr:colOff>
      <xdr:row>26</xdr:row>
      <xdr:rowOff>857250</xdr:rowOff>
    </xdr:from>
    <xdr:ext cx="6154009" cy="2743583"/>
    <xdr:pic>
      <xdr:nvPicPr>
        <xdr:cNvPr id="8" name="Imagen 7">
          <a:extLst>
            <a:ext uri="{FF2B5EF4-FFF2-40B4-BE49-F238E27FC236}">
              <a16:creationId xmlns:a16="http://schemas.microsoft.com/office/drawing/2014/main" id="{00000000-0008-0000-1000-000008000000}"/>
            </a:ext>
          </a:extLst>
        </xdr:cNvPr>
        <xdr:cNvPicPr>
          <a:picLocks noChangeAspect="1"/>
        </xdr:cNvPicPr>
      </xdr:nvPicPr>
      <xdr:blipFill>
        <a:blip xmlns:r="http://schemas.openxmlformats.org/officeDocument/2006/relationships" r:embed="rId7"/>
        <a:stretch>
          <a:fillRect/>
        </a:stretch>
      </xdr:blipFill>
      <xdr:spPr>
        <a:xfrm>
          <a:off x="41957625" y="5143500"/>
          <a:ext cx="6154009" cy="2743583"/>
        </a:xfrm>
        <a:prstGeom prst="rect">
          <a:avLst/>
        </a:prstGeom>
      </xdr:spPr>
    </xdr:pic>
    <xdr:clientData/>
  </xdr:oneCellAnchor>
  <xdr:oneCellAnchor>
    <xdr:from>
      <xdr:col>55</xdr:col>
      <xdr:colOff>285750</xdr:colOff>
      <xdr:row>30</xdr:row>
      <xdr:rowOff>1381125</xdr:rowOff>
    </xdr:from>
    <xdr:ext cx="6201640" cy="2905530"/>
    <xdr:pic>
      <xdr:nvPicPr>
        <xdr:cNvPr id="9" name="Imagen 8">
          <a:extLst>
            <a:ext uri="{FF2B5EF4-FFF2-40B4-BE49-F238E27FC236}">
              <a16:creationId xmlns:a16="http://schemas.microsoft.com/office/drawing/2014/main" id="{00000000-0008-0000-1000-000009000000}"/>
            </a:ext>
          </a:extLst>
        </xdr:cNvPr>
        <xdr:cNvPicPr>
          <a:picLocks noChangeAspect="1"/>
        </xdr:cNvPicPr>
      </xdr:nvPicPr>
      <xdr:blipFill>
        <a:blip xmlns:r="http://schemas.openxmlformats.org/officeDocument/2006/relationships" r:embed="rId8"/>
        <a:stretch>
          <a:fillRect/>
        </a:stretch>
      </xdr:blipFill>
      <xdr:spPr>
        <a:xfrm>
          <a:off x="42195750" y="5905500"/>
          <a:ext cx="6201640" cy="2905530"/>
        </a:xfrm>
        <a:prstGeom prst="rect">
          <a:avLst/>
        </a:prstGeom>
      </xdr:spPr>
    </xdr:pic>
    <xdr:clientData/>
  </xdr:oneCellAnchor>
  <xdr:oneCellAnchor>
    <xdr:from>
      <xdr:col>55</xdr:col>
      <xdr:colOff>95250</xdr:colOff>
      <xdr:row>32</xdr:row>
      <xdr:rowOff>119063</xdr:rowOff>
    </xdr:from>
    <xdr:ext cx="4296375" cy="3896269"/>
    <xdr:pic>
      <xdr:nvPicPr>
        <xdr:cNvPr id="10" name="Imagen 9">
          <a:extLst>
            <a:ext uri="{FF2B5EF4-FFF2-40B4-BE49-F238E27FC236}">
              <a16:creationId xmlns:a16="http://schemas.microsoft.com/office/drawing/2014/main" id="{00000000-0008-0000-1000-00000A000000}"/>
            </a:ext>
          </a:extLst>
        </xdr:cNvPr>
        <xdr:cNvPicPr>
          <a:picLocks noChangeAspect="1"/>
        </xdr:cNvPicPr>
      </xdr:nvPicPr>
      <xdr:blipFill>
        <a:blip xmlns:r="http://schemas.openxmlformats.org/officeDocument/2006/relationships" r:embed="rId9"/>
        <a:stretch>
          <a:fillRect/>
        </a:stretch>
      </xdr:blipFill>
      <xdr:spPr>
        <a:xfrm>
          <a:off x="42005250" y="6215063"/>
          <a:ext cx="4296375" cy="3896269"/>
        </a:xfrm>
        <a:prstGeom prst="rect">
          <a:avLst/>
        </a:prstGeom>
      </xdr:spPr>
    </xdr:pic>
    <xdr:clientData/>
  </xdr:oneCellAnchor>
  <xdr:twoCellAnchor editAs="oneCell">
    <xdr:from>
      <xdr:col>4</xdr:col>
      <xdr:colOff>6381750</xdr:colOff>
      <xdr:row>108</xdr:row>
      <xdr:rowOff>47624</xdr:rowOff>
    </xdr:from>
    <xdr:to>
      <xdr:col>8</xdr:col>
      <xdr:colOff>1000125</xdr:colOff>
      <xdr:row>161</xdr:row>
      <xdr:rowOff>31253</xdr:rowOff>
    </xdr:to>
    <xdr:pic>
      <xdr:nvPicPr>
        <xdr:cNvPr id="11" name="Imagen 10">
          <a:extLst>
            <a:ext uri="{FF2B5EF4-FFF2-40B4-BE49-F238E27FC236}">
              <a16:creationId xmlns:a16="http://schemas.microsoft.com/office/drawing/2014/main" id="{00000000-0008-0000-1000-00000B000000}"/>
            </a:ext>
          </a:extLst>
        </xdr:cNvPr>
        <xdr:cNvPicPr>
          <a:picLocks noChangeAspect="1"/>
        </xdr:cNvPicPr>
      </xdr:nvPicPr>
      <xdr:blipFill rotWithShape="1">
        <a:blip xmlns:r="http://schemas.openxmlformats.org/officeDocument/2006/relationships" r:embed="rId10"/>
        <a:srcRect l="29103" t="24092" r="35753" b="4610"/>
        <a:stretch/>
      </xdr:blipFill>
      <xdr:spPr>
        <a:xfrm>
          <a:off x="14525625" y="74152124"/>
          <a:ext cx="8858250" cy="1010394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71710" cy="23722445"/>
    <xdr:pic>
      <xdr:nvPicPr>
        <xdr:cNvPr id="2" name="Imagen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71710" cy="23722445"/>
        </a:xfrm>
        <a:prstGeom prst="rect">
          <a:avLst/>
        </a:prstGeom>
      </xdr:spPr>
    </xdr:pic>
    <xdr:clientData/>
  </xdr:oneCellAnchor>
  <xdr:oneCellAnchor>
    <xdr:from>
      <xdr:col>4</xdr:col>
      <xdr:colOff>457200</xdr:colOff>
      <xdr:row>41</xdr:row>
      <xdr:rowOff>152401</xdr:rowOff>
    </xdr:from>
    <xdr:ext cx="9466118" cy="4610100"/>
    <xdr:pic>
      <xdr:nvPicPr>
        <xdr:cNvPr id="3" name="Imagen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2"/>
        <a:stretch>
          <a:fillRect/>
        </a:stretch>
      </xdr:blipFill>
      <xdr:spPr>
        <a:xfrm>
          <a:off x="3505200" y="7962901"/>
          <a:ext cx="9466118" cy="4610100"/>
        </a:xfrm>
        <a:prstGeom prst="rect">
          <a:avLst/>
        </a:prstGeom>
      </xdr:spPr>
    </xdr:pic>
    <xdr:clientData/>
  </xdr:oneCellAnchor>
  <xdr:oneCellAnchor>
    <xdr:from>
      <xdr:col>0</xdr:col>
      <xdr:colOff>23811</xdr:colOff>
      <xdr:row>109</xdr:row>
      <xdr:rowOff>47623</xdr:rowOff>
    </xdr:from>
    <xdr:ext cx="12367102" cy="1684195"/>
    <xdr:pic>
      <xdr:nvPicPr>
        <xdr:cNvPr id="4" name="Imagen 3">
          <a:extLst>
            <a:ext uri="{FF2B5EF4-FFF2-40B4-BE49-F238E27FC236}">
              <a16:creationId xmlns:a16="http://schemas.microsoft.com/office/drawing/2014/main" id="{00000000-0008-0000-11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67102" cy="1684195"/>
        </a:xfrm>
        <a:prstGeom prst="rect">
          <a:avLst/>
        </a:prstGeom>
      </xdr:spPr>
    </xdr:pic>
    <xdr:clientData/>
  </xdr:oneCellAnchor>
  <xdr:oneCellAnchor>
    <xdr:from>
      <xdr:col>5</xdr:col>
      <xdr:colOff>500062</xdr:colOff>
      <xdr:row>98</xdr:row>
      <xdr:rowOff>500062</xdr:rowOff>
    </xdr:from>
    <xdr:ext cx="14822010" cy="1428750"/>
    <xdr:pic>
      <xdr:nvPicPr>
        <xdr:cNvPr id="5" name="Imagen 4">
          <a:extLst>
            <a:ext uri="{FF2B5EF4-FFF2-40B4-BE49-F238E27FC236}">
              <a16:creationId xmlns:a16="http://schemas.microsoft.com/office/drawing/2014/main" id="{00000000-0008-0000-1100-000005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7616"/>
        <a:stretch/>
      </xdr:blipFill>
      <xdr:spPr bwMode="auto">
        <a:xfrm>
          <a:off x="4310062" y="18864262"/>
          <a:ext cx="14822010"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56</xdr:col>
      <xdr:colOff>0</xdr:colOff>
      <xdr:row>1</xdr:row>
      <xdr:rowOff>0</xdr:rowOff>
    </xdr:from>
    <xdr:ext cx="6201640" cy="2923716"/>
    <xdr:pic>
      <xdr:nvPicPr>
        <xdr:cNvPr id="6" name="Imagen 5">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5"/>
        <a:stretch>
          <a:fillRect/>
        </a:stretch>
      </xdr:blipFill>
      <xdr:spPr>
        <a:xfrm>
          <a:off x="42672000" y="190500"/>
          <a:ext cx="6201640" cy="2923716"/>
        </a:xfrm>
        <a:prstGeom prst="rect">
          <a:avLst/>
        </a:prstGeom>
      </xdr:spPr>
    </xdr:pic>
    <xdr:clientData/>
  </xdr:oneCellAnchor>
  <xdr:oneCellAnchor>
    <xdr:from>
      <xdr:col>55</xdr:col>
      <xdr:colOff>1738313</xdr:colOff>
      <xdr:row>20</xdr:row>
      <xdr:rowOff>238124</xdr:rowOff>
    </xdr:from>
    <xdr:ext cx="6195576" cy="2759604"/>
    <xdr:pic>
      <xdr:nvPicPr>
        <xdr:cNvPr id="7" name="Imagen 6">
          <a:extLst>
            <a:ext uri="{FF2B5EF4-FFF2-40B4-BE49-F238E27FC236}">
              <a16:creationId xmlns:a16="http://schemas.microsoft.com/office/drawing/2014/main" id="{00000000-0008-0000-1100-000007000000}"/>
            </a:ext>
          </a:extLst>
        </xdr:cNvPr>
        <xdr:cNvPicPr>
          <a:picLocks noChangeAspect="1"/>
        </xdr:cNvPicPr>
      </xdr:nvPicPr>
      <xdr:blipFill>
        <a:blip xmlns:r="http://schemas.openxmlformats.org/officeDocument/2006/relationships" r:embed="rId6"/>
        <a:stretch>
          <a:fillRect/>
        </a:stretch>
      </xdr:blipFill>
      <xdr:spPr>
        <a:xfrm>
          <a:off x="42667238" y="4000499"/>
          <a:ext cx="6195576" cy="2759604"/>
        </a:xfrm>
        <a:prstGeom prst="rect">
          <a:avLst/>
        </a:prstGeom>
      </xdr:spPr>
    </xdr:pic>
    <xdr:clientData/>
  </xdr:oneCellAnchor>
  <xdr:oneCellAnchor>
    <xdr:from>
      <xdr:col>55</xdr:col>
      <xdr:colOff>1762125</xdr:colOff>
      <xdr:row>26</xdr:row>
      <xdr:rowOff>976313</xdr:rowOff>
    </xdr:from>
    <xdr:ext cx="6157470" cy="2998628"/>
    <xdr:pic>
      <xdr:nvPicPr>
        <xdr:cNvPr id="8" name="Imagen 7">
          <a:extLst>
            <a:ext uri="{FF2B5EF4-FFF2-40B4-BE49-F238E27FC236}">
              <a16:creationId xmlns:a16="http://schemas.microsoft.com/office/drawing/2014/main" id="{00000000-0008-0000-1100-000008000000}"/>
            </a:ext>
          </a:extLst>
        </xdr:cNvPr>
        <xdr:cNvPicPr>
          <a:picLocks noChangeAspect="1"/>
        </xdr:cNvPicPr>
      </xdr:nvPicPr>
      <xdr:blipFill>
        <a:blip xmlns:r="http://schemas.openxmlformats.org/officeDocument/2006/relationships" r:embed="rId7"/>
        <a:stretch>
          <a:fillRect/>
        </a:stretch>
      </xdr:blipFill>
      <xdr:spPr>
        <a:xfrm>
          <a:off x="42672000" y="5138738"/>
          <a:ext cx="6157470" cy="2998628"/>
        </a:xfrm>
        <a:prstGeom prst="rect">
          <a:avLst/>
        </a:prstGeom>
      </xdr:spPr>
    </xdr:pic>
    <xdr:clientData/>
  </xdr:oneCellAnchor>
  <xdr:oneCellAnchor>
    <xdr:from>
      <xdr:col>56</xdr:col>
      <xdr:colOff>0</xdr:colOff>
      <xdr:row>30</xdr:row>
      <xdr:rowOff>1619250</xdr:rowOff>
    </xdr:from>
    <xdr:ext cx="6201640" cy="2893840"/>
    <xdr:pic>
      <xdr:nvPicPr>
        <xdr:cNvPr id="9" name="Imagen 8">
          <a:extLst>
            <a:ext uri="{FF2B5EF4-FFF2-40B4-BE49-F238E27FC236}">
              <a16:creationId xmlns:a16="http://schemas.microsoft.com/office/drawing/2014/main" id="{00000000-0008-0000-1100-000009000000}"/>
            </a:ext>
          </a:extLst>
        </xdr:cNvPr>
        <xdr:cNvPicPr>
          <a:picLocks noChangeAspect="1"/>
        </xdr:cNvPicPr>
      </xdr:nvPicPr>
      <xdr:blipFill>
        <a:blip xmlns:r="http://schemas.openxmlformats.org/officeDocument/2006/relationships" r:embed="rId8"/>
        <a:stretch>
          <a:fillRect/>
        </a:stretch>
      </xdr:blipFill>
      <xdr:spPr>
        <a:xfrm>
          <a:off x="42672000" y="5905500"/>
          <a:ext cx="6201640" cy="2893840"/>
        </a:xfrm>
        <a:prstGeom prst="rect">
          <a:avLst/>
        </a:prstGeom>
      </xdr:spPr>
    </xdr:pic>
    <xdr:clientData/>
  </xdr:oneCellAnchor>
  <xdr:oneCellAnchor>
    <xdr:from>
      <xdr:col>55</xdr:col>
      <xdr:colOff>1785938</xdr:colOff>
      <xdr:row>32</xdr:row>
      <xdr:rowOff>238125</xdr:rowOff>
    </xdr:from>
    <xdr:ext cx="4356994" cy="4174696"/>
    <xdr:pic>
      <xdr:nvPicPr>
        <xdr:cNvPr id="10" name="Imagen 9">
          <a:extLst>
            <a:ext uri="{FF2B5EF4-FFF2-40B4-BE49-F238E27FC236}">
              <a16:creationId xmlns:a16="http://schemas.microsoft.com/office/drawing/2014/main" id="{00000000-0008-0000-1100-00000A000000}"/>
            </a:ext>
          </a:extLst>
        </xdr:cNvPr>
        <xdr:cNvPicPr>
          <a:picLocks noChangeAspect="1"/>
        </xdr:cNvPicPr>
      </xdr:nvPicPr>
      <xdr:blipFill>
        <a:blip xmlns:r="http://schemas.openxmlformats.org/officeDocument/2006/relationships" r:embed="rId9"/>
        <a:stretch>
          <a:fillRect/>
        </a:stretch>
      </xdr:blipFill>
      <xdr:spPr>
        <a:xfrm>
          <a:off x="42667238" y="6286500"/>
          <a:ext cx="4356994" cy="4174696"/>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9477373"/>
    <xdr:pic>
      <xdr:nvPicPr>
        <xdr:cNvPr id="2" name="Imagen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a:stretch>
          <a:fillRect/>
        </a:stretch>
      </xdr:blipFill>
      <xdr:spPr>
        <a:xfrm>
          <a:off x="37781749" y="29289377"/>
          <a:ext cx="6956556" cy="9477373"/>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2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5</xdr:col>
      <xdr:colOff>500062</xdr:colOff>
      <xdr:row>98</xdr:row>
      <xdr:rowOff>500062</xdr:rowOff>
    </xdr:from>
    <xdr:ext cx="14809021" cy="1428750"/>
    <xdr:pic>
      <xdr:nvPicPr>
        <xdr:cNvPr id="5" name="Imagen 4">
          <a:extLst>
            <a:ext uri="{FF2B5EF4-FFF2-40B4-BE49-F238E27FC236}">
              <a16:creationId xmlns:a16="http://schemas.microsoft.com/office/drawing/2014/main" id="{00000000-0008-0000-1200-000005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0</xdr:colOff>
      <xdr:row>0</xdr:row>
      <xdr:rowOff>0</xdr:rowOff>
    </xdr:from>
    <xdr:ext cx="6182588" cy="2838846"/>
    <xdr:pic>
      <xdr:nvPicPr>
        <xdr:cNvPr id="6" name="Imagen 5">
          <a:extLst>
            <a:ext uri="{FF2B5EF4-FFF2-40B4-BE49-F238E27FC236}">
              <a16:creationId xmlns:a16="http://schemas.microsoft.com/office/drawing/2014/main" id="{00000000-0008-0000-1200-000006000000}"/>
            </a:ext>
          </a:extLst>
        </xdr:cNvPr>
        <xdr:cNvPicPr>
          <a:picLocks noChangeAspect="1"/>
        </xdr:cNvPicPr>
      </xdr:nvPicPr>
      <xdr:blipFill>
        <a:blip xmlns:r="http://schemas.openxmlformats.org/officeDocument/2006/relationships" r:embed="rId5"/>
        <a:stretch>
          <a:fillRect/>
        </a:stretch>
      </xdr:blipFill>
      <xdr:spPr>
        <a:xfrm>
          <a:off x="41910000" y="0"/>
          <a:ext cx="6182588" cy="2838846"/>
        </a:xfrm>
        <a:prstGeom prst="rect">
          <a:avLst/>
        </a:prstGeom>
      </xdr:spPr>
    </xdr:pic>
    <xdr:clientData/>
  </xdr:oneCellAnchor>
  <xdr:oneCellAnchor>
    <xdr:from>
      <xdr:col>54</xdr:col>
      <xdr:colOff>2738437</xdr:colOff>
      <xdr:row>19</xdr:row>
      <xdr:rowOff>452437</xdr:rowOff>
    </xdr:from>
    <xdr:ext cx="6230219" cy="2943636"/>
    <xdr:pic>
      <xdr:nvPicPr>
        <xdr:cNvPr id="7" name="Imagen 6">
          <a:extLst>
            <a:ext uri="{FF2B5EF4-FFF2-40B4-BE49-F238E27FC236}">
              <a16:creationId xmlns:a16="http://schemas.microsoft.com/office/drawing/2014/main" id="{00000000-0008-0000-1200-000007000000}"/>
            </a:ext>
          </a:extLst>
        </xdr:cNvPr>
        <xdr:cNvPicPr>
          <a:picLocks noChangeAspect="1"/>
        </xdr:cNvPicPr>
      </xdr:nvPicPr>
      <xdr:blipFill>
        <a:blip xmlns:r="http://schemas.openxmlformats.org/officeDocument/2006/relationships" r:embed="rId6"/>
        <a:stretch>
          <a:fillRect/>
        </a:stretch>
      </xdr:blipFill>
      <xdr:spPr>
        <a:xfrm>
          <a:off x="41914762" y="3814762"/>
          <a:ext cx="6230219" cy="2943636"/>
        </a:xfrm>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3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13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13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0</xdr:colOff>
      <xdr:row>0</xdr:row>
      <xdr:rowOff>0</xdr:rowOff>
    </xdr:from>
    <xdr:ext cx="6182588" cy="2934109"/>
    <xdr:pic>
      <xdr:nvPicPr>
        <xdr:cNvPr id="7" name="Imagen 6">
          <a:extLst>
            <a:ext uri="{FF2B5EF4-FFF2-40B4-BE49-F238E27FC236}">
              <a16:creationId xmlns:a16="http://schemas.microsoft.com/office/drawing/2014/main" id="{00000000-0008-0000-1300-000007000000}"/>
            </a:ext>
          </a:extLst>
        </xdr:cNvPr>
        <xdr:cNvPicPr>
          <a:picLocks noChangeAspect="1"/>
        </xdr:cNvPicPr>
      </xdr:nvPicPr>
      <xdr:blipFill>
        <a:blip xmlns:r="http://schemas.openxmlformats.org/officeDocument/2006/relationships" r:embed="rId6"/>
        <a:stretch>
          <a:fillRect/>
        </a:stretch>
      </xdr:blipFill>
      <xdr:spPr>
        <a:xfrm>
          <a:off x="41910000" y="0"/>
          <a:ext cx="6182588" cy="2934109"/>
        </a:xfrm>
        <a:prstGeom prst="rect">
          <a:avLst/>
        </a:prstGeom>
      </xdr:spPr>
    </xdr:pic>
    <xdr:clientData/>
  </xdr:oneCellAnchor>
  <xdr:oneCellAnchor>
    <xdr:from>
      <xdr:col>54</xdr:col>
      <xdr:colOff>2714624</xdr:colOff>
      <xdr:row>19</xdr:row>
      <xdr:rowOff>404812</xdr:rowOff>
    </xdr:from>
    <xdr:ext cx="6220693" cy="2991267"/>
    <xdr:pic>
      <xdr:nvPicPr>
        <xdr:cNvPr id="8" name="Imagen 7">
          <a:extLst>
            <a:ext uri="{FF2B5EF4-FFF2-40B4-BE49-F238E27FC236}">
              <a16:creationId xmlns:a16="http://schemas.microsoft.com/office/drawing/2014/main" id="{00000000-0008-0000-1300-000008000000}"/>
            </a:ext>
          </a:extLst>
        </xdr:cNvPr>
        <xdr:cNvPicPr>
          <a:picLocks noChangeAspect="1"/>
        </xdr:cNvPicPr>
      </xdr:nvPicPr>
      <xdr:blipFill>
        <a:blip xmlns:r="http://schemas.openxmlformats.org/officeDocument/2006/relationships" r:embed="rId7"/>
        <a:stretch>
          <a:fillRect/>
        </a:stretch>
      </xdr:blipFill>
      <xdr:spPr>
        <a:xfrm>
          <a:off x="41909999" y="3814762"/>
          <a:ext cx="6220693" cy="2991267"/>
        </a:xfrm>
        <a:prstGeom prst="rect">
          <a:avLst/>
        </a:prstGeom>
      </xdr:spPr>
    </xdr:pic>
    <xdr:clientData/>
  </xdr:oneCellAnchor>
  <xdr:oneCellAnchor>
    <xdr:from>
      <xdr:col>55</xdr:col>
      <xdr:colOff>0</xdr:colOff>
      <xdr:row>26</xdr:row>
      <xdr:rowOff>952500</xdr:rowOff>
    </xdr:from>
    <xdr:ext cx="6211167" cy="2934109"/>
    <xdr:pic>
      <xdr:nvPicPr>
        <xdr:cNvPr id="9" name="Imagen 8">
          <a:extLst>
            <a:ext uri="{FF2B5EF4-FFF2-40B4-BE49-F238E27FC236}">
              <a16:creationId xmlns:a16="http://schemas.microsoft.com/office/drawing/2014/main" id="{00000000-0008-0000-1300-000009000000}"/>
            </a:ext>
          </a:extLst>
        </xdr:cNvPr>
        <xdr:cNvPicPr>
          <a:picLocks noChangeAspect="1"/>
        </xdr:cNvPicPr>
      </xdr:nvPicPr>
      <xdr:blipFill>
        <a:blip xmlns:r="http://schemas.openxmlformats.org/officeDocument/2006/relationships" r:embed="rId8"/>
        <a:stretch>
          <a:fillRect/>
        </a:stretch>
      </xdr:blipFill>
      <xdr:spPr>
        <a:xfrm>
          <a:off x="41910000" y="5143500"/>
          <a:ext cx="6211167" cy="2934109"/>
        </a:xfrm>
        <a:prstGeom prst="rect">
          <a:avLst/>
        </a:prstGeom>
      </xdr:spPr>
    </xdr:pic>
    <xdr:clientData/>
  </xdr:oneCellAnchor>
  <xdr:oneCellAnchor>
    <xdr:from>
      <xdr:col>55</xdr:col>
      <xdr:colOff>47625</xdr:colOff>
      <xdr:row>30</xdr:row>
      <xdr:rowOff>1524000</xdr:rowOff>
    </xdr:from>
    <xdr:ext cx="6182588" cy="2915057"/>
    <xdr:pic>
      <xdr:nvPicPr>
        <xdr:cNvPr id="10" name="Imagen 9">
          <a:extLst>
            <a:ext uri="{FF2B5EF4-FFF2-40B4-BE49-F238E27FC236}">
              <a16:creationId xmlns:a16="http://schemas.microsoft.com/office/drawing/2014/main" id="{00000000-0008-0000-1300-00000A000000}"/>
            </a:ext>
          </a:extLst>
        </xdr:cNvPr>
        <xdr:cNvPicPr>
          <a:picLocks noChangeAspect="1"/>
        </xdr:cNvPicPr>
      </xdr:nvPicPr>
      <xdr:blipFill>
        <a:blip xmlns:r="http://schemas.openxmlformats.org/officeDocument/2006/relationships" r:embed="rId9"/>
        <a:stretch>
          <a:fillRect/>
        </a:stretch>
      </xdr:blipFill>
      <xdr:spPr>
        <a:xfrm>
          <a:off x="41957625" y="5905500"/>
          <a:ext cx="6182588" cy="2915057"/>
        </a:xfrm>
        <a:prstGeom prst="rect">
          <a:avLst/>
        </a:prstGeom>
      </xdr:spPr>
    </xdr:pic>
    <xdr:clientData/>
  </xdr:oneCellAnchor>
  <xdr:oneCellAnchor>
    <xdr:from>
      <xdr:col>55</xdr:col>
      <xdr:colOff>142875</xdr:colOff>
      <xdr:row>32</xdr:row>
      <xdr:rowOff>285750</xdr:rowOff>
    </xdr:from>
    <xdr:ext cx="4210638" cy="3924848"/>
    <xdr:pic>
      <xdr:nvPicPr>
        <xdr:cNvPr id="11" name="Imagen 10">
          <a:extLst>
            <a:ext uri="{FF2B5EF4-FFF2-40B4-BE49-F238E27FC236}">
              <a16:creationId xmlns:a16="http://schemas.microsoft.com/office/drawing/2014/main" id="{00000000-0008-0000-1300-00000B000000}"/>
            </a:ext>
          </a:extLst>
        </xdr:cNvPr>
        <xdr:cNvPicPr>
          <a:picLocks noChangeAspect="1"/>
        </xdr:cNvPicPr>
      </xdr:nvPicPr>
      <xdr:blipFill>
        <a:blip xmlns:r="http://schemas.openxmlformats.org/officeDocument/2006/relationships" r:embed="rId10"/>
        <a:stretch>
          <a:fillRect/>
        </a:stretch>
      </xdr:blipFill>
      <xdr:spPr>
        <a:xfrm>
          <a:off x="42052875" y="6286500"/>
          <a:ext cx="4210638" cy="3924848"/>
        </a:xfrm>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4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5</xdr:col>
      <xdr:colOff>500062</xdr:colOff>
      <xdr:row>98</xdr:row>
      <xdr:rowOff>500062</xdr:rowOff>
    </xdr:from>
    <xdr:ext cx="14809021" cy="1428750"/>
    <xdr:pic>
      <xdr:nvPicPr>
        <xdr:cNvPr id="5" name="Imagen 4">
          <a:extLst>
            <a:ext uri="{FF2B5EF4-FFF2-40B4-BE49-F238E27FC236}">
              <a16:creationId xmlns:a16="http://schemas.microsoft.com/office/drawing/2014/main" id="{00000000-0008-0000-1400-000005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54</xdr:col>
      <xdr:colOff>1881188</xdr:colOff>
      <xdr:row>0</xdr:row>
      <xdr:rowOff>0</xdr:rowOff>
    </xdr:from>
    <xdr:ext cx="6192114" cy="2886478"/>
    <xdr:pic>
      <xdr:nvPicPr>
        <xdr:cNvPr id="6" name="Imagen 5">
          <a:extLst>
            <a:ext uri="{FF2B5EF4-FFF2-40B4-BE49-F238E27FC236}">
              <a16:creationId xmlns:a16="http://schemas.microsoft.com/office/drawing/2014/main" id="{00000000-0008-0000-1400-000006000000}"/>
            </a:ext>
          </a:extLst>
        </xdr:cNvPr>
        <xdr:cNvPicPr>
          <a:picLocks noChangeAspect="1"/>
        </xdr:cNvPicPr>
      </xdr:nvPicPr>
      <xdr:blipFill>
        <a:blip xmlns:r="http://schemas.openxmlformats.org/officeDocument/2006/relationships" r:embed="rId5"/>
        <a:stretch>
          <a:fillRect/>
        </a:stretch>
      </xdr:blipFill>
      <xdr:spPr>
        <a:xfrm>
          <a:off x="41905238" y="0"/>
          <a:ext cx="6192114" cy="2886478"/>
        </a:xfrm>
        <a:prstGeom prst="rect">
          <a:avLst/>
        </a:prstGeom>
      </xdr:spPr>
    </xdr:pic>
    <xdr:clientData/>
  </xdr:oneCellAnchor>
  <xdr:oneCellAnchor>
    <xdr:from>
      <xdr:col>54</xdr:col>
      <xdr:colOff>1833563</xdr:colOff>
      <xdr:row>19</xdr:row>
      <xdr:rowOff>309562</xdr:rowOff>
    </xdr:from>
    <xdr:ext cx="6192114" cy="2934109"/>
    <xdr:pic>
      <xdr:nvPicPr>
        <xdr:cNvPr id="7" name="Imagen 6">
          <a:extLst>
            <a:ext uri="{FF2B5EF4-FFF2-40B4-BE49-F238E27FC236}">
              <a16:creationId xmlns:a16="http://schemas.microsoft.com/office/drawing/2014/main" id="{00000000-0008-0000-1400-000007000000}"/>
            </a:ext>
          </a:extLst>
        </xdr:cNvPr>
        <xdr:cNvPicPr>
          <a:picLocks noChangeAspect="1"/>
        </xdr:cNvPicPr>
      </xdr:nvPicPr>
      <xdr:blipFill>
        <a:blip xmlns:r="http://schemas.openxmlformats.org/officeDocument/2006/relationships" r:embed="rId6"/>
        <a:stretch>
          <a:fillRect/>
        </a:stretch>
      </xdr:blipFill>
      <xdr:spPr>
        <a:xfrm>
          <a:off x="41905238" y="3814762"/>
          <a:ext cx="6192114" cy="2934109"/>
        </a:xfrm>
        <a:prstGeom prst="rect">
          <a:avLst/>
        </a:prstGeom>
      </xdr:spPr>
    </xdr:pic>
    <xdr:clientData/>
  </xdr:oneCellAnchor>
  <xdr:oneCellAnchor>
    <xdr:from>
      <xdr:col>54</xdr:col>
      <xdr:colOff>1809751</xdr:colOff>
      <xdr:row>26</xdr:row>
      <xdr:rowOff>738188</xdr:rowOff>
    </xdr:from>
    <xdr:ext cx="6201640" cy="2905530"/>
    <xdr:pic>
      <xdr:nvPicPr>
        <xdr:cNvPr id="8" name="Imagen 7">
          <a:extLst>
            <a:ext uri="{FF2B5EF4-FFF2-40B4-BE49-F238E27FC236}">
              <a16:creationId xmlns:a16="http://schemas.microsoft.com/office/drawing/2014/main" id="{00000000-0008-0000-1400-000008000000}"/>
            </a:ext>
          </a:extLst>
        </xdr:cNvPr>
        <xdr:cNvPicPr>
          <a:picLocks noChangeAspect="1"/>
        </xdr:cNvPicPr>
      </xdr:nvPicPr>
      <xdr:blipFill>
        <a:blip xmlns:r="http://schemas.openxmlformats.org/officeDocument/2006/relationships" r:embed="rId7"/>
        <a:stretch>
          <a:fillRect/>
        </a:stretch>
      </xdr:blipFill>
      <xdr:spPr>
        <a:xfrm>
          <a:off x="41910001" y="5138738"/>
          <a:ext cx="6201640" cy="2905530"/>
        </a:xfrm>
        <a:prstGeom prst="rect">
          <a:avLst/>
        </a:prstGeom>
      </xdr:spPr>
    </xdr:pic>
    <xdr:clientData/>
  </xdr:oneCellAnchor>
  <xdr:oneCellAnchor>
    <xdr:from>
      <xdr:col>54</xdr:col>
      <xdr:colOff>1833563</xdr:colOff>
      <xdr:row>30</xdr:row>
      <xdr:rowOff>1428750</xdr:rowOff>
    </xdr:from>
    <xdr:ext cx="6125430" cy="2953162"/>
    <xdr:pic>
      <xdr:nvPicPr>
        <xdr:cNvPr id="9" name="Imagen 8">
          <a:extLst>
            <a:ext uri="{FF2B5EF4-FFF2-40B4-BE49-F238E27FC236}">
              <a16:creationId xmlns:a16="http://schemas.microsoft.com/office/drawing/2014/main" id="{00000000-0008-0000-1400-000009000000}"/>
            </a:ext>
          </a:extLst>
        </xdr:cNvPr>
        <xdr:cNvPicPr>
          <a:picLocks noChangeAspect="1"/>
        </xdr:cNvPicPr>
      </xdr:nvPicPr>
      <xdr:blipFill>
        <a:blip xmlns:r="http://schemas.openxmlformats.org/officeDocument/2006/relationships" r:embed="rId8"/>
        <a:stretch>
          <a:fillRect/>
        </a:stretch>
      </xdr:blipFill>
      <xdr:spPr>
        <a:xfrm>
          <a:off x="41905238" y="5905500"/>
          <a:ext cx="6125430" cy="2953162"/>
        </a:xfrm>
        <a:prstGeom prst="rect">
          <a:avLst/>
        </a:prstGeom>
      </xdr:spPr>
    </xdr:pic>
    <xdr:clientData/>
  </xdr:oneCellAnchor>
  <xdr:oneCellAnchor>
    <xdr:from>
      <xdr:col>54</xdr:col>
      <xdr:colOff>1762126</xdr:colOff>
      <xdr:row>31</xdr:row>
      <xdr:rowOff>785813</xdr:rowOff>
    </xdr:from>
    <xdr:ext cx="4239217" cy="4210638"/>
    <xdr:pic>
      <xdr:nvPicPr>
        <xdr:cNvPr id="10" name="Imagen 9">
          <a:extLst>
            <a:ext uri="{FF2B5EF4-FFF2-40B4-BE49-F238E27FC236}">
              <a16:creationId xmlns:a16="http://schemas.microsoft.com/office/drawing/2014/main" id="{00000000-0008-0000-1400-00000A000000}"/>
            </a:ext>
          </a:extLst>
        </xdr:cNvPr>
        <xdr:cNvPicPr>
          <a:picLocks noChangeAspect="1"/>
        </xdr:cNvPicPr>
      </xdr:nvPicPr>
      <xdr:blipFill>
        <a:blip xmlns:r="http://schemas.openxmlformats.org/officeDocument/2006/relationships" r:embed="rId9"/>
        <a:stretch>
          <a:fillRect/>
        </a:stretch>
      </xdr:blipFill>
      <xdr:spPr>
        <a:xfrm>
          <a:off x="41910001" y="6091238"/>
          <a:ext cx="4239217" cy="4210638"/>
        </a:xfrm>
        <a:prstGeom prst="rect">
          <a:avLst/>
        </a:prstGeom>
      </xdr:spPr>
    </xdr:pic>
    <xdr:clientData/>
  </xdr:oneCellAnchor>
  <xdr:oneCellAnchor>
    <xdr:from>
      <xdr:col>54</xdr:col>
      <xdr:colOff>1905000</xdr:colOff>
      <xdr:row>34</xdr:row>
      <xdr:rowOff>1285875</xdr:rowOff>
    </xdr:from>
    <xdr:ext cx="4229690" cy="4229690"/>
    <xdr:pic>
      <xdr:nvPicPr>
        <xdr:cNvPr id="11" name="Imagen 10">
          <a:extLst>
            <a:ext uri="{FF2B5EF4-FFF2-40B4-BE49-F238E27FC236}">
              <a16:creationId xmlns:a16="http://schemas.microsoft.com/office/drawing/2014/main" id="{00000000-0008-0000-1400-00000B000000}"/>
            </a:ext>
          </a:extLst>
        </xdr:cNvPr>
        <xdr:cNvPicPr>
          <a:picLocks noChangeAspect="1"/>
        </xdr:cNvPicPr>
      </xdr:nvPicPr>
      <xdr:blipFill>
        <a:blip xmlns:r="http://schemas.openxmlformats.org/officeDocument/2006/relationships" r:embed="rId10"/>
        <a:stretch>
          <a:fillRect/>
        </a:stretch>
      </xdr:blipFill>
      <xdr:spPr>
        <a:xfrm>
          <a:off x="41910000" y="6667500"/>
          <a:ext cx="4229690" cy="4229690"/>
        </a:xfrm>
        <a:prstGeom prst="rect">
          <a:avLst/>
        </a:prstGeom>
      </xdr:spPr>
    </xdr:pic>
    <xdr:clientData/>
  </xdr:oneCellAnchor>
  <xdr:oneCellAnchor>
    <xdr:from>
      <xdr:col>54</xdr:col>
      <xdr:colOff>1666875</xdr:colOff>
      <xdr:row>37</xdr:row>
      <xdr:rowOff>261938</xdr:rowOff>
    </xdr:from>
    <xdr:ext cx="4315427" cy="4648849"/>
    <xdr:pic>
      <xdr:nvPicPr>
        <xdr:cNvPr id="12" name="Imagen 11">
          <a:extLst>
            <a:ext uri="{FF2B5EF4-FFF2-40B4-BE49-F238E27FC236}">
              <a16:creationId xmlns:a16="http://schemas.microsoft.com/office/drawing/2014/main" id="{00000000-0008-0000-1400-00000C000000}"/>
            </a:ext>
          </a:extLst>
        </xdr:cNvPr>
        <xdr:cNvPicPr>
          <a:picLocks noChangeAspect="1"/>
        </xdr:cNvPicPr>
      </xdr:nvPicPr>
      <xdr:blipFill>
        <a:blip xmlns:r="http://schemas.openxmlformats.org/officeDocument/2006/relationships" r:embed="rId11"/>
        <a:stretch>
          <a:fillRect/>
        </a:stretch>
      </xdr:blipFill>
      <xdr:spPr>
        <a:xfrm>
          <a:off x="41910000" y="7234238"/>
          <a:ext cx="4315427" cy="4648849"/>
        </a:xfrm>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5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5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15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15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0</xdr:colOff>
      <xdr:row>0</xdr:row>
      <xdr:rowOff>0</xdr:rowOff>
    </xdr:from>
    <xdr:ext cx="6211167" cy="2905530"/>
    <xdr:pic>
      <xdr:nvPicPr>
        <xdr:cNvPr id="7" name="Imagen 6">
          <a:extLst>
            <a:ext uri="{FF2B5EF4-FFF2-40B4-BE49-F238E27FC236}">
              <a16:creationId xmlns:a16="http://schemas.microsoft.com/office/drawing/2014/main" id="{00000000-0008-0000-1500-000007000000}"/>
            </a:ext>
          </a:extLst>
        </xdr:cNvPr>
        <xdr:cNvPicPr>
          <a:picLocks noChangeAspect="1"/>
        </xdr:cNvPicPr>
      </xdr:nvPicPr>
      <xdr:blipFill>
        <a:blip xmlns:r="http://schemas.openxmlformats.org/officeDocument/2006/relationships" r:embed="rId6"/>
        <a:stretch>
          <a:fillRect/>
        </a:stretch>
      </xdr:blipFill>
      <xdr:spPr>
        <a:xfrm>
          <a:off x="41910000" y="0"/>
          <a:ext cx="6211167" cy="2905530"/>
        </a:xfrm>
        <a:prstGeom prst="rect">
          <a:avLst/>
        </a:prstGeom>
      </xdr:spPr>
    </xdr:pic>
    <xdr:clientData/>
  </xdr:oneCellAnchor>
  <xdr:oneCellAnchor>
    <xdr:from>
      <xdr:col>55</xdr:col>
      <xdr:colOff>119063</xdr:colOff>
      <xdr:row>19</xdr:row>
      <xdr:rowOff>428624</xdr:rowOff>
    </xdr:from>
    <xdr:ext cx="6182588" cy="2886478"/>
    <xdr:pic>
      <xdr:nvPicPr>
        <xdr:cNvPr id="8" name="Imagen 7">
          <a:extLst>
            <a:ext uri="{FF2B5EF4-FFF2-40B4-BE49-F238E27FC236}">
              <a16:creationId xmlns:a16="http://schemas.microsoft.com/office/drawing/2014/main" id="{00000000-0008-0000-1500-000008000000}"/>
            </a:ext>
          </a:extLst>
        </xdr:cNvPr>
        <xdr:cNvPicPr>
          <a:picLocks noChangeAspect="1"/>
        </xdr:cNvPicPr>
      </xdr:nvPicPr>
      <xdr:blipFill>
        <a:blip xmlns:r="http://schemas.openxmlformats.org/officeDocument/2006/relationships" r:embed="rId7"/>
        <a:stretch>
          <a:fillRect/>
        </a:stretch>
      </xdr:blipFill>
      <xdr:spPr>
        <a:xfrm>
          <a:off x="42029063" y="3809999"/>
          <a:ext cx="6182588" cy="2886478"/>
        </a:xfrm>
        <a:prstGeom prst="rect">
          <a:avLst/>
        </a:prstGeom>
      </xdr:spPr>
    </xdr:pic>
    <xdr:clientData/>
  </xdr:oneCellAnchor>
  <xdr:oneCellAnchor>
    <xdr:from>
      <xdr:col>55</xdr:col>
      <xdr:colOff>333375</xdr:colOff>
      <xdr:row>26</xdr:row>
      <xdr:rowOff>952500</xdr:rowOff>
    </xdr:from>
    <xdr:ext cx="6154009" cy="2896004"/>
    <xdr:pic>
      <xdr:nvPicPr>
        <xdr:cNvPr id="9" name="Imagen 8">
          <a:extLst>
            <a:ext uri="{FF2B5EF4-FFF2-40B4-BE49-F238E27FC236}">
              <a16:creationId xmlns:a16="http://schemas.microsoft.com/office/drawing/2014/main" id="{00000000-0008-0000-1500-000009000000}"/>
            </a:ext>
          </a:extLst>
        </xdr:cNvPr>
        <xdr:cNvPicPr>
          <a:picLocks noChangeAspect="1"/>
        </xdr:cNvPicPr>
      </xdr:nvPicPr>
      <xdr:blipFill>
        <a:blip xmlns:r="http://schemas.openxmlformats.org/officeDocument/2006/relationships" r:embed="rId8"/>
        <a:stretch>
          <a:fillRect/>
        </a:stretch>
      </xdr:blipFill>
      <xdr:spPr>
        <a:xfrm>
          <a:off x="42243375" y="5143500"/>
          <a:ext cx="6154009" cy="2896004"/>
        </a:xfrm>
        <a:prstGeom prst="rect">
          <a:avLst/>
        </a:prstGeom>
      </xdr:spPr>
    </xdr:pic>
    <xdr:clientData/>
  </xdr:oneCellAnchor>
  <xdr:oneCellAnchor>
    <xdr:from>
      <xdr:col>55</xdr:col>
      <xdr:colOff>166688</xdr:colOff>
      <xdr:row>30</xdr:row>
      <xdr:rowOff>1809750</xdr:rowOff>
    </xdr:from>
    <xdr:ext cx="5992061" cy="2962688"/>
    <xdr:pic>
      <xdr:nvPicPr>
        <xdr:cNvPr id="10" name="Imagen 9">
          <a:extLst>
            <a:ext uri="{FF2B5EF4-FFF2-40B4-BE49-F238E27FC236}">
              <a16:creationId xmlns:a16="http://schemas.microsoft.com/office/drawing/2014/main" id="{00000000-0008-0000-1500-00000A000000}"/>
            </a:ext>
          </a:extLst>
        </xdr:cNvPr>
        <xdr:cNvPicPr>
          <a:picLocks noChangeAspect="1"/>
        </xdr:cNvPicPr>
      </xdr:nvPicPr>
      <xdr:blipFill>
        <a:blip xmlns:r="http://schemas.openxmlformats.org/officeDocument/2006/relationships" r:embed="rId9"/>
        <a:stretch>
          <a:fillRect/>
        </a:stretch>
      </xdr:blipFill>
      <xdr:spPr>
        <a:xfrm>
          <a:off x="42076688" y="5905500"/>
          <a:ext cx="5992061" cy="2962688"/>
        </a:xfrm>
        <a:prstGeom prst="rect">
          <a:avLst/>
        </a:prstGeom>
      </xdr:spPr>
    </xdr:pic>
    <xdr:clientData/>
  </xdr:oneCellAnchor>
  <xdr:oneCellAnchor>
    <xdr:from>
      <xdr:col>55</xdr:col>
      <xdr:colOff>95250</xdr:colOff>
      <xdr:row>32</xdr:row>
      <xdr:rowOff>523875</xdr:rowOff>
    </xdr:from>
    <xdr:ext cx="6125430" cy="2772162"/>
    <xdr:pic>
      <xdr:nvPicPr>
        <xdr:cNvPr id="11" name="Imagen 10">
          <a:extLst>
            <a:ext uri="{FF2B5EF4-FFF2-40B4-BE49-F238E27FC236}">
              <a16:creationId xmlns:a16="http://schemas.microsoft.com/office/drawing/2014/main" id="{00000000-0008-0000-1500-00000B000000}"/>
            </a:ext>
          </a:extLst>
        </xdr:cNvPr>
        <xdr:cNvPicPr>
          <a:picLocks noChangeAspect="1"/>
        </xdr:cNvPicPr>
      </xdr:nvPicPr>
      <xdr:blipFill>
        <a:blip xmlns:r="http://schemas.openxmlformats.org/officeDocument/2006/relationships" r:embed="rId10"/>
        <a:stretch>
          <a:fillRect/>
        </a:stretch>
      </xdr:blipFill>
      <xdr:spPr>
        <a:xfrm>
          <a:off x="42005250" y="6286500"/>
          <a:ext cx="6125430" cy="2772162"/>
        </a:xfrm>
        <a:prstGeom prst="rect">
          <a:avLst/>
        </a:prstGeom>
      </xdr:spPr>
    </xdr:pic>
    <xdr:clientData/>
  </xdr:oneCellAnchor>
  <xdr:oneCellAnchor>
    <xdr:from>
      <xdr:col>55</xdr:col>
      <xdr:colOff>166687</xdr:colOff>
      <xdr:row>32</xdr:row>
      <xdr:rowOff>3500438</xdr:rowOff>
    </xdr:from>
    <xdr:ext cx="4324954" cy="4601217"/>
    <xdr:pic>
      <xdr:nvPicPr>
        <xdr:cNvPr id="12" name="Imagen 11">
          <a:extLst>
            <a:ext uri="{FF2B5EF4-FFF2-40B4-BE49-F238E27FC236}">
              <a16:creationId xmlns:a16="http://schemas.microsoft.com/office/drawing/2014/main" id="{00000000-0008-0000-1500-00000C000000}"/>
            </a:ext>
          </a:extLst>
        </xdr:cNvPr>
        <xdr:cNvPicPr>
          <a:picLocks noChangeAspect="1"/>
        </xdr:cNvPicPr>
      </xdr:nvPicPr>
      <xdr:blipFill>
        <a:blip xmlns:r="http://schemas.openxmlformats.org/officeDocument/2006/relationships" r:embed="rId11"/>
        <a:stretch>
          <a:fillRect/>
        </a:stretch>
      </xdr:blipFill>
      <xdr:spPr>
        <a:xfrm>
          <a:off x="42076687" y="6281738"/>
          <a:ext cx="4324954" cy="4601217"/>
        </a:xfrm>
        <a:prstGeom prst="rect">
          <a:avLst/>
        </a:prstGeom>
      </xdr:spPr>
    </xdr:pic>
    <xdr:clientData/>
  </xdr:oneCellAnchor>
  <xdr:oneCellAnchor>
    <xdr:from>
      <xdr:col>59</xdr:col>
      <xdr:colOff>642937</xdr:colOff>
      <xdr:row>32</xdr:row>
      <xdr:rowOff>3357563</xdr:rowOff>
    </xdr:from>
    <xdr:ext cx="4315427" cy="4763165"/>
    <xdr:pic>
      <xdr:nvPicPr>
        <xdr:cNvPr id="13" name="Imagen 12">
          <a:extLst>
            <a:ext uri="{FF2B5EF4-FFF2-40B4-BE49-F238E27FC236}">
              <a16:creationId xmlns:a16="http://schemas.microsoft.com/office/drawing/2014/main" id="{00000000-0008-0000-1500-00000D000000}"/>
            </a:ext>
          </a:extLst>
        </xdr:cNvPr>
        <xdr:cNvPicPr>
          <a:picLocks noChangeAspect="1"/>
        </xdr:cNvPicPr>
      </xdr:nvPicPr>
      <xdr:blipFill>
        <a:blip xmlns:r="http://schemas.openxmlformats.org/officeDocument/2006/relationships" r:embed="rId12"/>
        <a:stretch>
          <a:fillRect/>
        </a:stretch>
      </xdr:blipFill>
      <xdr:spPr>
        <a:xfrm>
          <a:off x="45600937" y="6281738"/>
          <a:ext cx="4315427" cy="4763165"/>
        </a:xfrm>
        <a:prstGeom prst="rect">
          <a:avLst/>
        </a:prstGeom>
      </xdr:spPr>
    </xdr:pic>
    <xdr:clientData/>
  </xdr:oneCellAnchor>
  <xdr:twoCellAnchor editAs="oneCell">
    <xdr:from>
      <xdr:col>52</xdr:col>
      <xdr:colOff>190499</xdr:colOff>
      <xdr:row>81</xdr:row>
      <xdr:rowOff>190499</xdr:rowOff>
    </xdr:from>
    <xdr:to>
      <xdr:col>61</xdr:col>
      <xdr:colOff>571496</xdr:colOff>
      <xdr:row>98</xdr:row>
      <xdr:rowOff>2666999</xdr:rowOff>
    </xdr:to>
    <xdr:pic>
      <xdr:nvPicPr>
        <xdr:cNvPr id="14" name="Imagen 13">
          <a:extLst>
            <a:ext uri="{FF2B5EF4-FFF2-40B4-BE49-F238E27FC236}">
              <a16:creationId xmlns:a16="http://schemas.microsoft.com/office/drawing/2014/main" id="{00000000-0008-0000-1500-00000E000000}"/>
            </a:ext>
          </a:extLst>
        </xdr:cNvPr>
        <xdr:cNvPicPr>
          <a:picLocks noChangeAspect="1"/>
        </xdr:cNvPicPr>
      </xdr:nvPicPr>
      <xdr:blipFill rotWithShape="1">
        <a:blip xmlns:r="http://schemas.openxmlformats.org/officeDocument/2006/relationships" r:embed="rId13"/>
        <a:srcRect t="22464" r="58816" b="4284"/>
        <a:stretch/>
      </xdr:blipFill>
      <xdr:spPr>
        <a:xfrm>
          <a:off x="32670749" y="58316812"/>
          <a:ext cx="14001747" cy="14001750"/>
        </a:xfrm>
        <a:prstGeom prst="rect">
          <a:avLst/>
        </a:prstGeom>
      </xdr:spPr>
    </xdr:pic>
    <xdr:clientData/>
  </xdr:twoCellAnchor>
  <xdr:twoCellAnchor editAs="oneCell">
    <xdr:from>
      <xdr:col>4</xdr:col>
      <xdr:colOff>4262436</xdr:colOff>
      <xdr:row>107</xdr:row>
      <xdr:rowOff>71437</xdr:rowOff>
    </xdr:from>
    <xdr:to>
      <xdr:col>7</xdr:col>
      <xdr:colOff>2095499</xdr:colOff>
      <xdr:row>163</xdr:row>
      <xdr:rowOff>36290</xdr:rowOff>
    </xdr:to>
    <xdr:pic>
      <xdr:nvPicPr>
        <xdr:cNvPr id="15" name="Imagen 14">
          <a:extLst>
            <a:ext uri="{FF2B5EF4-FFF2-40B4-BE49-F238E27FC236}">
              <a16:creationId xmlns:a16="http://schemas.microsoft.com/office/drawing/2014/main" id="{00000000-0008-0000-1500-00000F000000}"/>
            </a:ext>
          </a:extLst>
        </xdr:cNvPr>
        <xdr:cNvPicPr>
          <a:picLocks noChangeAspect="1"/>
        </xdr:cNvPicPr>
      </xdr:nvPicPr>
      <xdr:blipFill rotWithShape="1">
        <a:blip xmlns:r="http://schemas.openxmlformats.org/officeDocument/2006/relationships" r:embed="rId14"/>
        <a:srcRect l="27456" t="21813" r="37950" b="5912"/>
        <a:stretch/>
      </xdr:blipFill>
      <xdr:spPr>
        <a:xfrm>
          <a:off x="12406311" y="77509687"/>
          <a:ext cx="9072563" cy="1065666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6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5</xdr:col>
      <xdr:colOff>500062</xdr:colOff>
      <xdr:row>98</xdr:row>
      <xdr:rowOff>500062</xdr:rowOff>
    </xdr:from>
    <xdr:ext cx="14809021" cy="1428750"/>
    <xdr:pic>
      <xdr:nvPicPr>
        <xdr:cNvPr id="5" name="Imagen 4">
          <a:extLst>
            <a:ext uri="{FF2B5EF4-FFF2-40B4-BE49-F238E27FC236}">
              <a16:creationId xmlns:a16="http://schemas.microsoft.com/office/drawing/2014/main" id="{00000000-0008-0000-1600-000005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54</xdr:col>
      <xdr:colOff>476250</xdr:colOff>
      <xdr:row>0</xdr:row>
      <xdr:rowOff>0</xdr:rowOff>
    </xdr:from>
    <xdr:ext cx="6201640" cy="2905530"/>
    <xdr:pic>
      <xdr:nvPicPr>
        <xdr:cNvPr id="6" name="Imagen 5">
          <a:extLst>
            <a:ext uri="{FF2B5EF4-FFF2-40B4-BE49-F238E27FC236}">
              <a16:creationId xmlns:a16="http://schemas.microsoft.com/office/drawing/2014/main" id="{00000000-0008-0000-1600-000006000000}"/>
            </a:ext>
          </a:extLst>
        </xdr:cNvPr>
        <xdr:cNvPicPr>
          <a:picLocks noChangeAspect="1"/>
        </xdr:cNvPicPr>
      </xdr:nvPicPr>
      <xdr:blipFill>
        <a:blip xmlns:r="http://schemas.openxmlformats.org/officeDocument/2006/relationships" r:embed="rId5"/>
        <a:stretch>
          <a:fillRect/>
        </a:stretch>
      </xdr:blipFill>
      <xdr:spPr>
        <a:xfrm>
          <a:off x="41624250" y="0"/>
          <a:ext cx="6201640" cy="2905530"/>
        </a:xfrm>
        <a:prstGeom prst="rect">
          <a:avLst/>
        </a:prstGeom>
      </xdr:spPr>
    </xdr:pic>
    <xdr:clientData/>
  </xdr:oneCellAnchor>
  <xdr:oneCellAnchor>
    <xdr:from>
      <xdr:col>54</xdr:col>
      <xdr:colOff>404813</xdr:colOff>
      <xdr:row>19</xdr:row>
      <xdr:rowOff>428625</xdr:rowOff>
    </xdr:from>
    <xdr:ext cx="6020640" cy="2934109"/>
    <xdr:pic>
      <xdr:nvPicPr>
        <xdr:cNvPr id="7" name="Imagen 6">
          <a:extLst>
            <a:ext uri="{FF2B5EF4-FFF2-40B4-BE49-F238E27FC236}">
              <a16:creationId xmlns:a16="http://schemas.microsoft.com/office/drawing/2014/main" id="{00000000-0008-0000-1600-000007000000}"/>
            </a:ext>
          </a:extLst>
        </xdr:cNvPr>
        <xdr:cNvPicPr>
          <a:picLocks noChangeAspect="1"/>
        </xdr:cNvPicPr>
      </xdr:nvPicPr>
      <xdr:blipFill>
        <a:blip xmlns:r="http://schemas.openxmlformats.org/officeDocument/2006/relationships" r:embed="rId6"/>
        <a:stretch>
          <a:fillRect/>
        </a:stretch>
      </xdr:blipFill>
      <xdr:spPr>
        <a:xfrm>
          <a:off x="41552813" y="3810000"/>
          <a:ext cx="6020640" cy="2934109"/>
        </a:xfrm>
        <a:prstGeom prst="rect">
          <a:avLst/>
        </a:prstGeom>
      </xdr:spPr>
    </xdr:pic>
    <xdr:clientData/>
  </xdr:oneCellAnchor>
  <xdr:oneCellAnchor>
    <xdr:from>
      <xdr:col>54</xdr:col>
      <xdr:colOff>666750</xdr:colOff>
      <xdr:row>26</xdr:row>
      <xdr:rowOff>1023938</xdr:rowOff>
    </xdr:from>
    <xdr:ext cx="6154009" cy="2896004"/>
    <xdr:pic>
      <xdr:nvPicPr>
        <xdr:cNvPr id="8" name="Imagen 7">
          <a:extLst>
            <a:ext uri="{FF2B5EF4-FFF2-40B4-BE49-F238E27FC236}">
              <a16:creationId xmlns:a16="http://schemas.microsoft.com/office/drawing/2014/main" id="{00000000-0008-0000-1600-000008000000}"/>
            </a:ext>
          </a:extLst>
        </xdr:cNvPr>
        <xdr:cNvPicPr>
          <a:picLocks noChangeAspect="1"/>
        </xdr:cNvPicPr>
      </xdr:nvPicPr>
      <xdr:blipFill>
        <a:blip xmlns:r="http://schemas.openxmlformats.org/officeDocument/2006/relationships" r:embed="rId7"/>
        <a:stretch>
          <a:fillRect/>
        </a:stretch>
      </xdr:blipFill>
      <xdr:spPr>
        <a:xfrm>
          <a:off x="41814750" y="5138738"/>
          <a:ext cx="6154009" cy="2896004"/>
        </a:xfrm>
        <a:prstGeom prst="rect">
          <a:avLst/>
        </a:prstGeom>
      </xdr:spPr>
    </xdr:pic>
    <xdr:clientData/>
  </xdr:oneCellAnchor>
  <xdr:oneCellAnchor>
    <xdr:from>
      <xdr:col>54</xdr:col>
      <xdr:colOff>571500</xdr:colOff>
      <xdr:row>30</xdr:row>
      <xdr:rowOff>1714500</xdr:rowOff>
    </xdr:from>
    <xdr:ext cx="6144482" cy="2972215"/>
    <xdr:pic>
      <xdr:nvPicPr>
        <xdr:cNvPr id="9" name="Imagen 8">
          <a:extLst>
            <a:ext uri="{FF2B5EF4-FFF2-40B4-BE49-F238E27FC236}">
              <a16:creationId xmlns:a16="http://schemas.microsoft.com/office/drawing/2014/main" id="{00000000-0008-0000-1600-000009000000}"/>
            </a:ext>
          </a:extLst>
        </xdr:cNvPr>
        <xdr:cNvPicPr>
          <a:picLocks noChangeAspect="1"/>
        </xdr:cNvPicPr>
      </xdr:nvPicPr>
      <xdr:blipFill>
        <a:blip xmlns:r="http://schemas.openxmlformats.org/officeDocument/2006/relationships" r:embed="rId8"/>
        <a:stretch>
          <a:fillRect/>
        </a:stretch>
      </xdr:blipFill>
      <xdr:spPr>
        <a:xfrm>
          <a:off x="41719500" y="5905500"/>
          <a:ext cx="6144482" cy="2972215"/>
        </a:xfrm>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54</xdr:col>
      <xdr:colOff>134186</xdr:colOff>
      <xdr:row>43</xdr:row>
      <xdr:rowOff>452439</xdr:rowOff>
    </xdr:from>
    <xdr:ext cx="6956556" cy="23679149"/>
    <xdr:pic>
      <xdr:nvPicPr>
        <xdr:cNvPr id="2" name="Imagen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a:stretch>
          <a:fillRect/>
        </a:stretch>
      </xdr:blipFill>
      <xdr:spPr>
        <a:xfrm>
          <a:off x="41282186" y="8377239"/>
          <a:ext cx="6956556" cy="23679149"/>
        </a:xfrm>
        <a:prstGeom prst="rect">
          <a:avLst/>
        </a:prstGeom>
      </xdr:spPr>
    </xdr:pic>
    <xdr:clientData/>
  </xdr:oneCellAnchor>
  <xdr:oneCellAnchor>
    <xdr:from>
      <xdr:col>4</xdr:col>
      <xdr:colOff>457200</xdr:colOff>
      <xdr:row>42</xdr:row>
      <xdr:rowOff>152401</xdr:rowOff>
    </xdr:from>
    <xdr:ext cx="9472613" cy="4610100"/>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2"/>
        <a:stretch>
          <a:fillRect/>
        </a:stretch>
      </xdr:blipFill>
      <xdr:spPr>
        <a:xfrm>
          <a:off x="3505200" y="8153401"/>
          <a:ext cx="9472613" cy="4610100"/>
        </a:xfrm>
        <a:prstGeom prst="rect">
          <a:avLst/>
        </a:prstGeom>
      </xdr:spPr>
    </xdr:pic>
    <xdr:clientData/>
  </xdr:oneCellAnchor>
  <xdr:oneCellAnchor>
    <xdr:from>
      <xdr:col>0</xdr:col>
      <xdr:colOff>23811</xdr:colOff>
      <xdr:row>110</xdr:row>
      <xdr:rowOff>47623</xdr:rowOff>
    </xdr:from>
    <xdr:ext cx="12354113" cy="1857377"/>
    <xdr:pic>
      <xdr:nvPicPr>
        <xdr:cNvPr id="4" name="Imagen 3">
          <a:extLst>
            <a:ext uri="{FF2B5EF4-FFF2-40B4-BE49-F238E27FC236}">
              <a16:creationId xmlns:a16="http://schemas.microsoft.com/office/drawing/2014/main" id="{00000000-0008-0000-17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1002623"/>
          <a:ext cx="12354113" cy="1857377"/>
        </a:xfrm>
        <a:prstGeom prst="rect">
          <a:avLst/>
        </a:prstGeom>
      </xdr:spPr>
    </xdr:pic>
    <xdr:clientData/>
  </xdr:oneCellAnchor>
  <xdr:oneCellAnchor>
    <xdr:from>
      <xdr:col>5</xdr:col>
      <xdr:colOff>500062</xdr:colOff>
      <xdr:row>99</xdr:row>
      <xdr:rowOff>500062</xdr:rowOff>
    </xdr:from>
    <xdr:ext cx="14809021" cy="1428750"/>
    <xdr:pic>
      <xdr:nvPicPr>
        <xdr:cNvPr id="5" name="Imagen 4">
          <a:extLst>
            <a:ext uri="{FF2B5EF4-FFF2-40B4-BE49-F238E27FC236}">
              <a16:creationId xmlns:a16="http://schemas.microsoft.com/office/drawing/2014/main" id="{00000000-0008-0000-1700-000005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7616"/>
        <a:stretch/>
      </xdr:blipFill>
      <xdr:spPr bwMode="auto">
        <a:xfrm>
          <a:off x="4310062" y="190547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54</xdr:col>
      <xdr:colOff>1238249</xdr:colOff>
      <xdr:row>0</xdr:row>
      <xdr:rowOff>0</xdr:rowOff>
    </xdr:from>
    <xdr:ext cx="6201640" cy="2915057"/>
    <xdr:pic>
      <xdr:nvPicPr>
        <xdr:cNvPr id="6" name="Imagen 5">
          <a:extLst>
            <a:ext uri="{FF2B5EF4-FFF2-40B4-BE49-F238E27FC236}">
              <a16:creationId xmlns:a16="http://schemas.microsoft.com/office/drawing/2014/main" id="{00000000-0008-0000-1700-000006000000}"/>
            </a:ext>
          </a:extLst>
        </xdr:cNvPr>
        <xdr:cNvPicPr>
          <a:picLocks noChangeAspect="1"/>
        </xdr:cNvPicPr>
      </xdr:nvPicPr>
      <xdr:blipFill>
        <a:blip xmlns:r="http://schemas.openxmlformats.org/officeDocument/2006/relationships" r:embed="rId5"/>
        <a:stretch>
          <a:fillRect/>
        </a:stretch>
      </xdr:blipFill>
      <xdr:spPr>
        <a:xfrm>
          <a:off x="41909999" y="0"/>
          <a:ext cx="6201640" cy="2915057"/>
        </a:xfrm>
        <a:prstGeom prst="rect">
          <a:avLst/>
        </a:prstGeom>
      </xdr:spPr>
    </xdr:pic>
    <xdr:clientData/>
  </xdr:oneCellAnchor>
  <xdr:oneCellAnchor>
    <xdr:from>
      <xdr:col>54</xdr:col>
      <xdr:colOff>1166812</xdr:colOff>
      <xdr:row>20</xdr:row>
      <xdr:rowOff>-1</xdr:rowOff>
    </xdr:from>
    <xdr:ext cx="6211167" cy="2896004"/>
    <xdr:pic>
      <xdr:nvPicPr>
        <xdr:cNvPr id="7" name="Imagen 6">
          <a:extLst>
            <a:ext uri="{FF2B5EF4-FFF2-40B4-BE49-F238E27FC236}">
              <a16:creationId xmlns:a16="http://schemas.microsoft.com/office/drawing/2014/main" id="{00000000-0008-0000-1700-000007000000}"/>
            </a:ext>
          </a:extLst>
        </xdr:cNvPr>
        <xdr:cNvPicPr>
          <a:picLocks noChangeAspect="1"/>
        </xdr:cNvPicPr>
      </xdr:nvPicPr>
      <xdr:blipFill>
        <a:blip xmlns:r="http://schemas.openxmlformats.org/officeDocument/2006/relationships" r:embed="rId6"/>
        <a:stretch>
          <a:fillRect/>
        </a:stretch>
      </xdr:blipFill>
      <xdr:spPr>
        <a:xfrm>
          <a:off x="41914762" y="3809999"/>
          <a:ext cx="6211167" cy="2896004"/>
        </a:xfrm>
        <a:prstGeom prst="rect">
          <a:avLst/>
        </a:prstGeom>
      </xdr:spPr>
    </xdr:pic>
    <xdr:clientData/>
  </xdr:oneCellAnchor>
  <xdr:oneCellAnchor>
    <xdr:from>
      <xdr:col>54</xdr:col>
      <xdr:colOff>1238250</xdr:colOff>
      <xdr:row>26</xdr:row>
      <xdr:rowOff>785813</xdr:rowOff>
    </xdr:from>
    <xdr:ext cx="6220693" cy="2896004"/>
    <xdr:pic>
      <xdr:nvPicPr>
        <xdr:cNvPr id="8" name="Imagen 7">
          <a:extLst>
            <a:ext uri="{FF2B5EF4-FFF2-40B4-BE49-F238E27FC236}">
              <a16:creationId xmlns:a16="http://schemas.microsoft.com/office/drawing/2014/main" id="{00000000-0008-0000-1700-000008000000}"/>
            </a:ext>
          </a:extLst>
        </xdr:cNvPr>
        <xdr:cNvPicPr>
          <a:picLocks noChangeAspect="1"/>
        </xdr:cNvPicPr>
      </xdr:nvPicPr>
      <xdr:blipFill>
        <a:blip xmlns:r="http://schemas.openxmlformats.org/officeDocument/2006/relationships" r:embed="rId7"/>
        <a:stretch>
          <a:fillRect/>
        </a:stretch>
      </xdr:blipFill>
      <xdr:spPr>
        <a:xfrm>
          <a:off x="41910000" y="5138738"/>
          <a:ext cx="6220693" cy="2896004"/>
        </a:xfrm>
        <a:prstGeom prst="rect">
          <a:avLst/>
        </a:prstGeom>
      </xdr:spPr>
    </xdr:pic>
    <xdr:clientData/>
  </xdr:oneCellAnchor>
  <xdr:oneCellAnchor>
    <xdr:from>
      <xdr:col>54</xdr:col>
      <xdr:colOff>1238250</xdr:colOff>
      <xdr:row>30</xdr:row>
      <xdr:rowOff>1500187</xdr:rowOff>
    </xdr:from>
    <xdr:ext cx="6201640" cy="2905530"/>
    <xdr:pic>
      <xdr:nvPicPr>
        <xdr:cNvPr id="9" name="Imagen 8">
          <a:extLst>
            <a:ext uri="{FF2B5EF4-FFF2-40B4-BE49-F238E27FC236}">
              <a16:creationId xmlns:a16="http://schemas.microsoft.com/office/drawing/2014/main" id="{00000000-0008-0000-1700-000009000000}"/>
            </a:ext>
          </a:extLst>
        </xdr:cNvPr>
        <xdr:cNvPicPr>
          <a:picLocks noChangeAspect="1"/>
        </xdr:cNvPicPr>
      </xdr:nvPicPr>
      <xdr:blipFill>
        <a:blip xmlns:r="http://schemas.openxmlformats.org/officeDocument/2006/relationships" r:embed="rId8"/>
        <a:stretch>
          <a:fillRect/>
        </a:stretch>
      </xdr:blipFill>
      <xdr:spPr>
        <a:xfrm>
          <a:off x="41910000" y="5910262"/>
          <a:ext cx="6201640" cy="2905530"/>
        </a:xfrm>
        <a:prstGeom prst="rect">
          <a:avLst/>
        </a:prstGeom>
      </xdr:spPr>
    </xdr:pic>
    <xdr:clientData/>
  </xdr:oneCellAnchor>
  <xdr:oneCellAnchor>
    <xdr:from>
      <xdr:col>54</xdr:col>
      <xdr:colOff>1905000</xdr:colOff>
      <xdr:row>32</xdr:row>
      <xdr:rowOff>952501</xdr:rowOff>
    </xdr:from>
    <xdr:ext cx="4334480" cy="4610743"/>
    <xdr:pic>
      <xdr:nvPicPr>
        <xdr:cNvPr id="10" name="Imagen 9">
          <a:extLst>
            <a:ext uri="{FF2B5EF4-FFF2-40B4-BE49-F238E27FC236}">
              <a16:creationId xmlns:a16="http://schemas.microsoft.com/office/drawing/2014/main" id="{00000000-0008-0000-1700-00000A000000}"/>
            </a:ext>
          </a:extLst>
        </xdr:cNvPr>
        <xdr:cNvPicPr>
          <a:picLocks noChangeAspect="1"/>
        </xdr:cNvPicPr>
      </xdr:nvPicPr>
      <xdr:blipFill>
        <a:blip xmlns:r="http://schemas.openxmlformats.org/officeDocument/2006/relationships" r:embed="rId9"/>
        <a:stretch>
          <a:fillRect/>
        </a:stretch>
      </xdr:blipFill>
      <xdr:spPr>
        <a:xfrm>
          <a:off x="41910000" y="6286501"/>
          <a:ext cx="4334480" cy="4610743"/>
        </a:xfrm>
        <a:prstGeom prst="rect">
          <a:avLst/>
        </a:prstGeom>
      </xdr:spPr>
    </xdr:pic>
    <xdr:clientData/>
  </xdr:oneCellAnchor>
  <xdr:oneCellAnchor>
    <xdr:from>
      <xdr:col>54</xdr:col>
      <xdr:colOff>1976438</xdr:colOff>
      <xdr:row>35</xdr:row>
      <xdr:rowOff>833437</xdr:rowOff>
    </xdr:from>
    <xdr:ext cx="4353533" cy="4763165"/>
    <xdr:pic>
      <xdr:nvPicPr>
        <xdr:cNvPr id="11" name="Imagen 10">
          <a:extLst>
            <a:ext uri="{FF2B5EF4-FFF2-40B4-BE49-F238E27FC236}">
              <a16:creationId xmlns:a16="http://schemas.microsoft.com/office/drawing/2014/main" id="{00000000-0008-0000-1700-00000B000000}"/>
            </a:ext>
          </a:extLst>
        </xdr:cNvPr>
        <xdr:cNvPicPr>
          <a:picLocks noChangeAspect="1"/>
        </xdr:cNvPicPr>
      </xdr:nvPicPr>
      <xdr:blipFill>
        <a:blip xmlns:r="http://schemas.openxmlformats.org/officeDocument/2006/relationships" r:embed="rId10"/>
        <a:stretch>
          <a:fillRect/>
        </a:stretch>
      </xdr:blipFill>
      <xdr:spPr>
        <a:xfrm>
          <a:off x="41905238" y="6862762"/>
          <a:ext cx="4353533" cy="4763165"/>
        </a:xfrm>
        <a:prstGeom prst="rect">
          <a:avLst/>
        </a:prstGeom>
      </xdr:spPr>
    </xdr:pic>
    <xdr:clientData/>
  </xdr:oneCellAnchor>
  <xdr:oneCellAnchor>
    <xdr:from>
      <xdr:col>54</xdr:col>
      <xdr:colOff>2000250</xdr:colOff>
      <xdr:row>39</xdr:row>
      <xdr:rowOff>309563</xdr:rowOff>
    </xdr:from>
    <xdr:ext cx="6220693" cy="1305107"/>
    <xdr:pic>
      <xdr:nvPicPr>
        <xdr:cNvPr id="12" name="Imagen 11">
          <a:extLst>
            <a:ext uri="{FF2B5EF4-FFF2-40B4-BE49-F238E27FC236}">
              <a16:creationId xmlns:a16="http://schemas.microsoft.com/office/drawing/2014/main" id="{00000000-0008-0000-1700-00000C000000}"/>
            </a:ext>
          </a:extLst>
        </xdr:cNvPr>
        <xdr:cNvPicPr>
          <a:picLocks noChangeAspect="1"/>
        </xdr:cNvPicPr>
      </xdr:nvPicPr>
      <xdr:blipFill>
        <a:blip xmlns:r="http://schemas.openxmlformats.org/officeDocument/2006/relationships" r:embed="rId11"/>
        <a:stretch>
          <a:fillRect/>
        </a:stretch>
      </xdr:blipFill>
      <xdr:spPr>
        <a:xfrm>
          <a:off x="41910000" y="7615238"/>
          <a:ext cx="6220693" cy="1305107"/>
        </a:xfrm>
        <a:prstGeom prst="rect">
          <a:avLst/>
        </a:prstGeom>
      </xdr:spPr>
    </xdr:pic>
    <xdr:clientData/>
  </xdr:oneCellAnchor>
  <xdr:twoCellAnchor editAs="oneCell">
    <xdr:from>
      <xdr:col>52</xdr:col>
      <xdr:colOff>666750</xdr:colOff>
      <xdr:row>77</xdr:row>
      <xdr:rowOff>333375</xdr:rowOff>
    </xdr:from>
    <xdr:to>
      <xdr:col>57</xdr:col>
      <xdr:colOff>0</xdr:colOff>
      <xdr:row>98</xdr:row>
      <xdr:rowOff>1201506</xdr:rowOff>
    </xdr:to>
    <xdr:pic>
      <xdr:nvPicPr>
        <xdr:cNvPr id="13" name="Imagen 12">
          <a:extLst>
            <a:ext uri="{FF2B5EF4-FFF2-40B4-BE49-F238E27FC236}">
              <a16:creationId xmlns:a16="http://schemas.microsoft.com/office/drawing/2014/main" id="{00000000-0008-0000-1700-00000D000000}"/>
            </a:ext>
          </a:extLst>
        </xdr:cNvPr>
        <xdr:cNvPicPr>
          <a:picLocks noChangeAspect="1"/>
        </xdr:cNvPicPr>
      </xdr:nvPicPr>
      <xdr:blipFill rotWithShape="1">
        <a:blip xmlns:r="http://schemas.openxmlformats.org/officeDocument/2006/relationships" r:embed="rId12"/>
        <a:srcRect l="29286" t="24417" r="34655" b="4285"/>
        <a:stretch/>
      </xdr:blipFill>
      <xdr:spPr>
        <a:xfrm>
          <a:off x="33147000" y="55387875"/>
          <a:ext cx="9906000" cy="11012256"/>
        </a:xfrm>
        <a:prstGeom prst="rect">
          <a:avLst/>
        </a:prstGeom>
      </xdr:spPr>
    </xdr:pic>
    <xdr:clientData/>
  </xdr:twoCellAnchor>
  <xdr:twoCellAnchor editAs="oneCell">
    <xdr:from>
      <xdr:col>4</xdr:col>
      <xdr:colOff>4405311</xdr:colOff>
      <xdr:row>108</xdr:row>
      <xdr:rowOff>47624</xdr:rowOff>
    </xdr:from>
    <xdr:to>
      <xdr:col>8</xdr:col>
      <xdr:colOff>1476375</xdr:colOff>
      <xdr:row>159</xdr:row>
      <xdr:rowOff>1323</xdr:rowOff>
    </xdr:to>
    <xdr:pic>
      <xdr:nvPicPr>
        <xdr:cNvPr id="14" name="Imagen 13">
          <a:extLst>
            <a:ext uri="{FF2B5EF4-FFF2-40B4-BE49-F238E27FC236}">
              <a16:creationId xmlns:a16="http://schemas.microsoft.com/office/drawing/2014/main" id="{00000000-0008-0000-1700-00000E000000}"/>
            </a:ext>
          </a:extLst>
        </xdr:cNvPr>
        <xdr:cNvPicPr>
          <a:picLocks noChangeAspect="1"/>
        </xdr:cNvPicPr>
      </xdr:nvPicPr>
      <xdr:blipFill rotWithShape="1">
        <a:blip xmlns:r="http://schemas.openxmlformats.org/officeDocument/2006/relationships" r:embed="rId13"/>
        <a:srcRect l="23246" t="21162" r="27333" b="3634"/>
        <a:stretch/>
      </xdr:blipFill>
      <xdr:spPr>
        <a:xfrm>
          <a:off x="12549186" y="77033437"/>
          <a:ext cx="11310939" cy="967713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oneCellAnchor>
    <xdr:from>
      <xdr:col>54</xdr:col>
      <xdr:colOff>134186</xdr:colOff>
      <xdr:row>42</xdr:row>
      <xdr:rowOff>452440</xdr:rowOff>
    </xdr:from>
    <xdr:ext cx="6956556" cy="11144248"/>
    <xdr:pic>
      <xdr:nvPicPr>
        <xdr:cNvPr id="2" name="Imagen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a:stretch>
          <a:fillRect/>
        </a:stretch>
      </xdr:blipFill>
      <xdr:spPr>
        <a:xfrm>
          <a:off x="37781749" y="29527503"/>
          <a:ext cx="6956556" cy="11144248"/>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8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5</xdr:col>
      <xdr:colOff>500062</xdr:colOff>
      <xdr:row>98</xdr:row>
      <xdr:rowOff>500062</xdr:rowOff>
    </xdr:from>
    <xdr:ext cx="14809021" cy="1428750"/>
    <xdr:pic>
      <xdr:nvPicPr>
        <xdr:cNvPr id="5" name="Imagen 4">
          <a:extLst>
            <a:ext uri="{FF2B5EF4-FFF2-40B4-BE49-F238E27FC236}">
              <a16:creationId xmlns:a16="http://schemas.microsoft.com/office/drawing/2014/main" id="{00000000-0008-0000-1800-000005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0</xdr:colOff>
      <xdr:row>0</xdr:row>
      <xdr:rowOff>0</xdr:rowOff>
    </xdr:from>
    <xdr:ext cx="6173061" cy="2905530"/>
    <xdr:pic>
      <xdr:nvPicPr>
        <xdr:cNvPr id="6" name="Imagen 5">
          <a:extLst>
            <a:ext uri="{FF2B5EF4-FFF2-40B4-BE49-F238E27FC236}">
              <a16:creationId xmlns:a16="http://schemas.microsoft.com/office/drawing/2014/main" id="{00000000-0008-0000-1800-000006000000}"/>
            </a:ext>
          </a:extLst>
        </xdr:cNvPr>
        <xdr:cNvPicPr>
          <a:picLocks noChangeAspect="1"/>
        </xdr:cNvPicPr>
      </xdr:nvPicPr>
      <xdr:blipFill>
        <a:blip xmlns:r="http://schemas.openxmlformats.org/officeDocument/2006/relationships" r:embed="rId5"/>
        <a:stretch>
          <a:fillRect/>
        </a:stretch>
      </xdr:blipFill>
      <xdr:spPr>
        <a:xfrm>
          <a:off x="41910000" y="0"/>
          <a:ext cx="6173061" cy="2905530"/>
        </a:xfrm>
        <a:prstGeom prst="rect">
          <a:avLst/>
        </a:prstGeom>
      </xdr:spPr>
    </xdr:pic>
    <xdr:clientData/>
  </xdr:oneCellAnchor>
  <xdr:oneCellAnchor>
    <xdr:from>
      <xdr:col>55</xdr:col>
      <xdr:colOff>47625</xdr:colOff>
      <xdr:row>19</xdr:row>
      <xdr:rowOff>309562</xdr:rowOff>
    </xdr:from>
    <xdr:ext cx="6173061" cy="2924583"/>
    <xdr:pic>
      <xdr:nvPicPr>
        <xdr:cNvPr id="7" name="Imagen 6">
          <a:extLst>
            <a:ext uri="{FF2B5EF4-FFF2-40B4-BE49-F238E27FC236}">
              <a16:creationId xmlns:a16="http://schemas.microsoft.com/office/drawing/2014/main" id="{00000000-0008-0000-1800-000007000000}"/>
            </a:ext>
          </a:extLst>
        </xdr:cNvPr>
        <xdr:cNvPicPr>
          <a:picLocks noChangeAspect="1"/>
        </xdr:cNvPicPr>
      </xdr:nvPicPr>
      <xdr:blipFill>
        <a:blip xmlns:r="http://schemas.openxmlformats.org/officeDocument/2006/relationships" r:embed="rId6"/>
        <a:stretch>
          <a:fillRect/>
        </a:stretch>
      </xdr:blipFill>
      <xdr:spPr>
        <a:xfrm>
          <a:off x="41957625" y="3814762"/>
          <a:ext cx="6173061" cy="2924583"/>
        </a:xfrm>
        <a:prstGeom prst="rect">
          <a:avLst/>
        </a:prstGeom>
      </xdr:spPr>
    </xdr:pic>
    <xdr:clientData/>
  </xdr:oneCellAnchor>
  <xdr:oneCellAnchor>
    <xdr:from>
      <xdr:col>55</xdr:col>
      <xdr:colOff>166687</xdr:colOff>
      <xdr:row>26</xdr:row>
      <xdr:rowOff>881063</xdr:rowOff>
    </xdr:from>
    <xdr:ext cx="5982535" cy="2924583"/>
    <xdr:pic>
      <xdr:nvPicPr>
        <xdr:cNvPr id="8" name="Imagen 7">
          <a:extLst>
            <a:ext uri="{FF2B5EF4-FFF2-40B4-BE49-F238E27FC236}">
              <a16:creationId xmlns:a16="http://schemas.microsoft.com/office/drawing/2014/main" id="{00000000-0008-0000-1800-000008000000}"/>
            </a:ext>
          </a:extLst>
        </xdr:cNvPr>
        <xdr:cNvPicPr>
          <a:picLocks noChangeAspect="1"/>
        </xdr:cNvPicPr>
      </xdr:nvPicPr>
      <xdr:blipFill>
        <a:blip xmlns:r="http://schemas.openxmlformats.org/officeDocument/2006/relationships" r:embed="rId7"/>
        <a:stretch>
          <a:fillRect/>
        </a:stretch>
      </xdr:blipFill>
      <xdr:spPr>
        <a:xfrm>
          <a:off x="42076687" y="5138738"/>
          <a:ext cx="5982535" cy="2924583"/>
        </a:xfrm>
        <a:prstGeom prst="rect">
          <a:avLst/>
        </a:prstGeom>
      </xdr:spPr>
    </xdr:pic>
    <xdr:clientData/>
  </xdr:oneCellAnchor>
  <xdr:oneCellAnchor>
    <xdr:from>
      <xdr:col>55</xdr:col>
      <xdr:colOff>142875</xdr:colOff>
      <xdr:row>30</xdr:row>
      <xdr:rowOff>1524000</xdr:rowOff>
    </xdr:from>
    <xdr:ext cx="6182588" cy="2886478"/>
    <xdr:pic>
      <xdr:nvPicPr>
        <xdr:cNvPr id="9" name="Imagen 8">
          <a:extLst>
            <a:ext uri="{FF2B5EF4-FFF2-40B4-BE49-F238E27FC236}">
              <a16:creationId xmlns:a16="http://schemas.microsoft.com/office/drawing/2014/main" id="{00000000-0008-0000-1800-000009000000}"/>
            </a:ext>
          </a:extLst>
        </xdr:cNvPr>
        <xdr:cNvPicPr>
          <a:picLocks noChangeAspect="1"/>
        </xdr:cNvPicPr>
      </xdr:nvPicPr>
      <xdr:blipFill>
        <a:blip xmlns:r="http://schemas.openxmlformats.org/officeDocument/2006/relationships" r:embed="rId8"/>
        <a:stretch>
          <a:fillRect/>
        </a:stretch>
      </xdr:blipFill>
      <xdr:spPr>
        <a:xfrm>
          <a:off x="42052875" y="5905500"/>
          <a:ext cx="6182588" cy="2886478"/>
        </a:xfrm>
        <a:prstGeom prst="rect">
          <a:avLst/>
        </a:prstGeom>
      </xdr:spPr>
    </xdr:pic>
    <xdr:clientData/>
  </xdr:oneCellAnchor>
  <xdr:oneCellAnchor>
    <xdr:from>
      <xdr:col>55</xdr:col>
      <xdr:colOff>71438</xdr:colOff>
      <xdr:row>32</xdr:row>
      <xdr:rowOff>47626</xdr:rowOff>
    </xdr:from>
    <xdr:ext cx="2715004" cy="4639322"/>
    <xdr:pic>
      <xdr:nvPicPr>
        <xdr:cNvPr id="10" name="Imagen 9">
          <a:extLst>
            <a:ext uri="{FF2B5EF4-FFF2-40B4-BE49-F238E27FC236}">
              <a16:creationId xmlns:a16="http://schemas.microsoft.com/office/drawing/2014/main" id="{00000000-0008-0000-1800-00000A000000}"/>
            </a:ext>
          </a:extLst>
        </xdr:cNvPr>
        <xdr:cNvPicPr>
          <a:picLocks noChangeAspect="1"/>
        </xdr:cNvPicPr>
      </xdr:nvPicPr>
      <xdr:blipFill>
        <a:blip xmlns:r="http://schemas.openxmlformats.org/officeDocument/2006/relationships" r:embed="rId9"/>
        <a:stretch>
          <a:fillRect/>
        </a:stretch>
      </xdr:blipFill>
      <xdr:spPr>
        <a:xfrm>
          <a:off x="41981438" y="6143626"/>
          <a:ext cx="2715004" cy="4639322"/>
        </a:xfrm>
        <a:prstGeom prst="rect">
          <a:avLst/>
        </a:prstGeom>
      </xdr:spPr>
    </xdr:pic>
    <xdr:clientData/>
  </xdr:oneCellAnchor>
  <xdr:oneCellAnchor>
    <xdr:from>
      <xdr:col>55</xdr:col>
      <xdr:colOff>166687</xdr:colOff>
      <xdr:row>34</xdr:row>
      <xdr:rowOff>1571625</xdr:rowOff>
    </xdr:from>
    <xdr:ext cx="4315427" cy="4696480"/>
    <xdr:pic>
      <xdr:nvPicPr>
        <xdr:cNvPr id="11" name="Imagen 10">
          <a:extLst>
            <a:ext uri="{FF2B5EF4-FFF2-40B4-BE49-F238E27FC236}">
              <a16:creationId xmlns:a16="http://schemas.microsoft.com/office/drawing/2014/main" id="{00000000-0008-0000-1800-00000B000000}"/>
            </a:ext>
          </a:extLst>
        </xdr:cNvPr>
        <xdr:cNvPicPr>
          <a:picLocks noChangeAspect="1"/>
        </xdr:cNvPicPr>
      </xdr:nvPicPr>
      <xdr:blipFill>
        <a:blip xmlns:r="http://schemas.openxmlformats.org/officeDocument/2006/relationships" r:embed="rId10"/>
        <a:stretch>
          <a:fillRect/>
        </a:stretch>
      </xdr:blipFill>
      <xdr:spPr>
        <a:xfrm>
          <a:off x="42076687" y="6667500"/>
          <a:ext cx="4315427" cy="4696480"/>
        </a:xfrm>
        <a:prstGeom prst="rect">
          <a:avLst/>
        </a:prstGeom>
      </xdr:spPr>
    </xdr:pic>
    <xdr:clientData/>
  </xdr:oneCellAnchor>
  <xdr:oneCellAnchor>
    <xdr:from>
      <xdr:col>55</xdr:col>
      <xdr:colOff>214313</xdr:colOff>
      <xdr:row>38</xdr:row>
      <xdr:rowOff>309563</xdr:rowOff>
    </xdr:from>
    <xdr:ext cx="6154009" cy="2981741"/>
    <xdr:pic>
      <xdr:nvPicPr>
        <xdr:cNvPr id="12" name="Imagen 11">
          <a:extLst>
            <a:ext uri="{FF2B5EF4-FFF2-40B4-BE49-F238E27FC236}">
              <a16:creationId xmlns:a16="http://schemas.microsoft.com/office/drawing/2014/main" id="{00000000-0008-0000-1800-00000C000000}"/>
            </a:ext>
          </a:extLst>
        </xdr:cNvPr>
        <xdr:cNvPicPr>
          <a:picLocks noChangeAspect="1"/>
        </xdr:cNvPicPr>
      </xdr:nvPicPr>
      <xdr:blipFill>
        <a:blip xmlns:r="http://schemas.openxmlformats.org/officeDocument/2006/relationships" r:embed="rId11"/>
        <a:stretch>
          <a:fillRect/>
        </a:stretch>
      </xdr:blipFill>
      <xdr:spPr>
        <a:xfrm>
          <a:off x="42124313" y="7424738"/>
          <a:ext cx="6154009" cy="2981741"/>
        </a:xfrm>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54</xdr:col>
      <xdr:colOff>134186</xdr:colOff>
      <xdr:row>42</xdr:row>
      <xdr:rowOff>452440</xdr:rowOff>
    </xdr:from>
    <xdr:ext cx="6956556" cy="8667748"/>
    <xdr:pic>
      <xdr:nvPicPr>
        <xdr:cNvPr id="2" name="Imagen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a:stretch>
          <a:fillRect/>
        </a:stretch>
      </xdr:blipFill>
      <xdr:spPr>
        <a:xfrm>
          <a:off x="37781749" y="30718128"/>
          <a:ext cx="6956556" cy="8667748"/>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9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9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5</xdr:col>
      <xdr:colOff>500062</xdr:colOff>
      <xdr:row>98</xdr:row>
      <xdr:rowOff>500062</xdr:rowOff>
    </xdr:from>
    <xdr:ext cx="14809021" cy="1428750"/>
    <xdr:pic>
      <xdr:nvPicPr>
        <xdr:cNvPr id="5" name="Imagen 4">
          <a:extLst>
            <a:ext uri="{FF2B5EF4-FFF2-40B4-BE49-F238E27FC236}">
              <a16:creationId xmlns:a16="http://schemas.microsoft.com/office/drawing/2014/main" id="{00000000-0008-0000-1900-000005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54</xdr:col>
      <xdr:colOff>2095500</xdr:colOff>
      <xdr:row>0</xdr:row>
      <xdr:rowOff>0</xdr:rowOff>
    </xdr:from>
    <xdr:ext cx="6192114" cy="2905530"/>
    <xdr:pic>
      <xdr:nvPicPr>
        <xdr:cNvPr id="6" name="Imagen 5">
          <a:extLst>
            <a:ext uri="{FF2B5EF4-FFF2-40B4-BE49-F238E27FC236}">
              <a16:creationId xmlns:a16="http://schemas.microsoft.com/office/drawing/2014/main" id="{00000000-0008-0000-1900-000006000000}"/>
            </a:ext>
          </a:extLst>
        </xdr:cNvPr>
        <xdr:cNvPicPr>
          <a:picLocks noChangeAspect="1"/>
        </xdr:cNvPicPr>
      </xdr:nvPicPr>
      <xdr:blipFill>
        <a:blip xmlns:r="http://schemas.openxmlformats.org/officeDocument/2006/relationships" r:embed="rId5"/>
        <a:stretch>
          <a:fillRect/>
        </a:stretch>
      </xdr:blipFill>
      <xdr:spPr>
        <a:xfrm>
          <a:off x="41910000" y="0"/>
          <a:ext cx="6192114" cy="2905530"/>
        </a:xfrm>
        <a:prstGeom prst="rect">
          <a:avLst/>
        </a:prstGeom>
      </xdr:spPr>
    </xdr:pic>
    <xdr:clientData/>
  </xdr:oneCellAnchor>
  <xdr:oneCellAnchor>
    <xdr:from>
      <xdr:col>54</xdr:col>
      <xdr:colOff>2166938</xdr:colOff>
      <xdr:row>19</xdr:row>
      <xdr:rowOff>357187</xdr:rowOff>
    </xdr:from>
    <xdr:ext cx="6173061" cy="2972215"/>
    <xdr:pic>
      <xdr:nvPicPr>
        <xdr:cNvPr id="7" name="Imagen 6">
          <a:extLst>
            <a:ext uri="{FF2B5EF4-FFF2-40B4-BE49-F238E27FC236}">
              <a16:creationId xmlns:a16="http://schemas.microsoft.com/office/drawing/2014/main" id="{00000000-0008-0000-1900-000007000000}"/>
            </a:ext>
          </a:extLst>
        </xdr:cNvPr>
        <xdr:cNvPicPr>
          <a:picLocks noChangeAspect="1"/>
        </xdr:cNvPicPr>
      </xdr:nvPicPr>
      <xdr:blipFill>
        <a:blip xmlns:r="http://schemas.openxmlformats.org/officeDocument/2006/relationships" r:embed="rId6"/>
        <a:stretch>
          <a:fillRect/>
        </a:stretch>
      </xdr:blipFill>
      <xdr:spPr>
        <a:xfrm>
          <a:off x="41905238" y="3814762"/>
          <a:ext cx="6173061" cy="2972215"/>
        </a:xfrm>
        <a:prstGeom prst="rect">
          <a:avLst/>
        </a:prstGeom>
      </xdr:spPr>
    </xdr:pic>
    <xdr:clientData/>
  </xdr:oneCellAnchor>
  <xdr:oneCellAnchor>
    <xdr:from>
      <xdr:col>54</xdr:col>
      <xdr:colOff>2214562</xdr:colOff>
      <xdr:row>26</xdr:row>
      <xdr:rowOff>809626</xdr:rowOff>
    </xdr:from>
    <xdr:ext cx="4382112" cy="4763165"/>
    <xdr:pic>
      <xdr:nvPicPr>
        <xdr:cNvPr id="8" name="Imagen 7">
          <a:extLst>
            <a:ext uri="{FF2B5EF4-FFF2-40B4-BE49-F238E27FC236}">
              <a16:creationId xmlns:a16="http://schemas.microsoft.com/office/drawing/2014/main" id="{00000000-0008-0000-1900-000008000000}"/>
            </a:ext>
          </a:extLst>
        </xdr:cNvPr>
        <xdr:cNvPicPr>
          <a:picLocks noChangeAspect="1"/>
        </xdr:cNvPicPr>
      </xdr:nvPicPr>
      <xdr:blipFill>
        <a:blip xmlns:r="http://schemas.openxmlformats.org/officeDocument/2006/relationships" r:embed="rId7"/>
        <a:stretch>
          <a:fillRect/>
        </a:stretch>
      </xdr:blipFill>
      <xdr:spPr>
        <a:xfrm>
          <a:off x="41914762" y="5143501"/>
          <a:ext cx="4382112" cy="4763165"/>
        </a:xfrm>
        <a:prstGeom prst="rect">
          <a:avLst/>
        </a:prstGeom>
      </xdr:spPr>
    </xdr:pic>
    <xdr:clientData/>
  </xdr:oneCellAnchor>
  <xdr:oneCellAnchor>
    <xdr:from>
      <xdr:col>54</xdr:col>
      <xdr:colOff>2143125</xdr:colOff>
      <xdr:row>30</xdr:row>
      <xdr:rowOff>3452812</xdr:rowOff>
    </xdr:from>
    <xdr:ext cx="4324954" cy="4515480"/>
    <xdr:pic>
      <xdr:nvPicPr>
        <xdr:cNvPr id="9" name="Imagen 8">
          <a:extLst>
            <a:ext uri="{FF2B5EF4-FFF2-40B4-BE49-F238E27FC236}">
              <a16:creationId xmlns:a16="http://schemas.microsoft.com/office/drawing/2014/main" id="{00000000-0008-0000-1900-000009000000}"/>
            </a:ext>
          </a:extLst>
        </xdr:cNvPr>
        <xdr:cNvPicPr>
          <a:picLocks noChangeAspect="1"/>
        </xdr:cNvPicPr>
      </xdr:nvPicPr>
      <xdr:blipFill>
        <a:blip xmlns:r="http://schemas.openxmlformats.org/officeDocument/2006/relationships" r:embed="rId8"/>
        <a:stretch>
          <a:fillRect/>
        </a:stretch>
      </xdr:blipFill>
      <xdr:spPr>
        <a:xfrm>
          <a:off x="41910000" y="5910262"/>
          <a:ext cx="4324954" cy="4515480"/>
        </a:xfrm>
        <a:prstGeom prst="rect">
          <a:avLst/>
        </a:prstGeom>
      </xdr:spPr>
    </xdr:pic>
    <xdr:clientData/>
  </xdr:oneCellAnchor>
  <xdr:twoCellAnchor editAs="oneCell">
    <xdr:from>
      <xdr:col>8</xdr:col>
      <xdr:colOff>166686</xdr:colOff>
      <xdr:row>101</xdr:row>
      <xdr:rowOff>23812</xdr:rowOff>
    </xdr:from>
    <xdr:to>
      <xdr:col>52</xdr:col>
      <xdr:colOff>1000125</xdr:colOff>
      <xdr:row>151</xdr:row>
      <xdr:rowOff>114520</xdr:rowOff>
    </xdr:to>
    <xdr:pic>
      <xdr:nvPicPr>
        <xdr:cNvPr id="10" name="Imagen 9">
          <a:extLst>
            <a:ext uri="{FF2B5EF4-FFF2-40B4-BE49-F238E27FC236}">
              <a16:creationId xmlns:a16="http://schemas.microsoft.com/office/drawing/2014/main" id="{00000000-0008-0000-1900-00000A000000}"/>
            </a:ext>
          </a:extLst>
        </xdr:cNvPr>
        <xdr:cNvPicPr>
          <a:picLocks noChangeAspect="1"/>
        </xdr:cNvPicPr>
      </xdr:nvPicPr>
      <xdr:blipFill rotWithShape="1">
        <a:blip xmlns:r="http://schemas.openxmlformats.org/officeDocument/2006/relationships" r:embed="rId9"/>
        <a:srcRect l="28920" t="20509" r="34655" b="4284"/>
        <a:stretch/>
      </xdr:blipFill>
      <xdr:spPr>
        <a:xfrm>
          <a:off x="22550436" y="70627875"/>
          <a:ext cx="10929939" cy="12687520"/>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oneCellAnchor>
    <xdr:from>
      <xdr:col>54</xdr:col>
      <xdr:colOff>134186</xdr:colOff>
      <xdr:row>42</xdr:row>
      <xdr:rowOff>452440</xdr:rowOff>
    </xdr:from>
    <xdr:ext cx="6956556" cy="8405810"/>
    <xdr:pic>
      <xdr:nvPicPr>
        <xdr:cNvPr id="2" name="Imagen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a:stretch>
          <a:fillRect/>
        </a:stretch>
      </xdr:blipFill>
      <xdr:spPr>
        <a:xfrm>
          <a:off x="37781749" y="29289378"/>
          <a:ext cx="6956556" cy="8405810"/>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A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A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5</xdr:col>
      <xdr:colOff>500062</xdr:colOff>
      <xdr:row>98</xdr:row>
      <xdr:rowOff>500062</xdr:rowOff>
    </xdr:from>
    <xdr:ext cx="14809021" cy="1428750"/>
    <xdr:pic>
      <xdr:nvPicPr>
        <xdr:cNvPr id="5" name="Imagen 4">
          <a:extLst>
            <a:ext uri="{FF2B5EF4-FFF2-40B4-BE49-F238E27FC236}">
              <a16:creationId xmlns:a16="http://schemas.microsoft.com/office/drawing/2014/main" id="{00000000-0008-0000-1A00-000005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54</xdr:col>
      <xdr:colOff>2595562</xdr:colOff>
      <xdr:row>0</xdr:row>
      <xdr:rowOff>333375</xdr:rowOff>
    </xdr:from>
    <xdr:ext cx="6192114" cy="2905530"/>
    <xdr:pic>
      <xdr:nvPicPr>
        <xdr:cNvPr id="6" name="Imagen 5">
          <a:extLst>
            <a:ext uri="{FF2B5EF4-FFF2-40B4-BE49-F238E27FC236}">
              <a16:creationId xmlns:a16="http://schemas.microsoft.com/office/drawing/2014/main" id="{00000000-0008-0000-1A00-000006000000}"/>
            </a:ext>
          </a:extLst>
        </xdr:cNvPr>
        <xdr:cNvPicPr>
          <a:picLocks noChangeAspect="1"/>
        </xdr:cNvPicPr>
      </xdr:nvPicPr>
      <xdr:blipFill>
        <a:blip xmlns:r="http://schemas.openxmlformats.org/officeDocument/2006/relationships" r:embed="rId5"/>
        <a:stretch>
          <a:fillRect/>
        </a:stretch>
      </xdr:blipFill>
      <xdr:spPr>
        <a:xfrm>
          <a:off x="41914762" y="190500"/>
          <a:ext cx="6192114" cy="2905530"/>
        </a:xfrm>
        <a:prstGeom prst="rect">
          <a:avLst/>
        </a:prstGeom>
      </xdr:spPr>
    </xdr:pic>
    <xdr:clientData/>
  </xdr:oneCellAnchor>
  <xdr:oneCellAnchor>
    <xdr:from>
      <xdr:col>54</xdr:col>
      <xdr:colOff>2571749</xdr:colOff>
      <xdr:row>20</xdr:row>
      <xdr:rowOff>238124</xdr:rowOff>
    </xdr:from>
    <xdr:ext cx="6068272" cy="2781688"/>
    <xdr:pic>
      <xdr:nvPicPr>
        <xdr:cNvPr id="7" name="Imagen 6">
          <a:extLst>
            <a:ext uri="{FF2B5EF4-FFF2-40B4-BE49-F238E27FC236}">
              <a16:creationId xmlns:a16="http://schemas.microsoft.com/office/drawing/2014/main" id="{00000000-0008-0000-1A00-000007000000}"/>
            </a:ext>
          </a:extLst>
        </xdr:cNvPr>
        <xdr:cNvPicPr>
          <a:picLocks noChangeAspect="1"/>
        </xdr:cNvPicPr>
      </xdr:nvPicPr>
      <xdr:blipFill>
        <a:blip xmlns:r="http://schemas.openxmlformats.org/officeDocument/2006/relationships" r:embed="rId6"/>
        <a:stretch>
          <a:fillRect/>
        </a:stretch>
      </xdr:blipFill>
      <xdr:spPr>
        <a:xfrm>
          <a:off x="41909999" y="4000499"/>
          <a:ext cx="6068272" cy="2781688"/>
        </a:xfrm>
        <a:prstGeom prst="rect">
          <a:avLst/>
        </a:prstGeom>
      </xdr:spPr>
    </xdr:pic>
    <xdr:clientData/>
  </xdr:oneCellAnchor>
  <xdr:oneCellAnchor>
    <xdr:from>
      <xdr:col>54</xdr:col>
      <xdr:colOff>2595562</xdr:colOff>
      <xdr:row>26</xdr:row>
      <xdr:rowOff>1071563</xdr:rowOff>
    </xdr:from>
    <xdr:ext cx="4344006" cy="4591691"/>
    <xdr:pic>
      <xdr:nvPicPr>
        <xdr:cNvPr id="8" name="Imagen 7">
          <a:extLst>
            <a:ext uri="{FF2B5EF4-FFF2-40B4-BE49-F238E27FC236}">
              <a16:creationId xmlns:a16="http://schemas.microsoft.com/office/drawing/2014/main" id="{00000000-0008-0000-1A00-000008000000}"/>
            </a:ext>
          </a:extLst>
        </xdr:cNvPr>
        <xdr:cNvPicPr>
          <a:picLocks noChangeAspect="1"/>
        </xdr:cNvPicPr>
      </xdr:nvPicPr>
      <xdr:blipFill>
        <a:blip xmlns:r="http://schemas.openxmlformats.org/officeDocument/2006/relationships" r:embed="rId7"/>
        <a:stretch>
          <a:fillRect/>
        </a:stretch>
      </xdr:blipFill>
      <xdr:spPr>
        <a:xfrm>
          <a:off x="41914762" y="5138738"/>
          <a:ext cx="4344006" cy="4591691"/>
        </a:xfrm>
        <a:prstGeom prst="rect">
          <a:avLst/>
        </a:prstGeom>
      </xdr:spPr>
    </xdr:pic>
    <xdr:clientData/>
  </xdr:oneCellAnchor>
  <xdr:twoCellAnchor editAs="oneCell">
    <xdr:from>
      <xdr:col>5</xdr:col>
      <xdr:colOff>0</xdr:colOff>
      <xdr:row>110</xdr:row>
      <xdr:rowOff>0</xdr:rowOff>
    </xdr:from>
    <xdr:to>
      <xdr:col>10</xdr:col>
      <xdr:colOff>960399</xdr:colOff>
      <xdr:row>149</xdr:row>
      <xdr:rowOff>27661</xdr:rowOff>
    </xdr:to>
    <xdr:pic>
      <xdr:nvPicPr>
        <xdr:cNvPr id="9" name="Imagen 8">
          <a:extLst>
            <a:ext uri="{FF2B5EF4-FFF2-40B4-BE49-F238E27FC236}">
              <a16:creationId xmlns:a16="http://schemas.microsoft.com/office/drawing/2014/main" id="{00000000-0008-0000-1A00-000009000000}"/>
            </a:ext>
          </a:extLst>
        </xdr:cNvPr>
        <xdr:cNvPicPr>
          <a:picLocks noChangeAspect="1"/>
        </xdr:cNvPicPr>
      </xdr:nvPicPr>
      <xdr:blipFill>
        <a:blip xmlns:r="http://schemas.openxmlformats.org/officeDocument/2006/relationships" r:embed="rId8"/>
        <a:stretch>
          <a:fillRect/>
        </a:stretch>
      </xdr:blipFill>
      <xdr:spPr>
        <a:xfrm>
          <a:off x="14549438" y="74104500"/>
          <a:ext cx="13009524" cy="7314286"/>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oneCellAnchor>
    <xdr:from>
      <xdr:col>54</xdr:col>
      <xdr:colOff>134186</xdr:colOff>
      <xdr:row>43</xdr:row>
      <xdr:rowOff>452439</xdr:rowOff>
    </xdr:from>
    <xdr:ext cx="6956556" cy="23679149"/>
    <xdr:pic>
      <xdr:nvPicPr>
        <xdr:cNvPr id="2" name="Imagen 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1"/>
        <a:stretch>
          <a:fillRect/>
        </a:stretch>
      </xdr:blipFill>
      <xdr:spPr>
        <a:xfrm>
          <a:off x="41282186" y="8377239"/>
          <a:ext cx="6956556" cy="23679149"/>
        </a:xfrm>
        <a:prstGeom prst="rect">
          <a:avLst/>
        </a:prstGeom>
      </xdr:spPr>
    </xdr:pic>
    <xdr:clientData/>
  </xdr:oneCellAnchor>
  <xdr:oneCellAnchor>
    <xdr:from>
      <xdr:col>4</xdr:col>
      <xdr:colOff>457200</xdr:colOff>
      <xdr:row>42</xdr:row>
      <xdr:rowOff>152401</xdr:rowOff>
    </xdr:from>
    <xdr:ext cx="9472613" cy="4610100"/>
    <xdr:pic>
      <xdr:nvPicPr>
        <xdr:cNvPr id="3" name="Imagen 2">
          <a:extLst>
            <a:ext uri="{FF2B5EF4-FFF2-40B4-BE49-F238E27FC236}">
              <a16:creationId xmlns:a16="http://schemas.microsoft.com/office/drawing/2014/main" id="{00000000-0008-0000-1B00-000003000000}"/>
            </a:ext>
          </a:extLst>
        </xdr:cNvPr>
        <xdr:cNvPicPr>
          <a:picLocks noChangeAspect="1"/>
        </xdr:cNvPicPr>
      </xdr:nvPicPr>
      <xdr:blipFill>
        <a:blip xmlns:r="http://schemas.openxmlformats.org/officeDocument/2006/relationships" r:embed="rId2"/>
        <a:stretch>
          <a:fillRect/>
        </a:stretch>
      </xdr:blipFill>
      <xdr:spPr>
        <a:xfrm>
          <a:off x="3505200" y="8153401"/>
          <a:ext cx="9472613" cy="4610100"/>
        </a:xfrm>
        <a:prstGeom prst="rect">
          <a:avLst/>
        </a:prstGeom>
      </xdr:spPr>
    </xdr:pic>
    <xdr:clientData/>
  </xdr:oneCellAnchor>
  <xdr:oneCellAnchor>
    <xdr:from>
      <xdr:col>0</xdr:col>
      <xdr:colOff>23811</xdr:colOff>
      <xdr:row>110</xdr:row>
      <xdr:rowOff>47623</xdr:rowOff>
    </xdr:from>
    <xdr:ext cx="12354113" cy="1857377"/>
    <xdr:pic>
      <xdr:nvPicPr>
        <xdr:cNvPr id="4" name="Imagen 3">
          <a:extLst>
            <a:ext uri="{FF2B5EF4-FFF2-40B4-BE49-F238E27FC236}">
              <a16:creationId xmlns:a16="http://schemas.microsoft.com/office/drawing/2014/main" id="{00000000-0008-0000-1B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1002623"/>
          <a:ext cx="12354113" cy="1857377"/>
        </a:xfrm>
        <a:prstGeom prst="rect">
          <a:avLst/>
        </a:prstGeom>
      </xdr:spPr>
    </xdr:pic>
    <xdr:clientData/>
  </xdr:oneCellAnchor>
  <xdr:oneCellAnchor>
    <xdr:from>
      <xdr:col>8</xdr:col>
      <xdr:colOff>142874</xdr:colOff>
      <xdr:row>102</xdr:row>
      <xdr:rowOff>71436</xdr:rowOff>
    </xdr:from>
    <xdr:ext cx="10001251" cy="10323871"/>
    <xdr:pic>
      <xdr:nvPicPr>
        <xdr:cNvPr id="5" name="Imagen 4">
          <a:extLst>
            <a:ext uri="{FF2B5EF4-FFF2-40B4-BE49-F238E27FC236}">
              <a16:creationId xmlns:a16="http://schemas.microsoft.com/office/drawing/2014/main" id="{00000000-0008-0000-1B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502436"/>
          <a:ext cx="10001251" cy="10323871"/>
        </a:xfrm>
        <a:prstGeom prst="rect">
          <a:avLst/>
        </a:prstGeom>
      </xdr:spPr>
    </xdr:pic>
    <xdr:clientData/>
  </xdr:oneCellAnchor>
  <xdr:oneCellAnchor>
    <xdr:from>
      <xdr:col>5</xdr:col>
      <xdr:colOff>500062</xdr:colOff>
      <xdr:row>99</xdr:row>
      <xdr:rowOff>500062</xdr:rowOff>
    </xdr:from>
    <xdr:ext cx="14809021" cy="1428750"/>
    <xdr:pic>
      <xdr:nvPicPr>
        <xdr:cNvPr id="6" name="Imagen 5">
          <a:extLst>
            <a:ext uri="{FF2B5EF4-FFF2-40B4-BE49-F238E27FC236}">
              <a16:creationId xmlns:a16="http://schemas.microsoft.com/office/drawing/2014/main" id="{00000000-0008-0000-1B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90547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0</xdr:colOff>
      <xdr:row>3</xdr:row>
      <xdr:rowOff>0</xdr:rowOff>
    </xdr:from>
    <xdr:ext cx="11391542" cy="5738812"/>
    <xdr:pic>
      <xdr:nvPicPr>
        <xdr:cNvPr id="7" name="Imagen 6">
          <a:extLst>
            <a:ext uri="{FF2B5EF4-FFF2-40B4-BE49-F238E27FC236}">
              <a16:creationId xmlns:a16="http://schemas.microsoft.com/office/drawing/2014/main" id="{00000000-0008-0000-1B00-000007000000}"/>
            </a:ext>
          </a:extLst>
        </xdr:cNvPr>
        <xdr:cNvPicPr>
          <a:picLocks noChangeAspect="1"/>
        </xdr:cNvPicPr>
      </xdr:nvPicPr>
      <xdr:blipFill>
        <a:blip xmlns:r="http://schemas.openxmlformats.org/officeDocument/2006/relationships" r:embed="rId6"/>
        <a:stretch>
          <a:fillRect/>
        </a:stretch>
      </xdr:blipFill>
      <xdr:spPr>
        <a:xfrm>
          <a:off x="41910000" y="571500"/>
          <a:ext cx="11391542" cy="5738812"/>
        </a:xfrm>
        <a:prstGeom prst="rect">
          <a:avLst/>
        </a:prstGeom>
      </xdr:spPr>
    </xdr:pic>
    <xdr:clientData/>
  </xdr:oneCellAnchor>
  <xdr:oneCellAnchor>
    <xdr:from>
      <xdr:col>55</xdr:col>
      <xdr:colOff>0</xdr:colOff>
      <xdr:row>30</xdr:row>
      <xdr:rowOff>0</xdr:rowOff>
    </xdr:from>
    <xdr:ext cx="11668125" cy="5261528"/>
    <xdr:pic>
      <xdr:nvPicPr>
        <xdr:cNvPr id="8" name="Imagen 7">
          <a:extLst>
            <a:ext uri="{FF2B5EF4-FFF2-40B4-BE49-F238E27FC236}">
              <a16:creationId xmlns:a16="http://schemas.microsoft.com/office/drawing/2014/main" id="{00000000-0008-0000-1B00-000008000000}"/>
            </a:ext>
          </a:extLst>
        </xdr:cNvPr>
        <xdr:cNvPicPr>
          <a:picLocks noChangeAspect="1"/>
        </xdr:cNvPicPr>
      </xdr:nvPicPr>
      <xdr:blipFill>
        <a:blip xmlns:r="http://schemas.openxmlformats.org/officeDocument/2006/relationships" r:embed="rId7"/>
        <a:stretch>
          <a:fillRect/>
        </a:stretch>
      </xdr:blipFill>
      <xdr:spPr>
        <a:xfrm>
          <a:off x="41910000" y="5715000"/>
          <a:ext cx="11668125" cy="5261528"/>
        </a:xfrm>
        <a:prstGeom prst="rect">
          <a:avLst/>
        </a:prstGeom>
      </xdr:spPr>
    </xdr:pic>
    <xdr:clientData/>
  </xdr:oneCellAnchor>
  <xdr:oneCellAnchor>
    <xdr:from>
      <xdr:col>55</xdr:col>
      <xdr:colOff>-1</xdr:colOff>
      <xdr:row>33</xdr:row>
      <xdr:rowOff>0</xdr:rowOff>
    </xdr:from>
    <xdr:ext cx="11715751" cy="5784834"/>
    <xdr:pic>
      <xdr:nvPicPr>
        <xdr:cNvPr id="9" name="Imagen 8">
          <a:extLst>
            <a:ext uri="{FF2B5EF4-FFF2-40B4-BE49-F238E27FC236}">
              <a16:creationId xmlns:a16="http://schemas.microsoft.com/office/drawing/2014/main" id="{00000000-0008-0000-1B00-000009000000}"/>
            </a:ext>
          </a:extLst>
        </xdr:cNvPr>
        <xdr:cNvPicPr>
          <a:picLocks noChangeAspect="1"/>
        </xdr:cNvPicPr>
      </xdr:nvPicPr>
      <xdr:blipFill>
        <a:blip xmlns:r="http://schemas.openxmlformats.org/officeDocument/2006/relationships" r:embed="rId8"/>
        <a:stretch>
          <a:fillRect/>
        </a:stretch>
      </xdr:blipFill>
      <xdr:spPr>
        <a:xfrm>
          <a:off x="41909999" y="6286500"/>
          <a:ext cx="11715751" cy="5784834"/>
        </a:xfrm>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C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C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1C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1C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166688</xdr:colOff>
      <xdr:row>17</xdr:row>
      <xdr:rowOff>142875</xdr:rowOff>
    </xdr:from>
    <xdr:ext cx="11882616" cy="5810249"/>
    <xdr:pic>
      <xdr:nvPicPr>
        <xdr:cNvPr id="7" name="Imagen 6">
          <a:extLst>
            <a:ext uri="{FF2B5EF4-FFF2-40B4-BE49-F238E27FC236}">
              <a16:creationId xmlns:a16="http://schemas.microsoft.com/office/drawing/2014/main" id="{00000000-0008-0000-1C00-000007000000}"/>
            </a:ext>
          </a:extLst>
        </xdr:cNvPr>
        <xdr:cNvPicPr>
          <a:picLocks noChangeAspect="1"/>
        </xdr:cNvPicPr>
      </xdr:nvPicPr>
      <xdr:blipFill>
        <a:blip xmlns:r="http://schemas.openxmlformats.org/officeDocument/2006/relationships" r:embed="rId6"/>
        <a:stretch>
          <a:fillRect/>
        </a:stretch>
      </xdr:blipFill>
      <xdr:spPr>
        <a:xfrm>
          <a:off x="42076688" y="3381375"/>
          <a:ext cx="11882616" cy="5810249"/>
        </a:xfrm>
        <a:prstGeom prst="rect">
          <a:avLst/>
        </a:prstGeom>
      </xdr:spPr>
    </xdr:pic>
    <xdr:clientData/>
  </xdr:oneCellAnchor>
  <xdr:oneCellAnchor>
    <xdr:from>
      <xdr:col>55</xdr:col>
      <xdr:colOff>357187</xdr:colOff>
      <xdr:row>30</xdr:row>
      <xdr:rowOff>357186</xdr:rowOff>
    </xdr:from>
    <xdr:ext cx="11811000" cy="6105947"/>
    <xdr:pic>
      <xdr:nvPicPr>
        <xdr:cNvPr id="8" name="Imagen 7">
          <a:extLst>
            <a:ext uri="{FF2B5EF4-FFF2-40B4-BE49-F238E27FC236}">
              <a16:creationId xmlns:a16="http://schemas.microsoft.com/office/drawing/2014/main" id="{00000000-0008-0000-1C00-000008000000}"/>
            </a:ext>
          </a:extLst>
        </xdr:cNvPr>
        <xdr:cNvPicPr>
          <a:picLocks noChangeAspect="1"/>
        </xdr:cNvPicPr>
      </xdr:nvPicPr>
      <xdr:blipFill>
        <a:blip xmlns:r="http://schemas.openxmlformats.org/officeDocument/2006/relationships" r:embed="rId7"/>
        <a:stretch>
          <a:fillRect/>
        </a:stretch>
      </xdr:blipFill>
      <xdr:spPr>
        <a:xfrm>
          <a:off x="42267187" y="5910261"/>
          <a:ext cx="11811000" cy="6105947"/>
        </a:xfrm>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D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D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1D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1D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23813</xdr:colOff>
      <xdr:row>1</xdr:row>
      <xdr:rowOff>261937</xdr:rowOff>
    </xdr:from>
    <xdr:ext cx="11605368" cy="5810250"/>
    <xdr:pic>
      <xdr:nvPicPr>
        <xdr:cNvPr id="7" name="Imagen 6">
          <a:extLst>
            <a:ext uri="{FF2B5EF4-FFF2-40B4-BE49-F238E27FC236}">
              <a16:creationId xmlns:a16="http://schemas.microsoft.com/office/drawing/2014/main" id="{00000000-0008-0000-1D00-000007000000}"/>
            </a:ext>
          </a:extLst>
        </xdr:cNvPr>
        <xdr:cNvPicPr>
          <a:picLocks noChangeAspect="1"/>
        </xdr:cNvPicPr>
      </xdr:nvPicPr>
      <xdr:blipFill>
        <a:blip xmlns:r="http://schemas.openxmlformats.org/officeDocument/2006/relationships" r:embed="rId6"/>
        <a:stretch>
          <a:fillRect/>
        </a:stretch>
      </xdr:blipFill>
      <xdr:spPr>
        <a:xfrm>
          <a:off x="41933813" y="385762"/>
          <a:ext cx="11605368" cy="5810250"/>
        </a:xfrm>
        <a:prstGeom prst="rect">
          <a:avLst/>
        </a:prstGeom>
      </xdr:spPr>
    </xdr:pic>
    <xdr:clientData/>
  </xdr:oneCellAnchor>
  <xdr:oneCellAnchor>
    <xdr:from>
      <xdr:col>55</xdr:col>
      <xdr:colOff>0</xdr:colOff>
      <xdr:row>29</xdr:row>
      <xdr:rowOff>0</xdr:rowOff>
    </xdr:from>
    <xdr:ext cx="11715750" cy="5691746"/>
    <xdr:pic>
      <xdr:nvPicPr>
        <xdr:cNvPr id="8" name="Imagen 7">
          <a:extLst>
            <a:ext uri="{FF2B5EF4-FFF2-40B4-BE49-F238E27FC236}">
              <a16:creationId xmlns:a16="http://schemas.microsoft.com/office/drawing/2014/main" id="{00000000-0008-0000-1D00-000008000000}"/>
            </a:ext>
          </a:extLst>
        </xdr:cNvPr>
        <xdr:cNvPicPr>
          <a:picLocks noChangeAspect="1"/>
        </xdr:cNvPicPr>
      </xdr:nvPicPr>
      <xdr:blipFill>
        <a:blip xmlns:r="http://schemas.openxmlformats.org/officeDocument/2006/relationships" r:embed="rId7"/>
        <a:stretch>
          <a:fillRect/>
        </a:stretch>
      </xdr:blipFill>
      <xdr:spPr>
        <a:xfrm>
          <a:off x="41910000" y="5524500"/>
          <a:ext cx="11715750" cy="5691746"/>
        </a:xfrm>
        <a:prstGeom prst="rect">
          <a:avLst/>
        </a:prstGeom>
      </xdr:spPr>
    </xdr:pic>
    <xdr:clientData/>
  </xdr:oneCellAnchor>
  <xdr:oneCellAnchor>
    <xdr:from>
      <xdr:col>52</xdr:col>
      <xdr:colOff>176211</xdr:colOff>
      <xdr:row>83</xdr:row>
      <xdr:rowOff>104773</xdr:rowOff>
    </xdr:from>
    <xdr:ext cx="12354113" cy="1857377"/>
    <xdr:pic>
      <xdr:nvPicPr>
        <xdr:cNvPr id="9" name="Imagen 8">
          <a:extLst>
            <a:ext uri="{FF2B5EF4-FFF2-40B4-BE49-F238E27FC236}">
              <a16:creationId xmlns:a16="http://schemas.microsoft.com/office/drawing/2014/main" id="{00000000-0008-0000-1D00-000009000000}"/>
            </a:ext>
          </a:extLst>
        </xdr:cNvPr>
        <xdr:cNvPicPr>
          <a:picLocks noChangeAspect="1"/>
        </xdr:cNvPicPr>
      </xdr:nvPicPr>
      <xdr:blipFill rotWithShape="1">
        <a:blip xmlns:r="http://schemas.openxmlformats.org/officeDocument/2006/relationships" r:embed="rId3"/>
        <a:srcRect l="22513" t="54174" r="24406" b="31632"/>
        <a:stretch/>
      </xdr:blipFill>
      <xdr:spPr>
        <a:xfrm>
          <a:off x="32656461" y="56659461"/>
          <a:ext cx="12354113" cy="1857377"/>
        </a:xfrm>
        <a:prstGeom prst="rect">
          <a:avLst/>
        </a:prstGeom>
      </xdr:spPr>
    </xdr:pic>
    <xdr:clientData/>
  </xdr:oneCellAnchor>
  <xdr:twoCellAnchor editAs="oneCell">
    <xdr:from>
      <xdr:col>4</xdr:col>
      <xdr:colOff>3833811</xdr:colOff>
      <xdr:row>108</xdr:row>
      <xdr:rowOff>166686</xdr:rowOff>
    </xdr:from>
    <xdr:to>
      <xdr:col>8</xdr:col>
      <xdr:colOff>0</xdr:colOff>
      <xdr:row>177</xdr:row>
      <xdr:rowOff>56146</xdr:rowOff>
    </xdr:to>
    <xdr:pic>
      <xdr:nvPicPr>
        <xdr:cNvPr id="10" name="Imagen 9">
          <a:extLst>
            <a:ext uri="{FF2B5EF4-FFF2-40B4-BE49-F238E27FC236}">
              <a16:creationId xmlns:a16="http://schemas.microsoft.com/office/drawing/2014/main" id="{00000000-0008-0000-1D00-00000A000000}"/>
            </a:ext>
          </a:extLst>
        </xdr:cNvPr>
        <xdr:cNvPicPr>
          <a:picLocks noChangeAspect="1"/>
        </xdr:cNvPicPr>
      </xdr:nvPicPr>
      <xdr:blipFill rotWithShape="1">
        <a:blip xmlns:r="http://schemas.openxmlformats.org/officeDocument/2006/relationships" r:embed="rId8"/>
        <a:srcRect l="29835" t="22789" r="35571"/>
        <a:stretch/>
      </xdr:blipFill>
      <xdr:spPr>
        <a:xfrm>
          <a:off x="11977686" y="74652186"/>
          <a:ext cx="10406064" cy="13057773"/>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E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1E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1E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54</xdr:col>
      <xdr:colOff>928687</xdr:colOff>
      <xdr:row>1</xdr:row>
      <xdr:rowOff>119063</xdr:rowOff>
    </xdr:from>
    <xdr:ext cx="11048999" cy="5517278"/>
    <xdr:pic>
      <xdr:nvPicPr>
        <xdr:cNvPr id="7" name="Imagen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6"/>
        <a:stretch>
          <a:fillRect/>
        </a:stretch>
      </xdr:blipFill>
      <xdr:spPr>
        <a:xfrm>
          <a:off x="41914762" y="309563"/>
          <a:ext cx="11048999" cy="5517278"/>
        </a:xfrm>
        <a:prstGeom prst="rect">
          <a:avLst/>
        </a:prstGeom>
      </xdr:spPr>
    </xdr:pic>
    <xdr:clientData/>
  </xdr:oneCellAnchor>
  <xdr:oneCellAnchor>
    <xdr:from>
      <xdr:col>54</xdr:col>
      <xdr:colOff>952501</xdr:colOff>
      <xdr:row>26</xdr:row>
      <xdr:rowOff>1047750</xdr:rowOff>
    </xdr:from>
    <xdr:ext cx="11525250" cy="5396297"/>
    <xdr:pic>
      <xdr:nvPicPr>
        <xdr:cNvPr id="8" name="Imagen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7"/>
        <a:stretch>
          <a:fillRect/>
        </a:stretch>
      </xdr:blipFill>
      <xdr:spPr>
        <a:xfrm>
          <a:off x="41910001" y="5143500"/>
          <a:ext cx="11525250" cy="5396297"/>
        </a:xfrm>
        <a:prstGeom prst="rect">
          <a:avLst/>
        </a:prstGeom>
      </xdr:spPr>
    </xdr:pic>
    <xdr:clientData/>
  </xdr:oneCellAnchor>
</xdr:wsDr>
</file>

<file path=xl/drawings/drawing32.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1F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1F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1F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1F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54</xdr:col>
      <xdr:colOff>1833563</xdr:colOff>
      <xdr:row>2</xdr:row>
      <xdr:rowOff>71436</xdr:rowOff>
    </xdr:from>
    <xdr:ext cx="14473154" cy="7334249"/>
    <xdr:pic>
      <xdr:nvPicPr>
        <xdr:cNvPr id="7" name="Imagen 6">
          <a:extLst>
            <a:ext uri="{FF2B5EF4-FFF2-40B4-BE49-F238E27FC236}">
              <a16:creationId xmlns:a16="http://schemas.microsoft.com/office/drawing/2014/main" id="{00000000-0008-0000-1F00-000007000000}"/>
            </a:ext>
          </a:extLst>
        </xdr:cNvPr>
        <xdr:cNvPicPr>
          <a:picLocks noChangeAspect="1"/>
        </xdr:cNvPicPr>
      </xdr:nvPicPr>
      <xdr:blipFill>
        <a:blip xmlns:r="http://schemas.openxmlformats.org/officeDocument/2006/relationships" r:embed="rId6"/>
        <a:stretch>
          <a:fillRect/>
        </a:stretch>
      </xdr:blipFill>
      <xdr:spPr>
        <a:xfrm>
          <a:off x="41905238" y="452436"/>
          <a:ext cx="14473154" cy="7334249"/>
        </a:xfrm>
        <a:prstGeom prst="rect">
          <a:avLst/>
        </a:prstGeom>
      </xdr:spPr>
    </xdr:pic>
    <xdr:clientData/>
  </xdr:oneCellAnchor>
</xdr:wsDr>
</file>

<file path=xl/drawings/drawing33.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7" cy="23679149"/>
    <xdr:pic>
      <xdr:nvPicPr>
        <xdr:cNvPr id="2" name="Imagen 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7"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20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20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9996922" cy="10323871"/>
    <xdr:pic>
      <xdr:nvPicPr>
        <xdr:cNvPr id="5" name="Imagen 4">
          <a:extLst>
            <a:ext uri="{FF2B5EF4-FFF2-40B4-BE49-F238E27FC236}">
              <a16:creationId xmlns:a16="http://schemas.microsoft.com/office/drawing/2014/main" id="{00000000-0008-0000-20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9996922" cy="10323871"/>
        </a:xfrm>
        <a:prstGeom prst="rect">
          <a:avLst/>
        </a:prstGeom>
      </xdr:spPr>
    </xdr:pic>
    <xdr:clientData/>
  </xdr:oneCellAnchor>
  <xdr:oneCellAnchor>
    <xdr:from>
      <xdr:col>5</xdr:col>
      <xdr:colOff>500062</xdr:colOff>
      <xdr:row>98</xdr:row>
      <xdr:rowOff>500062</xdr:rowOff>
    </xdr:from>
    <xdr:ext cx="14796033" cy="1428750"/>
    <xdr:pic>
      <xdr:nvPicPr>
        <xdr:cNvPr id="6" name="Imagen 5">
          <a:extLst>
            <a:ext uri="{FF2B5EF4-FFF2-40B4-BE49-F238E27FC236}">
              <a16:creationId xmlns:a16="http://schemas.microsoft.com/office/drawing/2014/main" id="{00000000-0008-0000-20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796033"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119062</xdr:colOff>
      <xdr:row>2</xdr:row>
      <xdr:rowOff>214312</xdr:rowOff>
    </xdr:from>
    <xdr:ext cx="13798489" cy="7405687"/>
    <xdr:pic>
      <xdr:nvPicPr>
        <xdr:cNvPr id="7" name="Imagen 6">
          <a:extLst>
            <a:ext uri="{FF2B5EF4-FFF2-40B4-BE49-F238E27FC236}">
              <a16:creationId xmlns:a16="http://schemas.microsoft.com/office/drawing/2014/main" id="{00000000-0008-0000-2000-000007000000}"/>
            </a:ext>
          </a:extLst>
        </xdr:cNvPr>
        <xdr:cNvPicPr>
          <a:picLocks noChangeAspect="1"/>
        </xdr:cNvPicPr>
      </xdr:nvPicPr>
      <xdr:blipFill>
        <a:blip xmlns:r="http://schemas.openxmlformats.org/officeDocument/2006/relationships" r:embed="rId6"/>
        <a:stretch>
          <a:fillRect/>
        </a:stretch>
      </xdr:blipFill>
      <xdr:spPr>
        <a:xfrm>
          <a:off x="42029062" y="576262"/>
          <a:ext cx="13798489" cy="7405687"/>
        </a:xfrm>
        <a:prstGeom prst="rect">
          <a:avLst/>
        </a:prstGeom>
      </xdr:spPr>
    </xdr:pic>
    <xdr:clientData/>
  </xdr:oneCellAnchor>
</xdr:wsDr>
</file>

<file path=xl/drawings/drawing34.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21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21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21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21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452438</xdr:colOff>
      <xdr:row>2</xdr:row>
      <xdr:rowOff>119061</xdr:rowOff>
    </xdr:from>
    <xdr:ext cx="12593704" cy="5976937"/>
    <xdr:pic>
      <xdr:nvPicPr>
        <xdr:cNvPr id="7" name="Imagen 6">
          <a:extLst>
            <a:ext uri="{FF2B5EF4-FFF2-40B4-BE49-F238E27FC236}">
              <a16:creationId xmlns:a16="http://schemas.microsoft.com/office/drawing/2014/main" id="{00000000-0008-0000-2100-000007000000}"/>
            </a:ext>
          </a:extLst>
        </xdr:cNvPr>
        <xdr:cNvPicPr>
          <a:picLocks noChangeAspect="1"/>
        </xdr:cNvPicPr>
      </xdr:nvPicPr>
      <xdr:blipFill>
        <a:blip xmlns:r="http://schemas.openxmlformats.org/officeDocument/2006/relationships" r:embed="rId6"/>
        <a:stretch>
          <a:fillRect/>
        </a:stretch>
      </xdr:blipFill>
      <xdr:spPr>
        <a:xfrm>
          <a:off x="42362438" y="500061"/>
          <a:ext cx="12593704" cy="5976937"/>
        </a:xfrm>
        <a:prstGeom prst="rect">
          <a:avLst/>
        </a:prstGeom>
      </xdr:spPr>
    </xdr:pic>
    <xdr:clientData/>
  </xdr:oneCellAnchor>
  <xdr:oneCellAnchor>
    <xdr:from>
      <xdr:col>55</xdr:col>
      <xdr:colOff>0</xdr:colOff>
      <xdr:row>29</xdr:row>
      <xdr:rowOff>0</xdr:rowOff>
    </xdr:from>
    <xdr:ext cx="12906374" cy="6337360"/>
    <xdr:pic>
      <xdr:nvPicPr>
        <xdr:cNvPr id="8" name="Imagen 7">
          <a:extLst>
            <a:ext uri="{FF2B5EF4-FFF2-40B4-BE49-F238E27FC236}">
              <a16:creationId xmlns:a16="http://schemas.microsoft.com/office/drawing/2014/main" id="{00000000-0008-0000-2100-000008000000}"/>
            </a:ext>
          </a:extLst>
        </xdr:cNvPr>
        <xdr:cNvPicPr>
          <a:picLocks noChangeAspect="1"/>
        </xdr:cNvPicPr>
      </xdr:nvPicPr>
      <xdr:blipFill>
        <a:blip xmlns:r="http://schemas.openxmlformats.org/officeDocument/2006/relationships" r:embed="rId7"/>
        <a:stretch>
          <a:fillRect/>
        </a:stretch>
      </xdr:blipFill>
      <xdr:spPr>
        <a:xfrm>
          <a:off x="41910000" y="5524500"/>
          <a:ext cx="12906374" cy="6337360"/>
        </a:xfrm>
        <a:prstGeom prst="rect">
          <a:avLst/>
        </a:prstGeom>
      </xdr:spPr>
    </xdr:pic>
    <xdr:clientData/>
  </xdr:oneCellAnchor>
</xdr:wsDr>
</file>

<file path=xl/drawings/drawing35.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22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22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22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22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54</xdr:col>
      <xdr:colOff>309562</xdr:colOff>
      <xdr:row>2</xdr:row>
      <xdr:rowOff>619125</xdr:rowOff>
    </xdr:from>
    <xdr:ext cx="13215938" cy="6066068"/>
    <xdr:pic>
      <xdr:nvPicPr>
        <xdr:cNvPr id="7" name="Imagen 6">
          <a:extLst>
            <a:ext uri="{FF2B5EF4-FFF2-40B4-BE49-F238E27FC236}">
              <a16:creationId xmlns:a16="http://schemas.microsoft.com/office/drawing/2014/main" id="{00000000-0008-0000-2200-000007000000}"/>
            </a:ext>
          </a:extLst>
        </xdr:cNvPr>
        <xdr:cNvPicPr>
          <a:picLocks noChangeAspect="1"/>
        </xdr:cNvPicPr>
      </xdr:nvPicPr>
      <xdr:blipFill>
        <a:blip xmlns:r="http://schemas.openxmlformats.org/officeDocument/2006/relationships" r:embed="rId6"/>
        <a:stretch>
          <a:fillRect/>
        </a:stretch>
      </xdr:blipFill>
      <xdr:spPr>
        <a:xfrm>
          <a:off x="41457562" y="571500"/>
          <a:ext cx="13215938" cy="6066068"/>
        </a:xfrm>
        <a:prstGeom prst="rect">
          <a:avLst/>
        </a:prstGeom>
      </xdr:spPr>
    </xdr:pic>
    <xdr:clientData/>
  </xdr:oneCellAnchor>
  <xdr:oneCellAnchor>
    <xdr:from>
      <xdr:col>54</xdr:col>
      <xdr:colOff>1095374</xdr:colOff>
      <xdr:row>30</xdr:row>
      <xdr:rowOff>404813</xdr:rowOff>
    </xdr:from>
    <xdr:ext cx="13079015" cy="5881687"/>
    <xdr:pic>
      <xdr:nvPicPr>
        <xdr:cNvPr id="8" name="Imagen 7">
          <a:extLst>
            <a:ext uri="{FF2B5EF4-FFF2-40B4-BE49-F238E27FC236}">
              <a16:creationId xmlns:a16="http://schemas.microsoft.com/office/drawing/2014/main" id="{00000000-0008-0000-2200-000008000000}"/>
            </a:ext>
          </a:extLst>
        </xdr:cNvPr>
        <xdr:cNvPicPr>
          <a:picLocks noChangeAspect="1"/>
        </xdr:cNvPicPr>
      </xdr:nvPicPr>
      <xdr:blipFill>
        <a:blip xmlns:r="http://schemas.openxmlformats.org/officeDocument/2006/relationships" r:embed="rId7"/>
        <a:stretch>
          <a:fillRect/>
        </a:stretch>
      </xdr:blipFill>
      <xdr:spPr>
        <a:xfrm>
          <a:off x="41909999" y="5900738"/>
          <a:ext cx="13079015" cy="5881687"/>
        </a:xfrm>
        <a:prstGeom prst="rect">
          <a:avLst/>
        </a:prstGeom>
      </xdr:spPr>
    </xdr:pic>
    <xdr:clientData/>
  </xdr:oneCellAnchor>
  <xdr:twoCellAnchor editAs="oneCell">
    <xdr:from>
      <xdr:col>14</xdr:col>
      <xdr:colOff>-1</xdr:colOff>
      <xdr:row>78</xdr:row>
      <xdr:rowOff>0</xdr:rowOff>
    </xdr:from>
    <xdr:to>
      <xdr:col>73</xdr:col>
      <xdr:colOff>148764</xdr:colOff>
      <xdr:row>99</xdr:row>
      <xdr:rowOff>642937</xdr:rowOff>
    </xdr:to>
    <xdr:pic>
      <xdr:nvPicPr>
        <xdr:cNvPr id="9" name="Imagen 8">
          <a:extLst>
            <a:ext uri="{FF2B5EF4-FFF2-40B4-BE49-F238E27FC236}">
              <a16:creationId xmlns:a16="http://schemas.microsoft.com/office/drawing/2014/main" id="{00000000-0008-0000-2200-000009000000}"/>
            </a:ext>
          </a:extLst>
        </xdr:cNvPr>
        <xdr:cNvPicPr>
          <a:picLocks noChangeAspect="1"/>
        </xdr:cNvPicPr>
      </xdr:nvPicPr>
      <xdr:blipFill>
        <a:blip xmlns:r="http://schemas.openxmlformats.org/officeDocument/2006/relationships" r:embed="rId8"/>
        <a:stretch>
          <a:fillRect/>
        </a:stretch>
      </xdr:blipFill>
      <xdr:spPr>
        <a:xfrm>
          <a:off x="33647062" y="55935563"/>
          <a:ext cx="22913515" cy="12882562"/>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23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23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23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23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-1</xdr:colOff>
      <xdr:row>3</xdr:row>
      <xdr:rowOff>0</xdr:rowOff>
    </xdr:from>
    <xdr:ext cx="13192125" cy="6239098"/>
    <xdr:pic>
      <xdr:nvPicPr>
        <xdr:cNvPr id="7" name="Imagen 6">
          <a:extLst>
            <a:ext uri="{FF2B5EF4-FFF2-40B4-BE49-F238E27FC236}">
              <a16:creationId xmlns:a16="http://schemas.microsoft.com/office/drawing/2014/main" id="{00000000-0008-0000-2300-000007000000}"/>
            </a:ext>
          </a:extLst>
        </xdr:cNvPr>
        <xdr:cNvPicPr>
          <a:picLocks noChangeAspect="1"/>
        </xdr:cNvPicPr>
      </xdr:nvPicPr>
      <xdr:blipFill>
        <a:blip xmlns:r="http://schemas.openxmlformats.org/officeDocument/2006/relationships" r:embed="rId6"/>
        <a:stretch>
          <a:fillRect/>
        </a:stretch>
      </xdr:blipFill>
      <xdr:spPr>
        <a:xfrm>
          <a:off x="41909999" y="571500"/>
          <a:ext cx="13192125" cy="6239098"/>
        </a:xfrm>
        <a:prstGeom prst="rect">
          <a:avLst/>
        </a:prstGeom>
      </xdr:spPr>
    </xdr:pic>
    <xdr:clientData/>
  </xdr:oneCellAnchor>
  <xdr:oneCellAnchor>
    <xdr:from>
      <xdr:col>55</xdr:col>
      <xdr:colOff>500061</xdr:colOff>
      <xdr:row>30</xdr:row>
      <xdr:rowOff>428625</xdr:rowOff>
    </xdr:from>
    <xdr:ext cx="13253675" cy="6524624"/>
    <xdr:pic>
      <xdr:nvPicPr>
        <xdr:cNvPr id="8" name="Imagen 7">
          <a:extLst>
            <a:ext uri="{FF2B5EF4-FFF2-40B4-BE49-F238E27FC236}">
              <a16:creationId xmlns:a16="http://schemas.microsoft.com/office/drawing/2014/main" id="{00000000-0008-0000-2300-000008000000}"/>
            </a:ext>
          </a:extLst>
        </xdr:cNvPr>
        <xdr:cNvPicPr>
          <a:picLocks noChangeAspect="1"/>
        </xdr:cNvPicPr>
      </xdr:nvPicPr>
      <xdr:blipFill>
        <a:blip xmlns:r="http://schemas.openxmlformats.org/officeDocument/2006/relationships" r:embed="rId7"/>
        <a:stretch>
          <a:fillRect/>
        </a:stretch>
      </xdr:blipFill>
      <xdr:spPr>
        <a:xfrm>
          <a:off x="42410061" y="5905500"/>
          <a:ext cx="13253675" cy="6524624"/>
        </a:xfrm>
        <a:prstGeom prst="rect">
          <a:avLst/>
        </a:prstGeom>
      </xdr:spPr>
    </xdr:pic>
    <xdr:clientData/>
  </xdr:oneCellAnchor>
</xdr:wsDr>
</file>

<file path=xl/drawings/drawing37.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24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24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24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24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0</xdr:colOff>
      <xdr:row>18</xdr:row>
      <xdr:rowOff>0</xdr:rowOff>
    </xdr:from>
    <xdr:ext cx="13773981" cy="6810374"/>
    <xdr:pic>
      <xdr:nvPicPr>
        <xdr:cNvPr id="7" name="Imagen 6">
          <a:extLst>
            <a:ext uri="{FF2B5EF4-FFF2-40B4-BE49-F238E27FC236}">
              <a16:creationId xmlns:a16="http://schemas.microsoft.com/office/drawing/2014/main" id="{00000000-0008-0000-2400-000007000000}"/>
            </a:ext>
          </a:extLst>
        </xdr:cNvPr>
        <xdr:cNvPicPr>
          <a:picLocks noChangeAspect="1"/>
        </xdr:cNvPicPr>
      </xdr:nvPicPr>
      <xdr:blipFill>
        <a:blip xmlns:r="http://schemas.openxmlformats.org/officeDocument/2006/relationships" r:embed="rId6"/>
        <a:stretch>
          <a:fillRect/>
        </a:stretch>
      </xdr:blipFill>
      <xdr:spPr>
        <a:xfrm>
          <a:off x="41910000" y="3429000"/>
          <a:ext cx="13773981" cy="6810374"/>
        </a:xfrm>
        <a:prstGeom prst="rect">
          <a:avLst/>
        </a:prstGeom>
      </xdr:spPr>
    </xdr:pic>
    <xdr:clientData/>
  </xdr:oneCellAnchor>
  <xdr:oneCellAnchor>
    <xdr:from>
      <xdr:col>55</xdr:col>
      <xdr:colOff>404813</xdr:colOff>
      <xdr:row>30</xdr:row>
      <xdr:rowOff>1976437</xdr:rowOff>
    </xdr:from>
    <xdr:ext cx="13573124" cy="6992215"/>
    <xdr:pic>
      <xdr:nvPicPr>
        <xdr:cNvPr id="8" name="Imagen 7">
          <a:extLst>
            <a:ext uri="{FF2B5EF4-FFF2-40B4-BE49-F238E27FC236}">
              <a16:creationId xmlns:a16="http://schemas.microsoft.com/office/drawing/2014/main" id="{00000000-0008-0000-2400-000008000000}"/>
            </a:ext>
          </a:extLst>
        </xdr:cNvPr>
        <xdr:cNvPicPr>
          <a:picLocks noChangeAspect="1"/>
        </xdr:cNvPicPr>
      </xdr:nvPicPr>
      <xdr:blipFill>
        <a:blip xmlns:r="http://schemas.openxmlformats.org/officeDocument/2006/relationships" r:embed="rId7"/>
        <a:stretch>
          <a:fillRect/>
        </a:stretch>
      </xdr:blipFill>
      <xdr:spPr>
        <a:xfrm>
          <a:off x="42314813" y="5910262"/>
          <a:ext cx="13573124" cy="6992215"/>
        </a:xfrm>
        <a:prstGeom prst="rect">
          <a:avLst/>
        </a:prstGeom>
      </xdr:spPr>
    </xdr:pic>
    <xdr:clientData/>
  </xdr:oneCellAnchor>
</xdr:wsDr>
</file>

<file path=xl/drawings/drawing38.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25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95249</xdr:colOff>
      <xdr:row>109</xdr:row>
      <xdr:rowOff>47623</xdr:rowOff>
    </xdr:from>
    <xdr:ext cx="12354113" cy="1857377"/>
    <xdr:pic>
      <xdr:nvPicPr>
        <xdr:cNvPr id="4" name="Imagen 3">
          <a:extLst>
            <a:ext uri="{FF2B5EF4-FFF2-40B4-BE49-F238E27FC236}">
              <a16:creationId xmlns:a16="http://schemas.microsoft.com/office/drawing/2014/main" id="{00000000-0008-0000-25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95249" y="7405687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25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25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54</xdr:col>
      <xdr:colOff>571499</xdr:colOff>
      <xdr:row>2</xdr:row>
      <xdr:rowOff>285750</xdr:rowOff>
    </xdr:from>
    <xdr:ext cx="13184661" cy="7143749"/>
    <xdr:pic>
      <xdr:nvPicPr>
        <xdr:cNvPr id="7" name="Imagen 6">
          <a:extLst>
            <a:ext uri="{FF2B5EF4-FFF2-40B4-BE49-F238E27FC236}">
              <a16:creationId xmlns:a16="http://schemas.microsoft.com/office/drawing/2014/main" id="{00000000-0008-0000-2500-000007000000}"/>
            </a:ext>
          </a:extLst>
        </xdr:cNvPr>
        <xdr:cNvPicPr>
          <a:picLocks noChangeAspect="1"/>
        </xdr:cNvPicPr>
      </xdr:nvPicPr>
      <xdr:blipFill>
        <a:blip xmlns:r="http://schemas.openxmlformats.org/officeDocument/2006/relationships" r:embed="rId6"/>
        <a:stretch>
          <a:fillRect/>
        </a:stretch>
      </xdr:blipFill>
      <xdr:spPr>
        <a:xfrm>
          <a:off x="41719499" y="571500"/>
          <a:ext cx="13184661" cy="7143749"/>
        </a:xfrm>
        <a:prstGeom prst="rect">
          <a:avLst/>
        </a:prstGeom>
      </xdr:spPr>
    </xdr:pic>
    <xdr:clientData/>
  </xdr:oneCellAnchor>
  <xdr:oneCellAnchor>
    <xdr:from>
      <xdr:col>54</xdr:col>
      <xdr:colOff>1500186</xdr:colOff>
      <xdr:row>30</xdr:row>
      <xdr:rowOff>833438</xdr:rowOff>
    </xdr:from>
    <xdr:ext cx="11871893" cy="5738811"/>
    <xdr:pic>
      <xdr:nvPicPr>
        <xdr:cNvPr id="8" name="Imagen 7">
          <a:extLst>
            <a:ext uri="{FF2B5EF4-FFF2-40B4-BE49-F238E27FC236}">
              <a16:creationId xmlns:a16="http://schemas.microsoft.com/office/drawing/2014/main" id="{00000000-0008-0000-2500-000008000000}"/>
            </a:ext>
          </a:extLst>
        </xdr:cNvPr>
        <xdr:cNvPicPr>
          <a:picLocks noChangeAspect="1"/>
        </xdr:cNvPicPr>
      </xdr:nvPicPr>
      <xdr:blipFill>
        <a:blip xmlns:r="http://schemas.openxmlformats.org/officeDocument/2006/relationships" r:embed="rId7"/>
        <a:stretch>
          <a:fillRect/>
        </a:stretch>
      </xdr:blipFill>
      <xdr:spPr>
        <a:xfrm>
          <a:off x="41914761" y="5900738"/>
          <a:ext cx="11871893" cy="5738811"/>
        </a:xfrm>
        <a:prstGeom prst="rect">
          <a:avLst/>
        </a:prstGeom>
      </xdr:spPr>
    </xdr:pic>
    <xdr:clientData/>
  </xdr:oneCellAnchor>
  <xdr:twoCellAnchor editAs="oneCell">
    <xdr:from>
      <xdr:col>0</xdr:col>
      <xdr:colOff>1143000</xdr:colOff>
      <xdr:row>119</xdr:row>
      <xdr:rowOff>23812</xdr:rowOff>
    </xdr:from>
    <xdr:to>
      <xdr:col>4</xdr:col>
      <xdr:colOff>3708313</xdr:colOff>
      <xdr:row>183</xdr:row>
      <xdr:rowOff>166687</xdr:rowOff>
    </xdr:to>
    <xdr:pic>
      <xdr:nvPicPr>
        <xdr:cNvPr id="10" name="Imagen 9">
          <a:extLst>
            <a:ext uri="{FF2B5EF4-FFF2-40B4-BE49-F238E27FC236}">
              <a16:creationId xmlns:a16="http://schemas.microsoft.com/office/drawing/2014/main" id="{00000000-0008-0000-2500-00000A000000}"/>
            </a:ext>
          </a:extLst>
        </xdr:cNvPr>
        <xdr:cNvPicPr>
          <a:picLocks noChangeAspect="1"/>
        </xdr:cNvPicPr>
      </xdr:nvPicPr>
      <xdr:blipFill rotWithShape="1">
        <a:blip xmlns:r="http://schemas.openxmlformats.org/officeDocument/2006/relationships" r:embed="rId8"/>
        <a:srcRect l="29286" t="22464" r="35021" b="5261"/>
        <a:stretch/>
      </xdr:blipFill>
      <xdr:spPr>
        <a:xfrm>
          <a:off x="1143000" y="75938062"/>
          <a:ext cx="10709188" cy="12192000"/>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oneCellAnchor>
    <xdr:from>
      <xdr:col>54</xdr:col>
      <xdr:colOff>134186</xdr:colOff>
      <xdr:row>42</xdr:row>
      <xdr:rowOff>452440</xdr:rowOff>
    </xdr:from>
    <xdr:ext cx="6956556" cy="7262810"/>
    <xdr:pic>
      <xdr:nvPicPr>
        <xdr:cNvPr id="2" name="Imagen 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1"/>
        <a:stretch>
          <a:fillRect/>
        </a:stretch>
      </xdr:blipFill>
      <xdr:spPr>
        <a:xfrm>
          <a:off x="38567561" y="29479878"/>
          <a:ext cx="6956556" cy="7262810"/>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26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26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8</xdr:col>
      <xdr:colOff>142874</xdr:colOff>
      <xdr:row>101</xdr:row>
      <xdr:rowOff>71436</xdr:rowOff>
    </xdr:from>
    <xdr:ext cx="10001251" cy="10323871"/>
    <xdr:pic>
      <xdr:nvPicPr>
        <xdr:cNvPr id="5" name="Imagen 4">
          <a:extLst>
            <a:ext uri="{FF2B5EF4-FFF2-40B4-BE49-F238E27FC236}">
              <a16:creationId xmlns:a16="http://schemas.microsoft.com/office/drawing/2014/main" id="{00000000-0008-0000-2600-000005000000}"/>
            </a:ext>
          </a:extLst>
        </xdr:cNvPr>
        <xdr:cNvPicPr>
          <a:picLocks noChangeAspect="1"/>
        </xdr:cNvPicPr>
      </xdr:nvPicPr>
      <xdr:blipFill rotWithShape="1">
        <a:blip xmlns:r="http://schemas.openxmlformats.org/officeDocument/2006/relationships" r:embed="rId4"/>
        <a:srcRect l="27456" t="22464" r="32825" b="4610"/>
        <a:stretch/>
      </xdr:blipFill>
      <xdr:spPr>
        <a:xfrm>
          <a:off x="6238874" y="19311936"/>
          <a:ext cx="10001251" cy="10323871"/>
        </a:xfrm>
        <a:prstGeom prst="rect">
          <a:avLst/>
        </a:prstGeom>
      </xdr:spPr>
    </xdr:pic>
    <xdr:clientData/>
  </xdr:oneCellAnchor>
  <xdr:oneCellAnchor>
    <xdr:from>
      <xdr:col>5</xdr:col>
      <xdr:colOff>500062</xdr:colOff>
      <xdr:row>98</xdr:row>
      <xdr:rowOff>500062</xdr:rowOff>
    </xdr:from>
    <xdr:ext cx="14809021" cy="1428750"/>
    <xdr:pic>
      <xdr:nvPicPr>
        <xdr:cNvPr id="6" name="Imagen 5">
          <a:extLst>
            <a:ext uri="{FF2B5EF4-FFF2-40B4-BE49-F238E27FC236}">
              <a16:creationId xmlns:a16="http://schemas.microsoft.com/office/drawing/2014/main" id="{00000000-0008-0000-2600-000006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616"/>
        <a:stretch/>
      </xdr:blipFill>
      <xdr:spPr bwMode="auto">
        <a:xfrm>
          <a:off x="4310062" y="18864262"/>
          <a:ext cx="14809021" cy="1428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55</xdr:col>
      <xdr:colOff>261938</xdr:colOff>
      <xdr:row>2</xdr:row>
      <xdr:rowOff>762000</xdr:rowOff>
    </xdr:from>
    <xdr:ext cx="10690622" cy="5214937"/>
    <xdr:pic>
      <xdr:nvPicPr>
        <xdr:cNvPr id="7" name="Imagen 6">
          <a:extLst>
            <a:ext uri="{FF2B5EF4-FFF2-40B4-BE49-F238E27FC236}">
              <a16:creationId xmlns:a16="http://schemas.microsoft.com/office/drawing/2014/main" id="{00000000-0008-0000-2600-000007000000}"/>
            </a:ext>
          </a:extLst>
        </xdr:cNvPr>
        <xdr:cNvPicPr>
          <a:picLocks noChangeAspect="1"/>
        </xdr:cNvPicPr>
      </xdr:nvPicPr>
      <xdr:blipFill>
        <a:blip xmlns:r="http://schemas.openxmlformats.org/officeDocument/2006/relationships" r:embed="rId6"/>
        <a:stretch>
          <a:fillRect/>
        </a:stretch>
      </xdr:blipFill>
      <xdr:spPr>
        <a:xfrm>
          <a:off x="42171938" y="571500"/>
          <a:ext cx="10690622" cy="5214937"/>
        </a:xfrm>
        <a:prstGeom prst="rect">
          <a:avLst/>
        </a:prstGeom>
      </xdr:spPr>
    </xdr:pic>
    <xdr:clientData/>
  </xdr:oneCellAnchor>
  <xdr:oneCellAnchor>
    <xdr:from>
      <xdr:col>55</xdr:col>
      <xdr:colOff>333374</xdr:colOff>
      <xdr:row>27</xdr:row>
      <xdr:rowOff>261938</xdr:rowOff>
    </xdr:from>
    <xdr:ext cx="10548937" cy="5498480"/>
    <xdr:pic>
      <xdr:nvPicPr>
        <xdr:cNvPr id="8" name="Imagen 7">
          <a:extLst>
            <a:ext uri="{FF2B5EF4-FFF2-40B4-BE49-F238E27FC236}">
              <a16:creationId xmlns:a16="http://schemas.microsoft.com/office/drawing/2014/main" id="{00000000-0008-0000-2600-000008000000}"/>
            </a:ext>
          </a:extLst>
        </xdr:cNvPr>
        <xdr:cNvPicPr>
          <a:picLocks noChangeAspect="1"/>
        </xdr:cNvPicPr>
      </xdr:nvPicPr>
      <xdr:blipFill>
        <a:blip xmlns:r="http://schemas.openxmlformats.org/officeDocument/2006/relationships" r:embed="rId7"/>
        <a:stretch>
          <a:fillRect/>
        </a:stretch>
      </xdr:blipFill>
      <xdr:spPr>
        <a:xfrm>
          <a:off x="42243374" y="5329238"/>
          <a:ext cx="10548937" cy="5498480"/>
        </a:xfrm>
        <a:prstGeom prst="rect">
          <a:avLst/>
        </a:prstGeom>
      </xdr:spPr>
    </xdr:pic>
    <xdr:clientData/>
  </xdr:oneCellAnchor>
</xdr:wsDr>
</file>

<file path=xl/drawings/drawing40.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63803" cy="23600465"/>
    <xdr:pic>
      <xdr:nvPicPr>
        <xdr:cNvPr id="2" name="Imagen 1">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63803" cy="23600465"/>
        </a:xfrm>
        <a:prstGeom prst="rect">
          <a:avLst/>
        </a:prstGeom>
      </xdr:spPr>
    </xdr:pic>
    <xdr:clientData/>
  </xdr:oneCellAnchor>
  <xdr:oneCellAnchor>
    <xdr:from>
      <xdr:col>4</xdr:col>
      <xdr:colOff>457200</xdr:colOff>
      <xdr:row>41</xdr:row>
      <xdr:rowOff>152401</xdr:rowOff>
    </xdr:from>
    <xdr:ext cx="9469506" cy="4610100"/>
    <xdr:pic>
      <xdr:nvPicPr>
        <xdr:cNvPr id="3" name="Imagen 2">
          <a:extLst>
            <a:ext uri="{FF2B5EF4-FFF2-40B4-BE49-F238E27FC236}">
              <a16:creationId xmlns:a16="http://schemas.microsoft.com/office/drawing/2014/main" id="{00000000-0008-0000-2700-000003000000}"/>
            </a:ext>
          </a:extLst>
        </xdr:cNvPr>
        <xdr:cNvPicPr>
          <a:picLocks noChangeAspect="1"/>
        </xdr:cNvPicPr>
      </xdr:nvPicPr>
      <xdr:blipFill>
        <a:blip xmlns:r="http://schemas.openxmlformats.org/officeDocument/2006/relationships" r:embed="rId2"/>
        <a:stretch>
          <a:fillRect/>
        </a:stretch>
      </xdr:blipFill>
      <xdr:spPr>
        <a:xfrm>
          <a:off x="3505200" y="7962901"/>
          <a:ext cx="9469506" cy="4610100"/>
        </a:xfrm>
        <a:prstGeom prst="rect">
          <a:avLst/>
        </a:prstGeom>
      </xdr:spPr>
    </xdr:pic>
    <xdr:clientData/>
  </xdr:oneCellAnchor>
  <xdr:oneCellAnchor>
    <xdr:from>
      <xdr:col>0</xdr:col>
      <xdr:colOff>23811</xdr:colOff>
      <xdr:row>109</xdr:row>
      <xdr:rowOff>47623</xdr:rowOff>
    </xdr:from>
    <xdr:ext cx="12368608" cy="1815964"/>
    <xdr:pic>
      <xdr:nvPicPr>
        <xdr:cNvPr id="4" name="Imagen 3">
          <a:extLst>
            <a:ext uri="{FF2B5EF4-FFF2-40B4-BE49-F238E27FC236}">
              <a16:creationId xmlns:a16="http://schemas.microsoft.com/office/drawing/2014/main" id="{00000000-0008-0000-27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68608" cy="1815964"/>
        </a:xfrm>
        <a:prstGeom prst="rect">
          <a:avLst/>
        </a:prstGeom>
      </xdr:spPr>
    </xdr:pic>
    <xdr:clientData/>
  </xdr:oneCellAnchor>
  <xdr:oneCellAnchor>
    <xdr:from>
      <xdr:col>54</xdr:col>
      <xdr:colOff>1905000</xdr:colOff>
      <xdr:row>2</xdr:row>
      <xdr:rowOff>730250</xdr:rowOff>
    </xdr:from>
    <xdr:ext cx="9578102" cy="4769383"/>
    <xdr:pic>
      <xdr:nvPicPr>
        <xdr:cNvPr id="5" name="Imagen 4">
          <a:extLst>
            <a:ext uri="{FF2B5EF4-FFF2-40B4-BE49-F238E27FC236}">
              <a16:creationId xmlns:a16="http://schemas.microsoft.com/office/drawing/2014/main" id="{00000000-0008-0000-2700-000005000000}"/>
            </a:ext>
          </a:extLst>
        </xdr:cNvPr>
        <xdr:cNvPicPr>
          <a:picLocks noChangeAspect="1"/>
        </xdr:cNvPicPr>
      </xdr:nvPicPr>
      <xdr:blipFill>
        <a:blip xmlns:r="http://schemas.openxmlformats.org/officeDocument/2006/relationships" r:embed="rId4"/>
        <a:stretch>
          <a:fillRect/>
        </a:stretch>
      </xdr:blipFill>
      <xdr:spPr>
        <a:xfrm>
          <a:off x="41910000" y="568325"/>
          <a:ext cx="9578102" cy="4769383"/>
        </a:xfrm>
        <a:prstGeom prst="rect">
          <a:avLst/>
        </a:prstGeom>
      </xdr:spPr>
    </xdr:pic>
    <xdr:clientData/>
  </xdr:oneCellAnchor>
  <xdr:oneCellAnchor>
    <xdr:from>
      <xdr:col>54</xdr:col>
      <xdr:colOff>2000250</xdr:colOff>
      <xdr:row>27</xdr:row>
      <xdr:rowOff>222250</xdr:rowOff>
    </xdr:from>
    <xdr:ext cx="9677506" cy="4422840"/>
    <xdr:pic>
      <xdr:nvPicPr>
        <xdr:cNvPr id="6" name="Imagen 5">
          <a:extLst>
            <a:ext uri="{FF2B5EF4-FFF2-40B4-BE49-F238E27FC236}">
              <a16:creationId xmlns:a16="http://schemas.microsoft.com/office/drawing/2014/main" id="{00000000-0008-0000-2700-000006000000}"/>
            </a:ext>
          </a:extLst>
        </xdr:cNvPr>
        <xdr:cNvPicPr>
          <a:picLocks noChangeAspect="1"/>
        </xdr:cNvPicPr>
      </xdr:nvPicPr>
      <xdr:blipFill>
        <a:blip xmlns:r="http://schemas.openxmlformats.org/officeDocument/2006/relationships" r:embed="rId5"/>
        <a:stretch>
          <a:fillRect/>
        </a:stretch>
      </xdr:blipFill>
      <xdr:spPr>
        <a:xfrm>
          <a:off x="41910000" y="5337175"/>
          <a:ext cx="9677506" cy="4422840"/>
        </a:xfrm>
        <a:prstGeom prst="rect">
          <a:avLst/>
        </a:prstGeom>
      </xdr:spPr>
    </xdr:pic>
    <xdr:clientData/>
  </xdr:oneCellAnchor>
  <xdr:oneCellAnchor>
    <xdr:from>
      <xdr:col>9</xdr:col>
      <xdr:colOff>204107</xdr:colOff>
      <xdr:row>99</xdr:row>
      <xdr:rowOff>446768</xdr:rowOff>
    </xdr:from>
    <xdr:ext cx="4641909" cy="7938320"/>
    <xdr:pic>
      <xdr:nvPicPr>
        <xdr:cNvPr id="7" name="Imagen 6">
          <a:extLst>
            <a:ext uri="{FF2B5EF4-FFF2-40B4-BE49-F238E27FC236}">
              <a16:creationId xmlns:a16="http://schemas.microsoft.com/office/drawing/2014/main" id="{00000000-0008-0000-2700-000007000000}"/>
            </a:ext>
          </a:extLst>
        </xdr:cNvPr>
        <xdr:cNvPicPr>
          <a:picLocks noChangeAspect="1"/>
        </xdr:cNvPicPr>
      </xdr:nvPicPr>
      <xdr:blipFill>
        <a:blip xmlns:r="http://schemas.openxmlformats.org/officeDocument/2006/relationships" r:embed="rId6"/>
        <a:stretch>
          <a:fillRect/>
        </a:stretch>
      </xdr:blipFill>
      <xdr:spPr>
        <a:xfrm>
          <a:off x="7062107" y="19049093"/>
          <a:ext cx="4641909" cy="7938320"/>
        </a:xfrm>
        <a:prstGeom prst="rect">
          <a:avLst/>
        </a:prstGeom>
      </xdr:spPr>
    </xdr:pic>
    <xdr:clientData/>
  </xdr:oneCellAnchor>
  <xdr:oneCellAnchor>
    <xdr:from>
      <xdr:col>5</xdr:col>
      <xdr:colOff>164271</xdr:colOff>
      <xdr:row>98</xdr:row>
      <xdr:rowOff>790990</xdr:rowOff>
    </xdr:from>
    <xdr:ext cx="16084058" cy="989772"/>
    <xdr:pic>
      <xdr:nvPicPr>
        <xdr:cNvPr id="8" name="Imagen 7">
          <a:extLst>
            <a:ext uri="{FF2B5EF4-FFF2-40B4-BE49-F238E27FC236}">
              <a16:creationId xmlns:a16="http://schemas.microsoft.com/office/drawing/2014/main" id="{00000000-0008-0000-2700-000008000000}"/>
            </a:ext>
          </a:extLst>
        </xdr:cNvPr>
        <xdr:cNvPicPr>
          <a:picLocks noChangeAspect="1"/>
        </xdr:cNvPicPr>
      </xdr:nvPicPr>
      <xdr:blipFill>
        <a:blip xmlns:r="http://schemas.openxmlformats.org/officeDocument/2006/relationships" r:embed="rId7"/>
        <a:stretch>
          <a:fillRect/>
        </a:stretch>
      </xdr:blipFill>
      <xdr:spPr>
        <a:xfrm>
          <a:off x="3974271" y="18859915"/>
          <a:ext cx="16084058" cy="989772"/>
        </a:xfrm>
        <a:prstGeom prst="rect">
          <a:avLst/>
        </a:prstGeom>
      </xdr:spPr>
    </xdr:pic>
    <xdr:clientData/>
  </xdr:oneCellAnchor>
</xdr:wsDr>
</file>

<file path=xl/drawings/drawing41.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56556" cy="23679149"/>
    <xdr:pic>
      <xdr:nvPicPr>
        <xdr:cNvPr id="2" name="Imagen 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56556" cy="23679149"/>
        </a:xfrm>
        <a:prstGeom prst="rect">
          <a:avLst/>
        </a:prstGeom>
      </xdr:spPr>
    </xdr:pic>
    <xdr:clientData/>
  </xdr:oneCellAnchor>
  <xdr:oneCellAnchor>
    <xdr:from>
      <xdr:col>4</xdr:col>
      <xdr:colOff>457200</xdr:colOff>
      <xdr:row>41</xdr:row>
      <xdr:rowOff>152401</xdr:rowOff>
    </xdr:from>
    <xdr:ext cx="9472613" cy="4610100"/>
    <xdr:pic>
      <xdr:nvPicPr>
        <xdr:cNvPr id="3" name="Imagen 2">
          <a:extLst>
            <a:ext uri="{FF2B5EF4-FFF2-40B4-BE49-F238E27FC236}">
              <a16:creationId xmlns:a16="http://schemas.microsoft.com/office/drawing/2014/main" id="{00000000-0008-0000-2800-000003000000}"/>
            </a:ext>
          </a:extLst>
        </xdr:cNvPr>
        <xdr:cNvPicPr>
          <a:picLocks noChangeAspect="1"/>
        </xdr:cNvPicPr>
      </xdr:nvPicPr>
      <xdr:blipFill>
        <a:blip xmlns:r="http://schemas.openxmlformats.org/officeDocument/2006/relationships" r:embed="rId2"/>
        <a:stretch>
          <a:fillRect/>
        </a:stretch>
      </xdr:blipFill>
      <xdr:spPr>
        <a:xfrm>
          <a:off x="3505200" y="7962901"/>
          <a:ext cx="9472613" cy="4610100"/>
        </a:xfrm>
        <a:prstGeom prst="rect">
          <a:avLst/>
        </a:prstGeom>
      </xdr:spPr>
    </xdr:pic>
    <xdr:clientData/>
  </xdr:oneCellAnchor>
  <xdr:oneCellAnchor>
    <xdr:from>
      <xdr:col>0</xdr:col>
      <xdr:colOff>23811</xdr:colOff>
      <xdr:row>109</xdr:row>
      <xdr:rowOff>47623</xdr:rowOff>
    </xdr:from>
    <xdr:ext cx="12354113" cy="1857377"/>
    <xdr:pic>
      <xdr:nvPicPr>
        <xdr:cNvPr id="4" name="Imagen 3">
          <a:extLst>
            <a:ext uri="{FF2B5EF4-FFF2-40B4-BE49-F238E27FC236}">
              <a16:creationId xmlns:a16="http://schemas.microsoft.com/office/drawing/2014/main" id="{00000000-0008-0000-28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54113" cy="1857377"/>
        </a:xfrm>
        <a:prstGeom prst="rect">
          <a:avLst/>
        </a:prstGeom>
      </xdr:spPr>
    </xdr:pic>
    <xdr:clientData/>
  </xdr:oneCellAnchor>
  <xdr:oneCellAnchor>
    <xdr:from>
      <xdr:col>55</xdr:col>
      <xdr:colOff>190500</xdr:colOff>
      <xdr:row>19</xdr:row>
      <xdr:rowOff>0</xdr:rowOff>
    </xdr:from>
    <xdr:ext cx="9716863" cy="4382125"/>
    <xdr:pic>
      <xdr:nvPicPr>
        <xdr:cNvPr id="5" name="Imagen 4">
          <a:extLst>
            <a:ext uri="{FF2B5EF4-FFF2-40B4-BE49-F238E27FC236}">
              <a16:creationId xmlns:a16="http://schemas.microsoft.com/office/drawing/2014/main" id="{00000000-0008-0000-2800-000005000000}"/>
            </a:ext>
          </a:extLst>
        </xdr:cNvPr>
        <xdr:cNvPicPr>
          <a:picLocks noChangeAspect="1"/>
        </xdr:cNvPicPr>
      </xdr:nvPicPr>
      <xdr:blipFill>
        <a:blip xmlns:r="http://schemas.openxmlformats.org/officeDocument/2006/relationships" r:embed="rId4"/>
        <a:stretch>
          <a:fillRect/>
        </a:stretch>
      </xdr:blipFill>
      <xdr:spPr>
        <a:xfrm>
          <a:off x="42100500" y="3619500"/>
          <a:ext cx="9716863" cy="4382125"/>
        </a:xfrm>
        <a:prstGeom prst="rect">
          <a:avLst/>
        </a:prstGeom>
      </xdr:spPr>
    </xdr:pic>
    <xdr:clientData/>
  </xdr:oneCellAnchor>
  <xdr:oneCellAnchor>
    <xdr:from>
      <xdr:col>5</xdr:col>
      <xdr:colOff>609599</xdr:colOff>
      <xdr:row>98</xdr:row>
      <xdr:rowOff>342900</xdr:rowOff>
    </xdr:from>
    <xdr:ext cx="15548672" cy="1943100"/>
    <xdr:pic>
      <xdr:nvPicPr>
        <xdr:cNvPr id="6" name="Imagen 5">
          <a:extLst>
            <a:ext uri="{FF2B5EF4-FFF2-40B4-BE49-F238E27FC236}">
              <a16:creationId xmlns:a16="http://schemas.microsoft.com/office/drawing/2014/main" id="{00000000-0008-0000-2800-000006000000}"/>
            </a:ext>
          </a:extLst>
        </xdr:cNvPr>
        <xdr:cNvPicPr>
          <a:picLocks noChangeAspect="1"/>
        </xdr:cNvPicPr>
      </xdr:nvPicPr>
      <xdr:blipFill>
        <a:blip xmlns:r="http://schemas.openxmlformats.org/officeDocument/2006/relationships" r:embed="rId5"/>
        <a:stretch>
          <a:fillRect/>
        </a:stretch>
      </xdr:blipFill>
      <xdr:spPr>
        <a:xfrm>
          <a:off x="4419599" y="18859500"/>
          <a:ext cx="15548672" cy="1943100"/>
        </a:xfrm>
        <a:prstGeom prst="rect">
          <a:avLst/>
        </a:prstGeom>
      </xdr:spPr>
    </xdr:pic>
    <xdr:clientData/>
  </xdr:oneCellAnchor>
  <xdr:oneCellAnchor>
    <xdr:from>
      <xdr:col>8</xdr:col>
      <xdr:colOff>1104900</xdr:colOff>
      <xdr:row>102</xdr:row>
      <xdr:rowOff>190500</xdr:rowOff>
    </xdr:from>
    <xdr:ext cx="13001625" cy="19273834"/>
    <xdr:pic>
      <xdr:nvPicPr>
        <xdr:cNvPr id="7" name="Imagen 6">
          <a:extLst>
            <a:ext uri="{FF2B5EF4-FFF2-40B4-BE49-F238E27FC236}">
              <a16:creationId xmlns:a16="http://schemas.microsoft.com/office/drawing/2014/main" id="{00000000-0008-0000-2800-000007000000}"/>
            </a:ext>
          </a:extLst>
        </xdr:cNvPr>
        <xdr:cNvPicPr>
          <a:picLocks noChangeAspect="1"/>
        </xdr:cNvPicPr>
      </xdr:nvPicPr>
      <xdr:blipFill>
        <a:blip xmlns:r="http://schemas.openxmlformats.org/officeDocument/2006/relationships" r:embed="rId6"/>
        <a:stretch>
          <a:fillRect/>
        </a:stretch>
      </xdr:blipFill>
      <xdr:spPr>
        <a:xfrm>
          <a:off x="6858000" y="19621500"/>
          <a:ext cx="13001625" cy="19273834"/>
        </a:xfrm>
        <a:prstGeom prst="rect">
          <a:avLst/>
        </a:prstGeom>
      </xdr:spPr>
    </xdr:pic>
    <xdr:clientData/>
  </xdr:oneCellAnchor>
</xdr:wsDr>
</file>

<file path=xl/drawings/drawing42.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71710" cy="23722444"/>
    <xdr:pic>
      <xdr:nvPicPr>
        <xdr:cNvPr id="2" name="Imagen 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71710" cy="23722444"/>
        </a:xfrm>
        <a:prstGeom prst="rect">
          <a:avLst/>
        </a:prstGeom>
      </xdr:spPr>
    </xdr:pic>
    <xdr:clientData/>
  </xdr:oneCellAnchor>
  <xdr:oneCellAnchor>
    <xdr:from>
      <xdr:col>4</xdr:col>
      <xdr:colOff>457200</xdr:colOff>
      <xdr:row>41</xdr:row>
      <xdr:rowOff>152401</xdr:rowOff>
    </xdr:from>
    <xdr:ext cx="9466118" cy="4610100"/>
    <xdr:pic>
      <xdr:nvPicPr>
        <xdr:cNvPr id="3" name="Imagen 2">
          <a:extLst>
            <a:ext uri="{FF2B5EF4-FFF2-40B4-BE49-F238E27FC236}">
              <a16:creationId xmlns:a16="http://schemas.microsoft.com/office/drawing/2014/main" id="{00000000-0008-0000-2900-000003000000}"/>
            </a:ext>
          </a:extLst>
        </xdr:cNvPr>
        <xdr:cNvPicPr>
          <a:picLocks noChangeAspect="1"/>
        </xdr:cNvPicPr>
      </xdr:nvPicPr>
      <xdr:blipFill>
        <a:blip xmlns:r="http://schemas.openxmlformats.org/officeDocument/2006/relationships" r:embed="rId2"/>
        <a:stretch>
          <a:fillRect/>
        </a:stretch>
      </xdr:blipFill>
      <xdr:spPr>
        <a:xfrm>
          <a:off x="3505200" y="7962901"/>
          <a:ext cx="9466118" cy="4610100"/>
        </a:xfrm>
        <a:prstGeom prst="rect">
          <a:avLst/>
        </a:prstGeom>
      </xdr:spPr>
    </xdr:pic>
    <xdr:clientData/>
  </xdr:oneCellAnchor>
  <xdr:oneCellAnchor>
    <xdr:from>
      <xdr:col>0</xdr:col>
      <xdr:colOff>23811</xdr:colOff>
      <xdr:row>109</xdr:row>
      <xdr:rowOff>47623</xdr:rowOff>
    </xdr:from>
    <xdr:ext cx="12367102" cy="1684195"/>
    <xdr:pic>
      <xdr:nvPicPr>
        <xdr:cNvPr id="4" name="Imagen 3">
          <a:extLst>
            <a:ext uri="{FF2B5EF4-FFF2-40B4-BE49-F238E27FC236}">
              <a16:creationId xmlns:a16="http://schemas.microsoft.com/office/drawing/2014/main" id="{00000000-0008-0000-29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67102" cy="1684195"/>
        </a:xfrm>
        <a:prstGeom prst="rect">
          <a:avLst/>
        </a:prstGeom>
      </xdr:spPr>
    </xdr:pic>
    <xdr:clientData/>
  </xdr:oneCellAnchor>
  <xdr:oneCellAnchor>
    <xdr:from>
      <xdr:col>54</xdr:col>
      <xdr:colOff>1000124</xdr:colOff>
      <xdr:row>2</xdr:row>
      <xdr:rowOff>833437</xdr:rowOff>
    </xdr:from>
    <xdr:ext cx="9608168" cy="4342709"/>
    <xdr:pic>
      <xdr:nvPicPr>
        <xdr:cNvPr id="5" name="Imagen 4">
          <a:extLst>
            <a:ext uri="{FF2B5EF4-FFF2-40B4-BE49-F238E27FC236}">
              <a16:creationId xmlns:a16="http://schemas.microsoft.com/office/drawing/2014/main" id="{00000000-0008-0000-2900-000005000000}"/>
            </a:ext>
          </a:extLst>
        </xdr:cNvPr>
        <xdr:cNvPicPr>
          <a:picLocks noChangeAspect="1"/>
        </xdr:cNvPicPr>
      </xdr:nvPicPr>
      <xdr:blipFill>
        <a:blip xmlns:r="http://schemas.openxmlformats.org/officeDocument/2006/relationships" r:embed="rId4"/>
        <a:stretch>
          <a:fillRect/>
        </a:stretch>
      </xdr:blipFill>
      <xdr:spPr>
        <a:xfrm>
          <a:off x="41909999" y="576262"/>
          <a:ext cx="9608168" cy="4342709"/>
        </a:xfrm>
        <a:prstGeom prst="rect">
          <a:avLst/>
        </a:prstGeom>
      </xdr:spPr>
    </xdr:pic>
    <xdr:clientData/>
  </xdr:oneCellAnchor>
  <xdr:oneCellAnchor>
    <xdr:from>
      <xdr:col>54</xdr:col>
      <xdr:colOff>1095375</xdr:colOff>
      <xdr:row>26</xdr:row>
      <xdr:rowOff>976313</xdr:rowOff>
    </xdr:from>
    <xdr:ext cx="9608168" cy="4208473"/>
    <xdr:pic>
      <xdr:nvPicPr>
        <xdr:cNvPr id="6" name="Imagen 5">
          <a:extLst>
            <a:ext uri="{FF2B5EF4-FFF2-40B4-BE49-F238E27FC236}">
              <a16:creationId xmlns:a16="http://schemas.microsoft.com/office/drawing/2014/main" id="{00000000-0008-0000-2900-000006000000}"/>
            </a:ext>
          </a:extLst>
        </xdr:cNvPr>
        <xdr:cNvPicPr>
          <a:picLocks noChangeAspect="1"/>
        </xdr:cNvPicPr>
      </xdr:nvPicPr>
      <xdr:blipFill>
        <a:blip xmlns:r="http://schemas.openxmlformats.org/officeDocument/2006/relationships" r:embed="rId5"/>
        <a:stretch>
          <a:fillRect/>
        </a:stretch>
      </xdr:blipFill>
      <xdr:spPr>
        <a:xfrm>
          <a:off x="41910000" y="5138738"/>
          <a:ext cx="9608168" cy="4208473"/>
        </a:xfrm>
        <a:prstGeom prst="rect">
          <a:avLst/>
        </a:prstGeom>
      </xdr:spPr>
    </xdr:pic>
    <xdr:clientData/>
  </xdr:oneCellAnchor>
  <xdr:oneCellAnchor>
    <xdr:from>
      <xdr:col>5</xdr:col>
      <xdr:colOff>190498</xdr:colOff>
      <xdr:row>98</xdr:row>
      <xdr:rowOff>763006</xdr:rowOff>
    </xdr:from>
    <xdr:ext cx="16333410" cy="1118181"/>
    <xdr:pic>
      <xdr:nvPicPr>
        <xdr:cNvPr id="7" name="Imagen 6">
          <a:extLst>
            <a:ext uri="{FF2B5EF4-FFF2-40B4-BE49-F238E27FC236}">
              <a16:creationId xmlns:a16="http://schemas.microsoft.com/office/drawing/2014/main" id="{00000000-0008-0000-2900-000007000000}"/>
            </a:ext>
          </a:extLst>
        </xdr:cNvPr>
        <xdr:cNvPicPr>
          <a:picLocks noChangeAspect="1"/>
        </xdr:cNvPicPr>
      </xdr:nvPicPr>
      <xdr:blipFill>
        <a:blip xmlns:r="http://schemas.openxmlformats.org/officeDocument/2006/relationships" r:embed="rId6"/>
        <a:stretch>
          <a:fillRect/>
        </a:stretch>
      </xdr:blipFill>
      <xdr:spPr>
        <a:xfrm>
          <a:off x="4000498" y="18860506"/>
          <a:ext cx="16333410" cy="1118181"/>
        </a:xfrm>
        <a:prstGeom prst="rect">
          <a:avLst/>
        </a:prstGeom>
      </xdr:spPr>
    </xdr:pic>
    <xdr:clientData/>
  </xdr:oneCellAnchor>
  <xdr:oneCellAnchor>
    <xdr:from>
      <xdr:col>9</xdr:col>
      <xdr:colOff>127000</xdr:colOff>
      <xdr:row>99</xdr:row>
      <xdr:rowOff>1206500</xdr:rowOff>
    </xdr:from>
    <xdr:ext cx="22369318" cy="21400418"/>
    <xdr:pic>
      <xdr:nvPicPr>
        <xdr:cNvPr id="8" name="Imagen 7">
          <a:extLst>
            <a:ext uri="{FF2B5EF4-FFF2-40B4-BE49-F238E27FC236}">
              <a16:creationId xmlns:a16="http://schemas.microsoft.com/office/drawing/2014/main" id="{00000000-0008-0000-2900-000008000000}"/>
            </a:ext>
          </a:extLst>
        </xdr:cNvPr>
        <xdr:cNvPicPr>
          <a:picLocks noChangeAspect="1"/>
        </xdr:cNvPicPr>
      </xdr:nvPicPr>
      <xdr:blipFill>
        <a:blip xmlns:r="http://schemas.openxmlformats.org/officeDocument/2006/relationships" r:embed="rId7"/>
        <a:stretch>
          <a:fillRect/>
        </a:stretch>
      </xdr:blipFill>
      <xdr:spPr>
        <a:xfrm>
          <a:off x="6985000" y="19046825"/>
          <a:ext cx="22369318" cy="21400418"/>
        </a:xfrm>
        <a:prstGeom prst="rect">
          <a:avLst/>
        </a:prstGeom>
      </xdr:spPr>
    </xdr:pic>
    <xdr:clientData/>
  </xdr:oneCellAnchor>
</xdr:wsDr>
</file>

<file path=xl/drawings/drawing43.xml><?xml version="1.0" encoding="utf-8"?>
<xdr:wsDr xmlns:xdr="http://schemas.openxmlformats.org/drawingml/2006/spreadsheetDrawing" xmlns:a="http://schemas.openxmlformats.org/drawingml/2006/main">
  <xdr:oneCellAnchor>
    <xdr:from>
      <xdr:col>54</xdr:col>
      <xdr:colOff>134186</xdr:colOff>
      <xdr:row>42</xdr:row>
      <xdr:rowOff>452441</xdr:rowOff>
    </xdr:from>
    <xdr:ext cx="6946223" cy="7778598"/>
    <xdr:pic>
      <xdr:nvPicPr>
        <xdr:cNvPr id="2" name="Imagen 1">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1"/>
        <a:stretch>
          <a:fillRect/>
        </a:stretch>
      </xdr:blipFill>
      <xdr:spPr>
        <a:xfrm>
          <a:off x="38719422" y="30375318"/>
          <a:ext cx="6946223" cy="7778598"/>
        </a:xfrm>
        <a:prstGeom prst="rect">
          <a:avLst/>
        </a:prstGeom>
      </xdr:spPr>
    </xdr:pic>
    <xdr:clientData/>
  </xdr:oneCellAnchor>
  <xdr:oneCellAnchor>
    <xdr:from>
      <xdr:col>4</xdr:col>
      <xdr:colOff>457200</xdr:colOff>
      <xdr:row>41</xdr:row>
      <xdr:rowOff>152401</xdr:rowOff>
    </xdr:from>
    <xdr:ext cx="9466772" cy="4610100"/>
    <xdr:pic>
      <xdr:nvPicPr>
        <xdr:cNvPr id="3" name="Imagen 2">
          <a:extLst>
            <a:ext uri="{FF2B5EF4-FFF2-40B4-BE49-F238E27FC236}">
              <a16:creationId xmlns:a16="http://schemas.microsoft.com/office/drawing/2014/main" id="{00000000-0008-0000-2A00-000003000000}"/>
            </a:ext>
          </a:extLst>
        </xdr:cNvPr>
        <xdr:cNvPicPr>
          <a:picLocks noChangeAspect="1"/>
        </xdr:cNvPicPr>
      </xdr:nvPicPr>
      <xdr:blipFill>
        <a:blip xmlns:r="http://schemas.openxmlformats.org/officeDocument/2006/relationships" r:embed="rId2"/>
        <a:stretch>
          <a:fillRect/>
        </a:stretch>
      </xdr:blipFill>
      <xdr:spPr>
        <a:xfrm>
          <a:off x="3505200" y="7962901"/>
          <a:ext cx="9466772" cy="4610100"/>
        </a:xfrm>
        <a:prstGeom prst="rect">
          <a:avLst/>
        </a:prstGeom>
      </xdr:spPr>
    </xdr:pic>
    <xdr:clientData/>
  </xdr:oneCellAnchor>
  <xdr:oneCellAnchor>
    <xdr:from>
      <xdr:col>0</xdr:col>
      <xdr:colOff>23811</xdr:colOff>
      <xdr:row>109</xdr:row>
      <xdr:rowOff>47623</xdr:rowOff>
    </xdr:from>
    <xdr:ext cx="12369389" cy="1749547"/>
    <xdr:pic>
      <xdr:nvPicPr>
        <xdr:cNvPr id="4" name="Imagen 3">
          <a:extLst>
            <a:ext uri="{FF2B5EF4-FFF2-40B4-BE49-F238E27FC236}">
              <a16:creationId xmlns:a16="http://schemas.microsoft.com/office/drawing/2014/main" id="{00000000-0008-0000-2A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69389" cy="1749547"/>
        </a:xfrm>
        <a:prstGeom prst="rect">
          <a:avLst/>
        </a:prstGeom>
      </xdr:spPr>
    </xdr:pic>
    <xdr:clientData/>
  </xdr:oneCellAnchor>
  <xdr:oneCellAnchor>
    <xdr:from>
      <xdr:col>4</xdr:col>
      <xdr:colOff>6286500</xdr:colOff>
      <xdr:row>98</xdr:row>
      <xdr:rowOff>642937</xdr:rowOff>
    </xdr:from>
    <xdr:ext cx="16766754" cy="1119188"/>
    <xdr:pic>
      <xdr:nvPicPr>
        <xdr:cNvPr id="5" name="Imagen 4">
          <a:extLst>
            <a:ext uri="{FF2B5EF4-FFF2-40B4-BE49-F238E27FC236}">
              <a16:creationId xmlns:a16="http://schemas.microsoft.com/office/drawing/2014/main" id="{00000000-0008-0000-2A00-000005000000}"/>
            </a:ext>
          </a:extLst>
        </xdr:cNvPr>
        <xdr:cNvPicPr>
          <a:picLocks noChangeAspect="1"/>
        </xdr:cNvPicPr>
      </xdr:nvPicPr>
      <xdr:blipFill>
        <a:blip xmlns:r="http://schemas.openxmlformats.org/officeDocument/2006/relationships" r:embed="rId4"/>
        <a:stretch>
          <a:fillRect/>
        </a:stretch>
      </xdr:blipFill>
      <xdr:spPr>
        <a:xfrm>
          <a:off x="3810000" y="18864262"/>
          <a:ext cx="16766754" cy="1119188"/>
        </a:xfrm>
        <a:prstGeom prst="rect">
          <a:avLst/>
        </a:prstGeom>
      </xdr:spPr>
    </xdr:pic>
    <xdr:clientData/>
  </xdr:oneCellAnchor>
  <xdr:oneCellAnchor>
    <xdr:from>
      <xdr:col>8</xdr:col>
      <xdr:colOff>571500</xdr:colOff>
      <xdr:row>102</xdr:row>
      <xdr:rowOff>666750</xdr:rowOff>
    </xdr:from>
    <xdr:ext cx="19317778" cy="23793064"/>
    <xdr:pic>
      <xdr:nvPicPr>
        <xdr:cNvPr id="6" name="Imagen 5">
          <a:extLst>
            <a:ext uri="{FF2B5EF4-FFF2-40B4-BE49-F238E27FC236}">
              <a16:creationId xmlns:a16="http://schemas.microsoft.com/office/drawing/2014/main" id="{00000000-0008-0000-2A00-000006000000}"/>
            </a:ext>
          </a:extLst>
        </xdr:cNvPr>
        <xdr:cNvPicPr>
          <a:picLocks noChangeAspect="1"/>
        </xdr:cNvPicPr>
      </xdr:nvPicPr>
      <xdr:blipFill>
        <a:blip xmlns:r="http://schemas.openxmlformats.org/officeDocument/2006/relationships" r:embed="rId5"/>
        <a:stretch>
          <a:fillRect/>
        </a:stretch>
      </xdr:blipFill>
      <xdr:spPr>
        <a:xfrm>
          <a:off x="6667500" y="19621500"/>
          <a:ext cx="19317778" cy="23793064"/>
        </a:xfrm>
        <a:prstGeom prst="rect">
          <a:avLst/>
        </a:prstGeom>
      </xdr:spPr>
    </xdr:pic>
    <xdr:clientData/>
  </xdr:oneCellAnchor>
</xdr:wsDr>
</file>

<file path=xl/drawings/drawing44.xml><?xml version="1.0" encoding="utf-8"?>
<xdr:wsDr xmlns:xdr="http://schemas.openxmlformats.org/drawingml/2006/spreadsheetDrawing" xmlns:a="http://schemas.openxmlformats.org/drawingml/2006/main">
  <xdr:oneCellAnchor>
    <xdr:from>
      <xdr:col>54</xdr:col>
      <xdr:colOff>134186</xdr:colOff>
      <xdr:row>42</xdr:row>
      <xdr:rowOff>452439</xdr:rowOff>
    </xdr:from>
    <xdr:ext cx="6932744" cy="23671211"/>
    <xdr:pic>
      <xdr:nvPicPr>
        <xdr:cNvPr id="2" name="Imagen 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1"/>
        <a:stretch>
          <a:fillRect/>
        </a:stretch>
      </xdr:blipFill>
      <xdr:spPr>
        <a:xfrm>
          <a:off x="41282186" y="8186739"/>
          <a:ext cx="6932744" cy="23671211"/>
        </a:xfrm>
        <a:prstGeom prst="rect">
          <a:avLst/>
        </a:prstGeom>
      </xdr:spPr>
    </xdr:pic>
    <xdr:clientData/>
  </xdr:oneCellAnchor>
  <xdr:oneCellAnchor>
    <xdr:from>
      <xdr:col>4</xdr:col>
      <xdr:colOff>457200</xdr:colOff>
      <xdr:row>41</xdr:row>
      <xdr:rowOff>152401</xdr:rowOff>
    </xdr:from>
    <xdr:ext cx="9468644" cy="4610100"/>
    <xdr:pic>
      <xdr:nvPicPr>
        <xdr:cNvPr id="3" name="Imagen 2">
          <a:extLst>
            <a:ext uri="{FF2B5EF4-FFF2-40B4-BE49-F238E27FC236}">
              <a16:creationId xmlns:a16="http://schemas.microsoft.com/office/drawing/2014/main" id="{00000000-0008-0000-2B00-000003000000}"/>
            </a:ext>
          </a:extLst>
        </xdr:cNvPr>
        <xdr:cNvPicPr>
          <a:picLocks noChangeAspect="1"/>
        </xdr:cNvPicPr>
      </xdr:nvPicPr>
      <xdr:blipFill>
        <a:blip xmlns:r="http://schemas.openxmlformats.org/officeDocument/2006/relationships" r:embed="rId2"/>
        <a:stretch>
          <a:fillRect/>
        </a:stretch>
      </xdr:blipFill>
      <xdr:spPr>
        <a:xfrm>
          <a:off x="3505200" y="7962901"/>
          <a:ext cx="9468644" cy="4610100"/>
        </a:xfrm>
        <a:prstGeom prst="rect">
          <a:avLst/>
        </a:prstGeom>
      </xdr:spPr>
    </xdr:pic>
    <xdr:clientData/>
  </xdr:oneCellAnchor>
  <xdr:oneCellAnchor>
    <xdr:from>
      <xdr:col>0</xdr:col>
      <xdr:colOff>23811</xdr:colOff>
      <xdr:row>109</xdr:row>
      <xdr:rowOff>47623</xdr:rowOff>
    </xdr:from>
    <xdr:ext cx="12366019" cy="1738315"/>
    <xdr:pic>
      <xdr:nvPicPr>
        <xdr:cNvPr id="4" name="Imagen 3">
          <a:extLst>
            <a:ext uri="{FF2B5EF4-FFF2-40B4-BE49-F238E27FC236}">
              <a16:creationId xmlns:a16="http://schemas.microsoft.com/office/drawing/2014/main" id="{00000000-0008-0000-2B00-000004000000}"/>
            </a:ext>
          </a:extLst>
        </xdr:cNvPr>
        <xdr:cNvPicPr>
          <a:picLocks noChangeAspect="1"/>
        </xdr:cNvPicPr>
      </xdr:nvPicPr>
      <xdr:blipFill rotWithShape="1">
        <a:blip xmlns:r="http://schemas.openxmlformats.org/officeDocument/2006/relationships" r:embed="rId3"/>
        <a:srcRect l="22513" t="54174" r="24406" b="31632"/>
        <a:stretch/>
      </xdr:blipFill>
      <xdr:spPr>
        <a:xfrm>
          <a:off x="23811" y="20812123"/>
          <a:ext cx="12366019" cy="1738315"/>
        </a:xfrm>
        <a:prstGeom prst="rect">
          <a:avLst/>
        </a:prstGeom>
      </xdr:spPr>
    </xdr:pic>
    <xdr:clientData/>
  </xdr:oneCellAnchor>
  <xdr:oneCellAnchor>
    <xdr:from>
      <xdr:col>8</xdr:col>
      <xdr:colOff>1218407</xdr:colOff>
      <xdr:row>101</xdr:row>
      <xdr:rowOff>158749</xdr:rowOff>
    </xdr:from>
    <xdr:ext cx="6812706" cy="8612189"/>
    <xdr:pic>
      <xdr:nvPicPr>
        <xdr:cNvPr id="5" name="Imagen 4">
          <a:extLst>
            <a:ext uri="{FF2B5EF4-FFF2-40B4-BE49-F238E27FC236}">
              <a16:creationId xmlns:a16="http://schemas.microsoft.com/office/drawing/2014/main" id="{00000000-0008-0000-2B00-000005000000}"/>
            </a:ext>
          </a:extLst>
        </xdr:cNvPr>
        <xdr:cNvPicPr>
          <a:picLocks noChangeAspect="1"/>
        </xdr:cNvPicPr>
      </xdr:nvPicPr>
      <xdr:blipFill>
        <a:blip xmlns:r="http://schemas.openxmlformats.org/officeDocument/2006/relationships" r:embed="rId4"/>
        <a:stretch>
          <a:fillRect/>
        </a:stretch>
      </xdr:blipFill>
      <xdr:spPr>
        <a:xfrm>
          <a:off x="6857207" y="19399249"/>
          <a:ext cx="6812706" cy="8612189"/>
        </a:xfrm>
        <a:prstGeom prst="rect">
          <a:avLst/>
        </a:prstGeom>
      </xdr:spPr>
    </xdr:pic>
    <xdr:clientData/>
  </xdr:oneCellAnchor>
  <xdr:oneCellAnchor>
    <xdr:from>
      <xdr:col>5</xdr:col>
      <xdr:colOff>428626</xdr:colOff>
      <xdr:row>98</xdr:row>
      <xdr:rowOff>738188</xdr:rowOff>
    </xdr:from>
    <xdr:ext cx="16085342" cy="869738"/>
    <xdr:pic>
      <xdr:nvPicPr>
        <xdr:cNvPr id="6" name="Imagen 5">
          <a:extLst>
            <a:ext uri="{FF2B5EF4-FFF2-40B4-BE49-F238E27FC236}">
              <a16:creationId xmlns:a16="http://schemas.microsoft.com/office/drawing/2014/main" id="{00000000-0008-0000-2B00-000006000000}"/>
            </a:ext>
          </a:extLst>
        </xdr:cNvPr>
        <xdr:cNvPicPr>
          <a:picLocks noChangeAspect="1"/>
        </xdr:cNvPicPr>
      </xdr:nvPicPr>
      <xdr:blipFill>
        <a:blip xmlns:r="http://schemas.openxmlformats.org/officeDocument/2006/relationships" r:embed="rId5"/>
        <a:stretch>
          <a:fillRect/>
        </a:stretch>
      </xdr:blipFill>
      <xdr:spPr>
        <a:xfrm>
          <a:off x="4238626" y="18854738"/>
          <a:ext cx="16085342" cy="869738"/>
        </a:xfrm>
        <a:prstGeom prst="rect">
          <a:avLst/>
        </a:prstGeom>
      </xdr:spPr>
    </xdr:pic>
    <xdr:clientData/>
  </xdr:oneCellAnchor>
</xdr:wsDr>
</file>

<file path=xl/drawings/drawing45.xml><?xml version="1.0" encoding="utf-8"?>
<xdr:wsDr xmlns:xdr="http://schemas.openxmlformats.org/drawingml/2006/spreadsheetDrawing" xmlns:a="http://schemas.openxmlformats.org/drawingml/2006/main">
  <xdr:oneCellAnchor>
    <xdr:from>
      <xdr:col>4</xdr:col>
      <xdr:colOff>457200</xdr:colOff>
      <xdr:row>42</xdr:row>
      <xdr:rowOff>152401</xdr:rowOff>
    </xdr:from>
    <xdr:ext cx="9486900" cy="4610100"/>
    <xdr:pic>
      <xdr:nvPicPr>
        <xdr:cNvPr id="2" name="Imagen 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1"/>
        <a:stretch>
          <a:fillRect/>
        </a:stretch>
      </xdr:blipFill>
      <xdr:spPr>
        <a:xfrm>
          <a:off x="3505200" y="8153401"/>
          <a:ext cx="9486900" cy="4610100"/>
        </a:xfrm>
        <a:prstGeom prst="rect">
          <a:avLst/>
        </a:prstGeom>
      </xdr:spPr>
    </xdr:pic>
    <xdr:clientData/>
  </xdr:oneCellAnchor>
  <xdr:oneCellAnchor>
    <xdr:from>
      <xdr:col>0</xdr:col>
      <xdr:colOff>23811</xdr:colOff>
      <xdr:row>99</xdr:row>
      <xdr:rowOff>47623</xdr:rowOff>
    </xdr:from>
    <xdr:ext cx="12382688" cy="1857377"/>
    <xdr:pic>
      <xdr:nvPicPr>
        <xdr:cNvPr id="3" name="Imagen 2">
          <a:extLst>
            <a:ext uri="{FF2B5EF4-FFF2-40B4-BE49-F238E27FC236}">
              <a16:creationId xmlns:a16="http://schemas.microsoft.com/office/drawing/2014/main" id="{00000000-0008-0000-2C00-000003000000}"/>
            </a:ext>
          </a:extLst>
        </xdr:cNvPr>
        <xdr:cNvPicPr>
          <a:picLocks noChangeAspect="1"/>
        </xdr:cNvPicPr>
      </xdr:nvPicPr>
      <xdr:blipFill rotWithShape="1">
        <a:blip xmlns:r="http://schemas.openxmlformats.org/officeDocument/2006/relationships" r:embed="rId2"/>
        <a:srcRect l="22513" t="54174" r="24406" b="31632"/>
        <a:stretch/>
      </xdr:blipFill>
      <xdr:spPr>
        <a:xfrm>
          <a:off x="23811" y="18907123"/>
          <a:ext cx="12382688" cy="1857377"/>
        </a:xfrm>
        <a:prstGeom prst="rect">
          <a:avLst/>
        </a:prstGeom>
      </xdr:spPr>
    </xdr:pic>
    <xdr:clientData/>
  </xdr:oneCellAnchor>
  <xdr:oneCellAnchor>
    <xdr:from>
      <xdr:col>54</xdr:col>
      <xdr:colOff>1611925</xdr:colOff>
      <xdr:row>2</xdr:row>
      <xdr:rowOff>219810</xdr:rowOff>
    </xdr:from>
    <xdr:ext cx="9205544" cy="8203479"/>
    <xdr:pic>
      <xdr:nvPicPr>
        <xdr:cNvPr id="4" name="Imagen 3">
          <a:extLst>
            <a:ext uri="{FF2B5EF4-FFF2-40B4-BE49-F238E27FC236}">
              <a16:creationId xmlns:a16="http://schemas.microsoft.com/office/drawing/2014/main" id="{00000000-0008-0000-2C00-000004000000}"/>
            </a:ext>
          </a:extLst>
        </xdr:cNvPr>
        <xdr:cNvPicPr>
          <a:picLocks noChangeAspect="1"/>
        </xdr:cNvPicPr>
      </xdr:nvPicPr>
      <xdr:blipFill>
        <a:blip xmlns:r="http://schemas.openxmlformats.org/officeDocument/2006/relationships" r:embed="rId3"/>
        <a:stretch>
          <a:fillRect/>
        </a:stretch>
      </xdr:blipFill>
      <xdr:spPr>
        <a:xfrm>
          <a:off x="41912200" y="572235"/>
          <a:ext cx="9205544" cy="8203479"/>
        </a:xfrm>
        <a:prstGeom prst="rect">
          <a:avLst/>
        </a:prstGeom>
      </xdr:spPr>
    </xdr:pic>
    <xdr:clientData/>
  </xdr:oneCellAnchor>
  <xdr:oneCellAnchor>
    <xdr:from>
      <xdr:col>54</xdr:col>
      <xdr:colOff>1648557</xdr:colOff>
      <xdr:row>30</xdr:row>
      <xdr:rowOff>1392115</xdr:rowOff>
    </xdr:from>
    <xdr:ext cx="10670802" cy="5007218"/>
    <xdr:pic>
      <xdr:nvPicPr>
        <xdr:cNvPr id="5" name="Imagen 4">
          <a:extLst>
            <a:ext uri="{FF2B5EF4-FFF2-40B4-BE49-F238E27FC236}">
              <a16:creationId xmlns:a16="http://schemas.microsoft.com/office/drawing/2014/main" id="{00000000-0008-0000-2C00-000005000000}"/>
            </a:ext>
          </a:extLst>
        </xdr:cNvPr>
        <xdr:cNvPicPr>
          <a:picLocks noChangeAspect="1"/>
        </xdr:cNvPicPr>
      </xdr:nvPicPr>
      <xdr:blipFill>
        <a:blip xmlns:r="http://schemas.openxmlformats.org/officeDocument/2006/relationships" r:embed="rId4"/>
        <a:stretch>
          <a:fillRect/>
        </a:stretch>
      </xdr:blipFill>
      <xdr:spPr>
        <a:xfrm>
          <a:off x="41910732" y="5906965"/>
          <a:ext cx="10670802" cy="5007218"/>
        </a:xfrm>
        <a:prstGeom prst="rect">
          <a:avLst/>
        </a:prstGeom>
      </xdr:spPr>
    </xdr:pic>
    <xdr:clientData/>
  </xdr:oneCellAnchor>
  <xdr:oneCellAnchor>
    <xdr:from>
      <xdr:col>54</xdr:col>
      <xdr:colOff>1648558</xdr:colOff>
      <xdr:row>32</xdr:row>
      <xdr:rowOff>2491153</xdr:rowOff>
    </xdr:from>
    <xdr:ext cx="10690913" cy="4970584"/>
    <xdr:pic>
      <xdr:nvPicPr>
        <xdr:cNvPr id="6" name="Imagen 5">
          <a:extLst>
            <a:ext uri="{FF2B5EF4-FFF2-40B4-BE49-F238E27FC236}">
              <a16:creationId xmlns:a16="http://schemas.microsoft.com/office/drawing/2014/main" id="{00000000-0008-0000-2C00-000006000000}"/>
            </a:ext>
          </a:extLst>
        </xdr:cNvPr>
        <xdr:cNvPicPr>
          <a:picLocks noChangeAspect="1"/>
        </xdr:cNvPicPr>
      </xdr:nvPicPr>
      <xdr:blipFill>
        <a:blip xmlns:r="http://schemas.openxmlformats.org/officeDocument/2006/relationships" r:embed="rId5"/>
        <a:stretch>
          <a:fillRect/>
        </a:stretch>
      </xdr:blipFill>
      <xdr:spPr>
        <a:xfrm>
          <a:off x="41910733" y="6282103"/>
          <a:ext cx="10690913" cy="4970584"/>
        </a:xfrm>
        <a:prstGeom prst="rect">
          <a:avLst/>
        </a:prstGeom>
      </xdr:spPr>
    </xdr:pic>
    <xdr:clientData/>
  </xdr:oneCellAnchor>
  <xdr:oneCellAnchor>
    <xdr:from>
      <xdr:col>5</xdr:col>
      <xdr:colOff>83949</xdr:colOff>
      <xdr:row>88</xdr:row>
      <xdr:rowOff>788232</xdr:rowOff>
    </xdr:from>
    <xdr:ext cx="16179585" cy="1076373"/>
    <xdr:pic>
      <xdr:nvPicPr>
        <xdr:cNvPr id="7" name="Imagen 6">
          <a:extLst>
            <a:ext uri="{FF2B5EF4-FFF2-40B4-BE49-F238E27FC236}">
              <a16:creationId xmlns:a16="http://schemas.microsoft.com/office/drawing/2014/main" id="{00000000-0008-0000-2C00-000007000000}"/>
            </a:ext>
          </a:extLst>
        </xdr:cNvPr>
        <xdr:cNvPicPr>
          <a:picLocks noChangeAspect="1"/>
        </xdr:cNvPicPr>
      </xdr:nvPicPr>
      <xdr:blipFill>
        <a:blip xmlns:r="http://schemas.openxmlformats.org/officeDocument/2006/relationships" r:embed="rId6"/>
        <a:stretch>
          <a:fillRect/>
        </a:stretch>
      </xdr:blipFill>
      <xdr:spPr>
        <a:xfrm>
          <a:off x="3893949" y="16952157"/>
          <a:ext cx="16179585" cy="1076373"/>
        </a:xfrm>
        <a:prstGeom prst="rect">
          <a:avLst/>
        </a:prstGeom>
      </xdr:spPr>
    </xdr:pic>
    <xdr:clientData/>
  </xdr:oneCellAnchor>
  <xdr:oneCellAnchor>
    <xdr:from>
      <xdr:col>8</xdr:col>
      <xdr:colOff>1241479</xdr:colOff>
      <xdr:row>91</xdr:row>
      <xdr:rowOff>28091</xdr:rowOff>
    </xdr:from>
    <xdr:ext cx="7731071" cy="10378652"/>
    <xdr:pic>
      <xdr:nvPicPr>
        <xdr:cNvPr id="8" name="Imagen 7">
          <a:extLst>
            <a:ext uri="{FF2B5EF4-FFF2-40B4-BE49-F238E27FC236}">
              <a16:creationId xmlns:a16="http://schemas.microsoft.com/office/drawing/2014/main" id="{00000000-0008-0000-2C00-000008000000}"/>
            </a:ext>
          </a:extLst>
        </xdr:cNvPr>
        <xdr:cNvPicPr>
          <a:picLocks noChangeAspect="1"/>
        </xdr:cNvPicPr>
      </xdr:nvPicPr>
      <xdr:blipFill>
        <a:blip xmlns:r="http://schemas.openxmlformats.org/officeDocument/2006/relationships" r:embed="rId7"/>
        <a:stretch>
          <a:fillRect/>
        </a:stretch>
      </xdr:blipFill>
      <xdr:spPr>
        <a:xfrm>
          <a:off x="6861229" y="17363591"/>
          <a:ext cx="7731071" cy="10378652"/>
        </a:xfrm>
        <a:prstGeom prst="rect">
          <a:avLst/>
        </a:prstGeom>
      </xdr:spPr>
    </xdr:pic>
    <xdr:clientData/>
  </xdr:oneCellAnchor>
  <xdr:twoCellAnchor editAs="oneCell">
    <xdr:from>
      <xdr:col>14</xdr:col>
      <xdr:colOff>0</xdr:colOff>
      <xdr:row>67</xdr:row>
      <xdr:rowOff>0</xdr:rowOff>
    </xdr:from>
    <xdr:to>
      <xdr:col>60</xdr:col>
      <xdr:colOff>150774</xdr:colOff>
      <xdr:row>84</xdr:row>
      <xdr:rowOff>1003973</xdr:rowOff>
    </xdr:to>
    <xdr:pic>
      <xdr:nvPicPr>
        <xdr:cNvPr id="9" name="Imagen 8">
          <a:extLst>
            <a:ext uri="{FF2B5EF4-FFF2-40B4-BE49-F238E27FC236}">
              <a16:creationId xmlns:a16="http://schemas.microsoft.com/office/drawing/2014/main" id="{00000000-0008-0000-2C00-000009000000}"/>
            </a:ext>
          </a:extLst>
        </xdr:cNvPr>
        <xdr:cNvPicPr>
          <a:picLocks noChangeAspect="1"/>
        </xdr:cNvPicPr>
      </xdr:nvPicPr>
      <xdr:blipFill>
        <a:blip xmlns:r="http://schemas.openxmlformats.org/officeDocument/2006/relationships" r:embed="rId8"/>
        <a:stretch>
          <a:fillRect/>
        </a:stretch>
      </xdr:blipFill>
      <xdr:spPr>
        <a:xfrm>
          <a:off x="33861375" y="47672625"/>
          <a:ext cx="13009524" cy="7314286"/>
        </a:xfrm>
        <a:prstGeom prst="rect">
          <a:avLst/>
        </a:prstGeom>
      </xdr:spPr>
    </xdr:pic>
    <xdr:clientData/>
  </xdr:twoCellAnchor>
  <xdr:twoCellAnchor editAs="oneCell">
    <xdr:from>
      <xdr:col>14</xdr:col>
      <xdr:colOff>0</xdr:colOff>
      <xdr:row>84</xdr:row>
      <xdr:rowOff>0</xdr:rowOff>
    </xdr:from>
    <xdr:to>
      <xdr:col>60</xdr:col>
      <xdr:colOff>150774</xdr:colOff>
      <xdr:row>88</xdr:row>
      <xdr:rowOff>1623099</xdr:rowOff>
    </xdr:to>
    <xdr:pic>
      <xdr:nvPicPr>
        <xdr:cNvPr id="10" name="Imagen 9">
          <a:extLst>
            <a:ext uri="{FF2B5EF4-FFF2-40B4-BE49-F238E27FC236}">
              <a16:creationId xmlns:a16="http://schemas.microsoft.com/office/drawing/2014/main" id="{00000000-0008-0000-2C00-00000A000000}"/>
            </a:ext>
          </a:extLst>
        </xdr:cNvPr>
        <xdr:cNvPicPr>
          <a:picLocks noChangeAspect="1"/>
        </xdr:cNvPicPr>
      </xdr:nvPicPr>
      <xdr:blipFill>
        <a:blip xmlns:r="http://schemas.openxmlformats.org/officeDocument/2006/relationships" r:embed="rId9"/>
        <a:stretch>
          <a:fillRect/>
        </a:stretch>
      </xdr:blipFill>
      <xdr:spPr>
        <a:xfrm>
          <a:off x="33861375" y="53982938"/>
          <a:ext cx="13009524" cy="7314286"/>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oneCellAnchor>
    <xdr:from>
      <xdr:col>4</xdr:col>
      <xdr:colOff>457200</xdr:colOff>
      <xdr:row>42</xdr:row>
      <xdr:rowOff>152401</xdr:rowOff>
    </xdr:from>
    <xdr:ext cx="9480550" cy="4610100"/>
    <xdr:pic>
      <xdr:nvPicPr>
        <xdr:cNvPr id="2" name="Imagen 1">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1"/>
        <a:stretch>
          <a:fillRect/>
        </a:stretch>
      </xdr:blipFill>
      <xdr:spPr>
        <a:xfrm>
          <a:off x="3505200" y="8153401"/>
          <a:ext cx="9480550" cy="4610100"/>
        </a:xfrm>
        <a:prstGeom prst="rect">
          <a:avLst/>
        </a:prstGeom>
      </xdr:spPr>
    </xdr:pic>
    <xdr:clientData/>
  </xdr:oneCellAnchor>
  <xdr:oneCellAnchor>
    <xdr:from>
      <xdr:col>0</xdr:col>
      <xdr:colOff>23811</xdr:colOff>
      <xdr:row>99</xdr:row>
      <xdr:rowOff>47623</xdr:rowOff>
    </xdr:from>
    <xdr:ext cx="12369988" cy="1857377"/>
    <xdr:pic>
      <xdr:nvPicPr>
        <xdr:cNvPr id="3" name="Imagen 2">
          <a:extLst>
            <a:ext uri="{FF2B5EF4-FFF2-40B4-BE49-F238E27FC236}">
              <a16:creationId xmlns:a16="http://schemas.microsoft.com/office/drawing/2014/main" id="{00000000-0008-0000-2D00-000003000000}"/>
            </a:ext>
          </a:extLst>
        </xdr:cNvPr>
        <xdr:cNvPicPr>
          <a:picLocks noChangeAspect="1"/>
        </xdr:cNvPicPr>
      </xdr:nvPicPr>
      <xdr:blipFill rotWithShape="1">
        <a:blip xmlns:r="http://schemas.openxmlformats.org/officeDocument/2006/relationships" r:embed="rId2"/>
        <a:srcRect l="22513" t="54174" r="24406" b="31632"/>
        <a:stretch/>
      </xdr:blipFill>
      <xdr:spPr>
        <a:xfrm>
          <a:off x="23811" y="18907123"/>
          <a:ext cx="12369988" cy="1857377"/>
        </a:xfrm>
        <a:prstGeom prst="rect">
          <a:avLst/>
        </a:prstGeom>
      </xdr:spPr>
    </xdr:pic>
    <xdr:clientData/>
  </xdr:oneCellAnchor>
  <xdr:oneCellAnchor>
    <xdr:from>
      <xdr:col>5</xdr:col>
      <xdr:colOff>83949</xdr:colOff>
      <xdr:row>88</xdr:row>
      <xdr:rowOff>788232</xdr:rowOff>
    </xdr:from>
    <xdr:ext cx="16114536" cy="1076373"/>
    <xdr:pic>
      <xdr:nvPicPr>
        <xdr:cNvPr id="4" name="Imagen 3">
          <a:extLst>
            <a:ext uri="{FF2B5EF4-FFF2-40B4-BE49-F238E27FC236}">
              <a16:creationId xmlns:a16="http://schemas.microsoft.com/office/drawing/2014/main" id="{00000000-0008-0000-2D00-000004000000}"/>
            </a:ext>
          </a:extLst>
        </xdr:cNvPr>
        <xdr:cNvPicPr>
          <a:picLocks noChangeAspect="1"/>
        </xdr:cNvPicPr>
      </xdr:nvPicPr>
      <xdr:blipFill>
        <a:blip xmlns:r="http://schemas.openxmlformats.org/officeDocument/2006/relationships" r:embed="rId3"/>
        <a:stretch>
          <a:fillRect/>
        </a:stretch>
      </xdr:blipFill>
      <xdr:spPr>
        <a:xfrm>
          <a:off x="3893949" y="16952157"/>
          <a:ext cx="16114536" cy="1076373"/>
        </a:xfrm>
        <a:prstGeom prst="rect">
          <a:avLst/>
        </a:prstGeom>
      </xdr:spPr>
    </xdr:pic>
    <xdr:clientData/>
  </xdr:oneCellAnchor>
  <xdr:oneCellAnchor>
    <xdr:from>
      <xdr:col>9</xdr:col>
      <xdr:colOff>193729</xdr:colOff>
      <xdr:row>91</xdr:row>
      <xdr:rowOff>155091</xdr:rowOff>
    </xdr:from>
    <xdr:ext cx="7224463" cy="9814409"/>
    <xdr:pic>
      <xdr:nvPicPr>
        <xdr:cNvPr id="5" name="Imagen 4">
          <a:extLst>
            <a:ext uri="{FF2B5EF4-FFF2-40B4-BE49-F238E27FC236}">
              <a16:creationId xmlns:a16="http://schemas.microsoft.com/office/drawing/2014/main" id="{00000000-0008-0000-2D00-000005000000}"/>
            </a:ext>
          </a:extLst>
        </xdr:cNvPr>
        <xdr:cNvPicPr>
          <a:picLocks noChangeAspect="1"/>
        </xdr:cNvPicPr>
      </xdr:nvPicPr>
      <xdr:blipFill>
        <a:blip xmlns:r="http://schemas.openxmlformats.org/officeDocument/2006/relationships" r:embed="rId4"/>
        <a:stretch>
          <a:fillRect/>
        </a:stretch>
      </xdr:blipFill>
      <xdr:spPr>
        <a:xfrm>
          <a:off x="7051729" y="17490591"/>
          <a:ext cx="7224463" cy="9814409"/>
        </a:xfrm>
        <a:prstGeom prst="rect">
          <a:avLst/>
        </a:prstGeom>
      </xdr:spPr>
    </xdr:pic>
    <xdr:clientData/>
  </xdr:oneCellAnchor>
</xdr:wsDr>
</file>

<file path=xl/drawings/drawing47.xml><?xml version="1.0" encoding="utf-8"?>
<xdr:wsDr xmlns:xdr="http://schemas.openxmlformats.org/drawingml/2006/spreadsheetDrawing" xmlns:a="http://schemas.openxmlformats.org/drawingml/2006/main">
  <xdr:oneCellAnchor>
    <xdr:from>
      <xdr:col>4</xdr:col>
      <xdr:colOff>457200</xdr:colOff>
      <xdr:row>42</xdr:row>
      <xdr:rowOff>152401</xdr:rowOff>
    </xdr:from>
    <xdr:ext cx="9486900" cy="4610100"/>
    <xdr:pic>
      <xdr:nvPicPr>
        <xdr:cNvPr id="2" name="Imagen 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1"/>
        <a:stretch>
          <a:fillRect/>
        </a:stretch>
      </xdr:blipFill>
      <xdr:spPr>
        <a:xfrm>
          <a:off x="3505200" y="8153401"/>
          <a:ext cx="9486900" cy="4610100"/>
        </a:xfrm>
        <a:prstGeom prst="rect">
          <a:avLst/>
        </a:prstGeom>
      </xdr:spPr>
    </xdr:pic>
    <xdr:clientData/>
  </xdr:oneCellAnchor>
  <xdr:oneCellAnchor>
    <xdr:from>
      <xdr:col>0</xdr:col>
      <xdr:colOff>23811</xdr:colOff>
      <xdr:row>99</xdr:row>
      <xdr:rowOff>47623</xdr:rowOff>
    </xdr:from>
    <xdr:ext cx="12382688" cy="1857377"/>
    <xdr:pic>
      <xdr:nvPicPr>
        <xdr:cNvPr id="3" name="Imagen 2">
          <a:extLst>
            <a:ext uri="{FF2B5EF4-FFF2-40B4-BE49-F238E27FC236}">
              <a16:creationId xmlns:a16="http://schemas.microsoft.com/office/drawing/2014/main" id="{00000000-0008-0000-2E00-000003000000}"/>
            </a:ext>
          </a:extLst>
        </xdr:cNvPr>
        <xdr:cNvPicPr>
          <a:picLocks noChangeAspect="1"/>
        </xdr:cNvPicPr>
      </xdr:nvPicPr>
      <xdr:blipFill rotWithShape="1">
        <a:blip xmlns:r="http://schemas.openxmlformats.org/officeDocument/2006/relationships" r:embed="rId2"/>
        <a:srcRect l="22513" t="54174" r="24406" b="31632"/>
        <a:stretch/>
      </xdr:blipFill>
      <xdr:spPr>
        <a:xfrm>
          <a:off x="23811" y="18907123"/>
          <a:ext cx="12382688" cy="1857377"/>
        </a:xfrm>
        <a:prstGeom prst="rect">
          <a:avLst/>
        </a:prstGeom>
      </xdr:spPr>
    </xdr:pic>
    <xdr:clientData/>
  </xdr:oneCellAnchor>
  <xdr:oneCellAnchor>
    <xdr:from>
      <xdr:col>54</xdr:col>
      <xdr:colOff>1648557</xdr:colOff>
      <xdr:row>30</xdr:row>
      <xdr:rowOff>1392115</xdr:rowOff>
    </xdr:from>
    <xdr:ext cx="10670802" cy="5007218"/>
    <xdr:pic>
      <xdr:nvPicPr>
        <xdr:cNvPr id="5" name="Imagen 4">
          <a:extLst>
            <a:ext uri="{FF2B5EF4-FFF2-40B4-BE49-F238E27FC236}">
              <a16:creationId xmlns:a16="http://schemas.microsoft.com/office/drawing/2014/main" id="{00000000-0008-0000-2E00-000005000000}"/>
            </a:ext>
          </a:extLst>
        </xdr:cNvPr>
        <xdr:cNvPicPr>
          <a:picLocks noChangeAspect="1"/>
        </xdr:cNvPicPr>
      </xdr:nvPicPr>
      <xdr:blipFill>
        <a:blip xmlns:r="http://schemas.openxmlformats.org/officeDocument/2006/relationships" r:embed="rId3"/>
        <a:stretch>
          <a:fillRect/>
        </a:stretch>
      </xdr:blipFill>
      <xdr:spPr>
        <a:xfrm>
          <a:off x="41910732" y="5906965"/>
          <a:ext cx="10670802" cy="5007218"/>
        </a:xfrm>
        <a:prstGeom prst="rect">
          <a:avLst/>
        </a:prstGeom>
      </xdr:spPr>
    </xdr:pic>
    <xdr:clientData/>
  </xdr:oneCellAnchor>
  <xdr:oneCellAnchor>
    <xdr:from>
      <xdr:col>54</xdr:col>
      <xdr:colOff>1648558</xdr:colOff>
      <xdr:row>32</xdr:row>
      <xdr:rowOff>2491153</xdr:rowOff>
    </xdr:from>
    <xdr:ext cx="10690913" cy="4970584"/>
    <xdr:pic>
      <xdr:nvPicPr>
        <xdr:cNvPr id="6" name="Imagen 5">
          <a:extLst>
            <a:ext uri="{FF2B5EF4-FFF2-40B4-BE49-F238E27FC236}">
              <a16:creationId xmlns:a16="http://schemas.microsoft.com/office/drawing/2014/main" id="{00000000-0008-0000-2E00-000006000000}"/>
            </a:ext>
          </a:extLst>
        </xdr:cNvPr>
        <xdr:cNvPicPr>
          <a:picLocks noChangeAspect="1"/>
        </xdr:cNvPicPr>
      </xdr:nvPicPr>
      <xdr:blipFill>
        <a:blip xmlns:r="http://schemas.openxmlformats.org/officeDocument/2006/relationships" r:embed="rId4"/>
        <a:stretch>
          <a:fillRect/>
        </a:stretch>
      </xdr:blipFill>
      <xdr:spPr>
        <a:xfrm>
          <a:off x="41910733" y="6282103"/>
          <a:ext cx="10690913" cy="4970584"/>
        </a:xfrm>
        <a:prstGeom prst="rect">
          <a:avLst/>
        </a:prstGeom>
      </xdr:spPr>
    </xdr:pic>
    <xdr:clientData/>
  </xdr:oneCellAnchor>
  <xdr:twoCellAnchor editAs="oneCell">
    <xdr:from>
      <xdr:col>14</xdr:col>
      <xdr:colOff>0</xdr:colOff>
      <xdr:row>82</xdr:row>
      <xdr:rowOff>0</xdr:rowOff>
    </xdr:from>
    <xdr:to>
      <xdr:col>67</xdr:col>
      <xdr:colOff>61214</xdr:colOff>
      <xdr:row>89</xdr:row>
      <xdr:rowOff>1332214</xdr:rowOff>
    </xdr:to>
    <xdr:pic>
      <xdr:nvPicPr>
        <xdr:cNvPr id="7" name="Imagen 6">
          <a:extLst>
            <a:ext uri="{FF2B5EF4-FFF2-40B4-BE49-F238E27FC236}">
              <a16:creationId xmlns:a16="http://schemas.microsoft.com/office/drawing/2014/main" id="{00000000-0008-0000-2E00-000007000000}"/>
            </a:ext>
          </a:extLst>
        </xdr:cNvPr>
        <xdr:cNvPicPr>
          <a:picLocks noChangeAspect="1"/>
        </xdr:cNvPicPr>
      </xdr:nvPicPr>
      <xdr:blipFill>
        <a:blip xmlns:r="http://schemas.openxmlformats.org/officeDocument/2006/relationships" r:embed="rId5"/>
        <a:stretch>
          <a:fillRect/>
        </a:stretch>
      </xdr:blipFill>
      <xdr:spPr>
        <a:xfrm>
          <a:off x="33877250" y="53562250"/>
          <a:ext cx="18285714" cy="10285714"/>
        </a:xfrm>
        <a:prstGeom prst="rect">
          <a:avLst/>
        </a:prstGeom>
      </xdr:spPr>
    </xdr:pic>
    <xdr:clientData/>
  </xdr:twoCellAnchor>
  <xdr:twoCellAnchor editAs="oneCell">
    <xdr:from>
      <xdr:col>14</xdr:col>
      <xdr:colOff>0</xdr:colOff>
      <xdr:row>90</xdr:row>
      <xdr:rowOff>0</xdr:rowOff>
    </xdr:from>
    <xdr:to>
      <xdr:col>67</xdr:col>
      <xdr:colOff>61214</xdr:colOff>
      <xdr:row>124</xdr:row>
      <xdr:rowOff>30465</xdr:rowOff>
    </xdr:to>
    <xdr:pic>
      <xdr:nvPicPr>
        <xdr:cNvPr id="8" name="Imagen 7">
          <a:extLst>
            <a:ext uri="{FF2B5EF4-FFF2-40B4-BE49-F238E27FC236}">
              <a16:creationId xmlns:a16="http://schemas.microsoft.com/office/drawing/2014/main" id="{00000000-0008-0000-2E00-000008000000}"/>
            </a:ext>
          </a:extLst>
        </xdr:cNvPr>
        <xdr:cNvPicPr>
          <a:picLocks noChangeAspect="1"/>
        </xdr:cNvPicPr>
      </xdr:nvPicPr>
      <xdr:blipFill>
        <a:blip xmlns:r="http://schemas.openxmlformats.org/officeDocument/2006/relationships" r:embed="rId6"/>
        <a:stretch>
          <a:fillRect/>
        </a:stretch>
      </xdr:blipFill>
      <xdr:spPr>
        <a:xfrm>
          <a:off x="33877250" y="64516000"/>
          <a:ext cx="18285714" cy="10285714"/>
        </a:xfrm>
        <a:prstGeom prst="rect">
          <a:avLst/>
        </a:prstGeom>
      </xdr:spPr>
    </xdr:pic>
    <xdr:clientData/>
  </xdr:twoCellAnchor>
  <xdr:twoCellAnchor editAs="oneCell">
    <xdr:from>
      <xdr:col>14</xdr:col>
      <xdr:colOff>0</xdr:colOff>
      <xdr:row>128</xdr:row>
      <xdr:rowOff>0</xdr:rowOff>
    </xdr:from>
    <xdr:to>
      <xdr:col>67</xdr:col>
      <xdr:colOff>61214</xdr:colOff>
      <xdr:row>181</xdr:row>
      <xdr:rowOff>179689</xdr:rowOff>
    </xdr:to>
    <xdr:pic>
      <xdr:nvPicPr>
        <xdr:cNvPr id="9" name="Imagen 8">
          <a:extLst>
            <a:ext uri="{FF2B5EF4-FFF2-40B4-BE49-F238E27FC236}">
              <a16:creationId xmlns:a16="http://schemas.microsoft.com/office/drawing/2014/main" id="{00000000-0008-0000-2E00-000009000000}"/>
            </a:ext>
          </a:extLst>
        </xdr:cNvPr>
        <xdr:cNvPicPr>
          <a:picLocks noChangeAspect="1"/>
        </xdr:cNvPicPr>
      </xdr:nvPicPr>
      <xdr:blipFill>
        <a:blip xmlns:r="http://schemas.openxmlformats.org/officeDocument/2006/relationships" r:embed="rId7"/>
        <a:stretch>
          <a:fillRect/>
        </a:stretch>
      </xdr:blipFill>
      <xdr:spPr>
        <a:xfrm>
          <a:off x="33877250" y="75533250"/>
          <a:ext cx="18285714" cy="10285714"/>
        </a:xfrm>
        <a:prstGeom prst="rect">
          <a:avLst/>
        </a:prstGeom>
      </xdr:spPr>
    </xdr:pic>
    <xdr:clientData/>
  </xdr:twoCellAnchor>
  <xdr:twoCellAnchor editAs="oneCell">
    <xdr:from>
      <xdr:col>5</xdr:col>
      <xdr:colOff>0</xdr:colOff>
      <xdr:row>99</xdr:row>
      <xdr:rowOff>0</xdr:rowOff>
    </xdr:from>
    <xdr:to>
      <xdr:col>10</xdr:col>
      <xdr:colOff>931824</xdr:colOff>
      <xdr:row>138</xdr:row>
      <xdr:rowOff>18136</xdr:rowOff>
    </xdr:to>
    <xdr:pic>
      <xdr:nvPicPr>
        <xdr:cNvPr id="4" name="Imagen 3">
          <a:extLst>
            <a:ext uri="{FF2B5EF4-FFF2-40B4-BE49-F238E27FC236}">
              <a16:creationId xmlns:a16="http://schemas.microsoft.com/office/drawing/2014/main" id="{00000000-0008-0000-2E00-000004000000}"/>
            </a:ext>
          </a:extLst>
        </xdr:cNvPr>
        <xdr:cNvPicPr>
          <a:picLocks noChangeAspect="1"/>
        </xdr:cNvPicPr>
      </xdr:nvPicPr>
      <xdr:blipFill>
        <a:blip xmlns:r="http://schemas.openxmlformats.org/officeDocument/2006/relationships" r:embed="rId8"/>
        <a:stretch>
          <a:fillRect/>
        </a:stretch>
      </xdr:blipFill>
      <xdr:spPr>
        <a:xfrm>
          <a:off x="14592300" y="69113400"/>
          <a:ext cx="13009524" cy="7314286"/>
        </a:xfrm>
        <a:prstGeom prst="rect">
          <a:avLst/>
        </a:prstGeom>
      </xdr:spPr>
    </xdr:pic>
    <xdr:clientData/>
  </xdr:twoCellAnchor>
  <xdr:twoCellAnchor editAs="oneCell">
    <xdr:from>
      <xdr:col>11</xdr:col>
      <xdr:colOff>0</xdr:colOff>
      <xdr:row>99</xdr:row>
      <xdr:rowOff>0</xdr:rowOff>
    </xdr:from>
    <xdr:to>
      <xdr:col>54</xdr:col>
      <xdr:colOff>1960524</xdr:colOff>
      <xdr:row>138</xdr:row>
      <xdr:rowOff>18136</xdr:rowOff>
    </xdr:to>
    <xdr:pic>
      <xdr:nvPicPr>
        <xdr:cNvPr id="11" name="Imagen 10">
          <a:extLst>
            <a:ext uri="{FF2B5EF4-FFF2-40B4-BE49-F238E27FC236}">
              <a16:creationId xmlns:a16="http://schemas.microsoft.com/office/drawing/2014/main" id="{00000000-0008-0000-2E00-00000B000000}"/>
            </a:ext>
          </a:extLst>
        </xdr:cNvPr>
        <xdr:cNvPicPr>
          <a:picLocks noChangeAspect="1"/>
        </xdr:cNvPicPr>
      </xdr:nvPicPr>
      <xdr:blipFill>
        <a:blip xmlns:r="http://schemas.openxmlformats.org/officeDocument/2006/relationships" r:embed="rId9"/>
        <a:stretch>
          <a:fillRect/>
        </a:stretch>
      </xdr:blipFill>
      <xdr:spPr>
        <a:xfrm>
          <a:off x="28098750" y="69113400"/>
          <a:ext cx="13009524" cy="7314286"/>
        </a:xfrm>
        <a:prstGeom prst="rect">
          <a:avLst/>
        </a:prstGeom>
      </xdr:spPr>
    </xdr:pic>
    <xdr:clientData/>
  </xdr:twoCellAnchor>
  <xdr:twoCellAnchor editAs="oneCell">
    <xdr:from>
      <xdr:col>54</xdr:col>
      <xdr:colOff>0</xdr:colOff>
      <xdr:row>42</xdr:row>
      <xdr:rowOff>1571623</xdr:rowOff>
    </xdr:from>
    <xdr:to>
      <xdr:col>66</xdr:col>
      <xdr:colOff>746087</xdr:colOff>
      <xdr:row>44</xdr:row>
      <xdr:rowOff>1289723</xdr:rowOff>
    </xdr:to>
    <xdr:pic>
      <xdr:nvPicPr>
        <xdr:cNvPr id="10" name="Imagen 9">
          <a:extLst>
            <a:ext uri="{FF2B5EF4-FFF2-40B4-BE49-F238E27FC236}">
              <a16:creationId xmlns:a16="http://schemas.microsoft.com/office/drawing/2014/main" id="{00000000-0008-0000-2E00-00000A000000}"/>
            </a:ext>
          </a:extLst>
        </xdr:cNvPr>
        <xdr:cNvPicPr>
          <a:picLocks noChangeAspect="1"/>
        </xdr:cNvPicPr>
      </xdr:nvPicPr>
      <xdr:blipFill rotWithShape="1">
        <a:blip xmlns:r="http://schemas.openxmlformats.org/officeDocument/2006/relationships" r:embed="rId10"/>
        <a:srcRect t="26045"/>
        <a:stretch/>
      </xdr:blipFill>
      <xdr:spPr>
        <a:xfrm>
          <a:off x="39028688" y="22169436"/>
          <a:ext cx="13009524" cy="5409287"/>
        </a:xfrm>
        <a:prstGeom prst="rect">
          <a:avLst/>
        </a:prstGeom>
      </xdr:spPr>
    </xdr:pic>
    <xdr:clientData/>
  </xdr:twoCellAnchor>
  <xdr:twoCellAnchor editAs="oneCell">
    <xdr:from>
      <xdr:col>54</xdr:col>
      <xdr:colOff>0</xdr:colOff>
      <xdr:row>44</xdr:row>
      <xdr:rowOff>1666874</xdr:rowOff>
    </xdr:from>
    <xdr:to>
      <xdr:col>66</xdr:col>
      <xdr:colOff>746087</xdr:colOff>
      <xdr:row>49</xdr:row>
      <xdr:rowOff>1146847</xdr:rowOff>
    </xdr:to>
    <xdr:pic>
      <xdr:nvPicPr>
        <xdr:cNvPr id="12" name="Imagen 11">
          <a:extLst>
            <a:ext uri="{FF2B5EF4-FFF2-40B4-BE49-F238E27FC236}">
              <a16:creationId xmlns:a16="http://schemas.microsoft.com/office/drawing/2014/main" id="{00000000-0008-0000-2E00-00000C000000}"/>
            </a:ext>
          </a:extLst>
        </xdr:cNvPr>
        <xdr:cNvPicPr>
          <a:picLocks noChangeAspect="1"/>
        </xdr:cNvPicPr>
      </xdr:nvPicPr>
      <xdr:blipFill rotWithShape="1">
        <a:blip xmlns:r="http://schemas.openxmlformats.org/officeDocument/2006/relationships" r:embed="rId11"/>
        <a:srcRect t="22789"/>
        <a:stretch/>
      </xdr:blipFill>
      <xdr:spPr>
        <a:xfrm>
          <a:off x="39028688" y="27955874"/>
          <a:ext cx="13009524" cy="5647411"/>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oneCellAnchor>
    <xdr:from>
      <xdr:col>4</xdr:col>
      <xdr:colOff>457200</xdr:colOff>
      <xdr:row>42</xdr:row>
      <xdr:rowOff>152401</xdr:rowOff>
    </xdr:from>
    <xdr:ext cx="9486900" cy="4610100"/>
    <xdr:pic>
      <xdr:nvPicPr>
        <xdr:cNvPr id="2" name="Imagen 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1"/>
        <a:stretch>
          <a:fillRect/>
        </a:stretch>
      </xdr:blipFill>
      <xdr:spPr>
        <a:xfrm>
          <a:off x="3505200" y="8153401"/>
          <a:ext cx="9486900" cy="4610100"/>
        </a:xfrm>
        <a:prstGeom prst="rect">
          <a:avLst/>
        </a:prstGeom>
      </xdr:spPr>
    </xdr:pic>
    <xdr:clientData/>
  </xdr:oneCellAnchor>
  <xdr:oneCellAnchor>
    <xdr:from>
      <xdr:col>0</xdr:col>
      <xdr:colOff>23811</xdr:colOff>
      <xdr:row>99</xdr:row>
      <xdr:rowOff>47623</xdr:rowOff>
    </xdr:from>
    <xdr:ext cx="12382688" cy="1857377"/>
    <xdr:pic>
      <xdr:nvPicPr>
        <xdr:cNvPr id="3" name="Imagen 2">
          <a:extLst>
            <a:ext uri="{FF2B5EF4-FFF2-40B4-BE49-F238E27FC236}">
              <a16:creationId xmlns:a16="http://schemas.microsoft.com/office/drawing/2014/main" id="{00000000-0008-0000-2F00-000003000000}"/>
            </a:ext>
          </a:extLst>
        </xdr:cNvPr>
        <xdr:cNvPicPr>
          <a:picLocks noChangeAspect="1"/>
        </xdr:cNvPicPr>
      </xdr:nvPicPr>
      <xdr:blipFill rotWithShape="1">
        <a:blip xmlns:r="http://schemas.openxmlformats.org/officeDocument/2006/relationships" r:embed="rId2"/>
        <a:srcRect l="22513" t="54174" r="24406" b="31632"/>
        <a:stretch/>
      </xdr:blipFill>
      <xdr:spPr>
        <a:xfrm>
          <a:off x="23811" y="18907123"/>
          <a:ext cx="12382688" cy="1857377"/>
        </a:xfrm>
        <a:prstGeom prst="rect">
          <a:avLst/>
        </a:prstGeom>
      </xdr:spPr>
    </xdr:pic>
    <xdr:clientData/>
  </xdr:oneCellAnchor>
  <xdr:oneCellAnchor>
    <xdr:from>
      <xdr:col>54</xdr:col>
      <xdr:colOff>1611925</xdr:colOff>
      <xdr:row>2</xdr:row>
      <xdr:rowOff>219810</xdr:rowOff>
    </xdr:from>
    <xdr:ext cx="9205544" cy="8203479"/>
    <xdr:pic>
      <xdr:nvPicPr>
        <xdr:cNvPr id="4" name="Imagen 3">
          <a:extLst>
            <a:ext uri="{FF2B5EF4-FFF2-40B4-BE49-F238E27FC236}">
              <a16:creationId xmlns:a16="http://schemas.microsoft.com/office/drawing/2014/main" id="{00000000-0008-0000-2F00-000004000000}"/>
            </a:ext>
          </a:extLst>
        </xdr:cNvPr>
        <xdr:cNvPicPr>
          <a:picLocks noChangeAspect="1"/>
        </xdr:cNvPicPr>
      </xdr:nvPicPr>
      <xdr:blipFill>
        <a:blip xmlns:r="http://schemas.openxmlformats.org/officeDocument/2006/relationships" r:embed="rId3"/>
        <a:stretch>
          <a:fillRect/>
        </a:stretch>
      </xdr:blipFill>
      <xdr:spPr>
        <a:xfrm>
          <a:off x="41912200" y="572235"/>
          <a:ext cx="9205544" cy="8203479"/>
        </a:xfrm>
        <a:prstGeom prst="rect">
          <a:avLst/>
        </a:prstGeom>
      </xdr:spPr>
    </xdr:pic>
    <xdr:clientData/>
  </xdr:oneCellAnchor>
  <xdr:oneCellAnchor>
    <xdr:from>
      <xdr:col>54</xdr:col>
      <xdr:colOff>1648557</xdr:colOff>
      <xdr:row>30</xdr:row>
      <xdr:rowOff>1392115</xdr:rowOff>
    </xdr:from>
    <xdr:ext cx="10670802" cy="5007218"/>
    <xdr:pic>
      <xdr:nvPicPr>
        <xdr:cNvPr id="5" name="Imagen 4">
          <a:extLst>
            <a:ext uri="{FF2B5EF4-FFF2-40B4-BE49-F238E27FC236}">
              <a16:creationId xmlns:a16="http://schemas.microsoft.com/office/drawing/2014/main" id="{00000000-0008-0000-2F00-000005000000}"/>
            </a:ext>
          </a:extLst>
        </xdr:cNvPr>
        <xdr:cNvPicPr>
          <a:picLocks noChangeAspect="1"/>
        </xdr:cNvPicPr>
      </xdr:nvPicPr>
      <xdr:blipFill>
        <a:blip xmlns:r="http://schemas.openxmlformats.org/officeDocument/2006/relationships" r:embed="rId4"/>
        <a:stretch>
          <a:fillRect/>
        </a:stretch>
      </xdr:blipFill>
      <xdr:spPr>
        <a:xfrm>
          <a:off x="41910732" y="5906965"/>
          <a:ext cx="10670802" cy="5007218"/>
        </a:xfrm>
        <a:prstGeom prst="rect">
          <a:avLst/>
        </a:prstGeom>
      </xdr:spPr>
    </xdr:pic>
    <xdr:clientData/>
  </xdr:oneCellAnchor>
  <xdr:oneCellAnchor>
    <xdr:from>
      <xdr:col>54</xdr:col>
      <xdr:colOff>1648558</xdr:colOff>
      <xdr:row>32</xdr:row>
      <xdr:rowOff>2491153</xdr:rowOff>
    </xdr:from>
    <xdr:ext cx="10690913" cy="4970584"/>
    <xdr:pic>
      <xdr:nvPicPr>
        <xdr:cNvPr id="6" name="Imagen 5">
          <a:extLst>
            <a:ext uri="{FF2B5EF4-FFF2-40B4-BE49-F238E27FC236}">
              <a16:creationId xmlns:a16="http://schemas.microsoft.com/office/drawing/2014/main" id="{00000000-0008-0000-2F00-000006000000}"/>
            </a:ext>
          </a:extLst>
        </xdr:cNvPr>
        <xdr:cNvPicPr>
          <a:picLocks noChangeAspect="1"/>
        </xdr:cNvPicPr>
      </xdr:nvPicPr>
      <xdr:blipFill>
        <a:blip xmlns:r="http://schemas.openxmlformats.org/officeDocument/2006/relationships" r:embed="rId5"/>
        <a:stretch>
          <a:fillRect/>
        </a:stretch>
      </xdr:blipFill>
      <xdr:spPr>
        <a:xfrm>
          <a:off x="41910733" y="6282103"/>
          <a:ext cx="10690913" cy="4970584"/>
        </a:xfrm>
        <a:prstGeom prst="rect">
          <a:avLst/>
        </a:prstGeom>
      </xdr:spPr>
    </xdr:pic>
    <xdr:clientData/>
  </xdr:oneCellAnchor>
  <xdr:oneCellAnchor>
    <xdr:from>
      <xdr:col>9</xdr:col>
      <xdr:colOff>571500</xdr:colOff>
      <xdr:row>91</xdr:row>
      <xdr:rowOff>342900</xdr:rowOff>
    </xdr:from>
    <xdr:ext cx="6915150" cy="9104686"/>
    <xdr:pic>
      <xdr:nvPicPr>
        <xdr:cNvPr id="7" name="Imagen 6">
          <a:extLst>
            <a:ext uri="{FF2B5EF4-FFF2-40B4-BE49-F238E27FC236}">
              <a16:creationId xmlns:a16="http://schemas.microsoft.com/office/drawing/2014/main" id="{00000000-0008-0000-2F00-000007000000}"/>
            </a:ext>
          </a:extLst>
        </xdr:cNvPr>
        <xdr:cNvPicPr>
          <a:picLocks noChangeAspect="1"/>
        </xdr:cNvPicPr>
      </xdr:nvPicPr>
      <xdr:blipFill>
        <a:blip xmlns:r="http://schemas.openxmlformats.org/officeDocument/2006/relationships" r:embed="rId6"/>
        <a:stretch>
          <a:fillRect/>
        </a:stretch>
      </xdr:blipFill>
      <xdr:spPr>
        <a:xfrm>
          <a:off x="7429500" y="17526000"/>
          <a:ext cx="6915150" cy="9104686"/>
        </a:xfrm>
        <a:prstGeom prst="rect">
          <a:avLst/>
        </a:prstGeom>
      </xdr:spPr>
    </xdr:pic>
    <xdr:clientData/>
  </xdr:oneCellAnchor>
  <xdr:oneCellAnchor>
    <xdr:from>
      <xdr:col>5</xdr:col>
      <xdr:colOff>247649</xdr:colOff>
      <xdr:row>88</xdr:row>
      <xdr:rowOff>685800</xdr:rowOff>
    </xdr:from>
    <xdr:ext cx="16129007" cy="914400"/>
    <xdr:pic>
      <xdr:nvPicPr>
        <xdr:cNvPr id="8" name="Imagen 7">
          <a:extLst>
            <a:ext uri="{FF2B5EF4-FFF2-40B4-BE49-F238E27FC236}">
              <a16:creationId xmlns:a16="http://schemas.microsoft.com/office/drawing/2014/main" id="{00000000-0008-0000-2F00-000008000000}"/>
            </a:ext>
          </a:extLst>
        </xdr:cNvPr>
        <xdr:cNvPicPr>
          <a:picLocks noChangeAspect="1"/>
        </xdr:cNvPicPr>
      </xdr:nvPicPr>
      <xdr:blipFill>
        <a:blip xmlns:r="http://schemas.openxmlformats.org/officeDocument/2006/relationships" r:embed="rId7"/>
        <a:stretch>
          <a:fillRect/>
        </a:stretch>
      </xdr:blipFill>
      <xdr:spPr>
        <a:xfrm>
          <a:off x="4057649" y="16954500"/>
          <a:ext cx="16129007" cy="914400"/>
        </a:xfrm>
        <a:prstGeom prst="rect">
          <a:avLst/>
        </a:prstGeom>
      </xdr:spPr>
    </xdr:pic>
    <xdr:clientData/>
  </xdr:oneCellAnchor>
  <xdr:twoCellAnchor editAs="oneCell">
    <xdr:from>
      <xdr:col>0</xdr:col>
      <xdr:colOff>0</xdr:colOff>
      <xdr:row>111</xdr:row>
      <xdr:rowOff>0</xdr:rowOff>
    </xdr:from>
    <xdr:to>
      <xdr:col>4</xdr:col>
      <xdr:colOff>4865649</xdr:colOff>
      <xdr:row>150</xdr:row>
      <xdr:rowOff>27661</xdr:rowOff>
    </xdr:to>
    <xdr:pic>
      <xdr:nvPicPr>
        <xdr:cNvPr id="9" name="Imagen 8">
          <a:extLst>
            <a:ext uri="{FF2B5EF4-FFF2-40B4-BE49-F238E27FC236}">
              <a16:creationId xmlns:a16="http://schemas.microsoft.com/office/drawing/2014/main" id="{00000000-0008-0000-2F00-000009000000}"/>
            </a:ext>
          </a:extLst>
        </xdr:cNvPr>
        <xdr:cNvPicPr>
          <a:picLocks noChangeAspect="1"/>
        </xdr:cNvPicPr>
      </xdr:nvPicPr>
      <xdr:blipFill>
        <a:blip xmlns:r="http://schemas.openxmlformats.org/officeDocument/2006/relationships" r:embed="rId8"/>
        <a:stretch>
          <a:fillRect/>
        </a:stretch>
      </xdr:blipFill>
      <xdr:spPr>
        <a:xfrm>
          <a:off x="0" y="71127938"/>
          <a:ext cx="13009524" cy="7314286"/>
        </a:xfrm>
        <a:prstGeom prst="rect">
          <a:avLst/>
        </a:prstGeom>
      </xdr:spPr>
    </xdr:pic>
    <xdr:clientData/>
  </xdr:twoCellAnchor>
  <xdr:twoCellAnchor editAs="oneCell">
    <xdr:from>
      <xdr:col>4</xdr:col>
      <xdr:colOff>5167313</xdr:colOff>
      <xdr:row>119</xdr:row>
      <xdr:rowOff>142875</xdr:rowOff>
    </xdr:from>
    <xdr:to>
      <xdr:col>9</xdr:col>
      <xdr:colOff>1650215</xdr:colOff>
      <xdr:row>183</xdr:row>
      <xdr:rowOff>142875</xdr:rowOff>
    </xdr:to>
    <xdr:pic>
      <xdr:nvPicPr>
        <xdr:cNvPr id="10" name="Imagen 9">
          <a:extLst>
            <a:ext uri="{FF2B5EF4-FFF2-40B4-BE49-F238E27FC236}">
              <a16:creationId xmlns:a16="http://schemas.microsoft.com/office/drawing/2014/main" id="{00000000-0008-0000-2F00-00000A000000}"/>
            </a:ext>
          </a:extLst>
        </xdr:cNvPr>
        <xdr:cNvPicPr>
          <a:picLocks noChangeAspect="1"/>
        </xdr:cNvPicPr>
      </xdr:nvPicPr>
      <xdr:blipFill rotWithShape="1">
        <a:blip xmlns:r="http://schemas.openxmlformats.org/officeDocument/2006/relationships" r:embed="rId9"/>
        <a:srcRect l="24527" t="22464" r="29896"/>
        <a:stretch/>
      </xdr:blipFill>
      <xdr:spPr>
        <a:xfrm>
          <a:off x="13311188" y="72651938"/>
          <a:ext cx="12746840" cy="12192000"/>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oneCellAnchor>
    <xdr:from>
      <xdr:col>4</xdr:col>
      <xdr:colOff>457200</xdr:colOff>
      <xdr:row>42</xdr:row>
      <xdr:rowOff>152401</xdr:rowOff>
    </xdr:from>
    <xdr:ext cx="9468644" cy="4610100"/>
    <xdr:pic>
      <xdr:nvPicPr>
        <xdr:cNvPr id="2" name="Imagen 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1"/>
        <a:stretch>
          <a:fillRect/>
        </a:stretch>
      </xdr:blipFill>
      <xdr:spPr>
        <a:xfrm>
          <a:off x="3505200" y="8153401"/>
          <a:ext cx="9468644" cy="4610100"/>
        </a:xfrm>
        <a:prstGeom prst="rect">
          <a:avLst/>
        </a:prstGeom>
      </xdr:spPr>
    </xdr:pic>
    <xdr:clientData/>
  </xdr:oneCellAnchor>
  <xdr:oneCellAnchor>
    <xdr:from>
      <xdr:col>0</xdr:col>
      <xdr:colOff>23811</xdr:colOff>
      <xdr:row>99</xdr:row>
      <xdr:rowOff>47623</xdr:rowOff>
    </xdr:from>
    <xdr:ext cx="12366019" cy="1738314"/>
    <xdr:pic>
      <xdr:nvPicPr>
        <xdr:cNvPr id="3" name="Imagen 2">
          <a:extLst>
            <a:ext uri="{FF2B5EF4-FFF2-40B4-BE49-F238E27FC236}">
              <a16:creationId xmlns:a16="http://schemas.microsoft.com/office/drawing/2014/main" id="{00000000-0008-0000-3000-000003000000}"/>
            </a:ext>
          </a:extLst>
        </xdr:cNvPr>
        <xdr:cNvPicPr>
          <a:picLocks noChangeAspect="1"/>
        </xdr:cNvPicPr>
      </xdr:nvPicPr>
      <xdr:blipFill rotWithShape="1">
        <a:blip xmlns:r="http://schemas.openxmlformats.org/officeDocument/2006/relationships" r:embed="rId2"/>
        <a:srcRect l="22513" t="54174" r="24406" b="31632"/>
        <a:stretch/>
      </xdr:blipFill>
      <xdr:spPr>
        <a:xfrm>
          <a:off x="23811" y="18907123"/>
          <a:ext cx="12366019" cy="1738314"/>
        </a:xfrm>
        <a:prstGeom prst="rect">
          <a:avLst/>
        </a:prstGeom>
      </xdr:spPr>
    </xdr:pic>
    <xdr:clientData/>
  </xdr:oneCellAnchor>
  <xdr:oneCellAnchor>
    <xdr:from>
      <xdr:col>54</xdr:col>
      <xdr:colOff>1611925</xdr:colOff>
      <xdr:row>2</xdr:row>
      <xdr:rowOff>219810</xdr:rowOff>
    </xdr:from>
    <xdr:ext cx="9137282" cy="8097116"/>
    <xdr:pic>
      <xdr:nvPicPr>
        <xdr:cNvPr id="4" name="Imagen 3">
          <a:extLst>
            <a:ext uri="{FF2B5EF4-FFF2-40B4-BE49-F238E27FC236}">
              <a16:creationId xmlns:a16="http://schemas.microsoft.com/office/drawing/2014/main" id="{00000000-0008-0000-3000-000004000000}"/>
            </a:ext>
          </a:extLst>
        </xdr:cNvPr>
        <xdr:cNvPicPr>
          <a:picLocks noChangeAspect="1"/>
        </xdr:cNvPicPr>
      </xdr:nvPicPr>
      <xdr:blipFill>
        <a:blip xmlns:r="http://schemas.openxmlformats.org/officeDocument/2006/relationships" r:embed="rId3"/>
        <a:stretch>
          <a:fillRect/>
        </a:stretch>
      </xdr:blipFill>
      <xdr:spPr>
        <a:xfrm>
          <a:off x="41912200" y="572235"/>
          <a:ext cx="9137282" cy="8097116"/>
        </a:xfrm>
        <a:prstGeom prst="rect">
          <a:avLst/>
        </a:prstGeom>
      </xdr:spPr>
    </xdr:pic>
    <xdr:clientData/>
  </xdr:oneCellAnchor>
  <xdr:oneCellAnchor>
    <xdr:from>
      <xdr:col>54</xdr:col>
      <xdr:colOff>1648557</xdr:colOff>
      <xdr:row>30</xdr:row>
      <xdr:rowOff>1392115</xdr:rowOff>
    </xdr:from>
    <xdr:ext cx="10586665" cy="4994518"/>
    <xdr:pic>
      <xdr:nvPicPr>
        <xdr:cNvPr id="5" name="Imagen 4">
          <a:extLst>
            <a:ext uri="{FF2B5EF4-FFF2-40B4-BE49-F238E27FC236}">
              <a16:creationId xmlns:a16="http://schemas.microsoft.com/office/drawing/2014/main" id="{00000000-0008-0000-3000-000005000000}"/>
            </a:ext>
          </a:extLst>
        </xdr:cNvPr>
        <xdr:cNvPicPr>
          <a:picLocks noChangeAspect="1"/>
        </xdr:cNvPicPr>
      </xdr:nvPicPr>
      <xdr:blipFill>
        <a:blip xmlns:r="http://schemas.openxmlformats.org/officeDocument/2006/relationships" r:embed="rId4"/>
        <a:stretch>
          <a:fillRect/>
        </a:stretch>
      </xdr:blipFill>
      <xdr:spPr>
        <a:xfrm>
          <a:off x="41910732" y="5906965"/>
          <a:ext cx="10586665" cy="4994518"/>
        </a:xfrm>
        <a:prstGeom prst="rect">
          <a:avLst/>
        </a:prstGeom>
      </xdr:spPr>
    </xdr:pic>
    <xdr:clientData/>
  </xdr:oneCellAnchor>
  <xdr:oneCellAnchor>
    <xdr:from>
      <xdr:col>54</xdr:col>
      <xdr:colOff>1648558</xdr:colOff>
      <xdr:row>32</xdr:row>
      <xdr:rowOff>2491153</xdr:rowOff>
    </xdr:from>
    <xdr:ext cx="10606776" cy="4957884"/>
    <xdr:pic>
      <xdr:nvPicPr>
        <xdr:cNvPr id="6" name="Imagen 5">
          <a:extLst>
            <a:ext uri="{FF2B5EF4-FFF2-40B4-BE49-F238E27FC236}">
              <a16:creationId xmlns:a16="http://schemas.microsoft.com/office/drawing/2014/main" id="{00000000-0008-0000-3000-000006000000}"/>
            </a:ext>
          </a:extLst>
        </xdr:cNvPr>
        <xdr:cNvPicPr>
          <a:picLocks noChangeAspect="1"/>
        </xdr:cNvPicPr>
      </xdr:nvPicPr>
      <xdr:blipFill>
        <a:blip xmlns:r="http://schemas.openxmlformats.org/officeDocument/2006/relationships" r:embed="rId5"/>
        <a:stretch>
          <a:fillRect/>
        </a:stretch>
      </xdr:blipFill>
      <xdr:spPr>
        <a:xfrm>
          <a:off x="41910733" y="6282103"/>
          <a:ext cx="10606776" cy="4957884"/>
        </a:xfrm>
        <a:prstGeom prst="rect">
          <a:avLst/>
        </a:prstGeom>
      </xdr:spPr>
    </xdr:pic>
    <xdr:clientData/>
  </xdr:oneCellAnchor>
  <xdr:oneCellAnchor>
    <xdr:from>
      <xdr:col>8</xdr:col>
      <xdr:colOff>1466850</xdr:colOff>
      <xdr:row>91</xdr:row>
      <xdr:rowOff>476250</xdr:rowOff>
    </xdr:from>
    <xdr:ext cx="6966744" cy="8150757"/>
    <xdr:pic>
      <xdr:nvPicPr>
        <xdr:cNvPr id="7" name="Imagen 6">
          <a:extLst>
            <a:ext uri="{FF2B5EF4-FFF2-40B4-BE49-F238E27FC236}">
              <a16:creationId xmlns:a16="http://schemas.microsoft.com/office/drawing/2014/main" id="{00000000-0008-0000-3000-000007000000}"/>
            </a:ext>
          </a:extLst>
        </xdr:cNvPr>
        <xdr:cNvPicPr>
          <a:picLocks noChangeAspect="1"/>
        </xdr:cNvPicPr>
      </xdr:nvPicPr>
      <xdr:blipFill>
        <a:blip xmlns:r="http://schemas.openxmlformats.org/officeDocument/2006/relationships" r:embed="rId6"/>
        <a:stretch>
          <a:fillRect/>
        </a:stretch>
      </xdr:blipFill>
      <xdr:spPr>
        <a:xfrm>
          <a:off x="6858000" y="17526000"/>
          <a:ext cx="6966744" cy="8150757"/>
        </a:xfrm>
        <a:prstGeom prst="rect">
          <a:avLst/>
        </a:prstGeom>
      </xdr:spPr>
    </xdr:pic>
    <xdr:clientData/>
  </xdr:oneCellAnchor>
  <xdr:oneCellAnchor>
    <xdr:from>
      <xdr:col>5</xdr:col>
      <xdr:colOff>314406</xdr:colOff>
      <xdr:row>88</xdr:row>
      <xdr:rowOff>761794</xdr:rowOff>
    </xdr:from>
    <xdr:ext cx="16017027" cy="998888"/>
    <xdr:pic>
      <xdr:nvPicPr>
        <xdr:cNvPr id="8" name="Imagen 7">
          <a:extLst>
            <a:ext uri="{FF2B5EF4-FFF2-40B4-BE49-F238E27FC236}">
              <a16:creationId xmlns:a16="http://schemas.microsoft.com/office/drawing/2014/main" id="{00000000-0008-0000-3000-000008000000}"/>
            </a:ext>
          </a:extLst>
        </xdr:cNvPr>
        <xdr:cNvPicPr>
          <a:picLocks noChangeAspect="1"/>
        </xdr:cNvPicPr>
      </xdr:nvPicPr>
      <xdr:blipFill>
        <a:blip xmlns:r="http://schemas.openxmlformats.org/officeDocument/2006/relationships" r:embed="rId7"/>
        <a:stretch>
          <a:fillRect/>
        </a:stretch>
      </xdr:blipFill>
      <xdr:spPr>
        <a:xfrm>
          <a:off x="4124406" y="16954294"/>
          <a:ext cx="16017027" cy="998888"/>
        </a:xfrm>
        <a:prstGeom prst="rect">
          <a:avLst/>
        </a:prstGeom>
      </xdr:spPr>
    </xdr:pic>
    <xdr:clientData/>
  </xdr:oneCellAnchor>
</xdr:wsDr>
</file>

<file path=xl/drawings/drawing50.xml><?xml version="1.0" encoding="utf-8"?>
<xdr:wsDr xmlns:xdr="http://schemas.openxmlformats.org/drawingml/2006/spreadsheetDrawing" xmlns:a="http://schemas.openxmlformats.org/drawingml/2006/main">
  <xdr:oneCellAnchor>
    <xdr:from>
      <xdr:col>4</xdr:col>
      <xdr:colOff>457200</xdr:colOff>
      <xdr:row>42</xdr:row>
      <xdr:rowOff>152401</xdr:rowOff>
    </xdr:from>
    <xdr:ext cx="9469506" cy="4610100"/>
    <xdr:pic>
      <xdr:nvPicPr>
        <xdr:cNvPr id="2" name="Imagen 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1"/>
        <a:stretch>
          <a:fillRect/>
        </a:stretch>
      </xdr:blipFill>
      <xdr:spPr>
        <a:xfrm>
          <a:off x="3505200" y="8153401"/>
          <a:ext cx="9469506" cy="4610100"/>
        </a:xfrm>
        <a:prstGeom prst="rect">
          <a:avLst/>
        </a:prstGeom>
      </xdr:spPr>
    </xdr:pic>
    <xdr:clientData/>
  </xdr:oneCellAnchor>
  <xdr:oneCellAnchor>
    <xdr:from>
      <xdr:col>0</xdr:col>
      <xdr:colOff>23811</xdr:colOff>
      <xdr:row>99</xdr:row>
      <xdr:rowOff>47623</xdr:rowOff>
    </xdr:from>
    <xdr:ext cx="12368608" cy="1815964"/>
    <xdr:pic>
      <xdr:nvPicPr>
        <xdr:cNvPr id="3" name="Imagen 2">
          <a:extLst>
            <a:ext uri="{FF2B5EF4-FFF2-40B4-BE49-F238E27FC236}">
              <a16:creationId xmlns:a16="http://schemas.microsoft.com/office/drawing/2014/main" id="{00000000-0008-0000-3100-000003000000}"/>
            </a:ext>
          </a:extLst>
        </xdr:cNvPr>
        <xdr:cNvPicPr>
          <a:picLocks noChangeAspect="1"/>
        </xdr:cNvPicPr>
      </xdr:nvPicPr>
      <xdr:blipFill rotWithShape="1">
        <a:blip xmlns:r="http://schemas.openxmlformats.org/officeDocument/2006/relationships" r:embed="rId2"/>
        <a:srcRect l="22513" t="54174" r="24406" b="31632"/>
        <a:stretch/>
      </xdr:blipFill>
      <xdr:spPr>
        <a:xfrm>
          <a:off x="23811" y="18907123"/>
          <a:ext cx="12368608" cy="1815964"/>
        </a:xfrm>
        <a:prstGeom prst="rect">
          <a:avLst/>
        </a:prstGeom>
      </xdr:spPr>
    </xdr:pic>
    <xdr:clientData/>
  </xdr:oneCellAnchor>
  <xdr:oneCellAnchor>
    <xdr:from>
      <xdr:col>54</xdr:col>
      <xdr:colOff>1611925</xdr:colOff>
      <xdr:row>2</xdr:row>
      <xdr:rowOff>219810</xdr:rowOff>
    </xdr:from>
    <xdr:ext cx="9228736" cy="8105744"/>
    <xdr:pic>
      <xdr:nvPicPr>
        <xdr:cNvPr id="4" name="Imagen 3">
          <a:extLst>
            <a:ext uri="{FF2B5EF4-FFF2-40B4-BE49-F238E27FC236}">
              <a16:creationId xmlns:a16="http://schemas.microsoft.com/office/drawing/2014/main" id="{00000000-0008-0000-3100-000004000000}"/>
            </a:ext>
          </a:extLst>
        </xdr:cNvPr>
        <xdr:cNvPicPr>
          <a:picLocks noChangeAspect="1"/>
        </xdr:cNvPicPr>
      </xdr:nvPicPr>
      <xdr:blipFill>
        <a:blip xmlns:r="http://schemas.openxmlformats.org/officeDocument/2006/relationships" r:embed="rId3"/>
        <a:stretch>
          <a:fillRect/>
        </a:stretch>
      </xdr:blipFill>
      <xdr:spPr>
        <a:xfrm>
          <a:off x="41912200" y="572235"/>
          <a:ext cx="9228736" cy="8105744"/>
        </a:xfrm>
        <a:prstGeom prst="rect">
          <a:avLst/>
        </a:prstGeom>
      </xdr:spPr>
    </xdr:pic>
    <xdr:clientData/>
  </xdr:oneCellAnchor>
  <xdr:oneCellAnchor>
    <xdr:from>
      <xdr:col>54</xdr:col>
      <xdr:colOff>1648557</xdr:colOff>
      <xdr:row>30</xdr:row>
      <xdr:rowOff>1392115</xdr:rowOff>
    </xdr:from>
    <xdr:ext cx="10702276" cy="5001421"/>
    <xdr:pic>
      <xdr:nvPicPr>
        <xdr:cNvPr id="5" name="Imagen 4">
          <a:extLst>
            <a:ext uri="{FF2B5EF4-FFF2-40B4-BE49-F238E27FC236}">
              <a16:creationId xmlns:a16="http://schemas.microsoft.com/office/drawing/2014/main" id="{00000000-0008-0000-3100-000005000000}"/>
            </a:ext>
          </a:extLst>
        </xdr:cNvPr>
        <xdr:cNvPicPr>
          <a:picLocks noChangeAspect="1"/>
        </xdr:cNvPicPr>
      </xdr:nvPicPr>
      <xdr:blipFill>
        <a:blip xmlns:r="http://schemas.openxmlformats.org/officeDocument/2006/relationships" r:embed="rId4"/>
        <a:stretch>
          <a:fillRect/>
        </a:stretch>
      </xdr:blipFill>
      <xdr:spPr>
        <a:xfrm>
          <a:off x="41910732" y="5906965"/>
          <a:ext cx="10702276" cy="5001421"/>
        </a:xfrm>
        <a:prstGeom prst="rect">
          <a:avLst/>
        </a:prstGeom>
      </xdr:spPr>
    </xdr:pic>
    <xdr:clientData/>
  </xdr:oneCellAnchor>
  <xdr:oneCellAnchor>
    <xdr:from>
      <xdr:col>54</xdr:col>
      <xdr:colOff>1648558</xdr:colOff>
      <xdr:row>32</xdr:row>
      <xdr:rowOff>2491153</xdr:rowOff>
    </xdr:from>
    <xdr:ext cx="10722387" cy="4954847"/>
    <xdr:pic>
      <xdr:nvPicPr>
        <xdr:cNvPr id="6" name="Imagen 5">
          <a:extLst>
            <a:ext uri="{FF2B5EF4-FFF2-40B4-BE49-F238E27FC236}">
              <a16:creationId xmlns:a16="http://schemas.microsoft.com/office/drawing/2014/main" id="{00000000-0008-0000-3100-000006000000}"/>
            </a:ext>
          </a:extLst>
        </xdr:cNvPr>
        <xdr:cNvPicPr>
          <a:picLocks noChangeAspect="1"/>
        </xdr:cNvPicPr>
      </xdr:nvPicPr>
      <xdr:blipFill>
        <a:blip xmlns:r="http://schemas.openxmlformats.org/officeDocument/2006/relationships" r:embed="rId5"/>
        <a:stretch>
          <a:fillRect/>
        </a:stretch>
      </xdr:blipFill>
      <xdr:spPr>
        <a:xfrm>
          <a:off x="41910733" y="6282103"/>
          <a:ext cx="10722387" cy="4954847"/>
        </a:xfrm>
        <a:prstGeom prst="rect">
          <a:avLst/>
        </a:prstGeom>
      </xdr:spPr>
    </xdr:pic>
    <xdr:clientData/>
  </xdr:oneCellAnchor>
  <xdr:twoCellAnchor editAs="oneCell">
    <xdr:from>
      <xdr:col>1</xdr:col>
      <xdr:colOff>1594401</xdr:colOff>
      <xdr:row>88</xdr:row>
      <xdr:rowOff>41412</xdr:rowOff>
    </xdr:from>
    <xdr:to>
      <xdr:col>4</xdr:col>
      <xdr:colOff>6008684</xdr:colOff>
      <xdr:row>88</xdr:row>
      <xdr:rowOff>2464076</xdr:rowOff>
    </xdr:to>
    <xdr:pic>
      <xdr:nvPicPr>
        <xdr:cNvPr id="7" name="Imagen 6">
          <a:extLst>
            <a:ext uri="{FF2B5EF4-FFF2-40B4-BE49-F238E27FC236}">
              <a16:creationId xmlns:a16="http://schemas.microsoft.com/office/drawing/2014/main" id="{00000000-0008-0000-3100-000007000000}"/>
            </a:ext>
          </a:extLst>
        </xdr:cNvPr>
        <xdr:cNvPicPr>
          <a:picLocks noChangeAspect="1"/>
        </xdr:cNvPicPr>
      </xdr:nvPicPr>
      <xdr:blipFill rotWithShape="1">
        <a:blip xmlns:r="http://schemas.openxmlformats.org/officeDocument/2006/relationships" r:embed="rId6"/>
        <a:srcRect l="45748" t="43484" r="16317" b="40008"/>
        <a:stretch/>
      </xdr:blipFill>
      <xdr:spPr>
        <a:xfrm>
          <a:off x="3085271" y="67751738"/>
          <a:ext cx="11081783" cy="2422664"/>
        </a:xfrm>
        <a:prstGeom prst="rect">
          <a:avLst/>
        </a:prstGeom>
      </xdr:spPr>
    </xdr:pic>
    <xdr:clientData/>
  </xdr:twoCellAnchor>
  <xdr:twoCellAnchor editAs="oneCell">
    <xdr:from>
      <xdr:col>3</xdr:col>
      <xdr:colOff>1619250</xdr:colOff>
      <xdr:row>111</xdr:row>
      <xdr:rowOff>31749</xdr:rowOff>
    </xdr:from>
    <xdr:to>
      <xdr:col>8</xdr:col>
      <xdr:colOff>95250</xdr:colOff>
      <xdr:row>226</xdr:row>
      <xdr:rowOff>161440</xdr:rowOff>
    </xdr:to>
    <xdr:pic>
      <xdr:nvPicPr>
        <xdr:cNvPr id="8" name="Imagen 7">
          <a:extLst>
            <a:ext uri="{FF2B5EF4-FFF2-40B4-BE49-F238E27FC236}">
              <a16:creationId xmlns:a16="http://schemas.microsoft.com/office/drawing/2014/main" id="{00000000-0008-0000-3100-000008000000}"/>
            </a:ext>
          </a:extLst>
        </xdr:cNvPr>
        <xdr:cNvPicPr>
          <a:picLocks noChangeAspect="1"/>
        </xdr:cNvPicPr>
      </xdr:nvPicPr>
      <xdr:blipFill rotWithShape="1">
        <a:blip xmlns:r="http://schemas.openxmlformats.org/officeDocument/2006/relationships" r:embed="rId7"/>
        <a:srcRect l="28554" t="21704" r="42648" b="4502"/>
        <a:stretch/>
      </xdr:blipFill>
      <xdr:spPr>
        <a:xfrm>
          <a:off x="7683500" y="80486249"/>
          <a:ext cx="15208250" cy="219101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Documents\Aerocivil\Estructuracion%202023\Nuevo%20VF\DOCS%20LICITACION\5.%20EVALUACION%20LTT%201132%20H4\EEEvaluacion%2023001132%20H4%20MANT%20LTT%20PASTO.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Documents\Aerocivil\Estructuracion%202023\Nuevo%20VF\DOCS%20LICITACION\4.%20Eval%20INT%20FSS%201299%20H3\13a24%20Evaluacion%20INT%20FSS%2023001299H3.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Documents\Aerocivil\Estructuracion%202023\Nuevo%20VF\DOCS%20LICITACION\4.%20Eval%20INT%20FSS%201299%20H3\25a36%20Evaluacion%20INT%20FSS%2023001299H3%20080324%20(1).xlsx" TargetMode="External"/></Relationships>
</file>

<file path=xl/externalLinks/_rels/externalLink115.xml.rels><?xml version="1.0" encoding="UTF-8" standalone="yes"?>
<Relationships xmlns="http://schemas.openxmlformats.org/package/2006/relationships"><Relationship Id="rId1" Type="http://schemas.microsoft.com/office/2006/relationships/xlExternalLinkPath/xlPathMissing" Target="37%20a%2047%20Evaluacion%20INT%20FSS%2023001299%20H3%20200320241"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Documents\Aerocivil\Estructuracion%202023\Nuevo%20VF\DOCS%20LICITACION\4.%20Eval%20INT%20FSS%201299%20H3\XX37A47%20Evaluacion%20INT%20FSS%2023001299%20H3%202003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EQUIPOS"/>
      <sheetName val="STRSUMM0"/>
      <sheetName val="CURVA S"/>
      <sheetName val="mto.electr."/>
      <sheetName val="Tabla5"/>
      <sheetName val="Com-MEC"/>
      <sheetName val="Curva &quot;S&quot; General"/>
      <sheetName val="steel"/>
      <sheetName val="1. MODELO 60KB"/>
      <sheetName val="civ_roma"/>
      <sheetName val="M.O."/>
      <sheetName val="MATERIALES"/>
      <sheetName val="MAQUINARIA"/>
      <sheetName val="CURVA_S"/>
      <sheetName val="Curva_&quot;S&quot;_General"/>
      <sheetName val="mto_electr_"/>
      <sheetName val="M_O_"/>
      <sheetName val="calculation"/>
      <sheetName val="1__MODELO_60KB"/>
      <sheetName val="CURVA_S1"/>
      <sheetName val="mto_electr_1"/>
      <sheetName val="Curva_&quot;S&quot;_General1"/>
      <sheetName val="1__MODELO_60KB1"/>
      <sheetName val="data"/>
      <sheetName val="MOD-DEV.XLS"/>
      <sheetName val="BDD Operadores"/>
      <sheetName val="Hoja6"/>
      <sheetName val="Suministros"/>
      <sheetName val="Recursos HH"/>
      <sheetName val="Recursos HE"/>
      <sheetName val="Transporte"/>
      <sheetName val="SC"/>
      <sheetName val="Civil"/>
      <sheetName val="A_A310"/>
      <sheetName val="A_G105"/>
      <sheetName val="A_G200"/>
      <sheetName val="PS P-514"/>
      <sheetName val="E21"/>
      <sheetName val="main"/>
      <sheetName val="SABANA"/>
      <sheetName val="API93"/>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ZONAS 1 - 2 - 3"/>
      <sheetName val="Tabla"/>
      <sheetName val="59y22%"/>
      <sheetName val="Sheet1"/>
      <sheetName val="rencst0599"/>
      <sheetName val="Especificaciones  "/>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API - 21827"/>
      <sheetName val="DATOS_PIMS"/>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LIST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INST"/>
    </sheetNames>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s>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G&amp;G"/>
      <sheetName val="PESOS"/>
      <sheetName val="Datos"/>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ARIFAS MATERIALES"/>
      <sheetName val="TARIFAS EQUIPOS "/>
      <sheetName val="TARIFA SALARIOS"/>
      <sheetName val="PRES"/>
      <sheetName val="Patrimonio neto personal"/>
      <sheetName val="Cálcul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dicadores Y Listas"/>
      <sheetName val="Tramo 2"/>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AMOBLAMINETO"/>
      <sheetName val="Paral. 1"/>
      <sheetName val="Paral. 2"/>
      <sheetName val="Paral. 3"/>
      <sheetName val="Paral.4"/>
      <sheetName val="MATERIALES Y RECURSOS"/>
      <sheetName val="ó&gt;????j0$?#???j_$?#???LÓu????"/>
      <sheetName val="CORTE DE OBRA N° 1"/>
      <sheetName val="memoria"/>
      <sheetName val="memoria 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resum96"/>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_x0000_㈀㰰⌀_x0000_㈀㰮⌀_x0000_䰀଒v_x0000__x0000__x0000_頀"/>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EMPRESAS"/>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quot;PAGA&quot;"/>
      <sheetName val="REAJUSTESACTA1PROVI"/>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RELACION DE PRECIOS"/>
      <sheetName val="ACTA 5"/>
      <sheetName val="MODIF. 2"/>
      <sheetName val="MODIF. 3"/>
      <sheetName val="cant"/>
      <sheetName val="par mar19"/>
      <sheetName val="par"/>
      <sheetName val="RESUMEN S.T.I.M.S.T "/>
      <sheetName val="Programacion"/>
      <sheetName val="ó&gt;_x0000__x0001__x0000__x0000__"/>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INSUM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AIU"/>
      <sheetName val="Constantes Generales"/>
      <sheetName val="Prestaciones Sociales"/>
      <sheetName val="ZF"/>
      <sheetName val="HE-BA"/>
      <sheetName val="for2-consor"/>
      <sheetName val="MC SF GAVIONES"/>
      <sheetName val="Dominios"/>
      <sheetName val="M.OBRA"/>
      <sheetName val="PRESUPUESTO V5"/>
      <sheetName val="1. Preliminares"/>
      <sheetName val="2. Demoliciones"/>
      <sheetName val="3. Elementos y Estructuras"/>
      <sheetName val="4. HVAC"/>
      <sheetName val="8. Recubrimientos y Acabados"/>
      <sheetName val="9. Otros"/>
      <sheetName val="10. Tramites y Licenci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Listas de apoyo Social"/>
      <sheetName val="Listas de apoy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BCE-ENERO-2004"/>
      <sheetName val="Relación De Equipos"/>
      <sheetName val="HER"/>
      <sheetName val="MAT"/>
      <sheetName val="PER"/>
      <sheetName val="Mensilizzato"/>
      <sheetName val="Base de datos cuadrillas"/>
      <sheetName val="PREACTA 28"/>
      <sheetName val="[PRESUPUESTOS-R_x0000_耽1._x0000__x0000_㙊辎簎䣼ꦱ_xdb30_疏揤S"/>
      <sheetName val="BASE"/>
      <sheetName val="Base de Diseño"/>
      <sheetName val="civ_roma"/>
      <sheetName val="octubre"/>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ARIFAS_MATERIALES6"/>
      <sheetName val="TARIFAS_EQUIPOS_6"/>
      <sheetName val="TARIFA_SALARIOS6"/>
      <sheetName val="Indicadores_Y_Listas24"/>
      <sheetName val="MATERIALES_Y_RECURSOS"/>
      <sheetName val="CORTE_DE_OBRA_N°_1"/>
      <sheetName val="memoria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ELACION_DE_PRECIOS"/>
      <sheetName val="ACTA_5"/>
      <sheetName val="MODIF__2"/>
      <sheetName val="MODIF__3"/>
      <sheetName val="par_mar19"/>
      <sheetName val="Skid_Lifting_Lug"/>
      <sheetName val="CABLE_CONTROL"/>
      <sheetName val="ACTA_PROVEEDORES"/>
      <sheetName val="ACTA_INICIO"/>
      <sheetName val="ACTA_PARCIAL"/>
      <sheetName val="ACTA_TERMINACION"/>
      <sheetName val="ó&gt;_"/>
      <sheetName val="PSM_Monthly"/>
      <sheetName val="ACTA_No_5"/>
      <sheetName val="IV__MANO_DE_OBRA_AIU"/>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Resistividad_"/>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Base_de_Diseño"/>
      <sheetName val="C"/>
      <sheetName val="REVISIONES"/>
      <sheetName val="59y22%"/>
      <sheetName val="Opex Case. Kitaro"/>
    </sheetNames>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DATOS"/>
    </sheetNames>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General"/>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LIQ.SEM18 GDT"/>
      <sheetName val="LIQ.SEM19 GDT"/>
      <sheetName val="LIQ.SEM 20-21 GDT"/>
      <sheetName val="LIQ.SEM18 GCH"/>
      <sheetName val="LIQ.SEM19 GCH"/>
      <sheetName val="LIQ.SEM 20-21 GCH"/>
      <sheetName val="Resumen"/>
    </sheetNames>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Tablas"/>
    </sheetNames>
    <definedNames>
      <definedName name="_xlbgnm.ane7"/>
      <definedName name="_xlbgnm.ane8"/>
    </definedNames>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6"/>
      <sheetName val="[EST0798.XLS]__cceficiente_sh_2"/>
      <sheetName val="[EST0798.XLS]__cceficiente_sh_3"/>
      <sheetName val="[EST0798.XLS]__cceficiente_sh_4"/>
      <sheetName val="[EST0798.XLS]__cceficiente_sh_5"/>
      <sheetName val="[EST0798.XLS]__cceficiente_sh_7"/>
      <sheetName val="[EST0798.XLS]__cceficiente_sh_8"/>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MPRESA"/>
    </sheetNames>
    <definedNames>
      <definedName name="_xlbgnm.ane7"/>
      <definedName name="_xlbgnm.ane8"/>
    </definedNames>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CIONESPERSONAL"/>
      <sheetName val="BASE-LISTAS"/>
    </sheetNames>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INST"/>
    </sheetNames>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Users\JoseGabriel\Documents\Mi"/>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interventoria"/>
      <sheetName val="aCCIDENTES DE 19"/>
      <sheetName val="CUADRILL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PRUEBA"/>
      <sheetName val="Sheet3"/>
      <sheetName val="Informe (2)"/>
      <sheetName val="AZU3sadeven"/>
      <sheetName val="Informe"/>
      <sheetName val="HHp3"/>
      <sheetName val="AvanceP3"/>
      <sheetName val="horas lluvia"/>
      <sheetName val="PreDES"/>
      <sheetName val="Ba D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INV"/>
      <sheetName val="AASHTO"/>
      <sheetName val="CRA.MODI"/>
      <sheetName val="\Cofinanciacion\FICHAS Y FORMAT"/>
      <sheetName val="\A\Cofinanciacion\FICHAS Y FORM"/>
      <sheetName val="Insum"/>
      <sheetName val="Desmonte y Limpieza"/>
      <sheetName val="Form5 _Pág_ 2"/>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PRESUPUESTO LICITACIÓN SRN 001"/>
      <sheetName val="SRN_005"/>
      <sheetName val="685"/>
      <sheetName val="List Equ (2)"/>
      <sheetName val="Base_Datos1"/>
      <sheetName val="Base_Datos"/>
      <sheetName val="Base_Datos2"/>
      <sheetName val="PRESE"/>
      <sheetName val="CORPOR"/>
      <sheetName val="ANTECED"/>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OBRA"/>
      <sheetName val="factor"/>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TARIF2002"/>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A"/>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4.1.3"/>
      <sheetName val="4.1.4"/>
      <sheetName val="4.1.5"/>
      <sheetName val="4.1.6"/>
      <sheetName val="4.1.7"/>
      <sheetName val="5.1.8"/>
      <sheetName val="5.1.9"/>
      <sheetName val="5.1.10"/>
      <sheetName val="5.1.11"/>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ROPUESTA PRESENTADA"/>
      <sheetName val="comparprecunit"/>
      <sheetName val="reversión"/>
      <sheetName val="(1)"/>
      <sheetName val="(2)"/>
      <sheetName val="(3)"/>
      <sheetName val="PROPUESTA"/>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Lagunas"/>
      <sheetName val="Perfil"/>
      <sheetName val="T. Grasa"/>
      <sheetName val="Ref."/>
      <sheetName val="Jqm"/>
      <sheetName val="Eras de Secado CRITES"/>
      <sheetName val="Impresion"/>
      <sheetName val="\Users\JoseGabriel\Downloads\Ví"/>
      <sheetName val="DESPIECE REDES"/>
      <sheetName val="4.1 EBAC"/>
      <sheetName val="4.2 IMPULSION"/>
      <sheetName val="4.3 CONDUCCION"/>
      <sheetName val="4.4 TANQUES"/>
      <sheetName val="4.6 REDES"/>
      <sheetName val="4.7 RESUMEN"/>
      <sheetName val="a%20%20aaInformación"/>
      <sheetName val="a%20%20aaInformaci%C3%B3n"/>
      <sheetName val="Informacion"/>
      <sheetName val="Basicos "/>
      <sheetName val="F.P."/>
      <sheetName val="F.M"/>
      <sheetName val="2,01"/>
      <sheetName val="2,02"/>
      <sheetName val="2,03"/>
      <sheetName val="2,04"/>
      <sheetName val="2,05"/>
      <sheetName val="2,06"/>
      <sheetName val="2,07"/>
      <sheetName val="2,08"/>
      <sheetName val="4,1 "/>
      <sheetName val="5,5"/>
      <sheetName val=" 7,7"/>
      <sheetName val="7,10"/>
      <sheetName val="1.01"/>
      <sheetName val="1.02"/>
      <sheetName val="1.03"/>
      <sheetName val="2.05"/>
      <sheetName val="2.06"/>
      <sheetName val="2.07"/>
      <sheetName val="2.08"/>
      <sheetName val="2.09"/>
      <sheetName val="2.10"/>
      <sheetName val="2.11"/>
      <sheetName val="2.12"/>
      <sheetName val="2.13"/>
      <sheetName val="2.14"/>
      <sheetName val="2.15"/>
      <sheetName val="2.17"/>
      <sheetName val="2.18"/>
      <sheetName val="2.19"/>
      <sheetName val="2.20"/>
      <sheetName val="2.21"/>
      <sheetName val="2.23"/>
      <sheetName val="2.24"/>
      <sheetName val="3.01"/>
      <sheetName val="3.02"/>
      <sheetName val="3.03"/>
      <sheetName val="3.04"/>
      <sheetName val="3.05"/>
      <sheetName val="3.06"/>
      <sheetName val="4,01"/>
      <sheetName val="5,01"/>
      <sheetName val="5,02"/>
      <sheetName val="5,03"/>
      <sheetName val="6,01"/>
      <sheetName val="6,02"/>
      <sheetName val="6,03"/>
      <sheetName val="7,01"/>
      <sheetName val="7,02"/>
      <sheetName val="7,03"/>
      <sheetName val="7,04"/>
      <sheetName val="7,05"/>
      <sheetName val="7,06"/>
      <sheetName val="7,07"/>
      <sheetName val="7,08"/>
      <sheetName val="7,09"/>
      <sheetName val="8,01"/>
      <sheetName val="8,02"/>
      <sheetName val="8,03"/>
      <sheetName val="Formulario N°1"/>
      <sheetName val="Formulario 1"/>
      <sheetName val="Anexo N°1-F6"/>
      <sheetName val="Anexo N°2"/>
      <sheetName val="Anexo N°4-F8"/>
      <sheetName val="Anexo N°3-F7"/>
      <sheetName val="Anexo N°5-F9"/>
      <sheetName val="Anexo N°6-F10"/>
      <sheetName val="resumen carcel x 16.7%"/>
      <sheetName val="resumen carcel "/>
      <sheetName val="resumen carcel con baño x 16.7%"/>
      <sheetName val="resumen carcel con baño"/>
      <sheetName val="Unitario "/>
      <sheetName val="Auxiliares "/>
      <sheetName val="Análisis de cuadrillas"/>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VR-PROP MOD 1"/>
      <sheetName val="FORMULA"/>
      <sheetName val="PRECIO"/>
      <sheetName val="I M"/>
      <sheetName val="SOÑANDO"/>
      <sheetName val="EV 424 CON 5 (2)"/>
      <sheetName val="Precios no oficial"/>
      <sheetName val="\Users\aljipego\Downloads\Víncu"/>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armada"/>
      <sheetName val="RESUMEN ITEMS (2)"/>
      <sheetName val="RESUMEN ITEMS"/>
      <sheetName val="OBRAS"/>
      <sheetName val="drenaje"/>
      <sheetName val="protec"/>
      <sheetName val="ubicacion"/>
      <sheetName val="contenido"/>
      <sheetName val="PORTADAS"/>
      <sheetName val="MC SF GAVIONES"/>
      <sheetName val="civ_rom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4,02"/>
      <sheetName val="4,03"/>
      <sheetName val="4,04"/>
      <sheetName val="4,05"/>
      <sheetName val="4,06"/>
      <sheetName val="4,07"/>
      <sheetName val="4,08"/>
      <sheetName val="4,09"/>
      <sheetName val="4,10"/>
      <sheetName val="4,11"/>
      <sheetName val="Unitarios"/>
      <sheetName val="Form8_bombas"/>
      <sheetName val="Form8_h2"/>
      <sheetName val="Form8_lubricacion"/>
      <sheetName val="Form8_regeneracion"/>
      <sheetName val="tub"/>
      <sheetName val="val"/>
      <sheetName val="tub_lub"/>
      <sheetName val="pintura"/>
      <sheetName val="partidas_cant_tub_final_04"/>
      <sheetName val="corr"/>
      <sheetName val="FECU"/>
      <sheetName val="Act. Fijo FECU"/>
      <sheetName val="CM FECU"/>
      <sheetName val="RATIOS"/>
      <sheetName val="Original"/>
      <sheetName val="Parametros"/>
      <sheetName val="Balance General"/>
      <sheetName val="Blce sin CM"/>
      <sheetName val="1101002"/>
      <sheetName val="1101005-6"/>
      <sheetName val="1101012"/>
      <sheetName val="1101013"/>
      <sheetName val="1101022"/>
      <sheetName val="1103001"/>
      <sheetName val="1106001"/>
      <sheetName val="1101031"/>
      <sheetName val="1106002"/>
      <sheetName val="1106003"/>
      <sheetName val="1106006"/>
      <sheetName val="1107008"/>
      <sheetName val="11070002"/>
      <sheetName val="1109003"/>
      <sheetName val="1110000 HISTORIA"/>
      <sheetName val="1110000"/>
      <sheetName val="1112009"/>
      <sheetName val="1202000 - Nvas cuentas"/>
      <sheetName val="1202000"/>
      <sheetName val="Afijoacum2004"/>
      <sheetName val="1112010"/>
      <sheetName val="1203000-1204000"/>
      <sheetName val="Inversión camino - Nvas cuentas"/>
      <sheetName val="Inversión camino"/>
      <sheetName val="GTOINICIALES"/>
      <sheetName val="1310001"/>
      <sheetName val="1310008"/>
      <sheetName val="2107001"/>
      <sheetName val="2107003"/>
      <sheetName val="2109003"/>
      <sheetName val="2110001"/>
      <sheetName val="2110006"/>
      <sheetName val="2110008"/>
      <sheetName val="Intereses"/>
      <sheetName val="2110008V0"/>
      <sheetName val="2110010"/>
      <sheetName val="2110010V0"/>
      <sheetName val="2110009"/>
      <sheetName val="2110011"/>
      <sheetName val="2111001"/>
      <sheetName val="2111005"/>
      <sheetName val="2112000"/>
      <sheetName val="2112008"/>
      <sheetName val="2201000"/>
      <sheetName val="TAB"/>
      <sheetName val="2400000"/>
      <sheetName val="PATRIMONIO"/>
      <sheetName val="Aporte K"/>
      <sheetName val="C.M."/>
      <sheetName val="VACACIONES "/>
      <sheetName val="1202000-2004"/>
      <sheetName val="Inversión camino - 2004"/>
      <sheetName val="INDEMNIZACION"/>
      <sheetName val="RLI"/>
      <sheetName val="IMPDIFERIDOS"/>
      <sheetName val="PRODUCTO"/>
      <sheetName val="historia"/>
      <sheetName val="EMPASTE"/>
      <sheetName val="Fluxo de Caixa CF"/>
      <sheetName val="UDIS"/>
      <sheetName val="POL 2002"/>
      <sheetName val="PD B-10"/>
      <sheetName val="REPOMO"/>
      <sheetName val="CAPITAL "/>
      <sheetName val="EDORES"/>
      <sheetName val="ACTIVO"/>
      <sheetName val="PROV. BAJA"/>
      <sheetName val="BLP"/>
      <sheetName val="Indicadores Econômicos"/>
      <sheetName val="Datas de Divulgação"/>
      <sheetName val="Indicadores Bloomberg"/>
      <sheetName val="Estimativa  IP"/>
      <sheetName val="Tx Juros Efetivas"/>
      <sheetName val="Valor de Mercado"/>
      <sheetName val="Pop. Eco. At."/>
      <sheetName val="Brazil Sovereign"/>
      <sheetName val="Dados BLP"/>
      <sheetName val="Comparativo 99X00"/>
      <sheetName val="base bradesco"/>
      <sheetName val="ESC6 INGRESOS 2010-2040 CCJUL"/>
      <sheetName val="ESC6 TPDA 2010-2040 CCJUL"/>
      <sheetName val="Casetas"/>
      <sheetName val="Datos viales"/>
      <sheetName val="Casetas con datos viales"/>
      <sheetName val="datos viales capufe"/>
      <sheetName val="TEPOTZOTLAN"/>
      <sheetName val="SAN MARCOS"/>
      <sheetName val="OACALCO"/>
      <sheetName val="SAN MARTIN"/>
      <sheetName val="PEÑON"/>
      <sheetName val="LECHERIA"/>
      <sheetName val="OJO DE AGUA"/>
      <sheetName val="CHAMAPA LECHERIA"/>
      <sheetName val="Carr. Federales"/>
      <sheetName val="Enero-Junio Historico"/>
      <sheetName val="Enero-Junio 2005"/>
      <sheetName val="Vol.Anual 01-05 y Tasas"/>
      <sheetName val="Tasas de Crecimiento Totales"/>
      <sheetName val="REsu"/>
      <sheetName val="Prevision Tramo N-"/>
      <sheetName val="Prevision Tramo Sur"/>
      <sheetName val="FLUJO MAYO 04"/>
      <sheetName val="PREVISIÓN"/>
      <sheetName val="Afectaciones"/>
      <sheetName val="Promedios"/>
      <sheetName val="Beta"/>
      <sheetName val="Chart4"/>
      <sheetName val="S"/>
      <sheetName val="Soc"/>
      <sheetName val="16 a"/>
      <sheetName val="0 (2)"/>
      <sheetName val="6 c (3)"/>
      <sheetName val="6 a"/>
      <sheetName val="6 b"/>
      <sheetName val="6 c"/>
      <sheetName val="8 a"/>
      <sheetName val="8 b"/>
      <sheetName val="8 c"/>
      <sheetName val="8 d"/>
      <sheetName val="8 e"/>
      <sheetName val="9 a"/>
      <sheetName val="9 b"/>
      <sheetName val="10 a"/>
      <sheetName val="10 b"/>
      <sheetName val="10 c"/>
      <sheetName val="10 d"/>
      <sheetName val="14 a"/>
      <sheetName val="14 b"/>
      <sheetName val="15 a"/>
      <sheetName val="15 b"/>
      <sheetName val="15 c"/>
      <sheetName val="16 b"/>
      <sheetName val="16 c"/>
      <sheetName val="16 d"/>
      <sheetName val="19 a"/>
      <sheetName val="19 b"/>
      <sheetName val="20 a"/>
      <sheetName val="20 b"/>
      <sheetName val="21 a"/>
      <sheetName val="21 b"/>
      <sheetName val="21 c"/>
      <sheetName val="22 a"/>
      <sheetName val="22 b"/>
      <sheetName val="22 c"/>
      <sheetName val="22 d"/>
      <sheetName val="22 e"/>
      <sheetName val="22 f"/>
      <sheetName val="23 a"/>
      <sheetName val="23 b"/>
      <sheetName val="23 c"/>
      <sheetName val="23 d"/>
      <sheetName val="23 e"/>
      <sheetName val="23 f"/>
      <sheetName val="23 g"/>
      <sheetName val="24 a"/>
      <sheetName val="24 b"/>
      <sheetName val="24 c"/>
      <sheetName val="24 d"/>
      <sheetName val="26 a"/>
      <sheetName val="26 b"/>
      <sheetName val="26 c"/>
      <sheetName val="26 d"/>
      <sheetName val="26 e"/>
      <sheetName val="26 f"/>
      <sheetName val="26 g"/>
      <sheetName val="26 h"/>
      <sheetName val="26 h (2)"/>
      <sheetName val="26 i"/>
      <sheetName val="28 a"/>
      <sheetName val="28 b"/>
      <sheetName val="Anex"/>
      <sheetName val="PyG Modelo A"/>
      <sheetName val="Tesorería Modelo B"/>
      <sheetName val="Flujo tesorería"/>
      <sheetName val="Balanza"/>
      <sheetName val="NIC ago06"/>
      <sheetName val="NIC sep-06"/>
      <sheetName val="Ctos. y Gtos."/>
      <sheetName val="Amortizaciones"/>
      <sheetName val="Ints. OHL"/>
      <sheetName val="CAMBIOS Avance Cierre 2006"/>
      <sheetName val="bza0806"/>
      <sheetName val="conc."/>
      <sheetName val="INPC 1994"/>
      <sheetName val="con1801-01"/>
      <sheetName val="1801-01"/>
      <sheetName val="con1801-02"/>
      <sheetName val="1801-02"/>
      <sheetName val="1801-03"/>
      <sheetName val="con1801-04"/>
      <sheetName val="1801-04"/>
      <sheetName val="con1801-90"/>
      <sheetName val="1801-90"/>
      <sheetName val="1802-01-02"/>
      <sheetName val="R.P.PROV"/>
      <sheetName val="EDO.SIT.FINANC."/>
      <sheetName val="EDO.RESULT.CONT."/>
      <sheetName val="EDO.COSTOS"/>
      <sheetName val="EDO.RESULT.DECL."/>
      <sheetName val="CONC.FISCAL-CONT."/>
      <sheetName val="FIDEICOMISO"/>
      <sheetName val="ing.y ded.tot."/>
      <sheetName val="RETENCIONES"/>
      <sheetName val="ENAJ.A.FIJO"/>
      <sheetName val="PERD.FISCALES"/>
      <sheetName val="sociedad "/>
      <sheetName val="datos modelo"/>
      <sheetName val="Anexo Aforos Cal&amp;mayor"/>
      <sheetName val="Datos 100% "/>
      <sheetName val="% Participación OHL"/>
      <sheetName val="Consolidación"/>
      <sheetName val="Tesoreria PLP Euros"/>
      <sheetName val="Tesoreria PLP Local"/>
      <sheetName val="Información General"/>
      <sheetName val="Macroeconomicos"/>
      <sheetName val="Supuestos OHL"/>
      <sheetName val="Construccion"/>
      <sheetName val="Financiamiento LP"/>
      <sheetName val="Financiacion"/>
      <sheetName val="Estado De Resultados"/>
      <sheetName val="Flujo de Efectivo"/>
      <sheetName val="Value Drivers"/>
      <sheetName val="Fiscal"/>
      <sheetName val="Amortizacion"/>
      <sheetName val="Depreciación"/>
      <sheetName val="Rentabilidad"/>
      <sheetName val="Presentación 2"/>
      <sheetName val="Iteraciones"/>
      <sheetName val="cncartera"/>
      <sheetName val="pg"/>
      <sheetName val="estadisticos"/>
      <sheetName val="IS"/>
      <sheetName val="movimientos"/>
      <sheetName val="eliminaciones"/>
      <sheetName val="fp"/>
      <sheetName val="balUTEs"/>
      <sheetName val="pgUTEs"/>
      <sheetName val="MovUTEs"/>
      <sheetName val="Balance Cons"/>
      <sheetName val="PG Cons"/>
      <sheetName val="UTEs"/>
      <sheetName val="validaciones"/>
      <sheetName val="CARGA FRANGO"/>
      <sheetName val="JUN 06"/>
      <sheetName val="JUL 06"/>
      <sheetName val="JUL 06 RAUL"/>
      <sheetName val="POL EGR"/>
      <sheetName val="AGO 06 (2)"/>
      <sheetName val="SEPT. 06 (3)"/>
      <sheetName val="OCT. 06 (4)"/>
      <sheetName val="OCT. 06 RAUL"/>
      <sheetName val="POL EGR OCT 06"/>
      <sheetName val="REEMBOLSOS"/>
      <sheetName val="SUMARIA"/>
      <sheetName val="INTEGRACION"/>
      <sheetName val="ANALISIS DANIEL"/>
      <sheetName val="ANALISIS VICTOR"/>
      <sheetName val="ANALISIS JOSÉ"/>
      <sheetName val="A-2 CONCILIACION"/>
      <sheetName val="A-2-1 ESTADO DE CUENTA"/>
      <sheetName val="A-2-2ARQUEO-CHEQUES"/>
      <sheetName val="A-2-3 ARQUEO DE DEP PEND "/>
      <sheetName val="C SUMARIA"/>
      <sheetName val="C-1 INT. DE CLIENTES"/>
      <sheetName val="C-2 CONFIRMACIONES"/>
      <sheetName val="C-3 INT. DE DOC. POR COBRAR"/>
      <sheetName val="C-4 ARQUEO DE DO. POR COBRAR"/>
      <sheetName val="C-5 INT. DE DEUDORES DIVEROS"/>
      <sheetName val="C-7 EST. DE CTAS INC."/>
      <sheetName val="C-6 INT. DE DOC. DESCONTADOS"/>
      <sheetName val="AJA AJUSTES"/>
      <sheetName val="C SUMARIA CTA.S Y DOC. POR COB."/>
      <sheetName val="C-1 INTEGRACION CLIENTES"/>
      <sheetName val="C-1-1 ANALISIS CLIENTES"/>
      <sheetName val="C-1-CIRC CIRCULARIZ. CLIENTES"/>
      <sheetName val="C-2 INTEGRACION DEUDORES DIV."/>
      <sheetName val="C-2-1 ANALISIS DEUDORES"/>
      <sheetName val="C-3 ESTIMACION CTAS INCOBRABLES"/>
      <sheetName val="AJUSTES"/>
      <sheetName val="T DE MAYOR"/>
      <sheetName val="T DE MAYOR SUBCUENTAS"/>
      <sheetName val="OBSERBACIONES"/>
      <sheetName val="SUMARIA CTAS Y DOC. POR COBRAR"/>
      <sheetName val="C-1-1 A"/>
      <sheetName val="C-1-CIRC. DE CLIENTES"/>
      <sheetName val="C-1-CIRC.-1 DE CLIENTES"/>
      <sheetName val="C-2 INTEGRACION DOC. X COBRAR"/>
      <sheetName val="C-2-1 DOCUMENTOS POR COBRAR"/>
      <sheetName val="C-2-1 ANALISIS DOC. X COB"/>
      <sheetName val="C-3 INTEGRACION DEUDORES"/>
      <sheetName val="C-3-1 DEUDORES"/>
      <sheetName val="C-3-2 ANALISIS DEUDORES"/>
      <sheetName val="C-4 DOCUMENTOS DESCONTADOS"/>
      <sheetName val="C-5 ESTIMAC. DE CTAS INCOBRAB."/>
      <sheetName val="RESULTADO POR AÑO"/>
      <sheetName val="RESULTADO POR CIA"/>
      <sheetName val="RESULTADO FISCAL"/>
      <sheetName val="Balanzas2002"/>
      <sheetName val="Bas"/>
      <sheetName val="Ajuste Dep"/>
      <sheetName val="Ajuste Dep2005"/>
      <sheetName val="Dep"/>
      <sheetName val="TS MAYOR"/>
      <sheetName val="Aju"/>
      <sheetName val="Cap"/>
      <sheetName val="Bal"/>
      <sheetName val="BaCo"/>
      <sheetName val="INPC"/>
      <sheetName val="Dep (2)"/>
      <sheetName val="Aj Baja Ac"/>
      <sheetName val="2000DEPRECFISCAL"/>
      <sheetName val="2000DEPRECBAJAS"/>
      <sheetName val="TABLAS ISPT S"/>
      <sheetName val="OCT"/>
      <sheetName val="NOV"/>
      <sheetName val="DIC"/>
      <sheetName val="ABR"/>
      <sheetName val="MAY"/>
      <sheetName val="JUN"/>
      <sheetName val="JUL"/>
      <sheetName val="AGO"/>
      <sheetName val="SEP"/>
      <sheetName val="4_"/>
      <sheetName val="ISR 10_"/>
      <sheetName val="IVA 10_"/>
      <sheetName val="edovariac"/>
      <sheetName val="edocambios"/>
      <sheetName val=" "/>
      <sheetName val="COTEJO"/>
      <sheetName val="balance act"/>
      <sheetName val="edores act"/>
      <sheetName val="edocambios act"/>
      <sheetName val="legajo"/>
      <sheetName val="AT-4"/>
      <sheetName val="AT-5"/>
      <sheetName val="IF-1"/>
      <sheetName val="IF-4"/>
      <sheetName val="IF-2 "/>
      <sheetName val="SS-1"/>
      <sheetName val="IF-5"/>
      <sheetName val="IF-6"/>
      <sheetName val="2028"/>
      <sheetName val="AS"/>
      <sheetName val="A-1"/>
      <sheetName val="A-1 S1"/>
      <sheetName val="A-1S11"/>
      <sheetName val="B s1"/>
      <sheetName val="B s 3"/>
      <sheetName val="B-1"/>
      <sheetName val="B-2"/>
      <sheetName val="B-3"/>
      <sheetName val="B-3S1"/>
      <sheetName val="B-4"/>
      <sheetName val="C-1"/>
      <sheetName val="D"/>
      <sheetName val="D-1 "/>
      <sheetName val="G"/>
      <sheetName val="G-1"/>
      <sheetName val="F-1"/>
      <sheetName val="F-1S1"/>
      <sheetName val="BB"/>
      <sheetName val="BB 1"/>
      <sheetName val="CC-1"/>
      <sheetName val="CC-1S1"/>
      <sheetName val="EE INDICE"/>
      <sheetName val="EE"/>
      <sheetName val="EE-1"/>
      <sheetName val="EE  1"/>
      <sheetName val="EES1-1"/>
      <sheetName val="EE 2"/>
      <sheetName val="EE-1 M"/>
      <sheetName val="EE-2"/>
      <sheetName val="EE-3"/>
      <sheetName val="EE-4 "/>
      <sheetName val="EE-5"/>
      <sheetName val="EE-5 S1"/>
      <sheetName val="EE-6 "/>
      <sheetName val="EE-7"/>
      <sheetName val="FF"/>
      <sheetName val="FF INDICE"/>
      <sheetName val="FF S 8"/>
      <sheetName val="FF-2"/>
      <sheetName val="FF-4"/>
      <sheetName val="FF-4 1"/>
      <sheetName val="FF 5"/>
      <sheetName val="GG-1"/>
      <sheetName val="SS"/>
      <sheetName val="10-1"/>
      <sheetName val="10-1S1"/>
      <sheetName val="20-1S1"/>
      <sheetName val="20-1"/>
      <sheetName val="40-1"/>
      <sheetName val="40-2"/>
      <sheetName val="60-1"/>
      <sheetName val="60-3"/>
      <sheetName val="ISPT"/>
      <sheetName val="IMSS"/>
      <sheetName val="ASIGNACION "/>
      <sheetName val="fechacierre"/>
      <sheetName val="ACTIVO FIJO"/>
      <sheetName val="TS MAYOR (2)"/>
      <sheetName val="CTAS A BANCOS"/>
      <sheetName val="RESUMEN ENE"/>
      <sheetName val="Ret Ene"/>
      <sheetName val="Ret Feb"/>
      <sheetName val="Ret Abr"/>
      <sheetName val="Ret May"/>
      <sheetName val="Ret Jun"/>
      <sheetName val="Ret Jul"/>
      <sheetName val="Ret Agt"/>
      <sheetName val="Ret Sep"/>
      <sheetName val="Ret Oct"/>
      <sheetName val="Ret Nov"/>
      <sheetName val="Ret Dic"/>
      <sheetName val="BALANZAS"/>
      <sheetName val="BAL ORIG ENE"/>
      <sheetName val="BAL ORIG FEB"/>
      <sheetName val="BAL ORIG MZO"/>
      <sheetName val="BAL ORIG ABR"/>
      <sheetName val="BAL ORIG MAY"/>
      <sheetName val="BAL ORIG JUN"/>
      <sheetName val="BAL ORIG JUL"/>
      <sheetName val="BAL ORIG AGT"/>
      <sheetName val="BAL ORIG SEP"/>
      <sheetName val="BAL ORIG OCT"/>
      <sheetName val="BAL ORIG NOV"/>
      <sheetName val="BAL ORIG DIC"/>
      <sheetName val="Intercias"/>
      <sheetName val="FF-5 ISR GC 2010"/>
      <sheetName val="IETU GC 2010"/>
      <sheetName val="MZO"/>
      <sheetName val="AGT"/>
      <sheetName val="AJT"/>
      <sheetName val="DICTOTAL"/>
      <sheetName val="BAL Y EDO RES"/>
      <sheetName val="FF-1 RES FISC Y CONC CONT-FISC"/>
      <sheetName val="FF-2 AJUSTE INFLACIONARIO"/>
      <sheetName val="FF-4 IETU GC 2010"/>
      <sheetName val="FF-4l1 COEF.UTIL."/>
      <sheetName val="FF-4l2 ISR vs IETU"/>
      <sheetName val="FF- 6 PTU"/>
      <sheetName val="I.N.P.C."/>
      <sheetName val="INVENT (NO CONSIDERAR)"/>
      <sheetName val="INVENT 2009 (NO CONSIDERAR)"/>
      <sheetName val="FF-7 CUFIN"/>
      <sheetName val="BALANCE GENERAL FINAL"/>
      <sheetName val="DATOS CALCULO"/>
      <sheetName val="ISPT sub 2007"/>
      <sheetName val="prueba proc"/>
      <sheetName val="AMARRE"/>
      <sheetName val="TABISPT M07"/>
      <sheetName val="BALANCE "/>
      <sheetName val="VARIACIONES"/>
      <sheetName val="CAMBIOS"/>
      <sheetName val="BALCIA"/>
      <sheetName val="IF-8"/>
      <sheetName val="FF-1"/>
      <sheetName val="anexo 3 eduardo"/>
      <sheetName val="anexo 3 otra vez "/>
      <sheetName val="bg contabilidad"/>
      <sheetName val="EA contabilidad"/>
      <sheetName val="anexo 3 contabilidad "/>
      <sheetName val="cambios contabilidad"/>
      <sheetName val="ea"/>
      <sheetName val="nota 3"/>
      <sheetName val="NOTA  3 definitiva para mover"/>
      <sheetName val="NOTA  3 definitiva"/>
      <sheetName val="anexo 3 def def"/>
      <sheetName val="BALANZAS_2008"/>
      <sheetName val="BAL_COMBINADAS_2008"/>
      <sheetName val="RECLA_BALANZA"/>
      <sheetName val="RECLA_RESUL"/>
      <sheetName val="OTROS GASTOS"/>
      <sheetName val="GDL_MEX-INTERSEDES"/>
      <sheetName val="MEX_INTERSEDES"/>
      <sheetName val="ISTMO-INTERSEDES"/>
      <sheetName val="BAL-ISTMO"/>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mapa"/>
      <sheetName val="TDA"/>
      <sheetName val="Saldos Enero-Marzo 2002"/>
      <sheetName val="Mapa de los Saldos"/>
      <sheetName val="CALC COEFICIENTES"/>
      <sheetName val="COEFICIENTES"/>
      <sheetName val="PROYECCIONES COEFICIENTES"/>
      <sheetName val="Saldos Abril-Junio 2002 (2)"/>
      <sheetName val="FMSSDO02"/>
      <sheetName val="Saldos julio-septiembre 2002"/>
      <sheetName val="FMSSDO02 a septiembre"/>
      <sheetName val="Saldos octubre-diciembre 2002"/>
      <sheetName val="FMSSDO02 a diciembre"/>
      <sheetName val="PROYECCIONES 2003"/>
      <sheetName val="Anverso"/>
      <sheetName val="Reverso "/>
      <sheetName val="CPT"/>
      <sheetName val="FUT"/>
      <sheetName val="Coments"/>
      <sheetName val="Enología-Lab-mant"/>
      <sheetName val="Mar02"/>
      <sheetName val="April02"/>
      <sheetName val="May02"/>
      <sheetName val="June02"/>
      <sheetName val="July02"/>
      <sheetName val="Aug02"/>
      <sheetName val="Sept02"/>
      <sheetName val="Oct 02"/>
      <sheetName val="Nov02"/>
      <sheetName val="Dec02"/>
      <sheetName val="Jan03"/>
      <sheetName val="Feb03"/>
      <sheetName val="Recap"/>
      <sheetName val="Efficiency"/>
      <sheetName val="Sum"/>
      <sheetName val="P&amp;L"/>
      <sheetName val="BS"/>
      <sheetName val="CFS"/>
      <sheetName val="Assump"/>
      <sheetName val="Depr"/>
      <sheetName val="Amort"/>
      <sheetName val="Debt"/>
      <sheetName val="Conv. Debt"/>
      <sheetName val="Preferred"/>
      <sheetName val="Conv. Pref."/>
      <sheetName val="Options"/>
      <sheetName val="Shares Outstanding"/>
      <sheetName val="Tax"/>
      <sheetName val="Firm Value"/>
      <sheetName val="Premium"/>
      <sheetName val="Check"/>
      <sheetName val="Inventories"/>
      <sheetName val="P&amp;L_PRINT"/>
      <sheetName val="Cash Flow_PRINT"/>
      <sheetName val="BS_PRINT"/>
      <sheetName val="Sales Summ_PRINT"/>
      <sheetName val="FY 06 PROFORMA"/>
      <sheetName val="Scratchpad"/>
      <sheetName val="Inversiones 10YP"/>
      <sheetName val="Export Sales"/>
      <sheetName val="Natl Sales"/>
      <sheetName val="$ per case"/>
      <sheetName val="Analisis C Flow HRB"/>
      <sheetName val="Std Costs"/>
      <sheetName val="EVSA Prod &amp; Costs"/>
      <sheetName val="Resumen Proy. Producción"/>
      <sheetName val="Winemaking Costs"/>
      <sheetName val="FdeC acsa+evsa07"/>
      <sheetName val="Dry Costs"/>
      <sheetName val="Otros embotellacion"/>
      <sheetName val="Barrels"/>
      <sheetName val="INWO"/>
      <sheetName val="ACSA SG&amp;A"/>
      <sheetName val="EVSA P&amp;L"/>
      <sheetName val="Sales Ops USA"/>
      <sheetName val="Debt ACSA"/>
      <sheetName val="Winemaking Analisys"/>
      <sheetName val="ANALISIS TON"/>
      <sheetName val="MAADBase"/>
      <sheetName val="Balance Sheet"/>
      <sheetName val="Std Costs (2)"/>
      <sheetName val="Check CF,BC,P&amp;L"/>
      <sheetName val="Impto Diferido"/>
      <sheetName val="Bce 8 Pehuenche"/>
      <sheetName val="Renta Liquida"/>
      <sheetName val="AF Financiero"/>
      <sheetName val="AF Tributario"/>
      <sheetName val="Gastos Rechazados"/>
      <sheetName val="Dep 31-12-2001 Y 2002"/>
      <sheetName val="Rect. Dep. Acum."/>
      <sheetName val="A - RLI"/>
      <sheetName val="B - CPI"/>
      <sheetName val="C - FUT"/>
      <sheetName val="P-5 Comprobación"/>
      <sheetName val="A-1 CM PATRIMONIO"/>
      <sheetName val="A-2 Activo Fijo"/>
      <sheetName val="Inv y Bce _122004"/>
      <sheetName val="A-3 Intangibles"/>
      <sheetName val="A-4 Provisiones"/>
      <sheetName val="A-5 Impuestos Diferidos"/>
      <sheetName val="A-6 IER"/>
      <sheetName val="A-7 Credito por gto capac."/>
      <sheetName val="A-8 Bonos"/>
      <sheetName val="A-9 Forwards"/>
      <sheetName val="A-10 Gtos. Rechazados"/>
      <sheetName val="act fijo financ financiero"/>
      <sheetName val="Act fijo tributario pehuenche"/>
      <sheetName val="Inicio Análisis Cuentas"/>
      <sheetName val="Balance General Cierre Mes"/>
      <sheetName val="Balance General Inf.Gest"/>
      <sheetName val="11010010-20-30 Bancos"/>
      <sheetName val="11040010 Clientes"/>
      <sheetName val="11040999 Otros Deudores"/>
      <sheetName val="11060060 Deudores Incobr."/>
      <sheetName val="11.080 PPM - Cred.Capac"/>
      <sheetName val="Inv BlocksAjustado"/>
      <sheetName val="Inventario Blocks"/>
      <sheetName val="11090999 Repuestos Varios"/>
      <sheetName val="Anexo Repuestos"/>
      <sheetName val="11100040 Descarga Mr Planta."/>
      <sheetName val="Balance General Ciomprobación"/>
      <sheetName val="Leasing Ford Ranger"/>
      <sheetName val="13080999 Otros Activos"/>
      <sheetName val="21010xxx Deudas Bancos Pág.2"/>
      <sheetName val="21050010 Proveedores"/>
      <sheetName val="21080010 Prov DI"/>
      <sheetName val="21080010 Prov.Deudores Incobr."/>
      <sheetName val="21085xxx Retenciones"/>
      <sheetName val="23000000 Patrimonio"/>
      <sheetName val="CM_IPC"/>
      <sheetName val="CT"/>
      <sheetName val="b_detallado_30_09_2007 (2)"/>
      <sheetName val="AF_30_09_2007"/>
      <sheetName val="AF_31_12_2006"/>
      <sheetName val="FUT1206_MODIFICADO"/>
      <sheetName val="FUT1206_ORIGINAL"/>
      <sheetName val="CAPITAL_PROPIO_2007"/>
      <sheetName val="Impto. Diferidos_09_2007"/>
      <sheetName val="Impto. Diferidos_12_2006"/>
      <sheetName val="RLI_12_2006"/>
      <sheetName val="RLI_09_2007"/>
      <sheetName val="B_tributario_09_2007"/>
      <sheetName val="b_detallado_30_09_2007"/>
      <sheetName val="B_tributario_2006"/>
      <sheetName val="b8_detallado_2006"/>
      <sheetName val="CRITERIOS"/>
      <sheetName val="CRITERIOS GASTOS"/>
      <sheetName val="EXPLIC. VARIACIONES"/>
      <sheetName val="ESTADO DE RESULTADO"/>
      <sheetName val="ANEXOS EST. RESULTADO"/>
      <sheetName val="VENTAS (VALORES)"/>
      <sheetName val="VENTAS (VOLUMEN)"/>
      <sheetName val="INFORME VENTA DEL MES"/>
      <sheetName val="EST. FINANC. FILIALES"/>
      <sheetName val="ADICIONES ACTIVO FIJO"/>
      <sheetName val="C.MONETARIA - DIF. CAMBIO"/>
      <sheetName val="EXISTENCIAS"/>
      <sheetName val="ACTIVOS REAJUSTABLES"/>
      <sheetName val="PASIVOS C.P. REAJUSTABLES"/>
      <sheetName val="PASIVOS L.P.  REAJUSTABLES"/>
      <sheetName val="IMPTO RENTA"/>
      <sheetName val="IMPTO. DIFERIDOS"/>
      <sheetName val="PROVISIONES Y CASTIGOS"/>
      <sheetName val="SALDOS  EERR"/>
      <sheetName val="TRANSAACIONES EERR"/>
      <sheetName val="INF. FACTURACIÓN A EERR"/>
      <sheetName val="INF. STOCK ADQUIRIDAS A EERR"/>
      <sheetName val="OTROS INGRESOS-EGRESOS"/>
      <sheetName val="MAYORES CTA COBRAR-PAGAR"/>
      <sheetName val="BANCOS CORTO PLAZO"/>
      <sheetName val="BANCOS LARGO PLAZO"/>
      <sheetName val="BONOS"/>
      <sheetName val="ANEXO TRIMESTRAL   inv_eerr"/>
      <sheetName val="ANEXO TRIMESTRAL Deposito plazo"/>
      <sheetName val="ANEXO TRIMESTRAL otros act. cir"/>
      <sheetName val="ANEXO TRIMESTRAL otros act. LP"/>
      <sheetName val="ANEXO TRIMESTRAL activo fijo"/>
      <sheetName val="ANEXO TRIMESTRAL men-may valor"/>
      <sheetName val="ANEXO TRIMESTRAL i.minoritario"/>
      <sheetName val="ANEXO TRIMESTRAL  i.a.s."/>
      <sheetName val="ANEXO TRIMESTRAL Coberturas"/>
      <sheetName val="ANEXO TRIMESTRAL garantias"/>
      <sheetName val="ANEXO TRIMESTRAL Cauciones"/>
      <sheetName val="ANEXO TRIMESTRAL Val.Negociable"/>
      <sheetName val="ANEXO TRIMESTRAL Rem.Directorio"/>
      <sheetName val="ANEXO TRIMESTRAL intangibles"/>
      <sheetName val="OBSERVACIONES (1)"/>
      <sheetName val="OBSERVACIONES (2)"/>
      <sheetName val="OBSERVACIONES (3)"/>
      <sheetName val="IPC y otros"/>
      <sheetName val="Tipo de cambio"/>
      <sheetName val="Tipo Cambio"/>
      <sheetName val="EST. FINANCIEROS 2000"/>
      <sheetName val="Detalle Asientos"/>
      <sheetName val="Detalle Asientos Mad. Chile"/>
      <sheetName val="INDICES FINANCIEROS"/>
      <sheetName val="CONTABILIZACIONES DE ELIMINAC."/>
      <sheetName val="Hoja Trabajo Consolidación de E"/>
      <sheetName val="Analisis Razonado"/>
      <sheetName val="Gastos Administración"/>
      <sheetName val="Ingresos Financieros"/>
      <sheetName val="Gastos Financieros"/>
      <sheetName val="Corrección Monetaria"/>
      <sheetName val="Variación Cambio"/>
      <sheetName val="Impuesto Renta"/>
      <sheetName val="R.L.IMPONIBLE_2006"/>
      <sheetName val="DIF_CM_CAPITAL_PROPIO_2006"/>
      <sheetName val="C. corregido Nacionales_2006"/>
      <sheetName val="R.L.IMPONIBLE_2005"/>
      <sheetName val="DIF_CM_CAPITAL_PROPIO_2005"/>
      <sheetName val="C. corregido Nacionales_2005"/>
      <sheetName val="R.L.IMPONIBLE_2004"/>
      <sheetName val="CAPITAL_PROPIO_2004"/>
      <sheetName val="C. corregido Nacionales_2004"/>
      <sheetName val="R.L.IMPONIBLE_2003"/>
      <sheetName val="CAPITAL_PROPIO_2003"/>
      <sheetName val="C. corregido Nacionales_2003"/>
      <sheetName val="balance_soinmad"/>
      <sheetName val="R.L.IMPONIBLE_2002"/>
      <sheetName val="CAPITAL_PROPIO_2002"/>
      <sheetName val="C. corregido Nacionales_2002"/>
      <sheetName val="Año 2001"/>
      <sheetName val="cm tributaria CP"/>
      <sheetName val="FUT_2002"/>
      <sheetName val="FUT_2001"/>
      <sheetName val="fut "/>
      <sheetName val="FUT INg fusionado provisión"/>
      <sheetName val="fut final provisión"/>
      <sheetName val="FUNT"/>
      <sheetName val="fut Aetna"/>
      <sheetName val="mi propuesta"/>
      <sheetName val="Criterio"/>
      <sheetName val="TODOS"/>
      <sheetName val="recuadro_2_F22_2004"/>
      <sheetName val="Certificado CPT_2004"/>
      <sheetName val="B_TRIBUTARIO_2004"/>
      <sheetName val="CAPITAL_PROPIO_2005"/>
      <sheetName val="b8_detallado_2004"/>
      <sheetName val="Certificado CPT_2003"/>
      <sheetName val="B_TRIBUTARIO_2003"/>
      <sheetName val="b8_detallado_2003"/>
      <sheetName val="Certificado CPT_2002"/>
      <sheetName val="B_TRIBUTARIO_2002"/>
      <sheetName val="b8_DETALLADO_2002"/>
      <sheetName val="recuadro_2_F22_2002"/>
      <sheetName val="210,520804"/>
      <sheetName val="210,520804 Aportes y Donaciones"/>
      <sheetName val="BB-2601"/>
      <sheetName val="Z-0701"/>
      <sheetName val="B-0201"/>
      <sheetName val="remodelaciones asset"/>
      <sheetName val="Inversiones asset "/>
      <sheetName val="CPI Rp"/>
      <sheetName val="U-0807"/>
      <sheetName val="Diferidos"/>
      <sheetName val="Tildes"/>
      <sheetName val="Guia referencias tributarias"/>
      <sheetName val="P.S.A."/>
      <sheetName val="C.R.A."/>
      <sheetName val="I.P.C."/>
      <sheetName val="Resumen Impuestos"/>
      <sheetName val="&quot;O-1&quot; RLI 31-10-2008"/>
      <sheetName val="&quot;O-2&quot; Impuestos diferidos"/>
      <sheetName val="&quot;O-2.1&quot; Tasa efectiva"/>
      <sheetName val="Cuadratura Patrimonial"/>
      <sheetName val="Pasivo Exigible"/>
      <sheetName val="&quot;O-1.1&quot; CPT"/>
      <sheetName val="&quot;O-1.2&quot; Patrimonio Financiero"/>
      <sheetName val="&quot;O-1.3&quot; Pago de impuestos"/>
      <sheetName val="&quot;O-1.4&quot; Provisión de vacaciones"/>
      <sheetName val="&quot;O-1.5&quot; IER financiera"/>
      <sheetName val="&quot;O-1.5 A&quot; IER tributaria"/>
      <sheetName val="&quot;O-1.6&quot; PIAS financieras"/>
      <sheetName val="&quot;O-1.7&quot; Fordward"/>
      <sheetName val="&quot;O-1.9&quot; Provisión incobrables"/>
      <sheetName val="&quot;O-1.8&quot; Provisión obsolescencia"/>
      <sheetName val="&quot;O-1.10&quot; Gastos activados"/>
      <sheetName val="&quot;O-1.11&quot; Obligaciones leasing"/>
      <sheetName val="Respaldos entregados por la soc"/>
      <sheetName val="Cuotas"/>
      <sheetName val="&quot;O-1.12&quot; Activos en Leasing"/>
      <sheetName val="&quot;O-1.13&quot; Activo fijo"/>
      <sheetName val="&quot;O-1.14&quot; Otras provisiones"/>
      <sheetName val="&quot;O-1.15&quot; PPM"/>
      <sheetName val="&quot;O-1.16&quot; Impuestos diferidos"/>
      <sheetName val="&quot;O-1.17&quot; Gastos No contabilizad"/>
      <sheetName val="Gastos de capacitación"/>
      <sheetName val="Cuadratura varios"/>
      <sheetName val="Tasa efectiva"/>
      <sheetName val="F.22"/>
      <sheetName val="Papeles"/>
      <sheetName val="comparativa junio 2006"/>
      <sheetName val="diferidos "/>
      <sheetName val="IPC"/>
      <sheetName val="UF"/>
      <sheetName val="Balance 31-12-2008"/>
      <sheetName val="Balance 30-06-2009"/>
      <sheetName val="Balance 31.10.2009"/>
      <sheetName val="&quot;O-1.3&quot; Pasivo Exigible"/>
      <sheetName val="&quot;O-1.4&quot; Patrimonio Financiero"/>
      <sheetName val="&quot;O-1.8&quot; IER financiera"/>
      <sheetName val="O-1.1 CPT inicial"/>
      <sheetName val="&quot;O-1.5&quot; Pago de impuestos"/>
      <sheetName val="&quot;O-1.25&quot; Impuestos diferidos"/>
      <sheetName val="&quot;O-1.7&quot; Provisión de vacaciones"/>
      <sheetName val="&quot;O-1.10&quot; PIAS financieras"/>
      <sheetName val="&quot;O-1.12&quot; Provisión incobrables"/>
      <sheetName val="&quot;O-1.22&quot; Otras provisiones"/>
      <sheetName val="&quot;O-1.14&quot; Gastos activados"/>
      <sheetName val="&quot;O-1.13 Provisión obsolescencia"/>
      <sheetName val="&quot;O&quot; Resumen Impuestos"/>
      <sheetName val="&quot;O-1&quot; RLI 31.10.2009"/>
      <sheetName val="&quot;O-1.2&quot; Cuadratura Patrimonial"/>
      <sheetName val="&quot;O-1.9 A&quot; IER tributaria"/>
      <sheetName val="&quot;O-1.11&quot; Fordward"/>
      <sheetName val="&quot;O-1.15&quot; Obligaciones leasing"/>
      <sheetName val="3 partidas"/>
      <sheetName val="3 partidas anexo"/>
      <sheetName val="Desembolsos edificios (gtos act"/>
      <sheetName val="&quot;O-1.17&quot; Activo fijo"/>
      <sheetName val="Cuotas activadas"/>
      <sheetName val="años anteriore Cuotas activadas"/>
      <sheetName val="&quot;O-1.24&quot; PPM"/>
      <sheetName val="CPI"/>
      <sheetName val="Diferidos al 31.12.2006"/>
      <sheetName val="BALANCE JUNIO 08"/>
      <sheetName val="Pasivo Exigible S-100"/>
      <sheetName val="Provisión deudores inco. B-0201"/>
      <sheetName val="Provisión de Vacaciones CC-2001"/>
      <sheetName val="ACTIVO DIFERIDO Z-0701"/>
      <sheetName val="Patrimonio Financiero SS-2801"/>
      <sheetName val="Resumen mensula"/>
      <sheetName val="CTA CTE EMP TAT 2"/>
      <sheetName val="Cuadratura diferidos"/>
      <sheetName val="Dideridos"/>
      <sheetName val=" 07AN Pat Fin SS-2801 O-1"/>
      <sheetName val="Pasivo exigible S-100 0-2"/>
      <sheetName val="FF-2501 O-3"/>
      <sheetName val="FF-2101 O-4"/>
      <sheetName val="Pérdida tributaria 80-5001 O-5"/>
      <sheetName val="CPT 01.01.07 O-6"/>
      <sheetName val="AF tributario O-7"/>
      <sheetName val="Deudores  leasing O-8"/>
      <sheetName val="RLI2009"/>
      <sheetName val="Balance General (2)"/>
      <sheetName val="RLI2010"/>
      <sheetName val="CPT 31.12.2009"/>
      <sheetName val="CPT 31.12.2009 (2)"/>
      <sheetName val="INVERSA"/>
      <sheetName val="TV RED"/>
      <sheetName val="BALANCE (BM)"/>
      <sheetName val="ESTADO DE RESULTADO (BM)"/>
      <sheetName val="BALANCE (WC)"/>
      <sheetName val="ESTADO DE RESULTADO (WC)"/>
      <sheetName val="VENTAS BRASS MILL"/>
      <sheetName val="MARGEN OPERACIONAL BRASS MILL"/>
      <sheetName val="VENTAS WIRE &amp; CABLE"/>
      <sheetName val="MARGEN OPERACIONAL WIRE &amp; CABLE"/>
      <sheetName val="FLUJO (BM)"/>
      <sheetName val="FLUJO (WC)"/>
      <sheetName val="C.MONETARIA (WC)"/>
      <sheetName val="EXISTENCIAS (BM)"/>
      <sheetName val="EXISTENCIAS (WC)"/>
      <sheetName val="ACTIVOS-PASIVOS REAJUST (BM)"/>
      <sheetName val="IMPTO_RENTA (BM)"/>
      <sheetName val="PROVISIONES Y CASTIGOS (WC)"/>
      <sheetName val="PROVISIONES Y CASTIGOS (BM)"/>
      <sheetName val="SALDOS  EERR (BM)"/>
      <sheetName val="SALDOS  EERR (WC)"/>
      <sheetName val="TRANSACCIONES EERR (WC)"/>
      <sheetName val="TRANSACCIONES EERR (BM)"/>
      <sheetName val="OTROS INGRESOS-EGRESOS (WC)"/>
      <sheetName val="OTROS INGRESOS-EGRESOS (BM)"/>
      <sheetName val="CLIENTES (WC)"/>
      <sheetName val="CLIENTES (BM)"/>
      <sheetName val="MAYORES CTAS  COBRAR-PAGAR (WC)"/>
      <sheetName val="MAYORES CTAS  COBRAR-PAGAR (BM)"/>
      <sheetName val="ANEXO TRIMESTRAL  reajustables"/>
      <sheetName val="ANEXO TRIMESTRAL  bancos c_p"/>
      <sheetName val="ANEXO TRIMESTRAL Pasivo Exigibl"/>
      <sheetName val="ANEXO TRIMESTRAL bcos l_plazo"/>
      <sheetName val="ANEXO TRIMESTRAL Pas_l_plazo"/>
      <sheetName val="ANEXO TRIMESTRAL patrimonio"/>
      <sheetName val="ANEXO TRIMESTRAL otros  activos"/>
      <sheetName val="ANEXO TRIMESTRAL gtos inv_desar"/>
      <sheetName val="Hechos Posteriores"/>
      <sheetName val="OBSERVACIONES"/>
      <sheetName val="BDATOS_RUT_EMPRESAS"/>
      <sheetName val="C.MONETARIA (BM)"/>
      <sheetName val="OTROS ANTECEDENTES (BM)"/>
      <sheetName val="INDICE GENERAL"/>
      <sheetName val="Ventas Cables"/>
      <sheetName val="Ventas Tubos"/>
      <sheetName val="Margen Operac.Cables"/>
      <sheetName val="Margen Operac. Tubos"/>
      <sheetName val="C.MONETARIA"/>
      <sheetName val="DIFERENCIA DE CAMBIO"/>
      <sheetName val="SALDOS  EERR CABLES"/>
      <sheetName val="SALDOS  EERR TUBOS"/>
      <sheetName val="TRANSACCIONES EERR CABLES"/>
      <sheetName val="TRANSACCIONES EERR TUBOS"/>
      <sheetName val="MAYORES CTA COBRAR-PAGAR CABLES"/>
      <sheetName val="MAYORES CTA COBRAR-PAGAR TUBOS"/>
      <sheetName val="OTROS ANTECEDENTES"/>
      <sheetName val="AYUDA"/>
      <sheetName val="Otros Gtos Adm. Vtas"/>
      <sheetName val="Desviación Materialidad"/>
      <sheetName val="PM-TE Dic 2008"/>
      <sheetName val="PM-TE Sept 2008"/>
      <sheetName val="PM-TE Junio 2008"/>
      <sheetName val="CP INICIAL"/>
      <sheetName val="B-2-5"/>
      <sheetName val="B-2-5 PCGA"/>
      <sheetName val="Incobrables Tributarios"/>
      <sheetName val="A. Fijo"/>
      <sheetName val="RENTA"/>
      <sheetName val="Recuadros"/>
      <sheetName val="FUT-Anexo B"/>
      <sheetName val="C.P.I. "/>
      <sheetName val="Anexo A"/>
      <sheetName val="Anexo D"/>
      <sheetName val="Cálculo $"/>
      <sheetName val="Condicable"/>
      <sheetName val="Mayor"/>
      <sheetName val="GAAPADJ"/>
      <sheetName val="600000"/>
      <sheetName val="Prepara File"/>
      <sheetName val="CPI inicial"/>
      <sheetName val="RLI "/>
      <sheetName val="Anexo B "/>
      <sheetName val="Anexo E"/>
      <sheetName val="Recuadro 2 y 3"/>
      <sheetName val="CPI "/>
      <sheetName val="B.4 f"/>
      <sheetName val="Anexo B"/>
      <sheetName val="CPI final"/>
      <sheetName val="Detalle invers"/>
      <sheetName val="CPI Final 062004"/>
      <sheetName val="Resumen Invers"/>
      <sheetName val="CPI Ene"/>
      <sheetName val="AII-3 Impto Dif"/>
      <sheetName val="AII-4 Pérdida de arrastre"/>
      <sheetName val="AII-5Inv Tri"/>
      <sheetName val="AII-6 Patr"/>
      <sheetName val="AII-1"/>
      <sheetName val="T9"/>
      <sheetName val="Dotación DT&amp;D"/>
      <sheetName val="Fuente Real Dot. DT&amp;D"/>
      <sheetName val="Dotación DI&amp;C (2)"/>
      <sheetName val="Fuente Real Dot. DI&amp;C"/>
      <sheetName val="Dotación DG"/>
      <sheetName val="Fuente Real Dot. RR&amp;CC"/>
      <sheetName val="Ppto. 2003 Internos"/>
      <sheetName val="Fuente Real Dot. DG"/>
      <sheetName val="Ppto. 2003 Externos"/>
      <sheetName val="Plantila Int_Ext"/>
      <sheetName val="ice2004"/>
      <sheetName val="Impuestos Diferidos "/>
      <sheetName val="Amortización Cta. Compl"/>
      <sheetName val="caratula"/>
      <sheetName val="CM ice"/>
      <sheetName val="DEP ICE"/>
      <sheetName val="INT ICE"/>
      <sheetName val="MYEQ"/>
      <sheetName val="AcFIJ"/>
      <sheetName val="210101"/>
      <sheetName val="LEAS"/>
      <sheetName val="AII-0"/>
      <sheetName val="AII-2"/>
      <sheetName val="Exámen de Patrim."/>
      <sheetName val="AII-3"/>
      <sheetName val="Sensibilización"/>
      <sheetName val="Supuestos 2006(p)"/>
      <sheetName val="ER 2006 (p)"/>
      <sheetName val="Balance '06(p)"/>
      <sheetName val="Deuda 2006(p)"/>
      <sheetName val="Maq x Línea 2006(p) v2"/>
      <sheetName val="Maq 2005(e)"/>
      <sheetName val="Deuda EERR"/>
      <sheetName val="CxP"/>
      <sheetName val="Act Fijo"/>
      <sheetName val="CxC"/>
      <sheetName val="Maq '06(p) x Oficina"/>
      <sheetName val="Rptos'06 x Oficina"/>
      <sheetName val="Rptos'06 x Linea"/>
      <sheetName val="Ss Tec '06"/>
      <sheetName val="Comisiones x Vtas"/>
      <sheetName val="GAV 2006(p)"/>
      <sheetName val="ER 2005 (e)"/>
      <sheetName val="Balance '05(e)"/>
      <sheetName val="Supuestos 2005(e)"/>
      <sheetName val="Rptos'05(e) x Oficina"/>
      <sheetName val="Ss Tec '05(e) "/>
      <sheetName val="Deuda 2005(e)"/>
      <sheetName val="ER 2005 (P)"/>
      <sheetName val="ER 2004"/>
      <sheetName val="ADIC_ACTIVO FIJOS (2)"/>
      <sheetName val="ACTIVO FIJOS (2)"/>
      <sheetName val="ACTIVO FIJOS"/>
      <sheetName val="ADIC_ACTIVO FIJOS"/>
      <sheetName val="contabilizacion"/>
      <sheetName val="AF Menores 2002"/>
      <sheetName val="Terrenos 2002"/>
      <sheetName val="Maestranza 2002"/>
      <sheetName val="Loco_2002"/>
      <sheetName val="Resp AF Loco_2001"/>
      <sheetName val="Resp Adic Loco 2001"/>
      <sheetName val="Resp 2001 AF Menores"/>
      <sheetName val="Resp Adic 2001 AF Menores"/>
      <sheetName val="vias2002"/>
      <sheetName val="Resp. Vias 2001"/>
      <sheetName val="Bce 2006 USGAAP"/>
      <sheetName val="Bce 06"/>
      <sheetName val="Bce 07"/>
      <sheetName val="Bce ZF"/>
      <sheetName val="EERR ZF"/>
      <sheetName val="PT ZF"/>
      <sheetName val="ER ene-sep"/>
      <sheetName val="Software"/>
      <sheetName val="TASAEFECTIVA"/>
      <sheetName val="auto"/>
      <sheetName val="Forward"/>
      <sheetName val="Gtos. Rechazados"/>
      <sheetName val="Prov Varias"/>
      <sheetName val="Análisis Sobrestock"/>
      <sheetName val="Saldo Inventario US$"/>
      <sheetName val="Saldo Inventario Unid"/>
      <sheetName val="PRM en cantidades"/>
      <sheetName val="PRM Cto Total"/>
      <sheetName val="Ppto Venta unid"/>
      <sheetName val="Ppto Venta US$"/>
      <sheetName val="EERR_BCE_FC_06_10"/>
      <sheetName val="EERR_2006"/>
      <sheetName val="balance 2006"/>
      <sheetName val="flujo caja 2006"/>
      <sheetName val="EERR_2005"/>
      <sheetName val="balance 2005"/>
      <sheetName val="flujo caja_2005"/>
      <sheetName val="Ret. Impt. Adicional"/>
      <sheetName val="CLIENTE"/>
      <sheetName val="T0"/>
      <sheetName val="T2"/>
      <sheetName val="F22 B. International Inc 99%"/>
      <sheetName val="F22 Wester 1%"/>
      <sheetName val="F22 Anv"/>
      <sheetName val="F22 Rev"/>
      <sheetName val="Anexo A (RLI)"/>
      <sheetName val="Anexo B (CPI)"/>
      <sheetName val="Anexo C (CPF)"/>
      <sheetName val="Anexo D (FUT)"/>
      <sheetName val="Anexo E (FUNT)"/>
      <sheetName val="ANEXO F (TASA)"/>
      <sheetName val="T8"/>
      <sheetName val="11.2 CPI"/>
      <sheetName val="11.1 RLI"/>
      <sheetName val="11.3 FUT"/>
      <sheetName val="AI-2 Pat.Trib"/>
      <sheetName val="AI-3 Pat.Fin"/>
      <sheetName val="AI-4 PPM"/>
      <sheetName val="AI-5 PT"/>
      <sheetName val="AI-6 ID"/>
      <sheetName val="AI-7 EDI"/>
      <sheetName val="AI-8 P.Impto."/>
      <sheetName val="AI-9 Sence"/>
      <sheetName val="AI-10 P.Vac"/>
      <sheetName val="AI-11 Obsolesc"/>
      <sheetName val="AI-12 P.Varias"/>
      <sheetName val="AI-13 Ventas comprometidas "/>
      <sheetName val="AI-14 GR y Multas"/>
      <sheetName val="AI-15 Provisión SII"/>
      <sheetName val="AI-16 Otros ajustes"/>
      <sheetName val="AI-17 RLI Zona Franca"/>
      <sheetName val="AI-18 Activos en Leasing"/>
      <sheetName val="AI-18.2 leasing"/>
      <sheetName val="AI-19 PPM mensuales 2005"/>
      <sheetName val="AI-20 RLI Argentina"/>
      <sheetName val="AI-20.2 Bce. Argentina"/>
      <sheetName val="AI-0.1 RLI 2005"/>
      <sheetName val="AI-0.2 detalles"/>
      <sheetName val="AI-0.3 GR AT2006"/>
      <sheetName val="AI-0.4 CPF 01.01.05   B-1"/>
      <sheetName val="AF"/>
      <sheetName val="IER"/>
      <sheetName val="Leasing"/>
      <sheetName val="Sence"/>
      <sheetName val="AI-1 RLI"/>
      <sheetName val="B-1 CPI"/>
      <sheetName val="C-1 FUT"/>
      <sheetName val="ICPI"/>
      <sheetName val="1500-1"/>
      <sheetName val="1500-2"/>
      <sheetName val="Contrib"/>
      <sheetName val="Bce trib 2003"/>
      <sheetName val="BI-0 CPI"/>
      <sheetName val="BI-1 cpf"/>
      <sheetName val="T-8"/>
      <sheetName val="AI-0 RLI(cliente)"/>
      <sheetName val="AI-2 CM Capital propio"/>
      <sheetName val="AI-3 Impuestos dif "/>
      <sheetName val="AI-4 Stock"/>
      <sheetName val="AI-5 Prov incobrables"/>
      <sheetName val="AI-6 Pago de impuesto"/>
      <sheetName val="AI-8 Provisiones empleados "/>
      <sheetName val="Cuadratura AF trib"/>
      <sheetName val="AII-4 Forward"/>
      <sheetName val="Provision impto renta"/>
      <sheetName val="A-RLI2008"/>
      <sheetName val="Variaciones RLI"/>
      <sheetName val="Balance 2007 $"/>
      <sheetName val="Balance 2006 $"/>
      <sheetName val="Detalle inicial"/>
      <sheetName val="AF carga Macola"/>
      <sheetName val="Activos Fijos Dep Modo 2"/>
      <sheetName val="contabilizacion (2)"/>
      <sheetName val="otros Activos"/>
      <sheetName val="RLI A II"/>
      <sheetName val="Impto Dif A II-2"/>
      <sheetName val="Retasación TecnicaA II-3"/>
      <sheetName val="Provisiones A II-5"/>
      <sheetName val="Pias A II-6"/>
      <sheetName val="VPP  A II-8"/>
      <sheetName val="Leasing A II-10"/>
      <sheetName val="CPTA1-3"/>
      <sheetName val="Ctos Leasing"/>
      <sheetName val="Indices y datos"/>
      <sheetName val=" inicial Balance ( B-2-5) "/>
      <sheetName val="Bce ZFIQ2005"/>
      <sheetName val="Bce 2005 ZFPA"/>
      <sheetName val="RLI (B-3)"/>
      <sheetName val="PAPELES (B-5)"/>
      <sheetName val="Obligación leas."/>
      <sheetName val="CPI1"/>
      <sheetName val="FUT2005 "/>
      <sheetName val="Balance (B-4)"/>
      <sheetName val="Bce Agencia "/>
      <sheetName val="Bce ZFIQ2006"/>
      <sheetName val="Bce ZFPA2006"/>
      <sheetName val="PT Act. fijo"/>
      <sheetName val="PT Act. fijo Zona Franca"/>
      <sheetName val="Vta. flota"/>
      <sheetName val="Provisiones"/>
      <sheetName val="Actualización capital"/>
      <sheetName val="Dólar Observado"/>
      <sheetName val="TASA IPC 96-01"/>
      <sheetName val="Actualizacion IPC"/>
      <sheetName val="P -01"/>
      <sheetName val="P -02"/>
      <sheetName val="P -03"/>
      <sheetName val="P -04"/>
      <sheetName val="P -04-A"/>
      <sheetName val="P -05"/>
      <sheetName val="P -06"/>
      <sheetName val="P -07"/>
      <sheetName val="P -08"/>
      <sheetName val="Declaraciones Jurada AT 2009"/>
      <sheetName val="Tasa PPM"/>
      <sheetName val="PPM"/>
      <sheetName val="Recuadro"/>
      <sheetName val="Reverso F22"/>
      <sheetName val="Anverso F22"/>
      <sheetName val="Anverso Socio I F22"/>
      <sheetName val="Reverso F22 Socio I"/>
      <sheetName val="Anverso Socio II F22"/>
      <sheetName val="Reverso F22 Socio II"/>
      <sheetName val="Appendix A"/>
      <sheetName val="Appendix C"/>
      <sheetName val="Appendix B"/>
      <sheetName val="Appendix D"/>
      <sheetName val="Data CS"/>
      <sheetName val="Act &amp; FY Forecast"/>
      <sheetName val="Input"/>
      <sheetName val="WhiteSheet"/>
      <sheetName val="Forecast Perform"/>
      <sheetName val="BudgetFY02"/>
      <sheetName val="Compara Act&amp;Budget"/>
      <sheetName val="Sum FY99-00-01"/>
      <sheetName val="Ongoing"/>
      <sheetName val="Income"/>
      <sheetName val="Income(Oxide)"/>
      <sheetName val="Inputs - Act &amp; F'cast"/>
      <sheetName val="SAPTrialBalc"/>
      <sheetName val="ACT Fijo Tributario"/>
      <sheetName val="MPYP AFijo Financ"/>
      <sheetName val="ElecDp Jun'01"/>
      <sheetName val="Mine Jun'01"/>
      <sheetName val="Budget FY2001"/>
      <sheetName val="US$"/>
      <sheetName val="Settings Area - Start Here"/>
      <sheetName val="ENTERPRISE Accounts"/>
      <sheetName val="Detalle (2)"/>
      <sheetName val="Impto Unico"/>
      <sheetName val="RENTA CL"/>
      <sheetName val="C.P.I."/>
      <sheetName val="AII-10.1 (IER)"/>
      <sheetName val="(2al5,10,11,15,16,18,19,20,22)"/>
      <sheetName val="CPI 01.01.2003"/>
      <sheetName val="RLI y CPI definitiva 31.12.2002"/>
      <sheetName val="I.RENTA,CRTOS,UNICO,DIFERIDO(1)"/>
      <sheetName val=" Ajuste Valor Mdo (6)"/>
      <sheetName val=" Activo Sobrevalorado(7)"/>
      <sheetName val=" Activo Fijo Reac.(8)"/>
      <sheetName val="Difer.act-fijo(9)"/>
      <sheetName val="Cartera BRP(12)"/>
      <sheetName val="gastos altamira(13)"/>
      <sheetName val="provisión cartera(17)"/>
      <sheetName val="Ing. y Gastos Diferidos(21)"/>
      <sheetName val="VEHICULOS(24)"/>
      <sheetName val="vehic2003(24)"/>
      <sheetName val="vehic2002(24)"/>
      <sheetName val="INVERSIONES(26)"/>
      <sheetName val="ACTIVOS CASTIGADOS(28)"/>
      <sheetName val="Rentas argentinas(23)"/>
      <sheetName val=" Dº de Llave(24)"/>
      <sheetName val=" CM CPT(27)"/>
      <sheetName val="futuros compens parciale(22)"/>
      <sheetName val="Donaciones(29)"/>
      <sheetName val="multas(30)"/>
      <sheetName val="sence (31)"/>
      <sheetName val="contrib. bs.rs."/>
      <sheetName val="gastos rechazados(1)"/>
      <sheetName val="ajstes al CPI"/>
      <sheetName val="hoja de inconsistencias (1-21)"/>
      <sheetName val="750"/>
      <sheetName val="3050"/>
      <sheetName val="1000"/>
      <sheetName val="950"/>
      <sheetName val="3150"/>
      <sheetName val="2950"/>
      <sheetName val="3100"/>
      <sheetName val="1800"/>
      <sheetName val="2050"/>
      <sheetName val="2300"/>
      <sheetName val="3000"/>
      <sheetName val="2100"/>
      <sheetName val="700"/>
      <sheetName val="800"/>
      <sheetName val="850"/>
      <sheetName val="900"/>
      <sheetName val="1050"/>
      <sheetName val="1100"/>
      <sheetName val="1150"/>
      <sheetName val="1200"/>
      <sheetName val="1250"/>
      <sheetName val="1300"/>
      <sheetName val="1350"/>
      <sheetName val="1400"/>
      <sheetName val="1450"/>
      <sheetName val="1500"/>
      <sheetName val="1550"/>
      <sheetName val="1600"/>
      <sheetName val="1650"/>
      <sheetName val="1750"/>
      <sheetName val="1850"/>
      <sheetName val="1900"/>
      <sheetName val="1950"/>
      <sheetName val="2000"/>
      <sheetName val="2150"/>
      <sheetName val="2200"/>
      <sheetName val="2250"/>
      <sheetName val="2350"/>
      <sheetName val="2400"/>
      <sheetName val="2450"/>
      <sheetName val="2500"/>
      <sheetName val="2550"/>
      <sheetName val="2600"/>
      <sheetName val="2650"/>
      <sheetName val="2700"/>
      <sheetName val="2750"/>
      <sheetName val="2800"/>
      <sheetName val="2850"/>
      <sheetName val="2900"/>
      <sheetName val="Pag.1"/>
      <sheetName val=" Pag.2"/>
      <sheetName val=" Pag.3"/>
      <sheetName val="pág.4"/>
      <sheetName val=" Pág.5"/>
      <sheetName val=" Pág.6"/>
      <sheetName val=" Pág7"/>
      <sheetName val=" Pág.8"/>
      <sheetName val=" Pág.9"/>
      <sheetName val=" Pág.10"/>
      <sheetName val=" Pág.11"/>
      <sheetName val="Pág.12"/>
      <sheetName val=" Pág.13"/>
      <sheetName val=" Pág.14"/>
      <sheetName val=" Pág.15"/>
      <sheetName val=" Pág.16"/>
      <sheetName val=" Pág.17"/>
      <sheetName val="Start"/>
      <sheetName val="Exchange Rates"/>
      <sheetName val="Prices"/>
      <sheetName val="Pivot Bencina"/>
      <sheetName val="Informe Petroleo"/>
      <sheetName val="Pivot Petroleo"/>
      <sheetName val="PIV-Gasolina"/>
      <sheetName val="PIV-TOT-DIESEL"/>
      <sheetName val="PIV-Diesel"/>
      <sheetName val="Sheet1 (2)"/>
      <sheetName val="VoucherPetroleo(1)"/>
      <sheetName val="Plan Cuentas"/>
      <sheetName val="Conta"/>
      <sheetName val="Bce"/>
      <sheetName val="ER 12-99"/>
      <sheetName val="E° R° "/>
      <sheetName val="Indicadores Financieros"/>
      <sheetName val="E° R° CLP"/>
      <sheetName val="Anexo C    cseg "/>
      <sheetName val="AnexoA c seg"/>
      <sheetName val="Anexo B  c seg"/>
      <sheetName val="Anexo A k de ries"/>
      <sheetName val="Anexo b ka de ries"/>
      <sheetName val="Anexo C k de ries"/>
      <sheetName val="Anexo a tradig"/>
      <sheetName val="Anexo B tradig"/>
      <sheetName val="Anexo C tradig"/>
      <sheetName val="Anexo A citiminera"/>
      <sheetName val="Anexo B citiminera"/>
      <sheetName val="Anexo C citiminera"/>
      <sheetName val="Activo Por Familia"/>
      <sheetName val="OPCEJE2"/>
      <sheetName val="Repeticiones"/>
      <sheetName val="CPM-BCSA-03"/>
      <sheetName val="Pencahue"/>
      <sheetName val="Patrimonio US$"/>
      <sheetName val="Cuadratura"/>
      <sheetName val="B-0 CPI"/>
      <sheetName val="B-1 CPT"/>
      <sheetName val="15- PPM"/>
      <sheetName val="T-3"/>
      <sheetName val="CM CPI AII-2"/>
      <sheetName val="Prov Impuesto Renta AII-3"/>
      <sheetName val="AII-4 Provisión deudores inc"/>
      <sheetName val="AII-5 Provisión obsolescencia"/>
      <sheetName val="AII-6 Prov IAS"/>
      <sheetName val="RESVACT"/>
      <sheetName val="Diferi2"/>
      <sheetName val="BCE Parque Arauco Uno al 30.06."/>
      <sheetName val="Auxiliar AF IPAUSA FISCAL"/>
      <sheetName val="BCE  PARQUE ARAUCO UNO 31.12.20"/>
      <sheetName val="B-4 DEF."/>
      <sheetName val="DRLI"/>
      <sheetName val="ASIENTO"/>
      <sheetName val="AFP"/>
      <sheetName val="jnl"/>
      <sheetName val="Buttons"/>
      <sheetName val="Sen-Sub"/>
      <sheetName val="Journal - Sen-Sub"/>
      <sheetName val="Voucher($295)"/>
      <sheetName val="Sub Debt $295"/>
      <sheetName val="Voucher($150)"/>
      <sheetName val="Sub Debt $150"/>
      <sheetName val="Voucher P.A.E"/>
      <sheetName val="PAE May-01"/>
      <sheetName val="PAE Jun-01"/>
      <sheetName val="PAE Jul-01"/>
      <sheetName val="PAE SEPT"/>
      <sheetName val="PAE Aug-01"/>
      <sheetName val="Journal PAE"/>
      <sheetName val="PAE Jul-2001"/>
      <sheetName val="Journal - Sub$295  1-15"/>
      <sheetName val="Journal - Sub$295  16-30"/>
      <sheetName val="Voucher($200)"/>
      <sheetName val="Sub Debt $200"/>
      <sheetName val="Journal - Sub 200"/>
      <sheetName val="Journal - Sub 200 16-30"/>
      <sheetName val="Voucher($445)"/>
      <sheetName val=" Loan 445"/>
      <sheetName val="Journal - Int Paid $445 "/>
      <sheetName val="Voucher($275)"/>
      <sheetName val=" Loan 275"/>
      <sheetName val="Journal - IBJ $275"/>
      <sheetName val="Journal - IBJ $275 16-30"/>
      <sheetName val="IBJ New 275  Interest Paid"/>
      <sheetName val="Sub $295"/>
      <sheetName val="Sub $300"/>
      <sheetName val="Sub $200"/>
      <sheetName val="PW"/>
      <sheetName val="Rec Interest"/>
      <sheetName val="Rec Principals"/>
      <sheetName val="Journal - Sen-Sub 16-30"/>
      <sheetName val="Journal - Int Acc $445 1-24"/>
      <sheetName val="Journal - New Sub 16-31"/>
      <sheetName val="Price"/>
      <sheetName val="Sub Sch"/>
      <sheetName val="Sen Sch"/>
      <sheetName val="Sen-Sub (2)"/>
      <sheetName val="Nota 15"/>
      <sheetName val="Reconciliation (2)"/>
      <sheetName val="IBJ 275 Int Acc 1-15"/>
      <sheetName val="Loan US$295"/>
      <sheetName val="Journal - Loan US$295"/>
      <sheetName val="Journal - Loan US$200"/>
      <sheetName val="Rec Interest (2)"/>
      <sheetName val="Oxide"/>
      <sheetName val="PRINTS"/>
      <sheetName val="KEY"/>
      <sheetName val="INC"/>
      <sheetName val="ADJ"/>
      <sheetName val="INC NP-NNP"/>
      <sheetName val="CASH"/>
      <sheetName val="CASH New"/>
      <sheetName val="CASH PRINT"/>
      <sheetName val="Covenants"/>
      <sheetName val="NNP"/>
      <sheetName val="NP"/>
      <sheetName val="Loans"/>
      <sheetName val=" 2000"/>
      <sheetName val="2001"/>
      <sheetName val="SAM Upload"/>
      <sheetName val="2002"/>
      <sheetName val="FIN"/>
      <sheetName val="FIN-YTD"/>
      <sheetName val="VAR"/>
      <sheetName val="Mill´s presentation"/>
      <sheetName val="Macro1"/>
      <sheetName val="FUT Corregido"/>
      <sheetName val="Cta Cte Gestión 11_07_06"/>
      <sheetName val="Cta Cte Gestión 13_07_06 "/>
      <sheetName val="Anexo I"/>
      <sheetName val="Anexo I Pág 2"/>
      <sheetName val="TC_RF"/>
      <sheetName val="Big Picture"/>
      <sheetName val="INPC_RF"/>
      <sheetName val="Premisas"/>
      <sheetName val="Stats"/>
      <sheetName val="Aperturas"/>
      <sheetName val="BGuess"/>
      <sheetName val="Ing. y Cont."/>
      <sheetName val="GOP's Pesos"/>
      <sheetName val="GOP's Pesos (por cuarto)"/>
      <sheetName val="EBITDA USD"/>
      <sheetName val="Res_EBITDA USD"/>
      <sheetName val="mb"/>
      <sheetName val="OtherBus"/>
      <sheetName val="ClubCabos"/>
      <sheetName val="ClubCancun"/>
      <sheetName val="Razones"/>
      <sheetName val="Cálculos_RF"/>
      <sheetName val="Cálculos_RF (USD)"/>
      <sheetName val="Efecto B15"/>
      <sheetName val="DeudaMXN"/>
      <sheetName val="DeudaUSD"/>
      <sheetName val="Fees"/>
      <sheetName val="Admon."/>
      <sheetName val="Gastos Admon."/>
      <sheetName val="Analisis C.T."/>
      <sheetName val="VtasU12M"/>
      <sheetName val="GI_2001"/>
      <sheetName val="GtosInm"/>
      <sheetName val="FARF"/>
      <sheetName val="FAHG"/>
      <sheetName val="FAGC"/>
      <sheetName val="FINAU"/>
      <sheetName val="FIPAC"/>
      <sheetName val="FIPER"/>
      <sheetName val="FISUR"/>
      <sheetName val="FIViaducto"/>
      <sheetName val="FIQRO"/>
      <sheetName val="FITLA"/>
      <sheetName val="FITOL"/>
      <sheetName val="APTPZ"/>
      <sheetName val="FAMD"/>
      <sheetName val="FAVZ"/>
      <sheetName val="FAPU"/>
      <sheetName val="FIVER"/>
      <sheetName val="FIVZC"/>
      <sheetName val="FIPUA"/>
      <sheetName val="FIPUN"/>
      <sheetName val="FIOAX"/>
      <sheetName val="FIXAL"/>
      <sheetName val="HIMER"/>
      <sheetName val="FAGD"/>
      <sheetName val="FAHE"/>
      <sheetName val="FIHER"/>
      <sheetName val="FAAG"/>
      <sheetName val="FALE"/>
      <sheetName val="FIMZT"/>
      <sheetName val="FIAGS"/>
      <sheetName val="FIGDL"/>
      <sheetName val="FILEO"/>
      <sheetName val="FISLP"/>
      <sheetName val="FITIJ"/>
      <sheetName val="FIMOR"/>
      <sheetName val="FACM"/>
      <sheetName val="FIMTC"/>
      <sheetName val="FIMTV"/>
      <sheetName val="FIMTP"/>
      <sheetName val="FIMTF"/>
      <sheetName val="FIMNC"/>
      <sheetName val="FINVO"/>
      <sheetName val="FISAL"/>
      <sheetName val="FICHI"/>
      <sheetName val="FITOR"/>
      <sheetName val="FICDJ"/>
      <sheetName val="FACU"/>
      <sheetName val="FACA"/>
      <sheetName val="FACC"/>
      <sheetName val="FACR"/>
      <sheetName val="FAPV"/>
      <sheetName val="FACB"/>
      <sheetName val="FALC"/>
      <sheetName val="FIACA"/>
      <sheetName val="FISJC"/>
      <sheetName val="EXKO"/>
      <sheetName val="EXCM"/>
      <sheetName val="LCC"/>
      <sheetName val="LBW"/>
      <sheetName val="MCA"/>
      <sheetName val="MCC"/>
      <sheetName val="MCR"/>
      <sheetName val="HISP"/>
      <sheetName val="SSP"/>
      <sheetName val="CPSP"/>
      <sheetName val="CPRJ"/>
      <sheetName val="CPBA"/>
      <sheetName val="CPSPIA"/>
      <sheetName val="CBSPIA"/>
      <sheetName val="FORTALEZA"/>
      <sheetName val="BASE GOP's 93-01"/>
      <sheetName val="Base Gtos Admon"/>
      <sheetName val="Dialog1"/>
      <sheetName val="Calculo B15"/>
      <sheetName val="Modelo Final"/>
      <sheetName val="#REF"/>
      <sheetName val="Mobiliario"/>
      <sheetName val="Paneles"/>
      <sheetName val="Sillas"/>
      <sheetName val="Especificación"/>
      <sheetName val="OT4085 csillas"/>
      <sheetName val="OT4085"/>
      <sheetName val="cubicacion"/>
      <sheetName val="Muebles Archivos"/>
      <sheetName val="Muebles pool detalle"/>
      <sheetName val="Datos infraestructura"/>
      <sheetName val="GILBERTO SANDOVAL"/>
      <sheetName val="GILBERTO SANDOV"/>
      <sheetName val="ENER"/>
      <sheetName val="EDOVARIAC NUEVO"/>
      <sheetName val="EDOVARIACIONES"/>
      <sheetName val="EDOCAMBIOS NUEVO"/>
      <sheetName val="BALANCE NUEVO"/>
      <sheetName val="BG CONSOL"/>
      <sheetName val="ANEXOS 1 2 3"/>
      <sheetName val="ANEXO 4"/>
      <sheetName val="ANEXO 5"/>
      <sheetName val="ANEXO 6 7 8 9"/>
      <sheetName val="ANEXO 10 11 12"/>
      <sheetName val="ANEXO 13 14 15"/>
      <sheetName val="ANEXO 16"/>
      <sheetName val="ANEXO 17"/>
      <sheetName val="ANEXO 18 19"/>
      <sheetName val="Horas Normales"/>
      <sheetName val="hORAS cRRE"/>
      <sheetName val="HORAS"/>
      <sheetName val="Convertido"/>
      <sheetName val="Remanentes"/>
      <sheetName val="GASTOS DIC"/>
      <sheetName val="BALANZA DIST"/>
      <sheetName val="Gts.Admon sal"/>
      <sheetName val="Gts.Vta sal"/>
      <sheetName val="Gts.Admon"/>
      <sheetName val="Gts.Vta"/>
      <sheetName val="bzopti"/>
      <sheetName val="resopti"/>
      <sheetName val="bzpoys"/>
      <sheetName val="respoy"/>
      <sheetName val="bzoftl"/>
      <sheetName val="bcoft"/>
      <sheetName val="bzeye"/>
      <sheetName val="rseye"/>
      <sheetName val="bzode"/>
      <sheetName val="rsod"/>
      <sheetName val="bzdevly"/>
      <sheetName val="resdev"/>
      <sheetName val="bzgdev"/>
      <sheetName val="rsgrdev"/>
      <sheetName val="rsopt"/>
      <sheetName val="bzopt"/>
      <sheetName val="GASTOS DIC (2)"/>
      <sheetName val="ANEXO (2)"/>
      <sheetName val="07VS064SE (2)"/>
      <sheetName val="deprc"/>
      <sheetName val="honorario"/>
      <sheetName val="GASTOS DIC (3)"/>
      <sheetName val="anexogto"/>
      <sheetName val="GASTOS trabajo"/>
      <sheetName val="GLOBAL"/>
      <sheetName val="GASTOS DIC (4)"/>
      <sheetName val="GASTOS DIC (5)"/>
      <sheetName val="07VS064SE"/>
      <sheetName val="Gts.Admon GUAT"/>
      <sheetName val="Gts.Vta GUAT"/>
      <sheetName val="TM1.Settings"/>
      <sheetName val="2001 Equity_Capital Report"/>
      <sheetName val="YRLY MODEL"/>
      <sheetName val="PCS+Cell &amp; Fix Wireless"/>
      <sheetName val="Market Value"/>
      <sheetName val="Dom. Valuation"/>
      <sheetName val="Annual Model &amp; PMV"/>
      <sheetName val="PCS_Cell _ Fix Wireless"/>
      <sheetName val="Dom_ Valuation"/>
      <sheetName val="_REF"/>
      <sheetName val="Annual Model _ PMV"/>
      <sheetName val="SKIN_2011_II"/>
      <sheetName val="SKIN_2011 Corp"/>
      <sheetName val="SKIN_2011_II Corp"/>
      <sheetName val="SKIN_2007 (2)"/>
      <sheetName val="Data Entry Sheet"/>
      <sheetName val="SUMMARY Real"/>
      <sheetName val="Materias primas"/>
      <sheetName val="SKIN_2011"/>
      <sheetName val="Summ PyG"/>
      <sheetName val="Sdo PyG"/>
      <sheetName val="Services"/>
      <sheetName val="Materials"/>
      <sheetName val="Indirect labor"/>
      <sheetName val="Maint Services"/>
      <sheetName val="Maint Mtls"/>
      <sheetName val="Hourly Bnfts"/>
      <sheetName val="Maint Labor"/>
      <sheetName val="REAL"/>
      <sheetName val="Overtime"/>
      <sheetName val="Depreciation"/>
      <sheetName val="Prov_Obsolesc"/>
      <sheetName val="BASE DATOS BUDGET"/>
      <sheetName val="General Exp"/>
      <sheetName val="BENCHMARKIN"/>
      <sheetName val="BENCHMARKINMCHILE"/>
      <sheetName val="BENCHMARKINMCHILE_DEF"/>
      <sheetName val="ta"/>
      <sheetName val="SIMULT4"/>
      <sheetName val="FO"/>
      <sheetName val="SA"/>
      <sheetName val="LP"/>
      <sheetName val="FO34.5"/>
      <sheetName val="LP34.5"/>
      <sheetName val="FO345"/>
      <sheetName val="LP345"/>
      <sheetName val="ZONA4"/>
      <sheetName val="4-5 Avance diario"/>
      <sheetName val="4-3 CONTROL PROG. ACTIVIDADES"/>
      <sheetName val="S Curve"/>
      <sheetName val="Valorizado Jun"/>
      <sheetName val="Model"/>
      <sheetName val="S Curve Monthly"/>
      <sheetName val="Semanal"/>
      <sheetName val="Estadistica IP Equipos"/>
      <sheetName val="IP_EQUIPOS_STEP_04B"/>
      <sheetName val="19Jul"/>
      <sheetName val="20Jul"/>
      <sheetName val="21Jul"/>
      <sheetName val="22Jul"/>
      <sheetName val="23Jul"/>
      <sheetName val="24Jul"/>
      <sheetName val="25Jul"/>
      <sheetName val="GASTO GENERAL"/>
      <sheetName val="fianzas"/>
      <sheetName val="SISPRO"/>
      <sheetName val="MO-obra"/>
      <sheetName val="campamento"/>
      <sheetName val="RECURSOS "/>
      <sheetName val=" seguridad"/>
      <sheetName val="sueldos"/>
      <sheetName val="ORGANIGRA"/>
      <sheetName val="ORGANI"/>
      <sheetName val="Presup con deductivos"/>
      <sheetName val="Presu vigente"/>
      <sheetName val="Res de materiales otorgados AD"/>
      <sheetName val="Res de materiales otorgados OK"/>
      <sheetName val="pagoscontratista"/>
      <sheetName val="adel no corresp"/>
      <sheetName val="Mejoramiento"/>
      <sheetName val="GGV"/>
      <sheetName val="Diagrama Gantt"/>
      <sheetName val="AM-ADEL"/>
      <sheetName val="Res Ded y Amort"/>
      <sheetName val="Amort Materiales"/>
      <sheetName val="AM-AD-M"/>
      <sheetName val="Res de materiales otorgados"/>
      <sheetName val="Deducc Mater"/>
      <sheetName val="Reg Deduc 01 Adel Mat"/>
      <sheetName val="Amortiz. de Adel. de Mat"/>
      <sheetName val="PENALIDAD MANT TRANS"/>
      <sheetName val="Valorizaciones "/>
      <sheetName val="Ampliacion de plazo nº1"/>
      <sheetName val="GG_paralz"/>
      <sheetName val="Adicional_01"/>
      <sheetName val="Adicional_2"/>
      <sheetName val="Adicional_3 "/>
      <sheetName val="STOCK-MATE "/>
      <sheetName val="VAL-COM-MARZ"/>
      <sheetName val="VAL-REAL-MARZ"/>
      <sheetName val="Valoriz 02"/>
      <sheetName val="01.01.00"/>
      <sheetName val="RELL. CORONA 140-145"/>
      <sheetName val="Metrados"/>
      <sheetName val="Resumen de metrados"/>
      <sheetName val="P. CORONA"/>
      <sheetName val="sub tramo 01"/>
      <sheetName val="sub tramo 02"/>
      <sheetName val="P. subdrenes"/>
      <sheetName val="Muros CC"/>
      <sheetName val="Muros CA"/>
      <sheetName val="AD1 cc"/>
      <sheetName val="P. Muros"/>
      <sheetName val="VALORIZACION 10"/>
      <sheetName val="2.01"/>
      <sheetName val="REAJUSTE"/>
      <sheetName val="deducc mat. val 10"/>
      <sheetName val="reg deduc mat. val 09"/>
      <sheetName val="REGULAR. REAJUSTE"/>
      <sheetName val="REGULAR DEDUC"/>
      <sheetName val="DEDUCCION"/>
      <sheetName val="PARTIDAS"/>
      <sheetName val="MC 233+620 CM"/>
      <sheetName val="Acero Cuerpo 233+620"/>
      <sheetName val="Acero Muro Cab 233+620"/>
      <sheetName val="MC 236+229 CA"/>
      <sheetName val="Acero Cuerpo 236+229"/>
      <sheetName val="MC 236+718 CA"/>
      <sheetName val="Acero Cuerpo 236+718"/>
      <sheetName val="MC 237+600 CA"/>
      <sheetName val="Acero Cuerpo 237+600"/>
      <sheetName val="MC 237+850 CM"/>
      <sheetName val="Acero Cuerpo 237+850"/>
      <sheetName val="MC 238+014 CA"/>
      <sheetName val="Acero Cuerpo 238+014"/>
      <sheetName val="MC 243+000 CA"/>
      <sheetName val="Acero Cuerpo 243+000"/>
      <sheetName val="MC 243+700 AA"/>
      <sheetName val="Acero Cuerpo 243+700"/>
      <sheetName val="MC 245+120 CA"/>
      <sheetName val="Acero Cuerpo 245+120"/>
      <sheetName val="MC 245+350 AA"/>
      <sheetName val="Acero Cuerpo 245+350"/>
      <sheetName val="MC 245+460 AM"/>
      <sheetName val="Acero Cuerpo 245+460"/>
      <sheetName val="MC 248+020 AA"/>
      <sheetName val="Acero Cuerpo 248+020"/>
      <sheetName val="MC 249+682 AA"/>
      <sheetName val="Acero Cuerpo 249+682"/>
      <sheetName val="MC 250+018 AA"/>
      <sheetName val="Acero Cuerpo 250+018"/>
      <sheetName val="MC 250+460 AA"/>
      <sheetName val="Acero Cuerpo 250+460"/>
      <sheetName val="MC 250+588 CA"/>
      <sheetName val="Acero Cuerpo 250+588"/>
      <sheetName val="MC 251+300 CA"/>
      <sheetName val="Acero Cuerpo 251+300"/>
      <sheetName val="MC 251+430 AA"/>
      <sheetName val="Acero Cuerpo 251+430"/>
      <sheetName val="MC 251+920 AA"/>
      <sheetName val="Acero Cuerpo 251+920"/>
      <sheetName val="MC 253+700 AA"/>
      <sheetName val="Acero Cuerpo 253+700"/>
      <sheetName val="MC 253+990 AA"/>
      <sheetName val="Acero Cuerpo 253+990"/>
      <sheetName val="MC 255+560 AA"/>
      <sheetName val="Acero Cuerpo 255+560"/>
      <sheetName val="MC 257+580 CA"/>
      <sheetName val="Acero Cuerpo 257+580"/>
      <sheetName val="MC 259+540 AA"/>
      <sheetName val="Acero Cuerpo 259+540"/>
      <sheetName val="MC 259+820 AA"/>
      <sheetName val="Acero Cuerpo 259+820"/>
      <sheetName val="MC 261+830 AM"/>
      <sheetName val="Acero Cuerpo 261+830"/>
      <sheetName val="Acero Muro Cab 261+830"/>
      <sheetName val="MC 262+000 AA"/>
      <sheetName val="Acero Cuerpo 262+000"/>
      <sheetName val="MC 262+160 AA"/>
      <sheetName val="Acero Cuerpo 262+160"/>
      <sheetName val="MC 262+475 AA"/>
      <sheetName val="Acero Cuerpo 262+475"/>
      <sheetName val="MC 263+465 CA"/>
      <sheetName val="Acero Cuerpo 263+465"/>
      <sheetName val="MC 263+645 CM"/>
      <sheetName val="Acero Cuerpo 263+645"/>
      <sheetName val="Acero Muro Cab 263+645"/>
      <sheetName val="MC 263+880 CA"/>
      <sheetName val="Acero Cuerpo 263+880"/>
      <sheetName val="MC 263+975 CM"/>
      <sheetName val="Acero Cuerpo 263+975"/>
      <sheetName val="MC 264+120 CA"/>
      <sheetName val="Acero Cuerpo 264+120"/>
      <sheetName val="MC 264+315 CA"/>
      <sheetName val="Acero Cuerpo 264+315"/>
      <sheetName val="MC 265+000 CM"/>
      <sheetName val="Acero Cuerpo 265+000"/>
      <sheetName val="Acero Muro Cab 265+000"/>
      <sheetName val="MC 265+625 CA"/>
      <sheetName val="Acero Cuerpo 265+625"/>
      <sheetName val="MC 265+805 CA"/>
      <sheetName val="Acero Cuerpo 265+805"/>
      <sheetName val="MC 266+260 AA"/>
      <sheetName val="Acero Cuerpo 266+260"/>
      <sheetName val="MC 266+460 AA"/>
      <sheetName val="Acero Cuerpo 266+460"/>
      <sheetName val="MC 266+660 CM"/>
      <sheetName val="Acero Cuerpo 266+660"/>
      <sheetName val="Acero Muro Cab 266+660"/>
      <sheetName val="MC 266+880 CA"/>
      <sheetName val="Acero Cuerpo 266+880"/>
      <sheetName val="MC 267+160 CA"/>
      <sheetName val="Acero Cuerpo 267+160"/>
      <sheetName val="MC 267+390 CM"/>
      <sheetName val="Acero Cuerpo 267+390"/>
      <sheetName val="Acero Muro Cab 267+390"/>
      <sheetName val="MC 267+630 CA"/>
      <sheetName val="Acero Cuerpo 267+630"/>
      <sheetName val="MC 267+880 CA"/>
      <sheetName val="Acero Cuerpo 267+880"/>
      <sheetName val="MC 268+080 CM"/>
      <sheetName val="Acero Cuerpo 268+080"/>
      <sheetName val="Acero Muro Cab 268+080"/>
      <sheetName val="MC 268+290 CM"/>
      <sheetName val="Acero Cuerpo 268+290"/>
      <sheetName val="Acero Muro Cab 268+290"/>
      <sheetName val="MC 268+530 CA"/>
      <sheetName val="Acero Cuerpo 268+530"/>
      <sheetName val="MC 268+760 AA"/>
      <sheetName val="Acero Cuerpo 268+760"/>
      <sheetName val="MC 268+960 CM"/>
      <sheetName val="Acero Cuerpo 268+960"/>
      <sheetName val="Acero Muro Cab 268+960"/>
      <sheetName val="MC 269+700 AA"/>
      <sheetName val="Acero Cuerpo 269+700"/>
      <sheetName val="MC 269+920 AM"/>
      <sheetName val="Acero Cuerpo 269+920"/>
      <sheetName val="Acero Muro Cab 269+920"/>
      <sheetName val="MC 270+340 AA"/>
      <sheetName val="Acero Cuerpo 270+340"/>
      <sheetName val="MC 270+440 CA"/>
      <sheetName val="Acero Cuerpo 270+440"/>
      <sheetName val="MC 271+025 CM"/>
      <sheetName val="Acero Cuerpo 271+025"/>
      <sheetName val="MC 271+190 CM"/>
      <sheetName val="Acero Cuerpo 271+190"/>
      <sheetName val="MC 271+200 CA"/>
      <sheetName val="Acero Cuerpo 271+200"/>
      <sheetName val="MC 271+420 CA"/>
      <sheetName val="Acero Cuerpo 271+420"/>
      <sheetName val="MC 271+640 CA"/>
      <sheetName val="Acero Cuerpo 271+640"/>
      <sheetName val="MC 271+860 AA"/>
      <sheetName val="Acero Cuerpo 271+860"/>
      <sheetName val="MC 272+080 CM"/>
      <sheetName val="Acero Cuerpo 272+080"/>
      <sheetName val="Acero Muro Cab 272+080"/>
      <sheetName val="MC 272+325 CM"/>
      <sheetName val="Acero Cuerpo 272+325"/>
      <sheetName val="Acero Muro Cab 272+325"/>
      <sheetName val="MC 272+510 CM"/>
      <sheetName val="Acero Cuerpo 272+510"/>
      <sheetName val="Acero Muro Cab 272+510"/>
      <sheetName val="MC 272+720 CA"/>
      <sheetName val="Acero Cuerpo 272+720"/>
      <sheetName val="MC 273+160 CA"/>
      <sheetName val="Acero Cuerpo 273+160"/>
      <sheetName val="MC 273+420 CA"/>
      <sheetName val="Acero Cuerpo 273+420"/>
      <sheetName val="MC 273+610 CA"/>
      <sheetName val="Acero Cuerpo 273+610"/>
      <sheetName val="MC 274+340 AM"/>
      <sheetName val="Acero Cuerpo 274+340"/>
      <sheetName val="Acero Muro Cab 274+340"/>
      <sheetName val="MC 274+580 CM"/>
      <sheetName val="Acero Cuerpo 274+580"/>
      <sheetName val="Acero Muro Cab 274+580"/>
      <sheetName val="MC 274+820 CA"/>
      <sheetName val="Acero Cuerpo 274+820"/>
      <sheetName val="MC 275+080 AA"/>
      <sheetName val="Acero Cuerpo 275+080"/>
      <sheetName val="MC 275+160 AA"/>
      <sheetName val="Acero Cuerpo 275+160"/>
      <sheetName val="MC 275+400 CM"/>
      <sheetName val="Acero Cuerpo 275+400"/>
      <sheetName val="Acero Muro Cab 275+400"/>
      <sheetName val="MC 275+508 CM"/>
      <sheetName val="Acero Cuerpo 275+508"/>
      <sheetName val="Acero Muro Cab 275+508"/>
      <sheetName val="MC 275+650 AA"/>
      <sheetName val="Acero Cuerpo 275+650"/>
      <sheetName val="MC 276+060 CM"/>
      <sheetName val="Acero Cuerpo 276+060"/>
      <sheetName val="Acero Muro Cab 276+060"/>
      <sheetName val="MC 276+250 CA"/>
      <sheetName val="Acero Cuerpo 276+250"/>
      <sheetName val="MC 276+740 AA"/>
      <sheetName val="Acero Cuerpo 276+740"/>
      <sheetName val="MC 276+960 AA"/>
      <sheetName val="Acero Cuerpo 276+960"/>
      <sheetName val="MC 277+190 AA"/>
      <sheetName val="Acero Cuerpo 277+190"/>
      <sheetName val="MC 277+700 CA"/>
      <sheetName val="Acero Cuerpo 277+700"/>
      <sheetName val="MC 277+940 CA"/>
      <sheetName val="Acero Cuerpo 277+940"/>
      <sheetName val="MC 278+153 AM"/>
      <sheetName val="Acero Cuerpo 278+153"/>
      <sheetName val="Acero Muro Cab 278+153"/>
      <sheetName val="MC 278+257 CM"/>
      <sheetName val="Acero Cuerpo 278+257"/>
      <sheetName val="Acero Muro Cab 278+257"/>
      <sheetName val="MC 278+307 CM"/>
      <sheetName val="Acero Cuerpo 278+307"/>
      <sheetName val="Acero Muro Cab 278+307"/>
      <sheetName val="MC 278+580 CA"/>
      <sheetName val="Acero Cuerpo 278+580"/>
      <sheetName val="MC 278+790 CM"/>
      <sheetName val="Acero Cuerpo 278+790"/>
      <sheetName val="MC 279+670 CA"/>
      <sheetName val="Acero Cuerpo 279+670"/>
      <sheetName val="MC 279+870 CA"/>
      <sheetName val="Acero Cuerpo 279+870"/>
      <sheetName val="MC 280+130 AA"/>
      <sheetName val="Acero Cuerpo 280+130"/>
      <sheetName val="MC 280+400 AM"/>
      <sheetName val="Acero Cuerpo 280+400"/>
      <sheetName val="Acero Muro Cab 280+400"/>
      <sheetName val="MC 280+700 CA"/>
      <sheetName val="Acero Cuerpo 280+700"/>
      <sheetName val="MC 281+070 CA"/>
      <sheetName val="Acero Cuerpo 281+070"/>
      <sheetName val="MC 281+380 AA"/>
      <sheetName val="Acero Cuerpo 281+380"/>
      <sheetName val="MC 281+560 AA"/>
      <sheetName val="Acero Cuerpo 281+560"/>
      <sheetName val="MC 282+230 AM"/>
      <sheetName val="Acero Cuerpo 282+230"/>
      <sheetName val="Acero Muro Cab 282+230"/>
      <sheetName val="MC 283+257 CA"/>
      <sheetName val="Acero Cuerpo 283+257"/>
      <sheetName val="MC 283+283 AA"/>
      <sheetName val="Acero Cuerpo 283+283"/>
      <sheetName val="MC 283+780 CA"/>
      <sheetName val="Acero Cuerpo 283+780"/>
      <sheetName val="MC 285+240 AA"/>
      <sheetName val="Acero Cuerpo 285+240"/>
      <sheetName val="MC 285+450 AA"/>
      <sheetName val="Acero Cuerpo 285+450"/>
      <sheetName val="MC 285+640 AA"/>
      <sheetName val="Acero Cuerpo 285+640"/>
      <sheetName val="MC 285+850 AM"/>
      <sheetName val="Acero Cuerpo 285+850"/>
      <sheetName val="Acero Muro Cab 285+850"/>
      <sheetName val="MC 286+070 AA"/>
      <sheetName val="Acero Cuerpo 286+070"/>
      <sheetName val="MC 286+440 CA"/>
      <sheetName val="Acero Cuerpo 286+440"/>
      <sheetName val="MC 286+670 CA"/>
      <sheetName val="Acero Cuerpo 286+670"/>
      <sheetName val="MC 286+870 AA"/>
      <sheetName val="Acero Cuerpo 286+870"/>
      <sheetName val="MC 287+040 AA"/>
      <sheetName val="Acero Cuerpo 287+040"/>
      <sheetName val="MC 287+520 AA"/>
      <sheetName val="Acero Cuerpo 287+520"/>
      <sheetName val="Acero Cab. Alero Salida 1x1 "/>
      <sheetName val="Acero Cab. Alero Entrada 1x1"/>
      <sheetName val="Acero Cab. Caja1x1"/>
      <sheetName val="Acero Cab. Alero Salida 1.5x1"/>
      <sheetName val="Acero Cab. Alero Entrada 1.5x1"/>
      <sheetName val="Acero Cab. Caja1.5x1"/>
      <sheetName val="Acero Cab. Alero Salida 2x1"/>
      <sheetName val="Acero Cab. Alero Entrada 2x1"/>
      <sheetName val="Acero Cab. Caja2x1"/>
      <sheetName val="Acero Cab. Alero Salida 2x2"/>
      <sheetName val="Acero Cab. Alero Entrada 2x2"/>
      <sheetName val="Acero Cab. Caja2x2"/>
      <sheetName val="Acero Cab. Alero Salida 3x2"/>
      <sheetName val="Acero Cab. Alero Entrada 3x2"/>
      <sheetName val="Acero Cab. Caja3x2"/>
      <sheetName val="Acero Cab. Alero Salida 3x1.5"/>
      <sheetName val="Acero Cab. Alero Entrada 3x1.5"/>
      <sheetName val="Acero Cab. Caja3x1.5"/>
      <sheetName val="Acero Cab. Alero Salida 4x3"/>
      <sheetName val="Acero Cab. Alero Entrada 4x3"/>
      <sheetName val="NO IMPRIMIR"/>
      <sheetName val="TMC 5+720 AA"/>
      <sheetName val="TMC 6+400 AA"/>
      <sheetName val="CONSERVACION DE CALZADA"/>
      <sheetName val="MOVIMIENTO DE TIERRAS"/>
      <sheetName val="Trans_cantera (2)"/>
      <sheetName val="VAL-MES "/>
      <sheetName val="Trazo y Replateo"/>
      <sheetName val="Mov. tierra"/>
      <sheetName val="IMPRIM"/>
      <sheetName val="ASFAL"/>
      <sheetName val="Trans_asfalto"/>
      <sheetName val="Trans_elim"/>
      <sheetName val="Trans_cantera"/>
      <sheetName val="Trans_base"/>
      <sheetName val="Trans-cantera"/>
      <sheetName val="Trans_a acopio"/>
      <sheetName val="VAL-MES"/>
      <sheetName val="Imprimacion_km a km"/>
      <sheetName val="Imprimacion_Avance"/>
      <sheetName val="Imprimacion_Planilla"/>
      <sheetName val="k1 (2)"/>
      <sheetName val="PART"/>
      <sheetName val="ESTRIBOS"/>
      <sheetName val="SUPEREST"/>
      <sheetName val="APROX"/>
      <sheetName val="No Imprimir (1)"/>
      <sheetName val="CRONOG.EQUIPOS"/>
      <sheetName val="crono avance"/>
      <sheetName val="pto del sispro comercial"/>
      <sheetName val="Auxiliares-Equipos"/>
      <sheetName val="cant mo"/>
      <sheetName val="res-sispro"/>
      <sheetName val="deflectometria"/>
      <sheetName val="Resum-CP"/>
      <sheetName val="Planilla"/>
      <sheetName val="Montos"/>
      <sheetName val="Polinomica"/>
      <sheetName val="Amort.Adel.Efect."/>
      <sheetName val="Deduc.Ad.Efect."/>
      <sheetName val="Amort.Adel.Mat."/>
      <sheetName val="RES. D.  MATERIALES"/>
      <sheetName val="Deduc.Ad.Mat. 01"/>
      <sheetName val="Deduc.Ad.Mat.02"/>
      <sheetName val="Factor F y V"/>
      <sheetName val="PAGOS-CONTRAT"/>
      <sheetName val="RES-VALORIZ"/>
      <sheetName val="VALORIZACION"/>
      <sheetName val="CUADRO (2)"/>
      <sheetName val="ficha"/>
      <sheetName val="ARTE_REV_OK"/>
      <sheetName val="C-1_REV_OK"/>
      <sheetName val="C-2_REV_OK"/>
      <sheetName val="Excavacion P-Cuneta C-2"/>
      <sheetName val="RESUM-ALC-SPA"/>
      <sheetName val="METRAD-SPAM"/>
      <sheetName val="ACERO (ENTRADA)"/>
      <sheetName val="ACERO (SALIDA)"/>
      <sheetName val="RES mcc"/>
      <sheetName val="mcc-Oct_REV_OK"/>
      <sheetName val="mcc-Nov_REV_OK"/>
      <sheetName val="mcc-Dic"/>
      <sheetName val="mcc-ENE"/>
      <sheetName val="mcc-FEB"/>
      <sheetName val="mcc 4+505-520_REV_OK"/>
      <sheetName val="mcc relleno_REV"/>
      <sheetName val="transp rell est"/>
      <sheetName val="RM muros CºAº_REV_OK"/>
      <sheetName val="mca 18+160-180"/>
      <sheetName val="mca 18+230-250"/>
      <sheetName val="m 6+226.5-230"/>
      <sheetName val="m 6+230-240"/>
      <sheetName val="m 6+252-265"/>
      <sheetName val="m 27+490-520"/>
      <sheetName val="RM gaviones_REV_OK"/>
      <sheetName val="GAV 24+969_REV_OK"/>
      <sheetName val="GAV 28+630_REV_OK"/>
      <sheetName val="GAVIO_REV_OK"/>
      <sheetName val="GAVION_FEB"/>
      <sheetName val="ADIC Rell muros CC_REV_OK"/>
      <sheetName val="Resumen_Lvehic"/>
      <sheetName val="Metrado_LV_Tipico"/>
      <sheetName val="ACERO_LV_Tipico"/>
      <sheetName val="Losa Veh 2+055"/>
      <sheetName val="Descto GG Fijos"/>
      <sheetName val="Sustento Contrato"/>
      <sheetName val="Multa"/>
      <sheetName val="XXXXXXX"/>
      <sheetName val="Mensual - Acumulado"/>
      <sheetName val="I.2"/>
      <sheetName val="I.5"/>
      <sheetName val="I.6"/>
      <sheetName val="II.3"/>
      <sheetName val="III.1"/>
      <sheetName val="III.3"/>
      <sheetName val="IV.1_f"/>
      <sheetName val="IV.2"/>
      <sheetName val="IV.3"/>
      <sheetName val="Resumen 206"/>
      <sheetName val="427+000-427+400"/>
      <sheetName val="428+480-428+700"/>
      <sheetName val="429+160-429+530"/>
      <sheetName val="429+750-429+850"/>
      <sheetName val="429+930-430+040"/>
      <sheetName val="431+000-431+100"/>
      <sheetName val="431+100-431+200"/>
      <sheetName val="431+200-431+300"/>
      <sheetName val="433+430-433+500"/>
      <sheetName val="437+060 - 437+080"/>
      <sheetName val="467+220 - 467+420"/>
      <sheetName val="467+420 - 467+600"/>
      <sheetName val="467+620 - 467+680"/>
      <sheetName val="Resumen 505"/>
      <sheetName val="345+007"/>
      <sheetName val="345+397"/>
      <sheetName val="Resumen 519C"/>
      <sheetName val="ZT 468+200 - 470+320"/>
      <sheetName val="Resumen 504"/>
      <sheetName val="P.Veh"/>
      <sheetName val="L.Izq"/>
      <sheetName val="L.Der"/>
      <sheetName val="Cuen.Cap"/>
      <sheetName val="Cuen.Cap.1"/>
      <sheetName val="Disp.Amor"/>
      <sheetName val="Disp.Amor.1"/>
      <sheetName val="443+649"/>
      <sheetName val="450+428"/>
      <sheetName val="455+068"/>
      <sheetName val="455+436"/>
      <sheetName val="455+607"/>
      <sheetName val="456+452"/>
      <sheetName val="459+363"/>
      <sheetName val="460+000"/>
      <sheetName val="461+339"/>
      <sheetName val="461+600"/>
      <sheetName val="461+960"/>
      <sheetName val="462+376"/>
      <sheetName val="464+540"/>
      <sheetName val="465+488"/>
      <sheetName val="468+061"/>
      <sheetName val="468+070"/>
      <sheetName val="470+402"/>
      <sheetName val="471+042"/>
      <sheetName val="Pago a cuenta"/>
      <sheetName val="Resumen Valoriz."/>
      <sheetName val="Valoriz"/>
      <sheetName val="Retencion"/>
      <sheetName val="Reg.Reajuste"/>
      <sheetName val="Amort.Adelanto"/>
      <sheetName val="Deduccion Reajuste"/>
      <sheetName val="Reg.Deduc.Reaj.Adel."/>
      <sheetName val="Amort.Adel.materiales"/>
      <sheetName val="Deduc_Amort_Adel.mat"/>
      <sheetName val="Mat Util"/>
      <sheetName val="Resumen Tramitado"/>
      <sheetName val="AVANCE OBRA CAO"/>
      <sheetName val="CONTROL VAL"/>
      <sheetName val="plan.met"/>
      <sheetName val="otros conceptos"/>
      <sheetName val="val-reaj"/>
      <sheetName val="fact-k"/>
      <sheetName val="0140001."/>
      <sheetName val="0530001"/>
      <sheetName val="0825004"/>
      <sheetName val="0950003"/>
      <sheetName val="0950005"/>
      <sheetName val="1635003"/>
      <sheetName val="1850001"/>
      <sheetName val="1915002"/>
      <sheetName val="2150202"/>
      <sheetName val="2160006"/>
      <sheetName val="2160501"/>
      <sheetName val="2250004"/>
      <sheetName val="2260103"/>
      <sheetName val="2260104"/>
      <sheetName val="2260801"/>
      <sheetName val="4110001"/>
      <sheetName val="4160801"/>
      <sheetName val="4195002."/>
      <sheetName val="4610003"/>
      <sheetName val="4752801"/>
      <sheetName val="4786004"/>
      <sheetName val="8141002"/>
      <sheetName val="8141801"/>
      <sheetName val="8145004"/>
      <sheetName val="0120001"/>
      <sheetName val="0140001"/>
      <sheetName val="0155005"/>
      <sheetName val="0503001"/>
      <sheetName val="0503005"/>
      <sheetName val="0715004"/>
      <sheetName val="0845006"/>
      <sheetName val="1170006"/>
      <sheetName val="1545002"/>
      <sheetName val="4160002"/>
      <sheetName val="4195002"/>
      <sheetName val="4775106"/>
      <sheetName val="Resultado de Valorización"/>
      <sheetName val="Valorización Bruta"/>
      <sheetName val="Descuento de Materiales"/>
      <sheetName val="Mano de Obra Taller"/>
      <sheetName val="Hrs Acum Vs Val Acum"/>
      <sheetName val="TMC 19+287.73 AA"/>
      <sheetName val="TMC 19+642.52 AA"/>
      <sheetName val="TMC 19+897.79 AA"/>
      <sheetName val="TMC 20+213.53 AA"/>
      <sheetName val="TMC 28+335.00 AA"/>
      <sheetName val="ALC. MARCO1x1KM.25+332.50"/>
      <sheetName val="EXC. NO CLAS. P.ESTRUCT"/>
      <sheetName val="RELLENO P.ESTRUCTURAS"/>
      <sheetName val="TMC36&quot; km64+049 "/>
      <sheetName val="TMC36&quot; km 69+435 "/>
      <sheetName val="TMC 13+890.00 AA"/>
      <sheetName val="TMC 14+542.38 AA"/>
      <sheetName val="TMC 15+224.00 AA"/>
      <sheetName val="TMC 15+507.10 AA"/>
      <sheetName val="TMC 15+590.00 MA"/>
      <sheetName val="TMC 15+795.08 AA"/>
      <sheetName val="TMC 20+361.00 AA"/>
      <sheetName val="TMC 23+155.49 AA"/>
      <sheetName val="TMC 26+840.72 AA"/>
      <sheetName val="TMC 22+250.69 AA"/>
      <sheetName val="TMC 22+824.37 AA"/>
      <sheetName val="TMC 27+153. AA"/>
      <sheetName val="ZONAS"/>
      <sheetName val="MATERIAL"/>
      <sheetName val="ACTIVIDAD"/>
      <sheetName val="TIPO"/>
      <sheetName val="Progress Payment C202-008"/>
      <sheetName val="Summary Advanced"/>
      <sheetName val="MONTAJE"/>
      <sheetName val="CONTROL - VALORIZ-ENERO-05"/>
      <sheetName val="RESUMEN Y POND"/>
      <sheetName val="RESU-ELEC (2)"/>
      <sheetName val="RESUM"/>
      <sheetName val="MO CANT"/>
      <sheetName val="EQ CANT"/>
      <sheetName val="COMPARA"/>
      <sheetName val="cro.sis"/>
      <sheetName val="cantera"/>
      <sheetName val="calc. transp"/>
      <sheetName val="DETALLE DE RESPONSABLES "/>
      <sheetName val="OP 1 - Resumen de produccion"/>
      <sheetName val="OP 2 - Planilla de avance de ob"/>
      <sheetName val="OP3- Resultados por AC Mes"/>
      <sheetName val="OP 5 - Previsto mes siguiente"/>
      <sheetName val="OP 6 - Requerimientos mes"/>
      <sheetName val="AD 1 REPORTE DE PERSONAL"/>
      <sheetName val="AD 2 - GASTOS GENERALES"/>
      <sheetName val="EQ 1 - Produccion equipos propi"/>
      <sheetName val="EQ 2 - Producc Equipos Terceros"/>
      <sheetName val="EQ 3 - EQUIPOS CRITICOS PARADOS"/>
      <sheetName val="EQ 4 -EQUIPOS CRITICOS - PROBLE"/>
      <sheetName val="EQ 5 - EQUIPOS FALTANTES"/>
      <sheetName val="LOG 1 - MOVIMIENTO DE ALMACENES"/>
      <sheetName val="LOG 2 -MAT Y REP CRITICOS"/>
      <sheetName val="EF 1 - SOLICITADO Y ATENDIDO"/>
      <sheetName val="ANEXO 1 -BALANCE"/>
      <sheetName val="ANEXO 2 - G Y P"/>
      <sheetName val="ANEXO 3- FLUJO REAL DE OBRA"/>
      <sheetName val="ANEXO 4 -FLUJO REAL CONSOLIDADO"/>
      <sheetName val="ANEXO 5 - FLUJO PROYECTADO"/>
      <sheetName val="ANEXO 6 - ECOFIN"/>
      <sheetName val="PRESU - RESUMEN (2)"/>
      <sheetName val="PRESU - RESUMEN"/>
      <sheetName val="PRESU TUB."/>
      <sheetName val="C.U. TUB. PRESION"/>
      <sheetName val="ANALIS. G.G."/>
      <sheetName val="COSTO H.H."/>
      <sheetName val="PRECIOS INSUMOS"/>
      <sheetName val="PRECIOS UNITARIOS"/>
      <sheetName val="FLETES"/>
      <sheetName val="Resumen G"/>
      <sheetName val="RESVAL"/>
      <sheetName val="Liquida-Valoriza"/>
      <sheetName val="Dedu-Efectivo"/>
      <sheetName val="Adel-Directo"/>
      <sheetName val="Amort. mat."/>
      <sheetName val="Adel-Materiales"/>
      <sheetName val="Polinom01"/>
      <sheetName val="PROGRAMADO"/>
      <sheetName val="pago"/>
      <sheetName val="CONT(VAL)"/>
      <sheetName val="CONT (REAJUSTE)"/>
      <sheetName val="Carátulas"/>
      <sheetName val="RES-TRAM"/>
      <sheetName val="RES-TRAM (t)"/>
      <sheetName val="Valorizacion "/>
      <sheetName val="Penalizaciones"/>
      <sheetName val="Val_reaj"/>
      <sheetName val="Amort-Ade-Directo"/>
      <sheetName val="Deduc_Amort_Directo"/>
      <sheetName val="IU"/>
      <sheetName val="10-03-2010 Km 449.080-449"/>
      <sheetName val="30-03-2010.Ficha 01 - Rep02"/>
      <sheetName val="diferencias"/>
      <sheetName val="EJECUTADO"/>
      <sheetName val="Curva S"/>
      <sheetName val="Acero Losa Vehi 2+055"/>
      <sheetName val="alimentacion"/>
      <sheetName val="Planilla Met."/>
      <sheetName val="AVANCE OBRA CAO (2)"/>
      <sheetName val="Penal"/>
      <sheetName val="Costo Final de Obra"/>
      <sheetName val="Liquidación Final de Obra"/>
      <sheetName val="Pagos por Adel.Otorgados"/>
      <sheetName val="Metrados CP"/>
      <sheetName val="Valorización CP"/>
      <sheetName val="Reajuste del Principal"/>
      <sheetName val="Deduccion del Reaj.Adelanto"/>
      <sheetName val="Deduccion del Reaj.Adelanto (2)"/>
      <sheetName val="Retención del Reajuste"/>
      <sheetName val="Coef. Reaj. &quot;K&quot;"/>
      <sheetName val="Deduc. Adel. Materiales"/>
      <sheetName val="PRESUP.ADI1.TVI"/>
      <sheetName val="RES,MET,ADI1"/>
      <sheetName val="RES.MET.2,01.-TVI"/>
      <sheetName val="RES.MET.EXP.ADI1.TVI"/>
      <sheetName val="PER.YCOM,PRO.ADI1"/>
      <sheetName val="CANT.PRO.ADI1"/>
      <sheetName val="TRANSP.GEN.REP.ADI1"/>
      <sheetName val="TRANSP. BOT.REP.ADI1"/>
      <sheetName val="TRANSP.GEN.PRO.ADI1"/>
      <sheetName val="TRANSP.BOT.PRO.ADI1"/>
      <sheetName val="BAN.REP.ADI1"/>
      <sheetName val="BANQ.PRO.ADI1"/>
      <sheetName val="Km.270"/>
      <sheetName val="Km.271"/>
      <sheetName val="Km.272"/>
      <sheetName val="Km.273"/>
      <sheetName val="Km.274"/>
      <sheetName val="Liquidación"/>
      <sheetName val="Valorización"/>
      <sheetName val="Cálculo de Reintegro"/>
      <sheetName val="Amort. Adel. en Efectivo"/>
      <sheetName val="Amort. Adel. en Efectivo (2)"/>
      <sheetName val="Deducc. que no Corresp."/>
      <sheetName val="Deducc. que no Corresp. (2)"/>
      <sheetName val="Amort.Adel.Mat.01"/>
      <sheetName val="Amort.Adel.Mat.02"/>
      <sheetName val="Amort.Adel.Mat.03 "/>
      <sheetName val="Amort.Adel.Mat.04  "/>
      <sheetName val="Mat. en Cancha Nº 01"/>
      <sheetName val="Mat.en Cancha02"/>
      <sheetName val="Mat.en Cancha03"/>
      <sheetName val="Mat. en Cancha Nº 04 "/>
      <sheetName val="Mat. en Cancha Nº 05"/>
      <sheetName val="Mat. en Cancha Nº 06 "/>
      <sheetName val="Mat. en Cancha Nº 07 "/>
      <sheetName val="Mat. en Cancha Nº 08 "/>
      <sheetName val="Resumen de Valorizaciones"/>
      <sheetName val="DATOS1"/>
      <sheetName val="DATOS2"/>
      <sheetName val="Gráfico1 (2)"/>
      <sheetName val="RES.MET.PAV.ADI1-TVI"/>
      <sheetName val="metrado de componentes"/>
      <sheetName val="EXCAV."/>
      <sheetName val="RELLENO"/>
      <sheetName val="CONCRETO"/>
      <sheetName val="ENCOFR."/>
      <sheetName val="EMBOQ."/>
      <sheetName val="SUBDREN"/>
      <sheetName val="MURO"/>
      <sheetName val="ESCOLLERA"/>
      <sheetName val="ENTREGAS"/>
      <sheetName val="RELACION-ALCANT"/>
      <sheetName val="TMC"/>
      <sheetName val="MC"/>
      <sheetName val="Avances"/>
      <sheetName val="Datos para Gráficos"/>
      <sheetName val="ADELANTOS"/>
      <sheetName val="REG AMORT 1"/>
      <sheetName val="REG AMORT 2"/>
      <sheetName val="REG AMORT 3"/>
      <sheetName val="Adel Mat 02"/>
      <sheetName val="Mat en Cancha Nº 03"/>
      <sheetName val="Mat en Cancha Nº 04"/>
      <sheetName val="Adel Mat 03"/>
      <sheetName val="Mat en Cancha Nº 05"/>
      <sheetName val="Mat en Cancha Nº 06"/>
      <sheetName val="Mat en Cancha Nº 07"/>
      <sheetName val="Adel Mat 04"/>
      <sheetName val="Mat en Cancha Nº 08"/>
      <sheetName val="PRESUP.ADI1.TVII"/>
      <sheetName val="MET. ADICIONAL1"/>
      <sheetName val="RES.EXPLA."/>
      <sheetName val="transporte general"/>
      <sheetName val="TRANSPORTE BOTADERO"/>
      <sheetName val="TRANS.GEN.PRO"/>
      <sheetName val="TRANS.BOT.PROADI1-TVII"/>
      <sheetName val="MET.BAN.PRO.ADI1"/>
      <sheetName val="TRANS.SEN.PRO"/>
      <sheetName val="MEJ.SUB.PROADI1"/>
      <sheetName val="PER,COM.PRO.ADI1"/>
      <sheetName val="PA-CTA"/>
      <sheetName val="mat util 1"/>
      <sheetName val="mat util 2 "/>
      <sheetName val="Amort mat 1 y 2"/>
      <sheetName val="D.Q.N.C. 1"/>
      <sheetName val="D.Q.N.C. 2"/>
      <sheetName val="reajuste e "/>
      <sheetName val="Deduc. Adel. Efectivo el"/>
      <sheetName val="RES-VAL"/>
      <sheetName val="AV-OBRA"/>
      <sheetName val="POLIZAS DE SEGUROS "/>
      <sheetName val="01_Z4T1_Relacion Alc. TMC"/>
      <sheetName val="DATTOT"/>
      <sheetName val="TMC T"/>
      <sheetName val="0-50"/>
      <sheetName val="RES TMC"/>
      <sheetName val="TMC 601"/>
      <sheetName val="TMC E 603"/>
      <sheetName val="TMC 605"/>
      <sheetName val="TMC N 610.06"/>
      <sheetName val="TMC N 610.07"/>
      <sheetName val="TMC N 612.01"/>
      <sheetName val="TMC N 622.01-.03-.04 "/>
      <sheetName val="TMC EMB"/>
      <sheetName val="TMC E 641.01-.02"/>
      <sheetName val="TMC 642"/>
      <sheetName val="TMC E 644"/>
      <sheetName val="TMC 645"/>
      <sheetName val="TMC 646"/>
      <sheetName val="DATA TMC"/>
      <sheetName val="POLIN"/>
      <sheetName val="Reajuste (2)"/>
      <sheetName val="REG-REAJ"/>
      <sheetName val="AMORT "/>
      <sheetName val="DED-REAJ"/>
      <sheetName val="Amort-mat."/>
      <sheetName val="Ded-mat"/>
      <sheetName val="Amort-mat. (2)"/>
      <sheetName val="Ded-mat (2)"/>
      <sheetName val="Amort-mat. (3)"/>
      <sheetName val="Ded-mat (3)"/>
      <sheetName val="AV. OBRA PREL"/>
      <sheetName val="REL-CARTFIAN"/>
      <sheetName val="PRINCIPAL"/>
      <sheetName val="MAT. BOTADER D&gt;1"/>
      <sheetName val="ACON.BOTAD."/>
      <sheetName val="CORTE"/>
      <sheetName val="282+100-283+300"/>
      <sheetName val="Kr"/>
      <sheetName val="Ae_De"/>
      <sheetName val="Am1"/>
      <sheetName val="Dm"/>
      <sheetName val="Rsm Val"/>
      <sheetName val="Rel. Cartas Fianzas"/>
      <sheetName val="Inc-Am1"/>
      <sheetName val="Inc-Am2"/>
      <sheetName val="Form-Pol."/>
      <sheetName val="Cal_K"/>
      <sheetName val="Reaj"/>
      <sheetName val="Dao"/>
      <sheetName val="Ae"/>
      <sheetName val="Am"/>
      <sheetName val="R_Val"/>
      <sheetName val="Amort-mat. (4)"/>
      <sheetName val="Ded-mat (4)"/>
      <sheetName val="BGA"/>
      <sheetName val="BGB"/>
      <sheetName val="BGC"/>
      <sheetName val="RESULTADO OBRA"/>
      <sheetName val="ventas provias"/>
      <sheetName val="Cuadro Bidimensional por Cuenta"/>
      <sheetName val="PLANILLAS"/>
      <sheetName val="CAO1 (2)"/>
      <sheetName val="CARTA"/>
      <sheetName val="Presupuesto 109.85"/>
      <sheetName val="CAO"/>
      <sheetName val="CRONO-REC"/>
      <sheetName val="CAO1"/>
      <sheetName val="sist-planilla"/>
      <sheetName val="sist-recursos"/>
      <sheetName val="sist-%"/>
      <sheetName val="rend"/>
      <sheetName val="Precios Materiales"/>
      <sheetName val="Res Costo "/>
      <sheetName val="P.U."/>
      <sheetName val="Recurso"/>
      <sheetName val="Res.Partidad"/>
      <sheetName val="Res.Costo MT, EQ, MO "/>
      <sheetName val="Anasis P.U"/>
      <sheetName val="Val_1"/>
      <sheetName val="Val_2"/>
      <sheetName val="G Y P  impresion"/>
      <sheetName val="BALANCE  ppt"/>
      <sheetName val="BALANCE AL 30062011 OBRAINSA"/>
      <sheetName val="G Y P "/>
      <sheetName val="anexo30062011"/>
      <sheetName val="CTA CTE inter"/>
      <sheetName val="equipo-obra propia"/>
      <sheetName val="Cuadro Bidimensional con ajust"/>
      <sheetName val="Otros Ingresos"/>
      <sheetName val="Gastos Administrativos"/>
      <sheetName val="Costo equipos"/>
      <sheetName val="Costos Obras"/>
      <sheetName val="GASTOS DE VENTAS"/>
      <sheetName val="ATRIBUCIONES"/>
      <sheetName val="Cuadro Bidimensional G.A."/>
      <sheetName val="NIEVA1 (2)"/>
      <sheetName val="NIEVA1"/>
      <sheetName val="GANCYPERDREEXPRESADOJUN2000"/>
      <sheetName val="BALANCEREEXPRESADOJUNIO2000"/>
      <sheetName val="Anexo 22"/>
      <sheetName val="BALANCEREEXPRESADOJUNIO2000 (2)"/>
      <sheetName val="Anexo 3"/>
      <sheetName val="Anexo4A"/>
      <sheetName val="Anexo5"/>
      <sheetName val="Anexo 9"/>
      <sheetName val="Anexo 10"/>
      <sheetName val="Anexo 11"/>
      <sheetName val="Anexo 13"/>
      <sheetName val="Anexo 14"/>
      <sheetName val="Anexo 15"/>
      <sheetName val="Anexo 18"/>
      <sheetName val="Anexo 19"/>
      <sheetName val="Anexo 23"/>
      <sheetName val="Anexo 24"/>
      <sheetName val="E.S.F."/>
      <sheetName val="E.R."/>
      <sheetName val="DETALLE ANEXOS "/>
      <sheetName val="Curva "/>
      <sheetName val="Gran Cant10"/>
      <sheetName val="Proc_Cant10"/>
      <sheetName val="Gran 0+235"/>
      <sheetName val="Proct 0+235"/>
      <sheetName val="Limit_0+235"/>
      <sheetName val="Gran _ACC_A"/>
      <sheetName val="Proc_ACC_A"/>
      <sheetName val="Limit_ACC_A"/>
      <sheetName val="Port"/>
      <sheetName val="Presenta1"/>
      <sheetName val="SReportes"/>
      <sheetName val="Partrec"/>
      <sheetName val="CV"/>
      <sheetName val="Contingencias"/>
      <sheetName val="Costo Indirecto"/>
      <sheetName val="Tarifa MO"/>
      <sheetName val="Tarifa de Equipos"/>
      <sheetName val="Ciclos"/>
      <sheetName val="UPS-SPANICH"/>
      <sheetName val="Val. Base A2 Agua"/>
      <sheetName val="Reajuste "/>
      <sheetName val="Reaj_Val2"/>
      <sheetName val="SUBPARTIDAS"/>
      <sheetName val="CONSOLIDADO MOD"/>
      <sheetName val="TAREOS_PAUCAR"/>
      <sheetName val="METR_PAUCAR"/>
      <sheetName val="TAREOS_CHALCO"/>
      <sheetName val="METR_CHALCO"/>
      <sheetName val="TAREOS_RIOS"/>
      <sheetName val="METR_RIOS"/>
      <sheetName val="TAREOS_TORRES "/>
      <sheetName val="METR_TORRES"/>
      <sheetName val="TAREOS_HERRERA"/>
      <sheetName val="METR_HERRERA"/>
      <sheetName val="TAREOS_ALGUEDAS "/>
      <sheetName val="METR_ALGUEDAS "/>
      <sheetName val="TAREOS_ROBLES"/>
      <sheetName val="METR_ROBLES"/>
      <sheetName val="TAREOS_ESPINOZA"/>
      <sheetName val="METR_ESPINOZA"/>
      <sheetName val="TAREOS_MARTINEZ"/>
      <sheetName val="METR_MARTINEZ"/>
      <sheetName val="TAREOS_RICHAR "/>
      <sheetName val="METR_RICHAR"/>
      <sheetName val="TAREOS ALARCON"/>
      <sheetName val="METR ALARCON"/>
      <sheetName val="TAREO DE ALMACEN Y CUADR. CORTE"/>
      <sheetName val="METR_Cap12"/>
      <sheetName val="AXO 9"/>
      <sheetName val="FO 3-oferta"/>
      <sheetName val="FO 6-gg"/>
      <sheetName val="FO 5-emerg"/>
      <sheetName val="PPTO -SISPRO"/>
      <sheetName val="rec-sispro"/>
      <sheetName val="MOVILIZ"/>
      <sheetName val="REND TRANS"/>
      <sheetName val="PRECIO MAT"/>
      <sheetName val="FLETE"/>
      <sheetName val="PRECIO MO"/>
      <sheetName val="METRADO"/>
      <sheetName val="Anexo N°01"/>
      <sheetName val="Anexo N°02"/>
      <sheetName val="Anexo N°03"/>
      <sheetName val="Anexo N°04"/>
      <sheetName val="Anexo N°05"/>
      <sheetName val="Anexo N°07"/>
      <sheetName val="Anexo N°08"/>
      <sheetName val="Anexo N°09"/>
      <sheetName val="Reg_rea"/>
      <sheetName val="Cuadro N°01"/>
      <sheetName val="Cuadro N°02"/>
      <sheetName val="Cuadro N°03"/>
      <sheetName val="Cuadro N°04"/>
      <sheetName val="Cuadro N °05"/>
      <sheetName val="Resumen 603"/>
      <sheetName val="Pte. Huacamayo Grande"/>
      <sheetName val="Pte. Sol Naciente"/>
      <sheetName val="Pte San Juan"/>
      <sheetName val="Pte Castañal"/>
      <sheetName val="Pte Jayave no improimir"/>
      <sheetName val="Anexo N° 01- Resumen PU"/>
      <sheetName val="531G Tecknoport"/>
      <sheetName val="535A Baranda metalica"/>
      <sheetName val="571 Geomalla UX1400MSE"/>
      <sheetName val="572 Geomalla UX1500MSE"/>
      <sheetName val="573 Geomalla UX1600MSE"/>
      <sheetName val="574 Colocación de Bloques MESA"/>
      <sheetName val="575 Super Span "/>
      <sheetName val="Anexo N° 03 -Insumos"/>
      <sheetName val="Anexo N°04.1"/>
      <sheetName val="Anexo N°04.2"/>
      <sheetName val="Anexo N°04.3"/>
      <sheetName val="Anexo N°06"/>
      <sheetName val="Anexo N°10"/>
      <sheetName val="Anexo N°10."/>
      <sheetName val="Anexo N°11"/>
      <sheetName val="Anexo N°04.4"/>
      <sheetName val="Anexo N°06.1"/>
      <sheetName val="Anexo N°06.2"/>
      <sheetName val="Anexo N°07.1"/>
      <sheetName val="Anexo N°07.2"/>
      <sheetName val="ResumenSM"/>
      <sheetName val="Anexo 4 - Formato d Constr."/>
      <sheetName val="Chancado"/>
      <sheetName val="Stoke Pile"/>
      <sheetName val="Molienda"/>
      <sheetName val="Lixiviación"/>
      <sheetName val="CCD"/>
      <sheetName val="Merril Crowe"/>
      <sheetName val="Planta Dore"/>
      <sheetName val="Desintoxicacion de Relaves"/>
      <sheetName val="Reactivos"/>
      <sheetName val="Abastecimiento de H2O"/>
      <sheetName val="Sumin de Oxigeno"/>
      <sheetName val="Cuarto de Control"/>
      <sheetName val="Subestaciones"/>
      <sheetName val="Planta de Energia Diesel"/>
      <sheetName val="713-02"/>
      <sheetName val="740-02"/>
      <sheetName val="741-02"/>
      <sheetName val="742-02"/>
      <sheetName val="743-02"/>
      <sheetName val="747-02"/>
      <sheetName val="750-02"/>
      <sheetName val="820-02"/>
      <sheetName val="510-C-201-202"/>
      <sheetName val="510-C-250-251"/>
      <sheetName val="510-C-401-402-403-404"/>
      <sheetName val="VGPM-CE-154-CE-200-04-01 AL 014"/>
      <sheetName val="510-C-203-204-205"/>
      <sheetName val="FINTEL"/>
      <sheetName val="463GP0011A-520-01-001"/>
      <sheetName val="463GP0011A-520-01-002"/>
      <sheetName val="800-DW-C-ESTRUCTURAS"/>
      <sheetName val="Costos Indirectos"/>
      <sheetName val="Proyeccion del Saldo"/>
      <sheetName val="Análisis"/>
      <sheetName val="ResumenProyectado"/>
      <sheetName val="ResumenCI"/>
      <sheetName val="Personal de Obra"/>
      <sheetName val="Personal de Obra-Proyect."/>
      <sheetName val="Sist. y Comunic."/>
      <sheetName val="Sist. y Comunic.-Proyect."/>
      <sheetName val="Gastos de Ofic. Princ."/>
      <sheetName val="Gastos de Ofic. Princ.-Proyect."/>
      <sheetName val="Eq. y Veh. de apoyo"/>
      <sheetName val="Eq. y Veh. de apoyo-Proyect."/>
      <sheetName val="Aloj y Alim"/>
      <sheetName val="Aloj y Alim-Proyect."/>
      <sheetName val="Gastos Personal"/>
      <sheetName val="Gastos Personal-Proyect."/>
      <sheetName val="Infr. de Operac."/>
      <sheetName val="Infr. de Operac.-Proyect."/>
      <sheetName val="Gast. de Operac."/>
      <sheetName val="Gast. de Operac.-Proyect."/>
      <sheetName val="Cont. de Calidad"/>
      <sheetName val="Cont. de Calidad-Proyect."/>
      <sheetName val="PdR y GA"/>
      <sheetName val="PdR y GA-Proyect."/>
      <sheetName val="Topografia-Proyect."/>
      <sheetName val="Gastos Financieros-Proyect."/>
      <sheetName val="Resp Social-Proyect."/>
      <sheetName val="Partidas 94-Proyect."/>
      <sheetName val="Ingenieria-Proyect."/>
      <sheetName val="Procura"/>
      <sheetName val="Procura-Proyect."/>
      <sheetName val="Partidas 94"/>
      <sheetName val="Resp Social"/>
      <sheetName val="Gerencial - Maestro"/>
      <sheetName val="Gerencial - Copia"/>
      <sheetName val="CxC GERENCIAL"/>
      <sheetName val="CxC CONTABLE"/>
      <sheetName val="CONTABLE - Maestro"/>
      <sheetName val="CxC CONTABLE X PROYECTO"/>
      <sheetName val="CXC CONTABLE X EMPRESA EE.FF."/>
      <sheetName val="BC - Consorcio"/>
      <sheetName val="BC - Constructora"/>
      <sheetName val="BC - INESA"/>
      <sheetName val="BC - Los Portales"/>
      <sheetName val="MATRIZ PARA CONTABLE"/>
      <sheetName val="Matriz LP"/>
      <sheetName val="LP Res. Soles"/>
      <sheetName val="Constructora Res Soles"/>
      <sheetName val="INESA Res Soles"/>
      <sheetName val="Consorcio Res. Soles"/>
      <sheetName val="CXC CONTABLE X EMPRESA"/>
      <sheetName val="Matriz Alterna (Histórica)"/>
      <sheetName val="CXC CONTABLE X EMPRESA 2010"/>
      <sheetName val="LP - Contable 2010"/>
      <sheetName val="INESA - Contable 2010"/>
      <sheetName val="Consorcio - Contable 2010"/>
      <sheetName val="CONTABLE - Maestro Jun-2011"/>
      <sheetName val="CONTABLE - Maestro (2)"/>
      <sheetName val="CONTABLE - Maestro Oct"/>
      <sheetName val="CXC CONTABLE X EMPRESA EE.F (3"/>
      <sheetName val="CXC CONTABLE X EMPRESA EE.F (2)"/>
      <sheetName val="LP - Contable Ago-2011"/>
      <sheetName val="Diferencias Ctas GyP"/>
      <sheetName val="Adecuación LP (Abril-2011)"/>
      <sheetName val="INESA LTS"/>
      <sheetName val="LP - Contable (2)"/>
      <sheetName val="LP - Contable Nov-2011"/>
      <sheetName val="Consorcio - Contable Ago-2011"/>
      <sheetName val="Consorcio - Contable Nov-2011"/>
      <sheetName val="INESA - Contable Ago-2011"/>
      <sheetName val="INESA - Contable Nov-2011"/>
      <sheetName val="LP BC RES (Nov-2011)"/>
      <sheetName val="TD-LP"/>
      <sheetName val="LP Matriz"/>
      <sheetName val="INESA BC - (Nov-2011)"/>
      <sheetName val="TD-INESA"/>
      <sheetName val="INESA - Adec Cont (Nov-2011)"/>
      <sheetName val="CONSORCIO - 2DO BC (Nov-2011)"/>
      <sheetName val="LP - Contable Oct-2011 (2)"/>
      <sheetName val="Consorcio - Contable Oct-20 (2)"/>
      <sheetName val="INESA - Contable Oct-2011 (2)"/>
      <sheetName val="Los Portales BC (Dic-2010)"/>
      <sheetName val="INESA BC (Dic-2010)"/>
      <sheetName val="Consorcio BC (Dic-2010)"/>
      <sheetName val="LP-Adecuación"/>
      <sheetName val="INESA - Adecuación"/>
      <sheetName val="INESA-Set-2010"/>
      <sheetName val="INESA - FAGLL03 PEND 123100001 "/>
      <sheetName val="ANEXOBALANCE"/>
      <sheetName val="CTAS X COB.  MAYORES A 90DIAS"/>
      <sheetName val="BALANCE HTL+TLMK "/>
      <sheetName val="BALANCE-HCC "/>
      <sheetName val="121200001HCC "/>
      <sheetName val="121100001HCC "/>
      <sheetName val="121800001-191100001HCC"/>
      <sheetName val="BALANCE-PIU "/>
      <sheetName val="121200001PIU"/>
      <sheetName val="121100001PIU"/>
      <sheetName val="BALANCE-TARM "/>
      <sheetName val="121200001TARM "/>
      <sheetName val="121100002TARM "/>
      <sheetName val="BALANCE-CHI "/>
      <sheetName val="121200001CHI "/>
      <sheetName val="121100002CHI"/>
      <sheetName val="BALANCE-CUS "/>
      <sheetName val="121200001CUS "/>
      <sheetName val="121100002CUS "/>
      <sheetName val="BALANCE-PSTOP "/>
      <sheetName val="121200001-P.STOP"/>
      <sheetName val="BALANCE -TLMK "/>
      <sheetName val="121200001TLMK "/>
      <sheetName val="Intang"/>
      <sheetName val="PLAYAS 2010"/>
      <sheetName val="INTANGIBLES 2010 CUADRO FINAL"/>
      <sheetName val="Lpsa"/>
      <sheetName val="LPE"/>
      <sheetName val="Consorcio"/>
      <sheetName val="Const"/>
      <sheetName val="Golf"/>
      <sheetName val="LPNI"/>
      <sheetName val="Huamp"/>
      <sheetName val="CONSORCIO SAP "/>
      <sheetName val="LPE SAP"/>
      <sheetName val="LOS PORTALES SAP"/>
      <sheetName val="Balance LP SAP"/>
      <sheetName val="Balance INESA SAP"/>
      <sheetName val="Balance LPE SAP"/>
      <sheetName val="Balance Consorcio SAP"/>
      <sheetName val="Balance Los Portales"/>
      <sheetName val="BALANCE SINCERADO PORTALES"/>
      <sheetName val="BALANCE CONSORCIO"/>
      <sheetName val="caja y bancos"/>
      <sheetName val="Inversiones Nueva Etapa"/>
      <sheetName val="Consorcio LP"/>
      <sheetName val="Los Portales"/>
      <sheetName val="LOS PORT ESTACIONAMIENTO"/>
      <sheetName val="Variaciones de febrero con Ener"/>
      <sheetName val="LP - ADEC CONTABLE"/>
      <sheetName val="LP 2"/>
      <sheetName val="INESA - ADEC CONTABLE"/>
      <sheetName val="capital + interes corto y largo"/>
      <sheetName val="Balance - ppt"/>
      <sheetName val="CajaBcos"/>
      <sheetName val="Cuentas x Cobrar"/>
      <sheetName val="Resumen Letras"/>
      <sheetName val="vta cartera Inv (2)"/>
      <sheetName val="OtrasCxC"/>
      <sheetName val="Existenc"/>
      <sheetName val="Gastos Pagados por Anticipado"/>
      <sheetName val="Inv Valores"/>
      <sheetName val="Inv Inm"/>
      <sheetName val="Inv en Inmob"/>
      <sheetName val="RESUMEN AF_OA"/>
      <sheetName val="intangibles"/>
      <sheetName val="Sobregiros"/>
      <sheetName val="Obras x eje"/>
      <sheetName val="Obras x Ejecutar"/>
      <sheetName val="C x P"/>
      <sheetName val="Pasivos bcos"/>
      <sheetName val="Imp. diferido"/>
      <sheetName val="Afiliadas x Pag"/>
      <sheetName val="Inversionistas"/>
      <sheetName val="vta cartera Inv"/>
      <sheetName val="GanacDiferidas"/>
      <sheetName val="Premisas Operación"/>
      <sheetName val="Depres"/>
      <sheetName val="Summ"/>
      <sheetName val="OpHis"/>
      <sheetName val="FxVar"/>
      <sheetName val="ProForma"/>
      <sheetName val="SVF"/>
      <sheetName val="Taxes"/>
      <sheetName val="Valuation Summary"/>
      <sheetName val="SVF2"/>
      <sheetName val="Sensitivity Matrix"/>
      <sheetName val="Comp_Statements"/>
      <sheetName val="Estado Pago Parcial"/>
      <sheetName val="Estado Pago Real"/>
      <sheetName val="Estado Pago x cobrar"/>
      <sheetName val="Estado Pago"/>
      <sheetName val="Weekly"/>
      <sheetName val="Trisemanal"/>
      <sheetName val="Tris Cantidades"/>
      <sheetName val="Variaciones contrato Original"/>
      <sheetName val="RESUMEN GANADAS"/>
      <sheetName val="RESUMEN POM"/>
      <sheetName val="Resumen x Area y Especialidad"/>
      <sheetName val="ITR4"/>
      <sheetName val="IT_ORIGINAL"/>
      <sheetName val="FROM P3"/>
      <sheetName val="Itemizado Rep3"/>
      <sheetName val="Exigencia Semanal"/>
      <sheetName val="CURVA 4"/>
      <sheetName val="HH Adelantadas"/>
      <sheetName val="Riesgos Críticos"/>
      <sheetName val="Registro ITO 2009"/>
      <sheetName val="JUNIO INSPECCION"/>
      <sheetName val="JUNIO CHESTA "/>
      <sheetName val="JULIO CHESTA "/>
      <sheetName val="AGOSTO CHESTA"/>
      <sheetName val="SEPTIEMBRE CHESTA"/>
      <sheetName val="OCTUBRE CHESTA"/>
      <sheetName val="Report sin CV"/>
      <sheetName val="Report con CV"/>
      <sheetName val="CONTROL SEMANAL"/>
      <sheetName val="Report P3"/>
      <sheetName val="P3"/>
      <sheetName val="Tetrasemanal"/>
      <sheetName val="CANT"/>
      <sheetName val="Graficos Flujos Inversiones"/>
      <sheetName val="Flujo Cordillera"/>
      <sheetName val="Valorización Cordillera"/>
      <sheetName val="Flujo Valle"/>
      <sheetName val="Valorización Valle"/>
      <sheetName val="Cubicación Canaleta Valle"/>
      <sheetName val="Indices (2)"/>
      <sheetName val="Flujo de Costos (3)"/>
      <sheetName val="Flujo de Costos"/>
      <sheetName val="Flujos Inversiones"/>
      <sheetName val="Costos de Operación"/>
      <sheetName val="Principales Cubicaciones"/>
      <sheetName val="Resumen Global  Actualizado"/>
      <sheetName val="Resumen x Costo Actualizados"/>
      <sheetName val="Resumen sin Actualizar"/>
      <sheetName val="Resumen Inv. Inicial"/>
      <sheetName val="Resumen Subarea"/>
      <sheetName val="Resumen x Costo"/>
      <sheetName val="811"/>
      <sheetName val="812"/>
      <sheetName val="820"/>
      <sheetName val="830"/>
      <sheetName val="Resumen 150 KTPD Antiguo"/>
      <sheetName val="Resumen 150 KTPD"/>
      <sheetName val="Costos Operacion 150 KTPD "/>
      <sheetName val="Ch 1º Sup"/>
      <sheetName val="Sist Correas"/>
      <sheetName val="Ch 2º3º Nvo"/>
      <sheetName val="Molienda Unit 2"/>
      <sheetName val="Acopio Grueso"/>
      <sheetName val="Acopio de Finos"/>
      <sheetName val="F Colectiva Cordillera"/>
      <sheetName val="STC Cu-Mo"/>
      <sheetName val="Espesaje de Mineral"/>
      <sheetName val="Espesaje de Relaves"/>
      <sheetName val="STM"/>
      <sheetName val="F Colectiva "/>
      <sheetName val="Espje y Filtrado Conc cu"/>
      <sheetName val="Selectiva Huechun"/>
      <sheetName val="POSTCBV2002"/>
      <sheetName val="VanPreliminar-CBV2003"/>
      <sheetName val="Resumen Inversiones"/>
      <sheetName val="Efecto Inversiones Pilar"/>
      <sheetName val="Efecto Inversion PAnel 8"/>
      <sheetName val="Efecto Inversiones CBV2003-2"/>
      <sheetName val="Efecto Inversiones en CBV2003"/>
      <sheetName val="EfectoMolibdeno"/>
      <sheetName val="Efecto GestionIngreso-2"/>
      <sheetName val="Efecto Gestion IngresosCobre"/>
      <sheetName val="otrosIngresos"/>
      <sheetName val="Comparacion Inveriones"/>
      <sheetName val="CBV2002"/>
      <sheetName val="EstadoResultados"/>
      <sheetName val="Inveriones-Pilar"/>
      <sheetName val="InversionesCBV2003"/>
      <sheetName val="Inversiones-CBV2003-2"/>
      <sheetName val="IngresosCBV2003"/>
      <sheetName val="DOTACIONES-CBV2003"/>
      <sheetName val="Ingresos-CBV2003"/>
      <sheetName val="Descuento2002"/>
      <sheetName val="Inversiones-2"/>
      <sheetName val="Valor Residual-CBV2002"/>
      <sheetName val="Valor Residual-CBV2003"/>
      <sheetName val="Areas-LArgo PLazoCBV2003"/>
      <sheetName val="Resumen Log"/>
      <sheetName val="LOG RFI WEST9"/>
      <sheetName val="LOG RFI OLE"/>
      <sheetName val="CWP_started"/>
      <sheetName val="CWP_IFA"/>
      <sheetName val="CWP_IFC"/>
      <sheetName val="DWG_started"/>
      <sheetName val="DWG_IFA"/>
      <sheetName val="Dwgs_IFC"/>
      <sheetName val="Eng_Curve"/>
      <sheetName val="Performance"/>
      <sheetName val="Total_Personnel"/>
      <sheetName val="Eng_Manpower"/>
      <sheetName val="Mr_Curve"/>
      <sheetName val="601A"/>
      <sheetName val="603.A"/>
      <sheetName val="605A"/>
      <sheetName val="610D"/>
      <sheetName val="610H"/>
      <sheetName val="612A"/>
      <sheetName val="640.C"/>
      <sheetName val="623A"/>
      <sheetName val="624B"/>
      <sheetName val="630A"/>
      <sheetName val="655B"/>
      <sheetName val="601.A"/>
      <sheetName val="610E"/>
      <sheetName val="622.A"/>
      <sheetName val="640.A"/>
      <sheetName val="640C"/>
      <sheetName val="691.A"/>
      <sheetName val="622B"/>
      <sheetName val="603A"/>
      <sheetName val="622G"/>
      <sheetName val="640D"/>
      <sheetName val="602A"/>
      <sheetName val="A-50"/>
      <sheetName val="A-36"/>
      <sheetName val="Fuerza de Compresion"/>
      <sheetName val="Tabla de Esbeltez"/>
      <sheetName val="Gráfico"/>
      <sheetName val="Tijeral"/>
      <sheetName val="Vigueta Compresión"/>
      <sheetName val="Vigueta Simple"/>
      <sheetName val="Flexión"/>
      <sheetName val="Flexo-Compresión"/>
      <sheetName val="METRADO1"/>
      <sheetName val="pórticos"/>
      <sheetName val="vigas amarre"/>
      <sheetName val="viguetas"/>
      <sheetName val="arriostramiento"/>
      <sheetName val="adicionales"/>
      <sheetName val="Cobertura"/>
      <sheetName val="viáticos"/>
      <sheetName val="Coating"/>
      <sheetName val="hoja resumen"/>
      <sheetName val="Resumen_Hab Simple (Sin remod)"/>
      <sheetName val=" presup (Hab.Simple) (Sin remd)"/>
      <sheetName val="cuadro de areas"/>
      <sheetName val="precio unitario"/>
      <sheetName val="Resumen_Habitacion Simple"/>
      <sheetName val=" presupuesto (Hab.Simple)"/>
      <sheetName val="Otros Costos"/>
      <sheetName val=" metrado (Hab.Simple)"/>
      <sheetName val="Acero (1piso)"/>
      <sheetName val="Resumen_Hab Doble"/>
      <sheetName val=" presupuesto (Doble)"/>
      <sheetName val=" metrado (Doble)"/>
      <sheetName val="Resumen_Suite"/>
      <sheetName val=" presupuesto Suite"/>
      <sheetName val=" metrado Suite"/>
      <sheetName val="Base General"/>
      <sheetName val="Reporte de Ubicación"/>
      <sheetName val="Reporte de Patrimonio"/>
      <sheetName val="BD"/>
      <sheetName val="Impacto Económico"/>
      <sheetName val="Block Siga"/>
      <sheetName val="INV 2012"/>
      <sheetName val="INV 2013"/>
      <sheetName val="P"/>
      <sheetName val="BG AJ"/>
      <sheetName val="EGYP AJ"/>
      <sheetName val="CALC IRTA"/>
      <sheetName val="EGP F"/>
      <sheetName val="EGQ N"/>
      <sheetName val="ECPN"/>
      <sheetName val="OTRAS CTAS POR COBRAR"/>
      <sheetName val="31-A"/>
      <sheetName val="T.C"/>
      <sheetName val="33DET"/>
      <sheetName val="39DET"/>
      <sheetName val="OTRAS CUENTAS POR PAGAR"/>
      <sheetName val="Cta.46"/>
      <sheetName val="46101"/>
      <sheetName val="CTA.47"/>
      <sheetName val="CTA.50-59"/>
      <sheetName val="75 - 76"/>
      <sheetName val="CTA.77"/>
      <sheetName val="339  AL 2002"/>
      <sheetName val="EEGP"/>
      <sheetName val="DETAIL-BG"/>
      <sheetName val="12-14"/>
      <sheetName val="33$"/>
      <sheetName val="39D"/>
      <sheetName val="39$"/>
      <sheetName val="50-9"/>
      <sheetName val="F"/>
      <sheetName val="GPS"/>
      <sheetName val="KPI"/>
      <sheetName val="Inderlac"/>
      <sheetName val="TD_LIMA99"/>
      <sheetName val="EVAP. BELLA"/>
      <sheetName val="Consulta"/>
      <sheetName val="GLORIA EVAP."/>
      <sheetName val="P.VIDA EVAP"/>
      <sheetName val="PV CEREAL"/>
      <sheetName val="PV TETRA"/>
      <sheetName val="TOT PV"/>
      <sheetName val="EVAP BH TETRA"/>
      <sheetName val="Uht"/>
      <sheetName val="EVAP BH LATA"/>
      <sheetName val="TOT. BH"/>
      <sheetName val="TOTAL EVAP"/>
      <sheetName val="PROG.SOC."/>
      <sheetName val="GLORIA P.SOC."/>
      <sheetName val="TOT.P.SOC."/>
      <sheetName val="TOTAL EVAPORADA"/>
      <sheetName val="UHT GLORIA ENT"/>
      <sheetName val="UHT GLORIA LIGHT"/>
      <sheetName val="UHT GLORIA CHOCOL"/>
      <sheetName val="UHT SUPERLIGHT"/>
      <sheetName val="UHT SUPERCALCIO"/>
      <sheetName val="UHT AVENA"/>
      <sheetName val="UHT HIERRO"/>
      <sheetName val="UHT OMEGA"/>
      <sheetName val="TOT. UHT GLORIA"/>
      <sheetName val="UHT BBHH"/>
      <sheetName val="TOT. UHT CARTÓN"/>
      <sheetName val="PV FRESCA"/>
      <sheetName val="PV AVENA"/>
      <sheetName val="PV CHOCOLATADA"/>
      <sheetName val="PV-TOT"/>
      <sheetName val="CHICOLAC"/>
      <sheetName val="TOT. UHT BOLSA"/>
      <sheetName val="TOTAL UHT"/>
      <sheetName val="PV POLVO"/>
      <sheetName val="PIL POLVO"/>
      <sheetName val="CONDENS"/>
      <sheetName val="YOGURT"/>
      <sheetName val="YOGURELLO"/>
      <sheetName val="YOMOST"/>
      <sheetName val="TOTAL YOGURT"/>
      <sheetName val="JUGO GLORIA"/>
      <sheetName val="JUGO DRINKY"/>
      <sheetName val="TOT. NECTARES"/>
      <sheetName val="ARUBA"/>
      <sheetName val="YOFRUT"/>
      <sheetName val="TOTAL JUGOS"/>
      <sheetName val="EDAM"/>
      <sheetName val="FUNDIDO"/>
      <sheetName val="PARMESANO"/>
      <sheetName val="FRESCO"/>
      <sheetName val="MADUROS"/>
      <sheetName val="EDAM+FUN+PAR+MADU"/>
      <sheetName val="MOZARELLA"/>
      <sheetName val="TOTAL QUESOS"/>
      <sheetName val="MANTEQU"/>
      <sheetName val="CREMA DE LECHE"/>
      <sheetName val="MANJAR"/>
      <sheetName val="MERMELADA"/>
      <sheetName val="Grated+Ent"/>
      <sheetName val="Solido+Filete"/>
      <sheetName val="C.Pescado Gloria"/>
      <sheetName val="Grated LaMesa"/>
      <sheetName val="Filete LaMesa"/>
      <sheetName val="AQUAFRESH"/>
      <sheetName val="PANADOL"/>
      <sheetName val="JABON"/>
      <sheetName val="MEJORAL"/>
      <sheetName val="ETIQ CREMA"/>
      <sheetName val="ETIQ ROLLON"/>
      <sheetName val="S.ANDREWS"/>
      <sheetName val="MAGNESIA"/>
      <sheetName val="HINDS"/>
      <sheetName val="SAO"/>
      <sheetName val="FARPASA"/>
      <sheetName val="ZUKO"/>
      <sheetName val="MONTE"/>
      <sheetName val="ENT UHT"/>
      <sheetName val="FORM_TIPO"/>
      <sheetName val="Organico"/>
      <sheetName val="Alocacion"/>
      <sheetName val="Compensacion"/>
      <sheetName val="Corporate"/>
      <sheetName val="%corporate"/>
      <sheetName val="Chairman - Holding"/>
      <sheetName val="PRE Ing"/>
      <sheetName val="Centrales Ing"/>
      <sheetName val="Ingresos Aux"/>
      <sheetName val="Distribucion PRE"/>
      <sheetName val="VIPE Ing"/>
      <sheetName val="Resumen Aux"/>
      <sheetName val="PREROJ"/>
      <sheetName val="ASIST. SOC."/>
      <sheetName val="SEGEN"/>
      <sheetName val="SERGE"/>
      <sheetName val="DILEG"/>
      <sheetName val="DIRAR"/>
      <sheetName val="DIPER"/>
      <sheetName val="DITRI"/>
      <sheetName val="SANTMA"/>
      <sheetName val="DICAU TOT"/>
      <sheetName val="DICAUCORP"/>
      <sheetName val="DICAU NORMAL"/>
      <sheetName val="DICAUDIAMM"/>
      <sheetName val="OT TECHINT"/>
      <sheetName val="OT FINMA"/>
      <sheetName val="OT SANTMA"/>
      <sheetName val="OT TECPETROL"/>
      <sheetName val="BOLETIN"/>
      <sheetName val="DIAMM"/>
      <sheetName val="ASSROJ"/>
      <sheetName val="PREBON"/>
      <sheetName val="DIFIN"/>
      <sheetName val="DICON"/>
      <sheetName val="DICON SIDERAR 9192"/>
      <sheetName val="TECHINT 1206"/>
      <sheetName val="SIDERCA 9706"/>
      <sheetName val="INPUTS"/>
      <sheetName val="OUTPUTS"/>
      <sheetName val="DEMANDA"/>
      <sheetName val="Asignaciones"/>
      <sheetName val="CAPEX&amp;OPEX"/>
      <sheetName val="MD"/>
      <sheetName val="ECONOMICO"/>
      <sheetName val="Competitividad"/>
      <sheetName val="Chart FINAL"/>
      <sheetName val="Chart FINAL (2)"/>
      <sheetName val="Chart competitividad x costos"/>
      <sheetName val="Eg + Ing"/>
      <sheetName val="Res INV"/>
      <sheetName val="Res DEM"/>
      <sheetName val="Grafico TM"/>
      <sheetName val="TAR MEDIA"/>
      <sheetName val="12 13 15"/>
      <sheetName val="10 20 24-27"/>
      <sheetName val="4 31"/>
      <sheetName val="Transfer (PS)"/>
      <sheetName val="TRANSFER (JAGC)"/>
      <sheetName val="TOC"/>
      <sheetName val="Sensitivities"/>
      <sheetName val="Valuation"/>
      <sheetName val="ROCE &amp; CE"/>
      <sheetName val="Revenues"/>
      <sheetName val="Assumptions"/>
      <sheetName val="Curves"/>
      <sheetName val="Financials"/>
      <sheetName val="FinancialsUSD"/>
      <sheetName val="CS Financials"/>
      <sheetName val="Operations"/>
      <sheetName val="WCap"/>
      <sheetName val="Funding"/>
      <sheetName val="PM Template"/>
      <sheetName val="T.Cambio"/>
      <sheetName val="EBITDA_P"/>
      <sheetName val="Benchmarking_rdos_ebitda"/>
      <sheetName val="MBruto_P"/>
      <sheetName val="Benchmarking_rdos_MB"/>
      <sheetName val="procesos_gráficos P"/>
      <sheetName val="ingresos P"/>
      <sheetName val="rentabilidad EB P"/>
      <sheetName val="rentabilidad MB P"/>
      <sheetName val="coste de sistemas_add P"/>
      <sheetName val="coste de sistemas_add P MB"/>
      <sheetName val="Autoconsumo"/>
      <sheetName val="evolución_agregado p"/>
      <sheetName val="ev.agregado2p"/>
      <sheetName val="POR CSC_Plantillaebitda"/>
      <sheetName val="evol_S.ecos"/>
      <sheetName val="evol_S.ecosMB"/>
      <sheetName val="evol_RRHH"/>
      <sheetName val="evol_RRHHMB"/>
      <sheetName val="evol_S.Grales"/>
      <sheetName val="evol_S.GralesMB"/>
      <sheetName val="evol_Inmobiliarios"/>
      <sheetName val="evol_InmobiliariosMB"/>
      <sheetName val="evol_Logística"/>
      <sheetName val="evol_LogísticaMB"/>
      <sheetName val="evol_informáticos"/>
      <sheetName val="evol_informáticosMB"/>
      <sheetName val="resultados_servicio_AR"/>
      <sheetName val="resultados_servicio_AR_MB"/>
      <sheetName val="resultados_servicio_BR"/>
      <sheetName val="resultados_servicio_BR_MB"/>
      <sheetName val="resultados_servicio_ME"/>
      <sheetName val="resultados_servicio_ME_MB"/>
      <sheetName val="resultados_servicio_CH"/>
      <sheetName val="resultados_servicio_CH_MB"/>
      <sheetName val="resultados_servicio_PE"/>
      <sheetName val="resultados_servicio_PE_MB"/>
      <sheetName val="resultados_servicio_ES"/>
      <sheetName val="resultados_servicio_ES_MB"/>
      <sheetName val="E.Costes_AR"/>
      <sheetName val="E.Costes_BR"/>
      <sheetName val="E.Costes_ME"/>
      <sheetName val="E.Costes_CH"/>
      <sheetName val="E.Costes_PE"/>
      <sheetName val="E.Costes_ES"/>
      <sheetName val="E.Costes_TPTI"/>
      <sheetName val="plantilla_TPTI"/>
      <sheetName val="plantilla_Zeleris"/>
      <sheetName val="E.Costes_Zeleris"/>
      <sheetName val="E.Costes_mesanterior_AR"/>
      <sheetName val="E.Costes_mesanterior_BR"/>
      <sheetName val="E.Costes_mesanterior_CH"/>
      <sheetName val="E.Costes_mesanterior_ME"/>
      <sheetName val="E.Costes_mesanterior_PE"/>
      <sheetName val="E.Costes_mesanteriorTPTI"/>
      <sheetName val="E.Costes_mes anteriorZeleris"/>
      <sheetName val="costes unitarios"/>
      <sheetName val="unitarios _con stmas."/>
      <sheetName val="costes por naturaleza"/>
      <sheetName val="1210201"/>
      <sheetName val="data l"/>
      <sheetName val="saldo"/>
      <sheetName val="Ge"/>
      <sheetName val="1210301"/>
      <sheetName val="local"/>
      <sheetName val="ext"/>
      <sheetName val="Polizas"/>
      <sheetName val="Meses"/>
      <sheetName val="DataFact"/>
      <sheetName val="DataPol"/>
      <sheetName val="Clientes Castigados Nov"/>
      <sheetName val="liq.IR.NIC12"/>
      <sheetName val="AJBA2003"/>
      <sheetName val="ActActivo"/>
      <sheetName val="Actpasivo"/>
      <sheetName val="Act.Patrimonio"/>
      <sheetName val="Desarrollo"/>
      <sheetName val="EGPF2003"/>
      <sheetName val="EGPN2003"/>
      <sheetName val="AsientoREIEGyP"/>
      <sheetName val="EGyPN"/>
      <sheetName val="EGyPF"/>
      <sheetName val="EGyPT"/>
      <sheetName val="IBgeneral"/>
      <sheetName val="AsientosREI"/>
      <sheetName val="BGeneral"/>
      <sheetName val="IRexterior3"/>
      <sheetName val="IGV3"/>
      <sheetName val="Sanción No presentar DDJJ (2)"/>
      <sheetName val="4ta.cat.marzo"/>
      <sheetName val="4ta.cat.enero"/>
      <sheetName val="CALC"/>
      <sheetName val="DATA SPT"/>
      <sheetName val="DATA SPS"/>
      <sheetName val="Cli"/>
      <sheetName val="Ransa"/>
      <sheetName val="Olima"/>
      <sheetName val="PD"/>
      <sheetName val="w.a."/>
      <sheetName val="O ARTE DIC00"/>
      <sheetName val="O ARTE ENE01"/>
      <sheetName val="O ARTE MAR01"/>
      <sheetName val="DEDUC01"/>
      <sheetName val="O ARTE ABR01"/>
      <sheetName val="O ARTE MAY01"/>
      <sheetName val="O ARTE JUN01"/>
      <sheetName val="O ARTE JUL01"/>
      <sheetName val="O ARTE FINAL"/>
      <sheetName val="CANTERAS"/>
      <sheetName val="O ARTE GESSA"/>
      <sheetName val="2.Res pres"/>
      <sheetName val="3.Pres.total"/>
      <sheetName val="4.Res metrad"/>
      <sheetName val="5.estatus subpart"/>
      <sheetName val="6.estatus new subpart"/>
      <sheetName val="7.1.-.New PU 2004"/>
      <sheetName val="7.2.-PU 2012 "/>
      <sheetName val="7.3.PU 2004"/>
      <sheetName val="8.Relacion de Insumos"/>
      <sheetName val="9.1.Retrotrac I"/>
      <sheetName val="9.2. Retrotrac II"/>
      <sheetName val="10.01-Dista ViRT"/>
      <sheetName val="10.02.calculo Flete"/>
      <sheetName val="10.03.-Mater FLET"/>
      <sheetName val="11.1.SET 04"/>
      <sheetName val="11.2.abr 10"/>
      <sheetName val="11.3.abr 12"/>
      <sheetName val="11.4.Jun 12"/>
      <sheetName val="11.5.Jul 12"/>
      <sheetName val="12.Incidencia"/>
      <sheetName val="13.COTIZ"/>
      <sheetName val="14. FormPolim"/>
      <sheetName val="REC. UTILIZADOS"/>
      <sheetName val="PRES. PRINC."/>
      <sheetName val="Reaj. Princ."/>
      <sheetName val="Reaj. Adic 06"/>
      <sheetName val="Rel. de Inf."/>
      <sheetName val="Penalidad"/>
      <sheetName val="PI"/>
      <sheetName val="PL"/>
      <sheetName val="ST"/>
      <sheetName val="ESPESORES"/>
      <sheetName val="STN"/>
      <sheetName val="REC"/>
      <sheetName val="P2.06"/>
      <sheetName val="P2.07"/>
      <sheetName val="P3.01"/>
      <sheetName val="P3.02"/>
      <sheetName val="P3.03"/>
      <sheetName val="P3.04"/>
      <sheetName val="P3.05"/>
      <sheetName val="P3.06"/>
      <sheetName val="P4.01-4.02"/>
      <sheetName val="PLANILLA DE SUBRASANTE"/>
      <sheetName val="PLANILLA DE SUBBASE"/>
      <sheetName val="PLANILLA BASE"/>
      <sheetName val="tn"/>
      <sheetName val="C.I."/>
      <sheetName val="RESUMEN-C.I."/>
      <sheetName val="LIMA-CANTA"/>
      <sheetName val="RESUMEN-EXPLANACION"/>
      <sheetName val="Graph1"/>
      <sheetName val="Graph2"/>
      <sheetName val="Graph3"/>
      <sheetName val="Graph4"/>
      <sheetName val="Graph5"/>
      <sheetName val="Graph6"/>
      <sheetName val="Graph7"/>
      <sheetName val="Graph8"/>
      <sheetName val="Graph9"/>
      <sheetName val="Graph10"/>
      <sheetName val="Graph11"/>
      <sheetName val="Graph12"/>
      <sheetName val="Graph13"/>
      <sheetName val="Graph14"/>
      <sheetName val="Graph15"/>
      <sheetName val="Graph16"/>
      <sheetName val="Graph17"/>
      <sheetName val="Graph18"/>
      <sheetName val="Graph19"/>
      <sheetName val="Graph20"/>
      <sheetName val="Graph21"/>
      <sheetName val="Graph22"/>
      <sheetName val="Graph23"/>
      <sheetName val="Graph24"/>
      <sheetName val="Graph25"/>
      <sheetName val="Graph26"/>
      <sheetName val="Graph27)"/>
      <sheetName val="Graph28"/>
      <sheetName val="Graph29"/>
      <sheetName val="Graph30"/>
      <sheetName val="Graph31"/>
      <sheetName val="Graph32"/>
      <sheetName val="Graph33"/>
      <sheetName val="Graph34"/>
      <sheetName val="Graph35"/>
      <sheetName val="Graph36"/>
      <sheetName val="Graph37"/>
      <sheetName val="Graph38"/>
      <sheetName val="Graph39 "/>
      <sheetName val="Graph40"/>
      <sheetName val="Graph41"/>
      <sheetName val="Graph42"/>
      <sheetName val="Graph43"/>
      <sheetName val="Graph44"/>
      <sheetName val="Graph45"/>
      <sheetName val="Graph46"/>
      <sheetName val="Graph47"/>
      <sheetName val="Graph48"/>
      <sheetName val="Graph49"/>
      <sheetName val="Graph50"/>
      <sheetName val="Graph51"/>
      <sheetName val="Graph52"/>
      <sheetName val="Graph53"/>
      <sheetName val="Graph54"/>
      <sheetName val="Graph55"/>
      <sheetName val="Graph56"/>
      <sheetName val="Graph57"/>
      <sheetName val="Graph58"/>
      <sheetName val="Graph59"/>
      <sheetName val="Graph60"/>
      <sheetName val="Graph61"/>
      <sheetName val="Graph62"/>
      <sheetName val="Graph63"/>
      <sheetName val="Graph64"/>
      <sheetName val="Graph65"/>
      <sheetName val="Graph66"/>
      <sheetName val="Graph67"/>
      <sheetName val="Graph68"/>
      <sheetName val="Graph69"/>
      <sheetName val="Graph70"/>
      <sheetName val="Graph71"/>
      <sheetName val="Graph72"/>
      <sheetName val="Graph73"/>
      <sheetName val="Graph74"/>
      <sheetName val="Graph75"/>
      <sheetName val="Graph76"/>
      <sheetName val="Graph77"/>
      <sheetName val="Graph78"/>
      <sheetName val="Graph79"/>
      <sheetName val="Graph80"/>
      <sheetName val="Graph81"/>
      <sheetName val="E"/>
      <sheetName val="SECCIONES"/>
      <sheetName val="H"/>
      <sheetName val="H-1"/>
      <sheetName val="I"/>
      <sheetName val="I-1"/>
      <sheetName val="J"/>
      <sheetName val="K"/>
      <sheetName val="L"/>
      <sheetName val="N"/>
      <sheetName val="O"/>
      <sheetName val="R"/>
      <sheetName val="F-05"/>
      <sheetName val="Res. Julio"/>
      <sheetName val="01+934.55"/>
      <sheetName val="01+897.70"/>
      <sheetName val="01+886.00"/>
      <sheetName val="01+850.20"/>
      <sheetName val="01+808.50"/>
      <sheetName val="00+698.75"/>
      <sheetName val="00+694.00"/>
      <sheetName val="00+508.20"/>
      <sheetName val="00+249.00"/>
      <sheetName val="00+237.00"/>
      <sheetName val="Cuadro Julio"/>
      <sheetName val="Res. Junio"/>
      <sheetName val="00947.15"/>
      <sheetName val="01300.83"/>
      <sheetName val="01573.43"/>
      <sheetName val="01102.73"/>
      <sheetName val="01092.38"/>
      <sheetName val="00703.00"/>
      <sheetName val="00834.28"/>
      <sheetName val="00661.48"/>
      <sheetName val="00660.78"/>
      <sheetName val="00658.82"/>
      <sheetName val="00579.02"/>
      <sheetName val="00576.84"/>
      <sheetName val="00574.37"/>
      <sheetName val="00572.85"/>
      <sheetName val="00544.64"/>
      <sheetName val="00542.10"/>
      <sheetName val="00538.05"/>
      <sheetName val="00537.54"/>
      <sheetName val="00509.73"/>
      <sheetName val="00457.74"/>
      <sheetName val="00451.74"/>
      <sheetName val="00449.08"/>
      <sheetName val="00376.69"/>
      <sheetName val="00374.00"/>
      <sheetName val="00371.00"/>
      <sheetName val="00369.00"/>
      <sheetName val="00329.43"/>
      <sheetName val="00327.71"/>
      <sheetName val="00248.29"/>
      <sheetName val="00225.40"/>
      <sheetName val="00195.90"/>
      <sheetName val="Modelo "/>
      <sheetName val="CuadroJunio"/>
      <sheetName val="Res. Mayo01"/>
      <sheetName val="01761.68"/>
      <sheetName val="01566.83"/>
      <sheetName val="01480.55"/>
      <sheetName val="01437.90"/>
      <sheetName val="01212.30"/>
      <sheetName val="01065.62"/>
      <sheetName val="01055.03"/>
      <sheetName val="00854.50"/>
      <sheetName val="00327.50"/>
      <sheetName val="Cuadro Mayo"/>
      <sheetName val="Res. abril01"/>
      <sheetName val="01154.30"/>
      <sheetName val="01269.35"/>
      <sheetName val="01298.30"/>
      <sheetName val="Cuadroabril01"/>
      <sheetName val="Res. Marz01"/>
      <sheetName val="02111.00"/>
      <sheetName val="0200.00"/>
      <sheetName val="02110.80"/>
      <sheetName val="02479.50"/>
      <sheetName val="02517.50"/>
      <sheetName val="07651.33"/>
      <sheetName val="12125.00"/>
      <sheetName val="15078.00"/>
      <sheetName val="15097.00"/>
      <sheetName val="15135.45"/>
      <sheetName val="36525.60"/>
      <sheetName val="36492.60"/>
      <sheetName val="36436.00"/>
      <sheetName val="36462.00"/>
      <sheetName val="36352.13"/>
      <sheetName val="36299.00"/>
      <sheetName val="36093.40"/>
      <sheetName val="33811.02"/>
      <sheetName val="33950.07"/>
      <sheetName val="CuadroMarz01"/>
      <sheetName val="Res. Feb01"/>
      <sheetName val="02432.5"/>
      <sheetName val="P.N.P."/>
      <sheetName val="G.Saylla"/>
      <sheetName val="26309.30"/>
      <sheetName val="26333.00"/>
      <sheetName val="26356.60"/>
      <sheetName val="26361.45"/>
      <sheetName val="26393.80"/>
      <sheetName val="26443.60"/>
      <sheetName val="26455.05"/>
      <sheetName val="26479.10"/>
      <sheetName val="26510.40"/>
      <sheetName val="26545.15"/>
      <sheetName val="26621.50"/>
      <sheetName val="29780.90"/>
      <sheetName val="29859.50"/>
      <sheetName val="31880.95"/>
      <sheetName val="31933.45"/>
      <sheetName val="35719.45"/>
      <sheetName val="36313.23"/>
      <sheetName val="36414.00"/>
      <sheetName val="36519.5"/>
      <sheetName val="43087.85"/>
      <sheetName val="43120.85"/>
      <sheetName val="70363.85"/>
      <sheetName val="70417.00"/>
      <sheetName val="70762.05"/>
      <sheetName val="70754.27"/>
      <sheetName val="Cuadrofeb01"/>
      <sheetName val="Resumen Enero 01"/>
      <sheetName val="Cuadro sustento Enero 01"/>
      <sheetName val="Cuadro Sustento Dic-00"/>
      <sheetName val="GrifoSantaMaria1"/>
      <sheetName val="GrifoSantaMaria2"/>
      <sheetName val="GrifoCamping1"/>
      <sheetName val="GrifoCamping2"/>
      <sheetName val="Cusco"/>
      <sheetName val="Santos"/>
      <sheetName val="SanMartín"/>
      <sheetName val="Espinar"/>
      <sheetName val="Caijo"/>
      <sheetName val="CarlotaJara"/>
      <sheetName val="SanMartín2"/>
      <sheetName val="Escobar"/>
      <sheetName val="Abarca"/>
      <sheetName val="Bolivar"/>
      <sheetName val="OliartHerrera"/>
      <sheetName val="Peligro"/>
      <sheetName val="ManuelUgarte"/>
      <sheetName val="Suarez"/>
      <sheetName val="Grau"/>
      <sheetName val="J.Chavez"/>
      <sheetName val="Melgar"/>
      <sheetName val="R.Castilla"/>
      <sheetName val="Bolognesi"/>
      <sheetName val="BolivarD"/>
      <sheetName val="SanPedro"/>
      <sheetName val="Graui"/>
      <sheetName val="Bolivari"/>
      <sheetName val="J.Chavezi"/>
      <sheetName val="SanPedroi"/>
      <sheetName val="Pampacolca"/>
      <sheetName val="AlipioYaba"/>
      <sheetName val="Resum. Sustento Dic-00"/>
      <sheetName val="NEW 5.18"/>
      <sheetName val="Metrado modelo"/>
      <sheetName val="andrade"/>
      <sheetName val="mampost."/>
      <sheetName val="acero rejillas"/>
      <sheetName val="36513.70"/>
      <sheetName val="70757.50"/>
      <sheetName val="70750.22"/>
      <sheetName val="Espinar2"/>
      <sheetName val="03580.00"/>
      <sheetName val="00857.00"/>
      <sheetName val="01153.00"/>
      <sheetName val="01295.50"/>
      <sheetName val="01274.50"/>
      <sheetName val="RO_nuevo (4)"/>
      <sheetName val="RO_nuevo (3)"/>
      <sheetName val="RO_nuevo (2)"/>
      <sheetName val="RO_nuevo"/>
      <sheetName val="SUPERVISION"/>
      <sheetName val="VEHICULOS"/>
      <sheetName val="SUBCONTRATO"/>
      <sheetName val="GASTOS GENERALES"/>
      <sheetName val="CRONOGRAMA_rev TOTAL"/>
      <sheetName val="CRONOGRAMA_rev (1)"/>
      <sheetName val="CRONOGRAMA_rev_deduc"/>
      <sheetName val="CRONOGRAMA_rev_adic"/>
      <sheetName val="Depreciacion"/>
      <sheetName val="Bolsa"/>
      <sheetName val="LIBOR"/>
      <sheetName val="Planilla CAO"/>
      <sheetName val="atraso-adel"/>
      <sheetName val="Pagos a Cta Contratista"/>
      <sheetName val="RESUME-N"/>
      <sheetName val="Indices - Diciembre 2009"/>
      <sheetName val="Indices - Set2004"/>
      <sheetName val="Cuadro N°05"/>
      <sheetName val="Cuadro N°06"/>
      <sheetName val="Cuadro N °07"/>
      <sheetName val="Acumulados CESEL"/>
      <sheetName val="ARMADURA LOSA"/>
      <sheetName val="Memoria Golon CON"/>
      <sheetName val="Mem Gol Acero"/>
      <sheetName val="FACTOR &quot;K&quot;"/>
      <sheetName val="VP (Recalculado)"/>
      <sheetName val="F.GARANTIA"/>
      <sheetName val="VAL.PAGADAS"/>
      <sheetName val="PAGOS AD.EFECT"/>
      <sheetName val="LIQ.OBRA (S)"/>
      <sheetName val="VAS05_28"/>
      <sheetName val="Presupuesto 01"/>
      <sheetName val="Cronograma Oferta con P.U. Base"/>
      <sheetName val="Resumen Valorización"/>
      <sheetName val="FORPOL"/>
      <sheetName val="Metrado 01"/>
      <sheetName val="Retenciones por atraso de Obra"/>
      <sheetName val="Amort. Ded. Efec."/>
      <sheetName val="Regularización de Reajuste"/>
      <sheetName val="Amort. Adel. Mater."/>
      <sheetName val="Ded. Mat."/>
      <sheetName val="planilla neptuno"/>
      <sheetName val="Val P.U. Oferta"/>
      <sheetName val="Val Formula 01"/>
      <sheetName val="MULTA MOVILIZACION"/>
      <sheetName val="MULTA POR ATRASO"/>
      <sheetName val="Metrados Conc. G"/>
      <sheetName val="Metrado Emboquillados"/>
      <sheetName val="Metrado de Señalización"/>
      <sheetName val="RESUM CAO"/>
      <sheetName val="metr-avance"/>
      <sheetName val="VAL-MENSUALES"/>
      <sheetName val="RES-TRAMIT"/>
      <sheetName val="3 01 PAGOS A CUENTA"/>
      <sheetName val="IND-UNIF"/>
      <sheetName val="REAJUST V"/>
      <sheetName val="DRNC-AE"/>
      <sheetName val="retencion por atraso"/>
      <sheetName val="AMORT-AE"/>
      <sheetName val="AM-ADELANTOS"/>
      <sheetName val="RESUM ADELANT"/>
      <sheetName val="Acero VC-1"/>
      <sheetName val=" Acero Cabezal VC-V-1A"/>
      <sheetName val="Separador"/>
      <sheetName val="EXP"/>
      <sheetName val="Res-KM"/>
      <sheetName val="Presupuesto MM.AA"/>
      <sheetName val="PU MOV"/>
      <sheetName val="PU REPARACIONES"/>
      <sheetName val="PU MONOCAPA"/>
      <sheetName val="PU CAPA NIVELANTE"/>
      <sheetName val="PU TRANSP G. 2012"/>
      <sheetName val="PU TRANSP EMULS"/>
      <sheetName val="Relacion de Insumos"/>
      <sheetName val="RETROTRACCION I"/>
      <sheetName val="RETROTRACCION II"/>
      <sheetName val="CONV MONEDA"/>
      <sheetName val="PU TRANSP G. 2004"/>
      <sheetName val="PU APROB 2004"/>
      <sheetName val="PU SECT CRIT 2004"/>
      <sheetName val="PU APROB 2012"/>
      <sheetName val="PU SECT CRIT 2012"/>
      <sheetName val="SET 04"/>
      <sheetName val="SET 09"/>
      <sheetName val="MAR 12"/>
      <sheetName val="ESTATUS DE PARTIDAS"/>
      <sheetName val="CONVIERTE(JRSYSTEM)"/>
      <sheetName val="Resumen 510"/>
      <sheetName val="510 _ALCANTARILLAS"/>
      <sheetName val="Encf Km 314+911.52"/>
      <sheetName val="Resumen 510_MUROS"/>
      <sheetName val="Enc Km. 309+106.50-309+131.00"/>
      <sheetName val="METRADO  "/>
      <sheetName val="PU_1"/>
      <sheetName val="PU_2 (1)"/>
      <sheetName val="PU_2 (2)"/>
      <sheetName val="PU_3"/>
      <sheetName val="PU_4"/>
      <sheetName val="PU_5"/>
      <sheetName val="Memoria"/>
      <sheetName val="Relac Insumos"/>
      <sheetName val="VI"/>
      <sheetName val="VII"/>
      <sheetName val="VIII Convers moneda"/>
      <sheetName val="IX PU 04"/>
      <sheetName val="XI"/>
      <sheetName val="XII PU 12"/>
      <sheetName val="XIII SET 04"/>
      <sheetName val="XIV SET 09"/>
      <sheetName val="XV ENE 12"/>
      <sheetName val="XVI estatus"/>
      <sheetName val="XVII Pol_1"/>
      <sheetName val="XVI Pol_2"/>
      <sheetName val="XVII Pol_3"/>
      <sheetName val="FR"/>
      <sheetName val="0-Contenido"/>
      <sheetName val="7.4.PU 2004 (ins)"/>
      <sheetName val="Nun dias practicables"/>
      <sheetName val="REV MOV"/>
      <sheetName val="GASTOS GENERALES - AVISPA"/>
      <sheetName val="Por año"/>
      <sheetName val="Rut. Antes"/>
      <sheetName val="Periodico"/>
      <sheetName val="R. Desp."/>
      <sheetName val="Emergencia"/>
      <sheetName val="Venta"/>
      <sheetName val="Vnt"/>
      <sheetName val="vnt x fs"/>
      <sheetName val="sld"/>
      <sheetName val="sld x fs"/>
      <sheetName val="Costo"/>
      <sheetName val="Eq pr"/>
      <sheetName val="Eq ter"/>
      <sheetName val="Subc"/>
      <sheetName val="Emp"/>
      <sheetName val="ROxRUBROS"/>
      <sheetName val="RxFases"/>
      <sheetName val="Dif Margen"/>
      <sheetName val="ER Pend"/>
      <sheetName val="F 10"/>
      <sheetName val="F 11"/>
      <sheetName val="F 12"/>
      <sheetName val="F 13"/>
      <sheetName val="F 14"/>
      <sheetName val="F 15"/>
      <sheetName val="F 16"/>
      <sheetName val="F 17"/>
      <sheetName val="F 18"/>
      <sheetName val="F 19"/>
      <sheetName val="F 20"/>
      <sheetName val="F 21"/>
      <sheetName val="F 22"/>
      <sheetName val="F 23"/>
      <sheetName val="F 24"/>
      <sheetName val="F 26"/>
      <sheetName val="F 28"/>
      <sheetName val="F 29"/>
      <sheetName val="F 30"/>
      <sheetName val="F 31"/>
      <sheetName val="F 32"/>
      <sheetName val="F 60"/>
      <sheetName val="ST DIR"/>
      <sheetName val="F 70"/>
      <sheetName val="F 71"/>
      <sheetName val="F 72"/>
      <sheetName val="F 80"/>
      <sheetName val="F 89"/>
      <sheetName val="F 90"/>
      <sheetName val="ST INDIR"/>
      <sheetName val="crono"/>
      <sheetName val="ISP cero"/>
      <sheetName val="PLAN DE FASES"/>
      <sheetName val="Presupuesto de venta"/>
      <sheetName val="hoja 2"/>
      <sheetName val="Sem-11"/>
      <sheetName val="Sem-12"/>
      <sheetName val="Sem-13"/>
      <sheetName val="Sem-14"/>
      <sheetName val="Sem-15"/>
      <sheetName val="Sem-16"/>
      <sheetName val="Sem-17"/>
      <sheetName val="Sem-18"/>
      <sheetName val="Sem-19"/>
      <sheetName val="Sem-20"/>
      <sheetName val="Sem-21"/>
      <sheetName val="Sem-22"/>
      <sheetName val="F-03"/>
      <sheetName val="F-04"/>
      <sheetName val="AD.1.0"/>
      <sheetName val="AD.1.1"/>
      <sheetName val="AD.1.2"/>
      <sheetName val="01-TrabajosPreliminares"/>
      <sheetName val="2.00 MT"/>
      <sheetName val="2.01 DesbroceyLimpieza"/>
      <sheetName val="2.02 Corte-MS,RS,RF"/>
      <sheetName val="2.05 Terraplen"/>
      <sheetName val="2.06 Perfil.yCompact.Subrasant"/>
      <sheetName val="03.1-Base"/>
      <sheetName val="03.2,3,4,5-TSB"/>
      <sheetName val="04.-OA"/>
      <sheetName val="04.1-ALC TMC"/>
      <sheetName val="croquis"/>
      <sheetName val="04.2-MurodeConc´"/>
      <sheetName val="04.3-Cunetas"/>
      <sheetName val="04.4-SubDrenaje"/>
      <sheetName val="05.1-Transporte BASE"/>
      <sheetName val="O5.3-Transporte-RELL"/>
      <sheetName val="O5.4-Transporte-ME"/>
      <sheetName val="O5.6-Transporte-ESCOMB"/>
      <sheetName val="O6-Señalizacion"/>
      <sheetName val="06.Señalización"/>
      <sheetName val="07-IA"/>
      <sheetName val="DemolicionPavimentoExistente"/>
      <sheetName val="EDP4"/>
      <sheetName val="Hoja de Valorización"/>
      <sheetName val="Adicionales "/>
      <sheetName val="3Week Sch. (1)"/>
      <sheetName val="Qty &amp; Jobhours (2)"/>
      <sheetName val="Progress Chart (3)"/>
      <sheetName val="Equip (4)"/>
      <sheetName val="Force (5)"/>
      <sheetName val="Staff (6)"/>
      <sheetName val="Equip-a (7)"/>
      <sheetName val="Curva S HH"/>
      <sheetName val="QURR"/>
      <sheetName val="PGR-4 SEMANAS"/>
      <sheetName val="Man Hours 05.11"/>
      <sheetName val="Rates 5445.01"/>
      <sheetName val="Man Hours"/>
      <sheetName val="5445.01"/>
      <sheetName val="5445.01 (2)"/>
      <sheetName val="IMT (2)"/>
      <sheetName val="Direct Man Power Weekly"/>
      <sheetName val="Direct Man Power Monthly"/>
      <sheetName val="Cubic"/>
      <sheetName val="Rate"/>
      <sheetName val="MAN HOURS GNRAL"/>
      <sheetName val="MH 3er Pqte"/>
      <sheetName val="CST 3er Pqte"/>
      <sheetName val="MH 2do Pqte"/>
      <sheetName val="CST 2do Pqte"/>
      <sheetName val="Resumen HH"/>
      <sheetName val="Resumen CST"/>
      <sheetName val="MH 1er Pqte"/>
      <sheetName val="CST 1er Pqte"/>
      <sheetName val="P9"/>
      <sheetName val="P11"/>
      <sheetName val="P12"/>
      <sheetName val="c3-fintel"/>
      <sheetName val="Predimensionamiento"/>
      <sheetName val="Metrado 02"/>
      <sheetName val="Wind Loads"/>
      <sheetName val="General Notes"/>
      <sheetName val="Sketch of Load Combination"/>
      <sheetName val="Earthquake Loads"/>
      <sheetName val="Load Combinations"/>
      <sheetName val="Sheet11(2)"/>
      <sheetName val="Ded. y amort. mat.  FP 1"/>
      <sheetName val="DOBLE H1-Z4"/>
      <sheetName val="COMBINACIONES"/>
      <sheetName val="Footing Design"/>
      <sheetName val="Sketch"/>
      <sheetName val="Earth Pressure"/>
      <sheetName val="Reiforcement"/>
      <sheetName val="Reaj. (CHAL.)"/>
      <sheetName val="Weekly Equipment"/>
      <sheetName val="Equipment Shedule"/>
      <sheetName val="Weekly ManPower"/>
      <sheetName val="ManPower Shedule"/>
      <sheetName val="Quantity Report"/>
      <sheetName val="Progress &amp; Perf Report"/>
      <sheetName val="Curva S - EQ"/>
      <sheetName val="Curva S - MP"/>
      <sheetName val="Curva S - Factorizada"/>
      <sheetName val="Curva S - Valorizada"/>
      <sheetName val="3WK"/>
      <sheetName val="Milestones&amp;Weights"/>
      <sheetName val="WEEKBASE"/>
      <sheetName val="3WK (2)"/>
      <sheetName val="Sust Fluj Pqt 01"/>
      <sheetName val="Flujo Pqt 01"/>
      <sheetName val="Control Pqt 01_HH_Interno"/>
      <sheetName val="Control Pqt 01_CST_interno"/>
      <sheetName val="Control Pqt 01_HH"/>
      <sheetName val="Control Pqt 01_CST"/>
      <sheetName val="Curva &quot;S&quot; Pqt 02 y 03_HH"/>
      <sheetName val="Curva &quot;S&quot; Pqt 02 y 03_CST"/>
      <sheetName val="Control Pqt 03"/>
      <sheetName val="Control Pqt 03_HH"/>
      <sheetName val="Control Pqt 03_CST"/>
      <sheetName val="Curva S - Val_TRANSLEI"/>
      <sheetName val="Flujo EPCM"/>
      <sheetName val="Flujo EPCM - OBRA"/>
      <sheetName val="Avance 2do Pqte"/>
      <sheetName val="Control HH - Pqte. 02  y 03"/>
      <sheetName val="Formato Resumen"/>
      <sheetName val="Resumen A"/>
      <sheetName val="MOB"/>
      <sheetName val="DM-costo"/>
      <sheetName val="T PAGADO"/>
      <sheetName val="DM-vol"/>
      <sheetName val="MOV"/>
      <sheetName val="Pared 2"/>
      <sheetName val="Pared 3"/>
      <sheetName val="Pared 1"/>
      <sheetName val="Fondo"/>
      <sheetName val="Techo"/>
      <sheetName val="Desliz"/>
      <sheetName val="Flota"/>
      <sheetName val="Computo"/>
      <sheetName val="RETAINING WALL"/>
      <sheetName val="DESBROCE"/>
      <sheetName val="ELIMINACION Y REMPLAZO"/>
      <sheetName val="TRANSP."/>
      <sheetName val="D=1 KM"/>
      <sheetName val="D&gt;1 KM"/>
      <sheetName val="Datos-No imprimir"/>
      <sheetName val="1 Generales"/>
      <sheetName val="2 Correa de Pared-Precor"/>
      <sheetName val="2 Correa de Pared-Canal AISC"/>
      <sheetName val="2 Correa de Pared-Canal AIS (2)"/>
      <sheetName val="3 Correa de Techo-canal precor"/>
      <sheetName val="3 Correa de Techo-Z precor"/>
      <sheetName val="3 Correa de Techo-canal aisc"/>
      <sheetName val="3 Correa de Techo-W aisc"/>
      <sheetName val="AISC"/>
      <sheetName val="FrcstSumm"/>
      <sheetName val="EstComp"/>
      <sheetName val="CommoditySum"/>
      <sheetName val="Detail"/>
      <sheetName val="PipeBlks"/>
      <sheetName val="ElectBlks"/>
      <sheetName val="Instr"/>
      <sheetName val="Criteria"/>
      <sheetName val="WBS-UP"/>
      <sheetName val="Consumibles"/>
      <sheetName val="Resumen General Detallado"/>
      <sheetName val="01 Ingenieria"/>
      <sheetName val="02 Movilización"/>
      <sheetName val="03 Desmontaje"/>
      <sheetName val="04 Overhaul"/>
      <sheetName val="05 Obras preliminares"/>
      <sheetName val="06. Obras Civiles"/>
      <sheetName val="07 Fabricaciones"/>
      <sheetName val="08 Montaje estructuras"/>
      <sheetName val="09 Montaje mecanico"/>
      <sheetName val="10 Montaje tuberias"/>
      <sheetName val="11 Montaje electrico"/>
      <sheetName val="12 Automatizacion"/>
      <sheetName val="13 Alim. y Vivienda"/>
      <sheetName val="14 Pruebas Vacio"/>
      <sheetName val="Alim."/>
      <sheetName val="Alim.Ing."/>
      <sheetName val="PSEs-97RP"/>
      <sheetName val="RP-RESUMEN"/>
      <sheetName val="RP-BASE"/>
      <sheetName val="RP-sumMEM"/>
      <sheetName val="RP-sumCon"/>
      <sheetName val="RP-mont"/>
      <sheetName val="RP-transMEM"/>
      <sheetName val="RP-transCon"/>
      <sheetName val="RpCHI"/>
      <sheetName val="ControlDeCalidad"/>
      <sheetName val="Accesorios"/>
      <sheetName val="steel"/>
      <sheetName val="fittings"/>
      <sheetName val="CS"/>
      <sheetName val="Concrete"/>
      <sheetName val="CooperPipe"/>
      <sheetName val="CooperTubing"/>
      <sheetName val="Duct"/>
      <sheetName val="FRPPipe"/>
      <sheetName val="pipeHDPE"/>
      <sheetName val="PipePVC"/>
      <sheetName val="PipePVCPeru"/>
      <sheetName val="Hose"/>
      <sheetName val="SSteelPipe"/>
      <sheetName val="Pump Calcs"/>
      <sheetName val="Fluid"/>
      <sheetName val="Rouhness"/>
      <sheetName val="tank1"/>
      <sheetName val="conv"/>
      <sheetName val="hours 5452"/>
      <sheetName val="Holidays"/>
      <sheetName val="Rates 5452.01"/>
      <sheetName val="PJP 5445.01"/>
      <sheetName val="5445.01 hours"/>
      <sheetName val="PJP 5452.01"/>
      <sheetName val="5452.01 hours"/>
      <sheetName val="PJP 5452"/>
      <sheetName val="Man Hour Summary"/>
      <sheetName val="Cost Summary"/>
      <sheetName val="HOJA DATOS"/>
      <sheetName val="e&amp;f"/>
      <sheetName val="SET"/>
      <sheetName val="GESTOR"/>
      <sheetName val="FO 4-gg"/>
      <sheetName val="Pago II"/>
      <sheetName val="VALORIZACION Nº. 01"/>
      <sheetName val="F.P._OBRA"/>
      <sheetName val="F.P._OBRA (2)"/>
      <sheetName val="F.P._DISEÑO"/>
      <sheetName val="Amort-Efect SOLES obra"/>
      <sheetName val="Amort-Efect SOLES diseño"/>
      <sheetName val="Amort-Efect DOLARES"/>
      <sheetName val="Amort-Efect EUROS"/>
      <sheetName val="RESUMEN POR P.U."/>
      <sheetName val="LISTA 1 - DISEÑO"/>
      <sheetName val="LISTA 2 - LOTE 1 - BOCATOMA"/>
      <sheetName val="LISTA 3 - LOTE 2 - PTAP"/>
      <sheetName val="LISTA 4 - LOTE 3 - RAMAL NORTE"/>
      <sheetName val="LISTA 5 - DESGLOSE POR MONEDAS"/>
      <sheetName val="LISTA 5 - DESGLOSE POR GRUPOS"/>
      <sheetName val="LISTA 6A - OPERACIÓN INICIAL"/>
      <sheetName val="LISTA 6B - OPERACIÓN 4 AÑOS"/>
      <sheetName val="LISTA 7A - GG CONSTRUCCIÓN"/>
      <sheetName val="LISTA 7B - GG OPERACIÓN"/>
      <sheetName val="ANEXO 03 - DETALLADO INTERNO"/>
      <sheetName val="ANEXO 03 - CRONOGRAMA DE OBRA"/>
      <sheetName val="ANEXO 04"/>
      <sheetName val="ANEXO 05"/>
      <sheetName val="RESUMO POR UNITÁRIOS"/>
      <sheetName val="CRONOGRAMA DE DISEÑO DETALLADO"/>
      <sheetName val="CALCULO PROPORCIONAL"/>
      <sheetName val="2.CLAIM FOR PAYMENT"/>
      <sheetName val="4.FORMAS DE PAGO"/>
      <sheetName val="4.FORMAS DE PAGO -EUROS"/>
      <sheetName val="5.RESUMEN"/>
      <sheetName val="6.Val_reaj"/>
      <sheetName val="6.DEDUC DE REAJUSTE"/>
      <sheetName val="7.F.P._DISEÑO"/>
      <sheetName val="7.F.P._OBRA "/>
      <sheetName val="8.CONTROL DE AMORT."/>
      <sheetName val="8.DESAGREGADO"/>
      <sheetName val="8.AMOR-ADEL-direc SOLES"/>
      <sheetName val="8.AMOR-ADEL-direc DOLAR"/>
      <sheetName val="8.AMOR-ADEL-direc EUROS"/>
      <sheetName val="9.F.GARANTIA"/>
      <sheetName val="9.F.GARANTIA-EUROS"/>
      <sheetName val="10.VALORIZACION 03"/>
      <sheetName val="10.VALORIZACION PROY-FEB"/>
      <sheetName val="CARTA PRESENTACION"/>
      <sheetName val="CARTA CLAIM PAYMENT"/>
      <sheetName val="4.FORMAS DE PAGO(SOLES)"/>
      <sheetName val="4.FORMAS DE PAGO (DOLARES)"/>
      <sheetName val="4.FORMAS DE PAGO(EUROS)"/>
      <sheetName val="7.F.P._OBRA"/>
      <sheetName val="9.F.GARANTIA(Soles)"/>
      <sheetName val="9.F.GARANTIA (DOLARES)"/>
      <sheetName val="10.VALORIZACION 06"/>
      <sheetName val="10.VALORIZACION PROY-MAY"/>
      <sheetName val="GRAF. BARRAS diseño"/>
      <sheetName val="GRAF.LINEAL diseño"/>
      <sheetName val="GRAF. BARRAS ejecucion"/>
      <sheetName val="GRAF.LINEAL ejecucion"/>
      <sheetName val="comparativo AVANCE DE OBRA"/>
      <sheetName val="5.RESUMEN Consolidado"/>
      <sheetName val="10.VALORIZACION 14-A"/>
      <sheetName val="10.VALORIZACION PROY-DIC"/>
      <sheetName val="RES-AD-01"/>
      <sheetName val="REAJ-AD-01"/>
      <sheetName val="F.P._AD-01"/>
      <sheetName val="F.GTIA-AD-01"/>
      <sheetName val="VAL 05-ADIC"/>
      <sheetName val="RES-AD-02"/>
      <sheetName val="REAJ-AD-02"/>
      <sheetName val="F.P._AD-02"/>
      <sheetName val="F.GTIA-AD-02"/>
      <sheetName val="VAL 02-ADIC-2"/>
      <sheetName val="10.VALORIZACION 07-B"/>
      <sheetName val="10.VALORIZACION PROY-JUN"/>
      <sheetName val="Instructions"/>
      <sheetName val="CAF"/>
      <sheetName val="Risk assessment"/>
      <sheetName val="Documents"/>
      <sheetName val="Key figures"/>
      <sheetName val="P&amp;L Activity"/>
      <sheetName val="Bookings"/>
      <sheetName val="D&amp;B Contracts"/>
      <sheetName val="E&amp;S Contracts"/>
      <sheetName val="Backlog"/>
      <sheetName val="S&amp;P Activity"/>
      <sheetName val="D&amp;B Selling"/>
      <sheetName val="E&amp;S Selling"/>
      <sheetName val="S&amp;P Selling"/>
      <sheetName val="G&amp;A"/>
      <sheetName val="absorption"/>
      <sheetName val="Cash-Flow"/>
      <sheetName val="Invest"/>
      <sheetName val="Headcount"/>
      <sheetName val="Cum. Jan to Jun99"/>
      <sheetName val="July"/>
      <sheetName val="August"/>
      <sheetName val="Cum. since 0199"/>
      <sheetName val="By Depts"/>
      <sheetName val="Local - French Parts"/>
      <sheetName val="Note"/>
      <sheetName val="Allocations"/>
      <sheetName val="MRT"/>
      <sheetName val="D&amp;B Contracts Conso"/>
      <sheetName val="D&amp;B Contracts LP"/>
      <sheetName val="D&amp;B Contracts FP"/>
      <sheetName val="D&amp;B Sellings Conso"/>
      <sheetName val="D&amp;B Sellings LP"/>
      <sheetName val="D&amp;B Sellings FP"/>
      <sheetName val="G&amp;A details"/>
      <sheetName val="absorption details"/>
      <sheetName val="GUIDELINES"/>
      <sheetName val="Mapping between FSB and MQRT PL"/>
      <sheetName val="PRESENT"/>
      <sheetName val="shared contract-FINAL"/>
      <sheetName val="shared contract-NEXTYEAR"/>
      <sheetName val="shared contract-YEAREND"/>
      <sheetName val="shared contract-CURR"/>
      <sheetName val="CONSO USD"/>
      <sheetName val="WESTGARTH"/>
      <sheetName val="BRAZIL"/>
      <sheetName val="Intercos USD"/>
      <sheetName val="Capa "/>
      <sheetName val="Resumo do CAF"/>
      <sheetName val="BRASIL"/>
      <sheetName val="DET.EQUIPAMENTO"/>
      <sheetName val="French Part"/>
      <sheetName val="Local Part (3)"/>
      <sheetName val="Local Part (4)"/>
      <sheetName val="DET.EQUIPMENT"/>
      <sheetName val="Resumo do CAF Brazil"/>
      <sheetName val="Resumo do CAF Peru"/>
      <sheetName val="Resumo do CAF consolidado R$"/>
      <sheetName val="CAF_Brasil"/>
      <sheetName val="CAF_Peru"/>
      <sheetName val="CAF_Consol_BRL"/>
      <sheetName val="HUCHIPA_Consol_BRL2"/>
      <sheetName val="CONSO Euro"/>
      <sheetName val="National part"/>
      <sheetName val="CONSO BRL"/>
      <sheetName val="Peru"/>
      <sheetName val="Intercos Euro"/>
      <sheetName val="AJM"/>
      <sheetName val="dados contabilidade"/>
      <sheetName val="dados contabilidade-serv"/>
      <sheetName val="Detalhe Recebimentos"/>
      <sheetName val="T_C__2_"/>
      <sheetName val="TMC 292+426 AA"/>
      <sheetName val="Planta MC"/>
      <sheetName val="PRECIOS UNITARIOS TOTALES"/>
      <sheetName val="Jornal"/>
      <sheetName val="Presup.pad jessica"/>
      <sheetName val="Pad A.P.U."/>
      <sheetName val="Pad S.P."/>
      <sheetName val="Presup.pozas jessica"/>
      <sheetName val="Poza A.P.U."/>
      <sheetName val="Poza S.P."/>
      <sheetName val="0 Liquid"/>
      <sheetName val="1 liquid"/>
      <sheetName val="4A AmorEfect OK"/>
      <sheetName val="4A AmorEfect OK (2)"/>
      <sheetName val="7 VAL PAD"/>
      <sheetName val="PA01"/>
      <sheetName val="PA02"/>
      <sheetName val="PA03"/>
      <sheetName val="PA04"/>
      <sheetName val="PA05"/>
      <sheetName val="PA06"/>
      <sheetName val="PA07"/>
      <sheetName val="PA08"/>
      <sheetName val="PA09"/>
      <sheetName val="PA10"/>
      <sheetName val="PA11"/>
      <sheetName val="PA12"/>
      <sheetName val="7 VAL POZAS"/>
      <sheetName val="PO01"/>
      <sheetName val="PO02"/>
      <sheetName val="PO03"/>
      <sheetName val="PO04"/>
      <sheetName val="PO05"/>
      <sheetName val="PO06"/>
      <sheetName val="PO07"/>
      <sheetName val="PO08"/>
      <sheetName val="Ciclo abr-06"/>
      <sheetName val="Ciclo may-06"/>
      <sheetName val="Ciclo mar-06"/>
      <sheetName val="in pit"/>
      <sheetName val="in pit (2)"/>
      <sheetName val="BD_VOLQUETES"/>
      <sheetName val="BD DENSIDAD"/>
      <sheetName val="HUMENDAS"/>
      <sheetName val="Index &amp; Generals"/>
      <sheetName val="Z-tip-A"/>
      <sheetName val="Z-tip-B"/>
      <sheetName val="Z2"/>
      <sheetName val="Z-3&amp;P2"/>
      <sheetName val="Z-4"/>
      <sheetName val="Z-5&amp;P4"/>
      <sheetName val="Z-6&amp;P3"/>
      <sheetName val="MASONRY"/>
      <sheetName val="PURLINS"/>
      <sheetName val="F-IIA-317"/>
      <sheetName val="F-IIA-320"/>
      <sheetName val="ALCANCE"/>
      <sheetName val="NOMINA DIURNA"/>
      <sheetName val="NOMINA NOCTURNA"/>
      <sheetName val="OTROS INDIR"/>
      <sheetName val="DOTACION"/>
      <sheetName val="Base Transformador"/>
      <sheetName val="Muro Cortafuego-15001"/>
      <sheetName val="Z-1"/>
      <sheetName val="Z-2"/>
      <sheetName val="Z-3"/>
      <sheetName val="Plancha"/>
      <sheetName val="Z-7"/>
      <sheetName val="Z-8"/>
      <sheetName val="Pernos"/>
      <sheetName val="Muro Cortafuego-15002"/>
      <sheetName val="Cargas"/>
      <sheetName val="Anexo BT"/>
      <sheetName val="Anexo MC"/>
      <sheetName val="Anexo Z-1"/>
      <sheetName val="Anexo Z-2"/>
      <sheetName val="Anexo Z-3"/>
      <sheetName val="Anexo Z-4"/>
      <sheetName val="Anexo Z-7"/>
      <sheetName val="Anexo Z-8"/>
      <sheetName val="Pedestales-Sala"/>
      <sheetName val="Pedestales-Plataforma"/>
      <sheetName val="Anexo Sala"/>
      <sheetName val="Anexo Plataf"/>
      <sheetName val="IPS"/>
      <sheetName val="WBS"/>
      <sheetName val="Tarifa Operador"/>
      <sheetName val="Tarifa Operador Chile"/>
      <sheetName val="CapturaDatos"/>
      <sheetName val="Resumen Financiero"/>
      <sheetName val="Paso"/>
      <sheetName val="CURVA"/>
      <sheetName val="PESOS %"/>
      <sheetName val="TIPO P3"/>
      <sheetName val="INF.DIARIO"/>
      <sheetName val="AnalisisSubpresupuestoVarios.Rp"/>
      <sheetName val="Analisis de Transporte"/>
      <sheetName val="GG-CAME"/>
      <sheetName val="Resumen A OFERTAR"/>
      <sheetName val="RESUMEN  CAME"/>
      <sheetName val="Resumen-GRAL"/>
      <sheetName val="ResumSE Virú"/>
      <sheetName val="Sumin-SE Virú"/>
      <sheetName val="Monta-SE Virú"/>
      <sheetName val="OC-SE Virú"/>
      <sheetName val="Resum Comu-Virú"/>
      <sheetName val="Comu-Virù"/>
      <sheetName val="ResumSE Chao"/>
      <sheetName val="Sumin-SE Chao"/>
      <sheetName val="Monta-SE Chao"/>
      <sheetName val="OC-SE Chao"/>
      <sheetName val="Resum Comu-Chao"/>
      <sheetName val="Comu-Chao"/>
      <sheetName val="ResumLT60Aer"/>
      <sheetName val="SumLT60Aer"/>
      <sheetName val="MontLT60Aer"/>
      <sheetName val="ResumLT60Sub"/>
      <sheetName val="SumLT60Sub"/>
      <sheetName val="MontLT60Sub"/>
      <sheetName val="OCLT60Sub"/>
      <sheetName val="ResumVarianteLT34"/>
      <sheetName val="SumiVarianteLT34"/>
      <sheetName val="MontVarianteLT34"/>
      <sheetName val="ResumRP10"/>
      <sheetName val="SumiRP10"/>
      <sheetName val="MontaRP10"/>
      <sheetName val="Resumen-AMT"/>
      <sheetName val="Sum-AMT"/>
      <sheetName val="Mont-AMT"/>
      <sheetName val="Impuesto"/>
      <sheetName val="Suministro Futuro SEAL"/>
      <sheetName val="Sec-0-Resumen"/>
      <sheetName val="Ingreso Datos"/>
      <sheetName val="Sec-1-Suministro"/>
      <sheetName val="Sec-2-Transporte"/>
      <sheetName val="Secc-3-Montaje"/>
      <sheetName val="P. U. Sum(NO PRINT)"/>
      <sheetName val="P.U.Mont(NO PRINT)"/>
      <sheetName val="impuesTos"/>
      <sheetName val="APU-POST Ant"/>
      <sheetName val="Base de Datos APU"/>
      <sheetName val="Mont Antig"/>
      <sheetName val="COSTOS UNITARIOS"/>
      <sheetName val="METRA-PRESUPUESTO"/>
      <sheetName val="COSTOS-INSUMOS"/>
      <sheetName val="LOCALIDADES"/>
      <sheetName val="UNITARIOS-RP"/>
      <sheetName val="UNITARIOS-RS"/>
      <sheetName val="UNITARIOS-AD"/>
      <sheetName val="Metrado Armados"/>
      <sheetName val="PRESUP BASE"/>
      <sheetName val="TELECOMUNICACIONES"/>
      <sheetName val="COMPRAS OBRAS"/>
      <sheetName val="."/>
      <sheetName val="INSUMOS P.U."/>
      <sheetName val="UNIDAD"/>
      <sheetName val="OB-P"/>
      <sheetName val="POS"/>
      <sheetName val="RET"/>
      <sheetName val="ARM"/>
      <sheetName val="COND"/>
      <sheetName val="DESM"/>
      <sheetName val="REUBICA"/>
      <sheetName val="SUBT"/>
      <sheetName val="PRUEB"/>
      <sheetName val="3 (3Ø)"/>
      <sheetName val="339 APIS"/>
      <sheetName val="ResumenAPIS"/>
      <sheetName val="APIS"/>
      <sheetName val="armadosmt"/>
      <sheetName val="PLANIRP"/>
      <sheetName val="ARMADOSBT"/>
      <sheetName val="PLANIBT"/>
      <sheetName val="Formulario #9"/>
      <sheetName val="RESUMEN CAME"/>
      <sheetName val="Res. Metrado Base Referencial "/>
      <sheetName val="Sumi-Mat"/>
      <sheetName val="Monta"/>
      <sheetName val="Obras_Civiles"/>
      <sheetName val="RESUMEN POR SETS"/>
      <sheetName val="SET PUERTO BERMUDEZ"/>
      <sheetName val="O.C. SE Pto Bermudez"/>
      <sheetName val="SET VILLARICA"/>
      <sheetName val="O.C. SE Villa Rica"/>
      <sheetName val="T"/>
      <sheetName val="__REF"/>
      <sheetName val="Unit-op-cartel"/>
      <sheetName val="Uni-Arm"/>
      <sheetName val="Unit-ret"/>
      <sheetName val="Unit-conduct"/>
      <sheetName val="Unit-patoral"/>
      <sheetName val="Unit-tierra"/>
      <sheetName val="Unit-acom"/>
      <sheetName val="Unt-prueb"/>
      <sheetName val="RESUMEN DEL PR"/>
      <sheetName val="METRADO REF"/>
      <sheetName val="EQUIPO MIN"/>
      <sheetName val="5.1 P.a.T"/>
      <sheetName val="4.1 cond"/>
      <sheetName val="3.2 anc"/>
      <sheetName val="3.1 susp"/>
      <sheetName val="2.1.5 E"/>
      <sheetName val="2.1.4 T+3"/>
      <sheetName val="2.1.4 T+0"/>
      <sheetName val="2.1.4 T-3"/>
      <sheetName val="2.1.4 T-6"/>
      <sheetName val="2.1.3 A+3"/>
      <sheetName val="2.1.3 A+0"/>
      <sheetName val="2.1.3 A-3"/>
      <sheetName val="2.1.3 A-6"/>
      <sheetName val="2.1.2 S2+3"/>
      <sheetName val="2.1.2 S2+0"/>
      <sheetName val="2.1.2 S2-3"/>
      <sheetName val="2.1.2 S2-6"/>
      <sheetName val="2.1.1 S+3"/>
      <sheetName val="2.1.1 S1+0"/>
      <sheetName val="2.1.1 S1-3"/>
      <sheetName val="2.1.1 S1-6"/>
      <sheetName val="1.30"/>
      <sheetName val="1.20"/>
      <sheetName val="REV3"/>
      <sheetName val="PLANILLA_VEQ"/>
      <sheetName val="POLILINEA"/>
      <sheetName val="Hoja2 (3)"/>
      <sheetName val="DIBUJO"/>
      <sheetName val="HAMAR"/>
      <sheetName val="POLISLEE"/>
      <sheetName val="Attrib_PLANOS"/>
      <sheetName val="LEE_PROG_COT"/>
      <sheetName val="Analisis de Cimentacion"/>
      <sheetName val="HH-HM  "/>
      <sheetName val="TORRES VIL-PtoBERM"/>
      <sheetName val="Aislador "/>
      <sheetName val="Conductor"/>
      <sheetName val="OPGW"/>
      <sheetName val="PaT"/>
      <sheetName val="Rec. "/>
      <sheetName val="Obras Preliminares"/>
      <sheetName val="Obras Provisionales"/>
      <sheetName val="OC Torre tipo S"/>
      <sheetName val="OC Torre tipo A"/>
      <sheetName val="OC Torre tipo T"/>
      <sheetName val="campam"/>
      <sheetName val="Amorti"/>
      <sheetName val="Medicion"/>
      <sheetName val="SUMINISTRO"/>
      <sheetName val="MONTAJE Y OBRAS CIVILES"/>
      <sheetName val="B-5"/>
      <sheetName val="Proj. Info"/>
      <sheetName val="TEAP-xfer"/>
      <sheetName val="Approvals"/>
      <sheetName val="HO-TOTAL"/>
      <sheetName val="start-up KB"/>
      <sheetName val="Fld Svcs"/>
      <sheetName val="TCN Policy"/>
      <sheetName val="EXPAT Policy"/>
      <sheetName val="Expat Rates&amp;TAX"/>
      <sheetName val="fld_expense"/>
      <sheetName val="TCN Rates&amp;TAX"/>
      <sheetName val="local rates"/>
      <sheetName val="Local Policy&amp;Expense"/>
      <sheetName val="start-up SR"/>
      <sheetName val="camp"/>
      <sheetName val="Carátula con fines de conteo"/>
      <sheetName val="Descompuesto"/>
      <sheetName val="Analisis Riesgo Sum"/>
      <sheetName val="AR Construccion"/>
      <sheetName val="AR Total"/>
      <sheetName val="Form C-1"/>
      <sheetName val="FlujCaj C-8"/>
      <sheetName val="S10 Montaje"/>
      <sheetName val="Suminis"/>
      <sheetName val="S10 Civil"/>
      <sheetName val="ReccOMont"/>
      <sheetName val="ReccOCivil"/>
      <sheetName val="DesgGG C-6"/>
      <sheetName val="PURecc C-5"/>
      <sheetName val="CronoPers T-7"/>
      <sheetName val="InfSubc T-12"/>
      <sheetName val="PUTip C-10"/>
      <sheetName val="Anotaciones"/>
      <sheetName val="ITEMIZADO"/>
      <sheetName val="ResumPUs C-3"/>
      <sheetName val="Resumen total - Interno"/>
      <sheetName val="Resumen SE"/>
      <sheetName val="Resumen LT"/>
      <sheetName val="SE Pto Bermudez Sum-Mont"/>
      <sheetName val="SE Villarica Sum-Mont"/>
      <sheetName val="Telecom SE"/>
      <sheetName val="SE Pto Bermudez Civil"/>
      <sheetName val="SE Villarica Civil"/>
      <sheetName val="LT Suministro"/>
      <sheetName val="LT Montaje"/>
      <sheetName val="LT Civil"/>
      <sheetName val="Export S10 - Ppto"/>
      <sheetName val="Flujo Caja (20%)"/>
      <sheetName val="Export S10 - Recurs"/>
      <sheetName val="Detalles 1"/>
      <sheetName val="Detalles 2"/>
      <sheetName val="S10 Recursos"/>
      <sheetName val="ResumLT+Varainte"/>
      <sheetName val="ResumLT"/>
      <sheetName val="Sum LT"/>
      <sheetName val="Mtje LT"/>
      <sheetName val="ResumLT-Variante"/>
      <sheetName val="Sum LT - Variante"/>
      <sheetName val="Mtje LT - Variante"/>
      <sheetName val="ResumSE POM+HUARI"/>
      <sheetName val="ResumSE POM"/>
      <sheetName val="Sum POM"/>
      <sheetName val="Mtje POM"/>
      <sheetName val="OC POM"/>
      <sheetName val="ResumSE HUARI"/>
      <sheetName val="Sum HUARI"/>
      <sheetName val="Mtje HUARI"/>
      <sheetName val="OC HUARI"/>
      <sheetName val="Resum Comu"/>
      <sheetName val="SuminComun"/>
      <sheetName val="MontaComun"/>
      <sheetName val="ResLP"/>
      <sheetName val="Sum.LP"/>
      <sheetName val="Mont.LP"/>
      <sheetName val="S10 Ppto"/>
      <sheetName val="LT Pomabamba Huari"/>
      <sheetName val="Exp S10 LTPom"/>
      <sheetName val="TRAMO I_C"/>
      <sheetName val="TRAMO I_M"/>
      <sheetName val="TRAMO II_C"/>
      <sheetName val="TRAMO II_M"/>
      <sheetName val="TRAMO III_C"/>
      <sheetName val="TRAMO III_M"/>
      <sheetName val="CU - Túneles - sep"/>
      <sheetName val="Excavación de Túneles - sep"/>
      <sheetName val="CU Túnel - Tipo I"/>
      <sheetName val="CU Túnel - Tipo II"/>
      <sheetName val="CU Túnel - Tipo III"/>
      <sheetName val="CU Túnel - Tipo IV"/>
      <sheetName val="Instalaciones Varias Tuneles"/>
      <sheetName val="Transporte Escombrera"/>
      <sheetName val="Rendimiento de Excavación"/>
      <sheetName val="Rend. Roca TIPO I"/>
      <sheetName val="Rend. Roca TIPO II"/>
      <sheetName val="Rend. Roca TIPO III"/>
      <sheetName val="Rend. Roca TIPO IV"/>
      <sheetName val="CU - Obras Civiles - sep"/>
      <sheetName val="Precios Unitario-OC"/>
      <sheetName val="INSUGEN"/>
      <sheetName val="SUMM_MONTH"/>
      <sheetName val="SUMM_MONTH (2)"/>
      <sheetName val="sum_week"/>
      <sheetName val="hh produccion"/>
      <sheetName val="hh fijas"/>
      <sheetName val="Interim"/>
      <sheetName val="Interim 4 CASOS"/>
      <sheetName val="BASE CODIGOS"/>
      <sheetName val="BDD"/>
      <sheetName val="TAREO_Emp"/>
      <sheetName val="SOFT_Emp"/>
      <sheetName val="TAREO_Obrero"/>
      <sheetName val="SOFT_Obrer"/>
      <sheetName val="DETLL_ADELAN_OTROS"/>
      <sheetName val="MEMO_LIQ"/>
      <sheetName val="PARTIDAS CONTRACTUAL"/>
      <sheetName val="OC CONTRACTUAL"/>
      <sheetName val="ACERO CONTRACTUAL"/>
      <sheetName val="PARTIDAS NUEVAS"/>
      <sheetName val="OC PART. NUEVAS"/>
      <sheetName val="ACERO PART. NUEVAS"/>
      <sheetName val="DEMOLICION PISTA"/>
      <sheetName val="OC DEMOLICION PISTA"/>
      <sheetName val="NO RECONOCIDOS"/>
      <sheetName val="OC NO RECONOCIDOS"/>
      <sheetName val="ACERO NO RECONOCIDOS"/>
      <sheetName val="PART. SIST. ACOPLAMIENTO"/>
      <sheetName val="OC SIST. ACOPLAMIENTO"/>
      <sheetName val="ACERO SIST. ACOPLAMIENTO"/>
      <sheetName val="MURO CORTAFUEGO"/>
      <sheetName val="OC MURO CORTAFUEGO"/>
      <sheetName val="ACERO MURO CORTAFUEGO"/>
      <sheetName val="vert."/>
      <sheetName val="Trans man"/>
      <sheetName val="TORRES S"/>
      <sheetName val="TORRES A"/>
      <sheetName val="TORRES T"/>
      <sheetName val="Ensamble"/>
      <sheetName val="SEÑALI-"/>
      <sheetName val="SECC"/>
      <sheetName val="Prub y PS"/>
      <sheetName val="Obras Civiles "/>
      <sheetName val="trans movili"/>
      <sheetName val="MET-PREP TOTAL"/>
      <sheetName val="METRADO MATERIAL TOTAL"/>
      <sheetName val="DESMONTAJE"/>
      <sheetName val="OBRAS-PRELIMINARES"/>
      <sheetName val="CONDUCTORES ALUMINIO"/>
      <sheetName val="PRUEBAS y PUESTA EN SERV"/>
      <sheetName val="PUESTA A TIERRA"/>
      <sheetName val="ARMADOS"/>
      <sheetName val="RETENIDAS"/>
      <sheetName val="POSTE-CONCRETO"/>
      <sheetName val="PARTES DIARIOS"/>
      <sheetName val="T_UNIDADES"/>
      <sheetName val="CENTRO_COSTO"/>
      <sheetName val="B-2 811 (1)ME"/>
      <sheetName val="B-2 811 (2)ME"/>
      <sheetName val="Variante 1"/>
      <sheetName val="Variante V0-V1A"/>
      <sheetName val="PESO DE TORRES S2,A35,A70"/>
      <sheetName val="Form #9"/>
      <sheetName val="TRANS"/>
      <sheetName val="CAMP."/>
      <sheetName val="Transp_Man"/>
      <sheetName val="Transp_Mov"/>
      <sheetName val="Trab_Prel"/>
      <sheetName val="Obr_Prov"/>
      <sheetName val="Cmnta"/>
      <sheetName val="Adi_Torr"/>
      <sheetName val="Torres"/>
      <sheetName val="Poste Met"/>
      <sheetName val="Mon_Aisl"/>
      <sheetName val="Mon_Cond"/>
      <sheetName val="Cab_Guar"/>
      <sheetName val="Replanteo"/>
      <sheetName val="Prub_Serv"/>
      <sheetName val="Datos.Torres"/>
      <sheetName val="peso de torres"/>
      <sheetName val="Sum_LT"/>
      <sheetName val="Mont_LT"/>
      <sheetName val="Sum_Pom"/>
      <sheetName val="Mont_Pom"/>
      <sheetName val="Sum_Huari"/>
      <sheetName val="Mont_Huari"/>
      <sheetName val="Sum_Telc"/>
      <sheetName val="Mont_Telc"/>
      <sheetName val="RGeneral"/>
      <sheetName val="ALOJAMIENTO"/>
      <sheetName val="Camp. Antamina"/>
      <sheetName val="Camp. Huallanca"/>
      <sheetName val="B-2 811 (1)OC"/>
      <sheetName val="B-2 811 (2)OC"/>
      <sheetName val="B-2 740(1)"/>
      <sheetName val="B-2 740(2)"/>
      <sheetName val="TRASPORTE (1)"/>
      <sheetName val="OP (1)"/>
      <sheetName val="OP (2)"/>
      <sheetName val="TRASPORTE (2)"/>
      <sheetName val="metrados vizcarra"/>
      <sheetName val="ACU_SE VIZCARRA"/>
      <sheetName val="metrados antamina"/>
      <sheetName val="ACU_SE ANTAMINA"/>
      <sheetName val="H-H contr civ"/>
      <sheetName val="H-H Reg comun"/>
      <sheetName val="Alimentacion y Campamento"/>
      <sheetName val="EPPS"/>
      <sheetName val="RESUMEN TOTAL"/>
      <sheetName val="ING.AB TECHNOLOGY"/>
      <sheetName val="ING.CAMESA"/>
      <sheetName val="CUADRO DETALLADO DE SUMINISTRO"/>
      <sheetName val="PU OOCC"/>
      <sheetName val="PU OOMM"/>
      <sheetName val="sum rp"/>
      <sheetName val="mont rp"/>
      <sheetName val="resumenrp"/>
      <sheetName val="sumrs"/>
      <sheetName val="mont rs"/>
      <sheetName val="pu  rp"/>
      <sheetName val="pu rs"/>
      <sheetName val="pu cnx"/>
      <sheetName val="crono valoriz"/>
      <sheetName val="ECO-02 multiplicador"/>
      <sheetName val="ECO-04"/>
      <sheetName val="PLANTILLA"/>
      <sheetName val="SIP"/>
      <sheetName val="2006"/>
      <sheetName val="2007"/>
      <sheetName val="2008"/>
      <sheetName val="2009"/>
      <sheetName val="2010"/>
      <sheetName val="ESB"/>
      <sheetName val="Spares"/>
      <sheetName val="Advance Voice Subs"/>
      <sheetName val="MASTER - Multimedia Features"/>
      <sheetName val="Multimedia Description"/>
      <sheetName val="Factores DDP"/>
      <sheetName val="m-carpint"/>
      <sheetName val="Preciario"/>
      <sheetName val="Pesos -pat"/>
      <sheetName val="Codificacion presupuesto"/>
      <sheetName val="RESUMEN x PORCION"/>
      <sheetName val="ValSM001"/>
      <sheetName val="ResVal."/>
      <sheetName val="ValBrAcum"/>
      <sheetName val="Adel.Efect."/>
      <sheetName val="UTI"/>
      <sheetName val="PAD"/>
      <sheetName val="Pozas"/>
      <sheetName val="Camino"/>
      <sheetName val="BotaderoNorte"/>
      <sheetName val="Preminado"/>
      <sheetName val="SustMant."/>
      <sheetName val="Master"/>
      <sheetName val="Dialog2"/>
      <sheetName val="Dialog3"/>
      <sheetName val="Dialog4"/>
      <sheetName val="Admin"/>
      <sheetName val="Dialog7"/>
      <sheetName val="Feeder"/>
      <sheetName val="Labour+Load"/>
      <sheetName val="COGS Reduction"/>
      <sheetName val="AllocTables"/>
      <sheetName val="Alloc 1"/>
      <sheetName val="BLG View 1"/>
      <sheetName val="BC+CF"/>
      <sheetName val="PU View"/>
      <sheetName val="YOY View"/>
      <sheetName val="WNG"/>
      <sheetName val="NNS"/>
      <sheetName val="NPS"/>
      <sheetName val="SPG"/>
      <sheetName val="SSG"/>
      <sheetName val="INS"/>
      <sheetName val="Outside"/>
      <sheetName val="Other"/>
      <sheetName val="Approval"/>
      <sheetName val="GSM Approval"/>
      <sheetName val="Dialog11"/>
      <sheetName val="SPO"/>
      <sheetName val="Dialog5"/>
      <sheetName val="Dialog6"/>
      <sheetName val="Module13"/>
      <sheetName val="Module3"/>
      <sheetName val="Module4"/>
      <sheetName val="Module5"/>
      <sheetName val="Module6"/>
      <sheetName val="Module12"/>
      <sheetName val="Module7"/>
      <sheetName val="Module8"/>
      <sheetName val="Print Macros"/>
      <sheetName val="Module9"/>
      <sheetName val="Module10"/>
      <sheetName val="Chk (Prelim)"/>
      <sheetName val="INGRESOS Y GASTOS ESTIMADOS2006"/>
      <sheetName val="COSTOS UNITARIOS PROMEDIO-2006"/>
      <sheetName val="D8T TARIFA"/>
      <sheetName val="COSTOS UNIT"/>
      <sheetName val="REHF"/>
      <sheetName val="REF% HI"/>
      <sheetName val="REHI"/>
      <sheetName val="REHH-GENERAL"/>
      <sheetName val="REGLN-HORA"/>
      <sheetName val="RE GLN-MES"/>
      <sheetName val="U.S.$ PETROLEO."/>
      <sheetName val="U.S.$ MATERIALES 2006"/>
      <sheetName val="U.S.$ MATERIALES 2005"/>
      <sheetName val="US$ MAT-2004"/>
      <sheetName val="RES 2000-2007"/>
      <sheetName val="PETRO-AGOSTO"/>
      <sheetName val="PETRO-SEPTIEMBRE"/>
      <sheetName val="PETRO-OCTUBRE"/>
      <sheetName val="PETRO-NOVIEMBRE"/>
      <sheetName val="PETRO-DICIEMBRE"/>
      <sheetName val="PETRO-ENERO"/>
      <sheetName val="PETRO-FEBRERO"/>
      <sheetName val="PETRO-MARZO"/>
      <sheetName val="PETRO-ABRIL"/>
      <sheetName val="PETRO-MAYO"/>
      <sheetName val="PETRO-JUNIO"/>
      <sheetName val="C.COSTO ANDEAN 200 PLACAS"/>
      <sheetName val="CCOSTO"/>
      <sheetName val="PETRO-JULIO8"/>
      <sheetName val="PETRO-AGOSTO8"/>
      <sheetName val="PETRO-SEPT8"/>
      <sheetName val="Anexo VII"/>
      <sheetName val="Anexo VIII"/>
      <sheetName val="Anexo IX"/>
      <sheetName val="Anexo X "/>
      <sheetName val="Anexo XI"/>
      <sheetName val="Anexo XIII"/>
      <sheetName val="TESORERIA"/>
      <sheetName val="AVALES"/>
      <sheetName val="PyG Modelo C"/>
      <sheetName val="Tesorería Modelo D"/>
      <sheetName val="CAMBIOS PRESUPUESTO 2007"/>
      <sheetName val="NOM-98"/>
      <sheetName val="NOM-45"/>
      <sheetName val="NOM"/>
      <sheetName val="CIIU"/>
      <sheetName val="Actividades 45"/>
      <sheetName val="NOM (2)"/>
      <sheetName val="A-1 (2)"/>
      <sheetName val="A-2(2)"/>
      <sheetName val="A-3(1)"/>
      <sheetName val="A-3(2)"/>
      <sheetName val="A-4 (2)"/>
      <sheetName val="A-2(3)"/>
      <sheetName val="A-4 (3)"/>
      <sheetName val="A-5(2)"/>
      <sheetName val="A-6(2)"/>
      <sheetName val="Bg_01"/>
      <sheetName val="EGP_01"/>
      <sheetName val="Bsol"/>
      <sheetName val="Taxes IR"/>
      <sheetName val="A-1 "/>
      <sheetName val="A-2"/>
      <sheetName val="A-3"/>
      <sheetName val="E-1"/>
      <sheetName val="AA"/>
      <sheetName val="DD"/>
      <sheetName val="P&amp;L_1"/>
      <sheetName val="P&amp;L_2"/>
      <sheetName val="P&amp;L_3"/>
      <sheetName val="P&amp;L_4"/>
      <sheetName val="P&amp;L_5"/>
      <sheetName val="P&amp;L_6"/>
      <sheetName val="P&amp;L_7"/>
      <sheetName val="Balance Mensualizado Emp-01 M.N"/>
      <sheetName val="MenuP"/>
      <sheetName val="Legal"/>
      <sheetName val="Instue"/>
      <sheetName val="Cedulas"/>
      <sheetName val="Cap01"/>
      <sheetName val="Cap02"/>
      <sheetName val="WCap13"/>
      <sheetName val="Wanexo2"/>
      <sheetName val="WCap14"/>
      <sheetName val="Cap03"/>
      <sheetName val="OBS"/>
      <sheetName val="Valida"/>
      <sheetName val="Anexo2"/>
      <sheetName val="TabUbica"/>
      <sheetName val="TabCiiu"/>
      <sheetName val="TabOrgJ"/>
      <sheetName val="Wcap02"/>
      <sheetName val="Wcap03"/>
      <sheetName val="WCap04"/>
      <sheetName val="Wcap01"/>
      <sheetName val="Hoja0"/>
      <sheetName val="Seguimiento Mensual"/>
      <sheetName val="Seguimiento Acumulado"/>
      <sheetName val="Pres. reapreciado"/>
      <sheetName val="Aplic. Finac. - 30.09.02"/>
      <sheetName val="Respostas Circularização"/>
      <sheetName val="Aplic. Financ."/>
      <sheetName val="cuca CAPSA"/>
      <sheetName val="cuca GANA"/>
      <sheetName val="Consolidado_Dez02"/>
      <sheetName val="Posição_10Jan03"/>
      <sheetName val="Posição_10Mar03"/>
      <sheetName val="Posição_03Abr03"/>
      <sheetName val="Posição_07Mai03"/>
      <sheetName val="07Mai03"/>
      <sheetName val="17Jun03"/>
      <sheetName val="02Jul03"/>
      <sheetName val="22Jul03"/>
      <sheetName val="19Set03"/>
      <sheetName val="10Dez03"/>
      <sheetName val="22Jan04"/>
      <sheetName val="02Mar04"/>
      <sheetName val="25Mar04"/>
      <sheetName val="23Abr04"/>
      <sheetName val="01Out04"/>
      <sheetName val="Conciliação_"/>
      <sheetName val=" NFs "/>
      <sheetName val="Nº16"/>
      <sheetName val="Nº15"/>
      <sheetName val="Nº14"/>
      <sheetName val="Nº13"/>
      <sheetName val="Nº12"/>
      <sheetName val="Nº11"/>
      <sheetName val="Nº10"/>
      <sheetName val="Nº9"/>
      <sheetName val="Nº8"/>
      <sheetName val="Nº7"/>
      <sheetName val="Nº6"/>
      <sheetName val="Nº5"/>
      <sheetName val="Nº4"/>
      <sheetName val="Nº3"/>
      <sheetName val="Nº2"/>
      <sheetName val="Nº1"/>
      <sheetName val="Tabela"/>
      <sheetName val="brh"/>
      <sheetName val="Diversos"/>
      <sheetName val="GESTÃO CONS ROTINA SN"/>
      <sheetName val="GESTÃO CONS ROTINA"/>
      <sheetName val="GESTÃO DIVERSOS"/>
      <sheetName val="GESTÃO VEÍCULO"/>
      <sheetName val="GESTÃO MÃO OBRA"/>
      <sheetName val="GESTÃO SEGURO"/>
      <sheetName val="GESTÃO RECEITA"/>
      <sheetName val="GESTÃO C ESPECIAL SN"/>
      <sheetName val="GESTÃO OBRAS SN"/>
      <sheetName val="GESTÃO OBRAS"/>
      <sheetName val="GESTÃO SUBC. 2"/>
      <sheetName val="GESTÃO SUBC."/>
      <sheetName val="GESTÃO OUTORGA"/>
      <sheetName val="GESTÃO IMPOSTO "/>
      <sheetName val="GESTÃO DESPESAS FIN"/>
      <sheetName val="GESTÃO GERAL"/>
      <sheetName val="aporte_nov00"/>
      <sheetName val="aporte_out00"/>
      <sheetName val="aporte_set00"/>
      <sheetName val="aporte_jun00"/>
      <sheetName val="aporte julho00"/>
      <sheetName val="aporte_agosto00"/>
      <sheetName val="aporte jul 01"/>
      <sheetName val="aporte Jul 02"/>
      <sheetName val="aporte Jun 02"/>
      <sheetName val="aporte mai 02"/>
      <sheetName val="aporte abril 02"/>
      <sheetName val="aporte mar 02"/>
      <sheetName val="aporte Fev 02"/>
      <sheetName val="aporte Jan 02"/>
      <sheetName val="aporte dez 01"/>
      <sheetName val="aporte nov 01"/>
      <sheetName val="aporte out 01"/>
      <sheetName val="aporte set 01"/>
      <sheetName val="aporte ago 01"/>
      <sheetName val="aporte_jun01"/>
      <sheetName val="aporte_mai01"/>
      <sheetName val="aporte_abr01"/>
      <sheetName val="aporte_mar01"/>
      <sheetName val="aporte_fev01"/>
      <sheetName val="aporte_jan01"/>
      <sheetName val="aporte_dez00"/>
      <sheetName val="REV26"/>
      <sheetName val="financ."/>
      <sheetName val="SUBCONTRATOS"/>
      <sheetName val="ARRECAD"/>
      <sheetName val="EQUIPAMENTOS"/>
      <sheetName val="MO_OP"/>
      <sheetName val="MO_DA"/>
      <sheetName val="MO_DS FINAL"/>
      <sheetName val="EQUIPAMENTOS_REVISÃO"/>
      <sheetName val="MO_DO"/>
      <sheetName val="MÃO OBRA"/>
      <sheetName val="CONS_ROTINA"/>
      <sheetName val="RECAPE"/>
      <sheetName val="VEICULOS_CONSER2"/>
      <sheetName val="VEICULOS_CONS"/>
      <sheetName val="Aplicações Financeiras"/>
      <sheetName val="Rev analitica vendas"/>
      <sheetName val="PAS Despesa pessoal"/>
      <sheetName val="Receitas Vendas IP"/>
      <sheetName val="Deducoes venda IP"/>
      <sheetName val="Receitas Vendas Inpacel"/>
      <sheetName val="PAS Deduções venda Inpacel"/>
      <sheetName val="BP"/>
      <sheetName val="DRE"/>
      <sheetName val="DMPL"/>
      <sheetName val="DOAR"/>
      <sheetName val="movimentação Doar"/>
      <sheetName val="movimentação"/>
      <sheetName val="XREF"/>
      <sheetName val="Lead"/>
      <sheetName val="Links"/>
      <sheetName val="NE1"/>
      <sheetName val="NE3"/>
      <sheetName val="NE4"/>
      <sheetName val="NE5"/>
      <sheetName val="NE6"/>
      <sheetName val="NE7"/>
      <sheetName val="NE8"/>
      <sheetName val="NE9"/>
      <sheetName val="NE11"/>
      <sheetName val="NE13"/>
      <sheetName val="PIS, Cofins e Out Variav. 31.03"/>
      <sheetName val="Receitas Pedágio - Mar07"/>
      <sheetName val="Financiamentos mar-07"/>
      <sheetName val="Mutuo SPR"/>
      <sheetName val="IRPJ - CSSL"/>
      <sheetName val="Mapa Aplicações {PPC}"/>
      <sheetName val="Passivo Omisso"/>
      <sheetName val="Taxas de Deprec. Calculada"/>
      <sheetName val="Cálculo Parâmetro"/>
      <sheetName val="Niveis Parâmetro"/>
      <sheetName val="Abertura 2005"/>
      <sheetName val="BALANÇO"/>
      <sheetName val="AUXILIAR DOAR"/>
      <sheetName val="Seguros 2001-2002 {ppc}"/>
      <sheetName val="Seguros 2001_2002 _ppc_"/>
      <sheetName val="PRESUPUESTO 2011"/>
      <sheetName val="PPTO Tesoreria Inv Explotacion"/>
      <sheetName val="PPTO INVERSIÓN 2011(PRODUCCIÓN)"/>
      <sheetName val="PPTO O. CIVIL 2011(PRODUCCIÓN) "/>
      <sheetName val="PPTO CAJA (TESORERÍA)"/>
      <sheetName val="Ctas Inv II Calzada"/>
      <sheetName val="PPTO Tesoreria Inv II Calzada"/>
      <sheetName val="Consolidado en Soles"/>
      <sheetName val="Consolidado miles"/>
      <sheetName val="Fideicomiso MTC"/>
      <sheetName val="Deposito a Plazo"/>
      <sheetName val="Libre Disposición"/>
      <sheetName val="Servicio deuda"/>
      <sheetName val="Tesoreria de Operación"/>
      <sheetName val="PPTO Tesoreria INVER"/>
      <sheetName val="PPTO Tesoreria Inv Expl"/>
      <sheetName val="PPTO Ingresos - IR - Aporte Reg"/>
      <sheetName val="Gastos PPTO 2011 (2)"/>
      <sheetName val="R-P-D"/>
      <sheetName val="Pavimentos"/>
      <sheetName val="Elem Compl"/>
      <sheetName val="C.O."/>
      <sheetName val="PptoReal"/>
      <sheetName val="C.O.Real"/>
      <sheetName val="Dic."/>
      <sheetName val="Comentario Ing. Ind."/>
      <sheetName val="Prog. MOP - BCO."/>
      <sheetName val="TITULO"/>
      <sheetName val="TITULO1"/>
      <sheetName val="TITULO1.1"/>
      <sheetName val="DATOS GLOB"/>
      <sheetName val="ESTRSECTOR"/>
      <sheetName val="ESTSECT2"/>
      <sheetName val="ESTSEC3"/>
      <sheetName val="ESTSECGRAF"/>
      <sheetName val="IMPORTANCPUB"/>
      <sheetName val="LICITADMON"/>
      <sheetName val="LICIADMGRAF"/>
      <sheetName val="TICITIPO"/>
      <sheetName val="LICITIPOGRAF"/>
      <sheetName val="BAJASMAX"/>
      <sheetName val="BAJASADJUD"/>
      <sheetName val="TITULO1,2"/>
      <sheetName val="INVPUB"/>
      <sheetName val="INVPUB2"/>
      <sheetName val="VS.UE"/>
      <sheetName val="PREVINV"/>
      <sheetName val="INVFOMGRAF"/>
      <sheetName val="INVFOM"/>
      <sheetName val="MMA"/>
      <sheetName val="MMA2"/>
      <sheetName val="CARRET"/>
      <sheetName val="AUTOP"/>
      <sheetName val="FERROV"/>
      <sheetName val="AVE"/>
      <sheetName val="AEROP"/>
      <sheetName val="PUERTOS"/>
      <sheetName val="TITILO1.3,"/>
      <sheetName val="EDIFGRAL"/>
      <sheetName val="EDIFOFER"/>
      <sheetName val="EDIFOFER2"/>
      <sheetName val="INICTERMIN"/>
      <sheetName val="PVENTA"/>
      <sheetName val="P.MMPP"/>
      <sheetName val="P.MMPP.G"/>
      <sheetName val="TITULO 1,4,"/>
      <sheetName val="FINPRIV1"/>
      <sheetName val="FINPRIV2"/>
      <sheetName val="TITULO 1.5,"/>
      <sheetName val="TENDENCIAS"/>
      <sheetName val="TENDENCIASII"/>
      <sheetName val="RICS NUEVA HOJA DIARIA"/>
      <sheetName val="Consumos (LS)"/>
      <sheetName val="Elementos"/>
      <sheetName val="diseñosx div.conc"/>
      <sheetName val="pref"/>
      <sheetName val="pe 2019"/>
      <sheetName val="TRAZB.CTO (TE-may-19)"/>
      <sheetName val="ps-2019"/>
      <sheetName val="diseños.TS"/>
      <sheetName val="TRAZ. CTO (TS may-19)"/>
      <sheetName val="TRAZAB. CTO (T.E a abr-19)"/>
      <sheetName val="TRAZAB. CTO (T.S a abril-19)"/>
      <sheetName val="T.E-2018"/>
      <sheetName val="T.S-2018"/>
      <sheetName val="RECIBO DE SALIDA ALMACEN"/>
      <sheetName val="EL TIEMPO DEL CARGUE"/>
      <sheetName val="MATERIALES CONCRETO"/>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Precios 08-arquit en proceso"/>
      <sheetName val="unit2008-ARQUIT EN PROCESO"/>
      <sheetName val="Precios 08-vias"/>
      <sheetName val="unit2008-VIAS"/>
      <sheetName val="Costo Real 2008"/>
      <sheetName val="ACEROS 60000 PSI"/>
      <sheetName val="RENDI"/>
      <sheetName val="Vía 9004"/>
      <sheetName val="450.9 "/>
      <sheetName val="450.9P  "/>
      <sheetName val="330.1P"/>
      <sheetName val="900.4P"/>
      <sheetName val="FIBRA ÓPTIC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APSO"/>
      <sheetName val="DIRECCIONES"/>
      <sheetName val="PTO VILLA MADY 2"/>
      <sheetName val="CAN. SAN LUIS "/>
      <sheetName val="PRESUPUESTO GENERAL"/>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OUTPUT"/>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Totais Presa"/>
      <sheetName val="Nomes Presa"/>
      <sheetName val="Embalse"/>
      <sheetName val="Presa"/>
      <sheetName val="Vertedero"/>
      <sheetName val="Sistema de desviación"/>
      <sheetName val="Descarga de fondo"/>
      <sheetName val="Captación y pozo de comp."/>
      <sheetName val="Túnel y ventanas de aducción"/>
      <sheetName val="Sistemas de conexión a tierra"/>
      <sheetName val="Alumbrado y tomacorrientes"/>
      <sheetName val="Cableado estructurado"/>
      <sheetName val="Montaje de equipos"/>
      <sheetName val="BANCO_COMP"/>
      <sheetName val="FORMULARIO 22.1 RESUMEN"/>
      <sheetName val="OB_CIV_TUNEL_VIAL"/>
      <sheetName val="INST_ELEC_TUNEL"/>
      <sheetName val="EQ_MEC_TUNEL_VIAL"/>
      <sheetName val="VIAS_INDUSTRIALES"/>
      <sheetName val="EXP_BODEG_TALLERES"/>
      <sheetName val="DESVIACION"/>
      <sheetName val="PA-CA-ATAGUIA"/>
      <sheetName val="EQ_DESV_DF"/>
      <sheetName val="PRESA-OB-ANEXAS"/>
      <sheetName val="DESCARGA-INTERM"/>
      <sheetName val="EQ_PR_VE_DI"/>
      <sheetName val="CAPTACION"/>
      <sheetName val="TUNELES Y POZOS"/>
      <sheetName val="GAL-POZO-COMP"/>
      <sheetName val="POZOS-COMPUERTAS"/>
      <sheetName val="EQ_CAPTACION"/>
      <sheetName val="T_DE_ACCESO"/>
      <sheetName val="GALERIAS_CONSTR"/>
      <sheetName val="CAVERNA_C_DE_M "/>
      <sheetName val="GALERIA-BARRAS"/>
      <sheetName val="TUNEL-EVAC-AIREAC"/>
      <sheetName val="CAVERNA_TRANSF"/>
      <sheetName val="GALERIA-ACCESO"/>
      <sheetName val="POZO_HUMO"/>
      <sheetName val="POZO-CABLES"/>
      <sheetName val="OBRAS-SALIDA-CABLES"/>
      <sheetName val="TUNELES-ASPIRACION"/>
      <sheetName val="ALMENARAS"/>
      <sheetName val="TUNELES-DESCARGA"/>
      <sheetName val="OBRAS-DESCARGAS"/>
      <sheetName val="EQ_DESCARGAS"/>
      <sheetName val="Nomes Auxiliares"/>
      <sheetName val="Materiais"/>
      <sheetName val="Mão-de-Obra"/>
      <sheetName val="EQUIPES OK!"/>
      <sheetName val="ATERROS OK!"/>
      <sheetName val="ESC_ABERTO OK!"/>
      <sheetName val="CONCRETO OK!"/>
      <sheetName val="TRATAMENTO OK!"/>
      <sheetName val="ESC_SUB_PRESA OK!"/>
      <sheetName val="Materia Prima"/>
      <sheetName val="PRECIOS ACTUALIZADOS FERRASA"/>
      <sheetName val="APU Expo Terrestre"/>
      <sheetName val="PARA SADE"/>
      <sheetName val="SADE"/>
      <sheetName val="SADE CON AIU"/>
      <sheetName val="ALQUIMICOS"/>
      <sheetName val="PERIMETRO"/>
      <sheetName val="Program"/>
      <sheetName val="EVA"/>
      <sheetName val="Lista_Eq"/>
      <sheetName val="Activ"/>
      <sheetName val="Act."/>
      <sheetName val="SRN-005"/>
      <sheetName val="Facturacion M&amp;E Marzo"/>
      <sheetName val="Utilizacion"/>
      <sheetName val="DISTRITOS"/>
      <sheetName val="Precios."/>
      <sheetName val="DATBAND"/>
      <sheetName val="Act_"/>
      <sheetName val="PRESUPUESTO_LICITACIÓN_SRN_001"/>
      <sheetName val="Facturacion_M&amp;E_Marzo"/>
      <sheetName val="Anexo_1"/>
      <sheetName val="Anexo_2"/>
      <sheetName val="Anexo_3"/>
      <sheetName val="Anexo_4"/>
      <sheetName val="Resumen_Alternativas"/>
      <sheetName val="M.O."/>
      <sheetName val="RESUMEN MES MARZO"/>
      <sheetName val="SEGM"/>
      <sheetName val="CANT PAV-1"/>
      <sheetName val="MMTO"/>
      <sheetName val="PRESUPUESTO2"/>
      <sheetName val="SEGM2"/>
      <sheetName val="CANT PAV-2"/>
      <sheetName val="MMTO2"/>
      <sheetName val="CANT_PAV-1"/>
      <sheetName val="CANT_PAV-2"/>
      <sheetName val="Análisis determinístico"/>
      <sheetName val="PLAN CARGUE RIS (for nuevo)"/>
      <sheetName val="Modelo financiero"/>
      <sheetName val="TALLA"/>
      <sheetName val="GCB2000"/>
      <sheetName val="Análisis_determinístico"/>
      <sheetName val="PLAN_CARGUE_RIS_(for_nuevo)"/>
      <sheetName val="Modelo_financiero"/>
      <sheetName val="Análisis_determinístico1"/>
      <sheetName val="PLAN_CARGUE_RIS_(for_nuevo)1"/>
      <sheetName val="Modelo_financiero1"/>
      <sheetName val="Modelo Financiero Determ. "/>
      <sheetName val="Admin Cost Flow"/>
      <sheetName val="PLAN_CARGUE_RIS_(for_nuevo)2"/>
      <sheetName val="Listas Desplegables"/>
      <sheetName val="DCurva"/>
      <sheetName val="Inf.Semanal"/>
      <sheetName val="envío"/>
      <sheetName val="1. MODELO 60KB"/>
      <sheetName val="PSM Monthly"/>
      <sheetName val="BHA"/>
      <sheetName val="TABLA5"/>
      <sheetName val="Jun17-08"/>
      <sheetName val="MOD-DEV_XLS"/>
      <sheetName val="Crudos"/>
      <sheetName val="TOVFEB."/>
      <sheetName val="Ppto 2001"/>
      <sheetName val="Ppto_2001"/>
      <sheetName val="TOVFEB_"/>
      <sheetName val="Base Info"/>
      <sheetName val="DPC"/>
      <sheetName val="Estrategia"/>
      <sheetName val="Base_P10"/>
      <sheetName val="Base_P50"/>
      <sheetName val="Base_P90"/>
      <sheetName val="Prod_Inv_P10"/>
      <sheetName val="Prod_Inv_P50"/>
      <sheetName val="Prod_Inv_P90"/>
      <sheetName val="Cuad 2.9 "/>
      <sheetName val="Parametros Inversion"/>
      <sheetName val="BRUTA-INY"/>
      <sheetName val="RES EQV"/>
      <sheetName val="RES GASOL"/>
      <sheetName val="RES PET"/>
      <sheetName val="RES GAS"/>
      <sheetName val="RES LPG"/>
      <sheetName val="POZOS"/>
      <sheetName val="Base_Info"/>
      <sheetName val="RES_EQV"/>
      <sheetName val="RES_GASOL"/>
      <sheetName val="RES_PET"/>
      <sheetName val="RES_GAS"/>
      <sheetName val="RES_LPG"/>
      <sheetName val="TOVFEB_1"/>
      <sheetName val="Ppto_20011"/>
      <sheetName val="COSTOS_DE_TRANSPORTE1"/>
      <sheetName val="OPCIONES_DE_SIMULACION1"/>
      <sheetName val="COMPRA_MATERIA_PRIMA1"/>
      <sheetName val="Base_Info1"/>
      <sheetName val="RES_EQV1"/>
      <sheetName val="RES_GASOL1"/>
      <sheetName val="RES_PET1"/>
      <sheetName val="RES_GAS1"/>
      <sheetName val="RES_LPG1"/>
      <sheetName val="ASO"/>
      <sheetName val="Capital_Acum1"/>
      <sheetName val="Assume"/>
      <sheetName val="NOPAT_Acum1"/>
      <sheetName val="DB"/>
      <sheetName val="Params"/>
      <sheetName val="DB1"/>
      <sheetName val="ReserveData"/>
      <sheetName val="RollupParams"/>
      <sheetName val="BatchFeedback"/>
      <sheetName val="LimitsSheet"/>
      <sheetName val="FormControls"/>
      <sheetName val="Versions"/>
      <sheetName val="RawData"/>
      <sheetName val="SaveParams"/>
      <sheetName val="IorStreams"/>
      <sheetName val="Maturity Matrix"/>
      <sheetName val="PYF100-2"/>
      <sheetName val="CrudosA"/>
      <sheetName val="casosWTI"/>
      <sheetName val="LISTA VALIDACION"/>
      <sheetName val="PERSON"/>
      <sheetName val="CODIGOS PERDIDAS"/>
      <sheetName val="nombres"/>
      <sheetName val="URCDIT"/>
      <sheetName val="Datos_de_Entrada"/>
      <sheetName val="ListaEmpresas"/>
      <sheetName val="COL 21169"/>
      <sheetName val="DEST. MEDIOS"/>
      <sheetName val="COMBUASF"/>
      <sheetName val="CARGASPROC."/>
      <sheetName val="G L P  FINAL"/>
      <sheetName val="PROYECTOS TRÁNSITO"/>
      <sheetName val="Puntos"/>
      <sheetName val="INSP TUBERIAS"/>
      <sheetName val="Main"/>
      <sheetName val="CorpTax"/>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Heads"/>
      <sheetName val="Tables"/>
      <sheetName val="Page_2"/>
      <sheetName val="Dbase"/>
      <sheetName val="Hist. Avances"/>
      <sheetName val="C.E cas"/>
      <sheetName val="INV $ cas"/>
      <sheetName val="ANS_DAB"/>
      <sheetName val="USED WELLS"/>
      <sheetName val="PIA CASABE SUR ECP"/>
      <sheetName val="CAÑO_LIMON"/>
      <sheetName val="Info"/>
      <sheetName val="Data_Tables"/>
      <sheetName val="INTERJUN-DIC"/>
      <sheetName val="CIC-NOV"/>
      <sheetName val="Company"/>
      <sheetName val="TBG_MENSUAL"/>
      <sheetName val="PROYECTOS_TRÁNSITO"/>
      <sheetName val="Hoja_datos"/>
      <sheetName val="DEMANDAS_VRM_2001"/>
      <sheetName val="COMPRA_MATERIA_PRIMA"/>
      <sheetName val="PARAMETROS FORMATO"/>
      <sheetName val="TBG + NO TBG 2011"/>
      <sheetName val="Plan Hitos despues del pma"/>
      <sheetName val="TOTAL AREA_PORTAFOLIO ORIGINAL"/>
      <sheetName val="Parámetros_Formato"/>
      <sheetName val="C_E_cas"/>
      <sheetName val="INV_$_cas"/>
      <sheetName val="CRUDOS MES EVALUADO"/>
      <sheetName val="COSTOS DE TRANSPORTE"/>
      <sheetName val="COMPRA MATERIA PRIMA"/>
      <sheetName val="TRANSFERENCIAS"/>
      <sheetName val="CAÑO_LIMON2"/>
      <sheetName val="COMPROMISOS"/>
      <sheetName val="INGENIERÍA"/>
      <sheetName val="DATOS BASE ABA"/>
      <sheetName val="PARÁMETROS (2)"/>
      <sheetName val="PLAN MENSUAL"/>
      <sheetName val="Modelo financiero-Alter_3"/>
      <sheetName val="Malas Prácticas eliminadas"/>
      <sheetName val="F.Caja"/>
      <sheetName val="LISTA DE LAS MACROS "/>
      <sheetName val="FORMULAS1"/>
      <sheetName val="Análisis_determinístico2"/>
      <sheetName val="Modelo_financiero2"/>
      <sheetName val="Modelo_Financiero_Determ__"/>
      <sheetName val="Listas_Desplegables"/>
      <sheetName val="CECOS SOP"/>
      <sheetName val="Plan Anual Mantto"/>
      <sheetName val="TBG_+_NO_TBG_2011"/>
      <sheetName val="Plan_Hitos_despues_del_pma"/>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PARAMETROS_FORMATO"/>
      <sheetName val="1__MODELO_60KB"/>
      <sheetName val="LISTA_VALIDACION"/>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PSM_Monthly"/>
      <sheetName val="CRUDOS_MES_EVALUADO"/>
      <sheetName val="COSTOS_DE_TRANSPORTE"/>
      <sheetName val="CODIGOS_PERDIDAS"/>
      <sheetName val="DATOSINI"/>
      <sheetName val="WRut"/>
      <sheetName val="Hoja 3 - Categorías Riesgos ECP"/>
      <sheetName val="HOJA 1(REG._EV. SEM-CUAN_PLAN )"/>
      <sheetName val="HOJA 2(MATRIZ IMP-PR PROYECTOS)"/>
      <sheetName val="Hoja 4 - Resumen Seguimiento"/>
      <sheetName val="Hoja 5 - Definiciones generales"/>
      <sheetName val="CONFIGURACION"/>
      <sheetName val="BASE CG1"/>
      <sheetName val="OT"/>
      <sheetName val="Pañete Impermeabilizado"/>
      <sheetName val="Ordenes Internas"/>
      <sheetName val="Análisis_determinístico4"/>
      <sheetName val="Botones"/>
      <sheetName val="Contratacion"/>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autorizacion consignacion"/>
      <sheetName val="aceptacion renuncia"/>
      <sheetName val="RET CESANTIAS"/>
      <sheetName val="PASE INGRESO PERSONAL"/>
      <sheetName val="POLIZA COLECTIVO"/>
      <sheetName val="SERV INFORM"/>
      <sheetName val="BASE PARA CONTRATOS"/>
      <sheetName val="Análisis_determinístico3"/>
      <sheetName val="PLAN_CARGUE_RIS_(for_nuevo)3"/>
      <sheetName val="Modelo_Financiero_Determ__1"/>
      <sheetName val="Listas_Desplegables1"/>
      <sheetName val="Inf_Semanal"/>
      <sheetName val="Lineas_del_PACC"/>
      <sheetName val="COL_21169"/>
      <sheetName val="Lista_APU"/>
      <sheetName val="DEST__MEDIOS"/>
      <sheetName val="CARGASPROC_"/>
      <sheetName val="G_L_P__FINAL"/>
      <sheetName val="PROYECTOS_TRÁNSITO1"/>
      <sheetName val="Admin_Cost_Flow"/>
      <sheetName val="DATOS_BASE_ABA"/>
      <sheetName val="PARÁMETROS_(2)"/>
      <sheetName val="C_E_cas1"/>
      <sheetName val="INV_$_cas1"/>
      <sheetName val="PLAN_MENSUAL"/>
      <sheetName val="Modelo_financiero-Alter_3"/>
      <sheetName val="Malas_Prácticas_eliminadas"/>
      <sheetName val="F_Caja"/>
      <sheetName val="LISTA_DE_LAS_MACROS_"/>
      <sheetName val="INSP_TUBERIAS"/>
      <sheetName val="Hist__Avances"/>
      <sheetName val="USED_WELLS"/>
      <sheetName val="PIA_CASABE_SUR_ECP"/>
      <sheetName val="Ordenes_Internas"/>
      <sheetName val="TOTAL_AREA_PORTAFOLIO_ORIGINAL"/>
      <sheetName val="COMPRA_MATERIA_PRIMA2"/>
      <sheetName val="Valor_Oferta"/>
      <sheetName val="BASE_CG1"/>
      <sheetName val="1__MODELO_60KB1"/>
      <sheetName val="PARAMETROS_FORMATO1"/>
      <sheetName val="Plan_Anual_Mantto"/>
      <sheetName val="BENEF. DE ESPEC."/>
      <sheetName val="A-RECURSOS-MATERIAL"/>
      <sheetName val="Siglas"/>
      <sheetName val="POZO 7959"/>
      <sheetName val="Referencia Sistemas"/>
      <sheetName val="PRESUPUESTO 2O16"/>
      <sheetName val="140 kbbld Cus,BCF22"/>
      <sheetName val="FORMULA Marzo 07"/>
      <sheetName val="TASA"/>
      <sheetName val="RESERVAS Y PRODUCCIONES"/>
      <sheetName val="Inf_Semanal1"/>
      <sheetName val="INSP_TUBERIAS1"/>
      <sheetName val="PSM_Monthly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OBRA CIVIL RQ 06"/>
    </sheetNames>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aCCIDENTES DE 1995 - 1996.xl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CANT OBRA"/>
      <sheetName val="\Users\ANDRES FELIPE MUÑOZ\Down"/>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LISTADO "/>
      <sheetName val="M.O."/>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 ACTA FINAL + MODIFICATORIA "/>
      <sheetName val="EQUIPOS"/>
      <sheetName val="MANO DE OBRA"/>
      <sheetName val="TRANSPORTE"/>
      <sheetName val="//d.docs.live.net/a  aaInformac"/>
      <sheetName val="HISTORICOS FUEL OIL EXP"/>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ERI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actividad"/>
      <sheetName val="_aCCIDENTES_DE_1995___1996_xl_8"/>
      <sheetName val="_aCCIDENTES_DE_1995___1996_xl_9"/>
      <sheetName val="_aCCIDENTES_DE_1995___1996_x_10"/>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_aCCIDENTES_DE_1995___1996_x_13"/>
      <sheetName val="_aCCIDENTES_DE_1995___1996_x_12"/>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_aCCIDENTES_DE_1995___1996_x_15"/>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a  aaInformación GRUPO 4\A M"/>
      <sheetName val="8_Aparato"/>
      <sheetName val="2_3_Cimentación_Est.Met"/>
      <sheetName val="9_Cubierta"/>
      <sheetName val="12_Elect_GA"/>
      <sheetName val="6_Hidro (2)"/>
      <sheetName val="6_Hidro"/>
      <sheetName val="4_Mampost"/>
      <sheetName val="11_Pintura_13"/>
      <sheetName val="5_Pisos"/>
      <sheetName val="7_Enchapes"/>
      <sheetName val="\Nuevos APU Córdoba\a  aaInform"/>
      <sheetName val="\E\Nuevos APU Córdoba\a  aaInfo"/>
      <sheetName val="\Users\JoseGabriel\Documents\Mi"/>
      <sheetName val="REQUISITOS INF INTERVENTORÍA"/>
      <sheetName val="sistema proteccion a tierra equ"/>
      <sheetName val="Tabla CONPES 3714"/>
      <sheetName val="DIRECTAS AMO I"/>
      <sheetName val="DIRECTAS AMO II"/>
      <sheetName val="ANALISIS RESUMIDOS"/>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Users\LENOVO\Downloads\a  aaIn"/>
      <sheetName val="Program"/>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s>
    <definedNames>
      <definedName name="absc"/>
    </definedNames>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Main"/>
      <sheetName val="CorpTax"/>
      <sheetName val="Input"/>
    </sheetNames>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PESOS"/>
      <sheetName val="210.2.2"/>
      <sheetName val="EST2"/>
      <sheetName val="Hoja2"/>
      <sheetName val="OCTUBRE"/>
      <sheetName val="Sheet1"/>
      <sheetName val="PrecRec"/>
      <sheetName val="TARIFAS"/>
      <sheetName val="Sanitario"/>
      <sheetName val="INST"/>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imensiones"/>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ESTADO RED"/>
      <sheetName val="articulos"/>
      <sheetName val="Clúster 8"/>
      <sheetName val="Clúster 14"/>
      <sheetName val="Datos_CO"/>
      <sheetName val="SABANA"/>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a Tables"/>
      <sheetName val="Company"/>
      <sheetName val="Actmonths"/>
      <sheetName val="RESUMEN"/>
      <sheetName val="perfil"/>
      <sheetName val="1.2 COSTOS PERSONAL"/>
      <sheetName val="1. RECURSOS PERSONAL"/>
      <sheetName val="LÍNEAS DE SERVICIO"/>
      <sheetName val="3. MATERIALES Y CONSUMIBLES"/>
      <sheetName val="4. EQUIPOS"/>
      <sheetName val="6. SUMINISTROS ESPECIALES"/>
      <sheetName val="5. HERRAMIENTAS"/>
      <sheetName val="2. RECURSOS VEHÍCULOS"/>
      <sheetName val="VEA_3747"/>
      <sheetName val="REVISIONES"/>
    </sheetNames>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ESPEC"/>
      <sheetName val="liquidacion"/>
    </sheetNames>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ervas de Petróleo"/>
      <sheetName val="strsumm0"/>
    </sheetNames>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s>
    <definedNames>
      <definedName name="absc"/>
    </definedNames>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aCCIDENTES DE 1995 - 1996.xl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Users\HP\AppData\Local\Microso"/>
      <sheetName val="SEGUIM Y REPROG MES 1 (2)"/>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Hoja1 (2)"/>
      <sheetName val="Hoja1 (3)"/>
      <sheetName val="HISTORICOS FUEL OIL EXP"/>
      <sheetName val="ARBOL DE PROBLEMAS final"/>
      <sheetName val="IDENTIFICACION DEL PROBLEMA fin"/>
      <sheetName val="OBJETIVOS FINALES"/>
      <sheetName val="ESTRUCTURA DE PROYECTO"/>
      <sheetName val="OBJETIVOS ESPECIFICOS final"/>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_aCCIDENTES_DE_1995___1996_xl_2"/>
      <sheetName val="//ccefici"/>
      <sheetName val="ACTA No.1 "/>
      <sheetName val="Formulario_N°_41"/>
      <sheetName val="Formulario_N°_4"/>
      <sheetName val="Formulario_N°_42"/>
      <sheetName val="Formulario_N°_43"/>
      <sheetName val="\a__aaInformación_GRUPO_4\A_MI4"/>
      <sheetName val="ACTA_DE_MODIFICACION__(2)4"/>
      <sheetName val="Datos_Básicos4"/>
      <sheetName val="SUB_APU4"/>
      <sheetName val="Formulario_N°_44"/>
      <sheetName val="\a__aaInformación_GRUPO_4\A_MI5"/>
      <sheetName val="ACTA_DE_MODIFICACION__(2)5"/>
      <sheetName val="Datos_Básicos5"/>
      <sheetName val="SUB_APU5"/>
      <sheetName val="Formulario_N°_45"/>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NALISIS RESUMIDOS"/>
      <sheetName val="aCCIDENTES_DE_1995_-_199638"/>
      <sheetName val="aCCIDENTES_DE_1995_-_1996_xls15"/>
      <sheetName val="aCCIDENTES_DE_1995_-_199639"/>
      <sheetName val="aCCIDENTES_DE_1995_-_199640"/>
      <sheetName val="aCCIDENTES_DE_1995_-_1996_xls16"/>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d.docs.live.net/a  aaInformac"/>
      <sheetName val="_aCCIDENTES_DE_1995___1996_xl_3"/>
      <sheetName val="INDICE"/>
      <sheetName val="_aCCIDENTES_DE_1995___1996_x_11"/>
      <sheetName val="_aCCIDENTES_DE_1995___1996_xl_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Program"/>
      <sheetName val="Main"/>
      <sheetName val="CorpTax"/>
      <sheetName val="PAGOS"/>
      <sheetName val="ESTADO RED"/>
      <sheetName val="CARRETERAS"/>
      <sheetName val="GENERALIDADES "/>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3"/>
      <sheetName val="_aCCIDENTES_DE_1995___1996_x_12"/>
      <sheetName val="CANT OBRA"/>
    </sheetNames>
    <definedNames>
      <definedName name="absc"/>
    </definedNames>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M.O."/>
      <sheetName val="[a  aaInformación][a  aaInforma"/>
      <sheetName val="lisprecios"/>
      <sheetName val="PERSONAL"/>
      <sheetName val="PRESTACIONES SOCIALES"/>
      <sheetName val="precios-básicos2002"/>
      <sheetName val="ITEMS"/>
      <sheetName val="[a  aaInformación]__cceficien_2"/>
      <sheetName val="[a  aaInformación]//cceficiente"/>
      <sheetName val="[a  aaInformación]__cceficien_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INFORME SEMANAL"/>
      <sheetName val="AVANCE SEMANAL"/>
      <sheetName val="CLIMA mes"/>
      <sheetName val="REG FOTO"/>
      <sheetName val="SISOMA"/>
      <sheetName val="[a  aaInformación]__cceficie_10"/>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PANEL"/>
      <sheetName val="Res-Accide-10"/>
      <sheetName val="Base Datos"/>
    </sheetNames>
    <definedNames>
      <definedName name="absc"/>
    </definedNames>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s>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equipos"/>
      <sheetName val="indice alfabetico"/>
      <sheetName val="materiales"/>
      <sheetName val="otros"/>
      <sheetName val="Mat"/>
      <sheetName val="Equi"/>
      <sheetName val="Informacion"/>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Hoja1"/>
      <sheetName val="REQUISITOS INF INTERVENTORÍA"/>
      <sheetName val="Res-Accide-10"/>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C_SF_GAVIONES4"/>
      <sheetName val="ANEXO_74"/>
      <sheetName val="A__P__U_4"/>
      <sheetName val="Análisis_de_precios4"/>
      <sheetName val="MC_SF_GAVIONES3"/>
      <sheetName val="ANEXO_73"/>
      <sheetName val="A__P__U_3"/>
      <sheetName val="Análisis_de_precios3"/>
      <sheetName val="MC_SF_GAVIONES5"/>
      <sheetName val="ANEXO_75"/>
      <sheetName val="A__P__U_5"/>
      <sheetName val="Análisis_de_precios5"/>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s>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SUM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otros"/>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Macro1"/>
      <sheetName val="ANEXO 7"/>
      <sheetName val="ARBOL DE PROBLEMAS final"/>
      <sheetName val="IDENTIFICACION DEL PROBLEMA fin"/>
      <sheetName val="OBJETIVOS FINALES"/>
      <sheetName val="ESTRUCTURA DE PROYECTO"/>
      <sheetName val="OBJETIVOS ESPECIFICOS final"/>
      <sheetName val="Acc_Ago-Sep"/>
      <sheetName val="MC SF GAVIONES"/>
      <sheetName val="VARIABLES"/>
    </sheetNames>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Res-Accide-10"/>
    </sheetNames>
    <definedNames>
      <definedName name="absc"/>
    </definedNames>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s>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s>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PRESUPUESTAL"/>
      <sheetName val="Informes Diario Arrayan"/>
    </sheetNames>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s>
    <definedNames>
      <definedName name="Customize"/>
      <definedName name="FareWellStmnt"/>
      <definedName name="FinePrint"/>
      <definedName name="INV_Payments"/>
      <definedName name="Nada"/>
    </definedNames>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Civil work"/>
      <sheetName val="LISTADO APU"/>
      <sheetName val="PRESUPUESTO "/>
      <sheetName val="Cuadrillas"/>
      <sheetName val="Equ"/>
      <sheetName val="Trans"/>
      <sheetName val="Mat"/>
      <sheetName val="Salarios"/>
      <sheetName val="\\Pc1\E\AMV-3005-2005\ADMON GRU"/>
      <sheetName val="Análisis_de_precios"/>
      <sheetName val="Personalizar"/>
      <sheetName val="A__P__U_2"/>
      <sheetName val="APU_PART2"/>
      <sheetName val="A__P__U_3"/>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HOJA BASE"/>
      <sheetName val="Capitulos"/>
      <sheetName val="Maqui Equip"/>
      <sheetName val="calidad"/>
      <sheetName val="310 B  (2)"/>
      <sheetName val="Anal"/>
      <sheetName val="PPTO"/>
      <sheetName val="F. Prest"/>
      <sheetName val="glvc"/>
      <sheetName val="Index"/>
      <sheetName val="NPV Summary"/>
      <sheetName val="Equip Data"/>
      <sheetName val="Royalties"/>
      <sheetName val="Title"/>
      <sheetName val="Tablas"/>
      <sheetName val="Civil_work"/>
      <sheetName val="LISTADO_APU"/>
      <sheetName val="Av_Acum"/>
      <sheetName val="INSUMOS"/>
    </sheetNames>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PU"/>
      <sheetName val="PRECIOS"/>
      <sheetName val="Analisis Precios Unitarios"/>
    </sheetNames>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s>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EYD "/>
      <sheetName val="Datos Generales"/>
      <sheetName val="APU"/>
      <sheetName val="AIU"/>
      <sheetName val="Form5 _Pág_ 2"/>
      <sheetName val="Personalizar"/>
      <sheetName val="PRESUP"/>
      <sheetName val="BASES"/>
      <sheetName val="MC SF GAVIONES"/>
      <sheetName val="civ_roma"/>
      <sheetName val="Summary"/>
      <sheetName val="Sheet1"/>
      <sheetName val="Modelo"/>
      <sheetName val="List.Mat"/>
      <sheetName val="List.Equi"/>
      <sheetName val="List.M.Obra"/>
      <sheetName val="Unit"/>
      <sheetName val="PresuPDosPozos"/>
    </sheetNames>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Tabla"/>
      <sheetName val="cantidades pH3"/>
    </sheetNames>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civ_roma"/>
      <sheetName val="40318_ECP-GEA-F-23_Solicitud_de"/>
      <sheetName val="Reservas de Petróleo"/>
    </sheetNames>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Tabla"/>
      <sheetName val="Informacion"/>
    </sheetNames>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LTADO FINAL"/>
      <sheetName val="MEDIANA CON VALOR ABSOLUTO"/>
      <sheetName val="Mediana absoluto"/>
      <sheetName val="Media A.baja"/>
      <sheetName val="Media Geo"/>
      <sheetName val="Menor valor"/>
      <sheetName val="RESUMEN PRELIMINA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1,1"/>
      <sheetName val="1,2"/>
      <sheetName val="Validación EVALUACIÓN FINAL"/>
    </sheetNames>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Cronograma"/>
      <sheetName val="ANALISIS CAPACIDAD FINANCIERA"/>
    </sheetNames>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MEDIA GEOMETRICA"/>
      <sheetName val="ASPECTOS TECNICOS"/>
      <sheetName val="PRESUPUESTO TELLO CON AJUSTES"/>
    </sheetNames>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Info Ejec"/>
      <sheetName val="mc sf gaviones"/>
    </sheetNames>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COSTOS CAMPAMENTO"/>
      <sheetName val="TARIF2002"/>
      <sheetName val="Indices"/>
      <sheetName val="COSTOS OFICINA"/>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PU (2)"/>
      <sheetName val="Análisis_de_precios"/>
      <sheetName val="Remo__derr_"/>
      <sheetName val="Limp__mec__Alcant_"/>
      <sheetName val="GPI_526"/>
      <sheetName val="VEA_374"/>
      <sheetName val="Presupuesto_remoción_de_derrumb"/>
      <sheetName val="equip"/>
      <sheetName val="mat"/>
      <sheetName val="mdo"/>
    </sheetNames>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Análisis de precios"/>
    </sheetNames>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s>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7422CW00"/>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s>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s>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BASE"/>
      <sheetName val="CONTRATO"/>
    </sheetNames>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s>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TABLAS"/>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CIC-NOV"/>
      <sheetName val="LISTA_CÓDIGOS"/>
      <sheetName val="BASE_APU"/>
      <sheetName val="MANO_DE_OBRA"/>
    </sheetNames>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_Preliminares"/>
      <sheetName val="M.Obra"/>
      <sheetName val="320.1"/>
      <sheetName val="330.2"/>
      <sheetName val="700.1"/>
      <sheetName val="días habiles 2015"/>
      <sheetName val="INS"/>
      <sheetName val="Ppto"/>
      <sheetName val="Plan auditoría"/>
      <sheetName val="ManoDeObra"/>
      <sheetName val="Precios"/>
      <sheetName val="220.1"/>
      <sheetName val="330.1"/>
      <sheetName val="640.1.2"/>
      <sheetName val="673.1"/>
      <sheetName val="673.2"/>
      <sheetName val="PPTO ADICIONALES"/>
      <sheetName val="salarios"/>
      <sheetName val="Itemes_Renovación"/>
      <sheetName val="PPTO_ADICIONALES"/>
      <sheetName val="FECHAS_DE_CORTE"/>
      <sheetName val="Informacion_General"/>
      <sheetName val="ITEM"/>
      <sheetName val="Distanc"/>
      <sheetName val="Cuadro de áreas y volmúmenes"/>
      <sheetName val="Generales"/>
      <sheetName val="MANTENIMIENTO"/>
      <sheetName val="Actual Data (MAP)"/>
      <sheetName val="Actual Data (STX)"/>
    </sheetNames>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todos"/>
      <sheetName val="ACTA DE OBRA"/>
      <sheetName val="Hoja1"/>
      <sheetName val="Análisis de precios"/>
      <sheetName val="Datos-Gráfica"/>
      <sheetName val="LISTADO"/>
      <sheetName val="FORMATO (1)"/>
      <sheetName val="Hoja1 (1)"/>
      <sheetName val="FORMATO (2)"/>
      <sheetName val="Hoja1 (2)"/>
      <sheetName val="FORMATO (3)"/>
      <sheetName val="Hoja1 (3)"/>
      <sheetName val="Hoja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Item"/>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Insumos"/>
    </sheetNames>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CONT_ADI"/>
      <sheetName val="Jul-Ago"/>
      <sheetName val="May-Jun"/>
      <sheetName val="Sep-Oct"/>
    </sheetNames>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Equipo"/>
      <sheetName val="materiales"/>
      <sheetName val="otros"/>
    </sheetNames>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s>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6"/>
      <sheetName val="[Acta No 4.xlsx]__cceficiente_2"/>
      <sheetName val="[Acta No 4.xlsx]__cceficiente_3"/>
      <sheetName val="[Acta No 4.xlsx]__cceficiente_4"/>
      <sheetName val="[Acta No 4.xlsx]__cceficiente_5"/>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ASR+Nafta"/>
      <sheetName val="Todos+Nafta"/>
    </sheetNames>
    <definedNames>
      <definedName name="Loan_Start" refersTo="#REF!"/>
    </definedNames>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6"/>
      <sheetName val="_Cronograma_descansos____Traf_2"/>
      <sheetName val="_Cronograma_descansos____Traf_3"/>
      <sheetName val="_Cronograma_descansos____Traf_4"/>
      <sheetName val="_Cronograma_descansos____Traf_5"/>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Hoja 1 "/>
      <sheetName val="[a  aaInformación]__cceficien_2"/>
      <sheetName val="[a  aaInformación]__cceficien_3"/>
      <sheetName val="[a  aaInformación]__cceficien_5"/>
      <sheetName val="[a  aaInformación]__cceficien_4"/>
      <sheetName val="[a  aaInformación]__cceficien_6"/>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s>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Ingenieria"/>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s>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s>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Summary"/>
    </sheetNames>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s>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K16+000 AL K18+500"/>
      <sheetName val="K23+200 AL K24+700"/>
      <sheetName val="k18+500 AL K23+050"/>
      <sheetName val="Presupuesto PUENTE"/>
      <sheetName val="VOLUMENES (4)"/>
      <sheetName val="VOLUMENES (4SA)"/>
      <sheetName val="c2.5y2.6"/>
      <sheetName val="A.P.U"/>
      <sheetName val="CLASIFICACION"/>
      <sheetName val="PERSONAL"/>
      <sheetName val="Tarifa MT"/>
      <sheetName val="LISTA DE PRECIOS"/>
      <sheetName val="062"/>
      <sheetName val="Listado"/>
      <sheetName val=" Liquidacion de Obra por Tramos"/>
      <sheetName val="Bajadas"/>
      <sheetName val="NARIÑO"/>
      <sheetName val="REC-COD,"/>
      <sheetName val="2,2,6,1 Pilotes 0,30"/>
      <sheetName val="5. ELECTRICO"/>
      <sheetName val="OCTUBRE"/>
      <sheetName val="Requisición1"/>
      <sheetName val="CODCONST"/>
      <sheetName val="PREACTA Y CONTRATISTAS"/>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7.1.8.1.1"/>
      <sheetName val="skj452"/>
      <sheetName val="ita878"/>
      <sheetName val="aea-944"/>
      <sheetName val="dub-823"/>
      <sheetName val="gpi 526"/>
      <sheetName val="xxj617"/>
      <sheetName val="sng_855"/>
      <sheetName val="vea 374"/>
      <sheetName val="hfb024"/>
      <sheetName val="paj825"/>
      <sheetName val="Summary"/>
      <sheetName val="Hoja2"/>
      <sheetName val="Cuadr."/>
      <sheetName val="PUNITARIOS PARA 241201 2S.xls"/>
      <sheetName val="OBRAS SES"/>
      <sheetName val="inst"/>
      <sheetName val="PREACTA_61"/>
      <sheetName val="A_P_U1"/>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CONT_ADI"/>
      <sheetName val="APU NO PREVISTO"/>
      <sheetName val="PPTA (3)"/>
      <sheetName val="PPTA (2)"/>
      <sheetName val="PPTA"/>
      <sheetName val="c2_5y2_613"/>
      <sheetName val="c2_5y2_612"/>
      <sheetName val="c2_5y2_611"/>
      <sheetName val="Proveedores y acreedores"/>
      <sheetName val="ESTADO_RED_TEC14"/>
      <sheetName val="PUNITARIOS_PARA_241201_2S14"/>
      <sheetName val="PR_114"/>
      <sheetName val="PREACTA_1014"/>
      <sheetName val="PREACTA_914"/>
      <sheetName val="c2_5y2_614"/>
      <sheetName val="PREACTA_63"/>
      <sheetName val="TABLA_20083"/>
      <sheetName val="PLAN DE INVERSION ANTICIPO"/>
      <sheetName val="inv mensual"/>
      <sheetName val="borrador flujo inv"/>
      <sheetName val="social-ambiental"/>
      <sheetName val="AU"/>
      <sheetName val="TABLAS"/>
      <sheetName val="materiales"/>
      <sheetName val="otros"/>
      <sheetName val="BALANCE"/>
      <sheetName val="ITEMS NO REVISTOS"/>
      <sheetName val="APU ELECTRICOS"/>
      <sheetName val="glvc"/>
      <sheetName val="for 6"/>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s>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PROGR_1"/>
      <sheetName val="ACTA DE MODIFICACION  (2)"/>
      <sheetName val="VrEqpBasica"/>
      <sheetName val="ModeloPresupuesto"/>
      <sheetName val="CRA.MODI"/>
      <sheetName val="Presup_Cancha"/>
      <sheetName val="devdics"/>
      <sheetName val="1,01"/>
      <sheetName val="UNIT."/>
      <sheetName val="A__P__U_"/>
      <sheetName val="PROGR_2"/>
      <sheetName val="PROGR_3"/>
      <sheetName val="glvc"/>
      <sheetName val="PROGR_5"/>
      <sheetName val="PROGR_4"/>
      <sheetName val="PROGR_6"/>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Listas"/>
      <sheetName val="AASHTO"/>
      <sheetName val="INV"/>
      <sheetName val="Cuadro p. Capital Vs estimado"/>
      <sheetName val="TARIFAS"/>
    </sheetNames>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s>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s>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2004"/>
      <sheetName val="[A MInformes M]__cceficiente__2"/>
      <sheetName val="[A MInformes M]__cceficiente__3"/>
      <sheetName val="[A MInformes M]__cceficiente__5"/>
      <sheetName val="[A MInformes M]__cceficiente__4"/>
      <sheetName val="[A MInformes M]__cceficiente__6"/>
      <sheetName val="Caida Escalonada Alcant"/>
    </sheetNames>
    <definedNames>
      <definedName name="absc"/>
    </definedNames>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Instrucciones de trabajo SAS3"/>
      <sheetName val="46"/>
    </sheetNames>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s>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MEDIANA CON VALOR ABSOLUTO"/>
      <sheetName val="RESUMEN"/>
    </sheetNames>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MEDIANA CON VALOR ABSOLUTO"/>
      <sheetName val="RESUMEN"/>
      <sheetName val="37"/>
      <sheetName val="38"/>
      <sheetName val="39A"/>
      <sheetName val="39B"/>
      <sheetName val="41"/>
      <sheetName val="42"/>
      <sheetName val="43"/>
      <sheetName val="45"/>
      <sheetName val="46"/>
      <sheetName val="47"/>
    </sheetNames>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MEDIANA CON VALOR ABSOLUTO"/>
      <sheetName val="RESUMEN"/>
      <sheetName val="37"/>
      <sheetName val="38"/>
      <sheetName val="39A"/>
      <sheetName val="39B"/>
      <sheetName val="41"/>
      <sheetName val="42"/>
      <sheetName val="43"/>
      <sheetName val="44"/>
      <sheetName val="46"/>
      <sheetName val="47"/>
    </sheetNames>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4.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6.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7.x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8.x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9.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0.xml"/><Relationship Id="rId1" Type="http://schemas.openxmlformats.org/officeDocument/2006/relationships/printerSettings" Target="../printerSettings/printerSettings19.bin"/><Relationship Id="rId4" Type="http://schemas.openxmlformats.org/officeDocument/2006/relationships/comments" Target="../comments17.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1.xml"/><Relationship Id="rId1" Type="http://schemas.openxmlformats.org/officeDocument/2006/relationships/printerSettings" Target="../printerSettings/printerSettings20.bin"/><Relationship Id="rId4" Type="http://schemas.openxmlformats.org/officeDocument/2006/relationships/comments" Target="../comments18.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2.xml"/><Relationship Id="rId1" Type="http://schemas.openxmlformats.org/officeDocument/2006/relationships/printerSettings" Target="../printerSettings/printerSettings21.bin"/><Relationship Id="rId4" Type="http://schemas.openxmlformats.org/officeDocument/2006/relationships/comments" Target="../comments19.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3.xml"/><Relationship Id="rId1" Type="http://schemas.openxmlformats.org/officeDocument/2006/relationships/printerSettings" Target="../printerSettings/printerSettings22.bin"/><Relationship Id="rId4" Type="http://schemas.openxmlformats.org/officeDocument/2006/relationships/comments" Target="../comments20.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4.xml"/><Relationship Id="rId1" Type="http://schemas.openxmlformats.org/officeDocument/2006/relationships/printerSettings" Target="../printerSettings/printerSettings23.bin"/><Relationship Id="rId4" Type="http://schemas.openxmlformats.org/officeDocument/2006/relationships/comments" Target="../comments21.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5.xml"/><Relationship Id="rId1" Type="http://schemas.openxmlformats.org/officeDocument/2006/relationships/printerSettings" Target="../printerSettings/printerSettings24.bin"/><Relationship Id="rId4" Type="http://schemas.openxmlformats.org/officeDocument/2006/relationships/comments" Target="../comments22.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6.xml"/><Relationship Id="rId1" Type="http://schemas.openxmlformats.org/officeDocument/2006/relationships/printerSettings" Target="../printerSettings/printerSettings25.bin"/><Relationship Id="rId4" Type="http://schemas.openxmlformats.org/officeDocument/2006/relationships/comments" Target="../comments23.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7.xml"/><Relationship Id="rId1" Type="http://schemas.openxmlformats.org/officeDocument/2006/relationships/printerSettings" Target="../printerSettings/printerSettings26.bin"/><Relationship Id="rId4" Type="http://schemas.openxmlformats.org/officeDocument/2006/relationships/comments" Target="../comments24.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8.xml"/><Relationship Id="rId1" Type="http://schemas.openxmlformats.org/officeDocument/2006/relationships/printerSettings" Target="../printerSettings/printerSettings27.bin"/><Relationship Id="rId4" Type="http://schemas.openxmlformats.org/officeDocument/2006/relationships/comments" Target="../comments25.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9.xml"/><Relationship Id="rId1" Type="http://schemas.openxmlformats.org/officeDocument/2006/relationships/printerSettings" Target="../printerSettings/printerSettings28.bin"/><Relationship Id="rId4" Type="http://schemas.openxmlformats.org/officeDocument/2006/relationships/comments" Target="../comments26.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30.xml"/><Relationship Id="rId1" Type="http://schemas.openxmlformats.org/officeDocument/2006/relationships/printerSettings" Target="../printerSettings/printerSettings29.bin"/><Relationship Id="rId4" Type="http://schemas.openxmlformats.org/officeDocument/2006/relationships/comments" Target="../comments27.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1.xml"/><Relationship Id="rId1" Type="http://schemas.openxmlformats.org/officeDocument/2006/relationships/printerSettings" Target="../printerSettings/printerSettings30.bin"/><Relationship Id="rId4" Type="http://schemas.openxmlformats.org/officeDocument/2006/relationships/comments" Target="../comments28.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2.xml"/><Relationship Id="rId1" Type="http://schemas.openxmlformats.org/officeDocument/2006/relationships/printerSettings" Target="../printerSettings/printerSettings31.bin"/><Relationship Id="rId4" Type="http://schemas.openxmlformats.org/officeDocument/2006/relationships/comments" Target="../comments29.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3.xml"/><Relationship Id="rId1" Type="http://schemas.openxmlformats.org/officeDocument/2006/relationships/printerSettings" Target="../printerSettings/printerSettings32.bin"/><Relationship Id="rId4" Type="http://schemas.openxmlformats.org/officeDocument/2006/relationships/comments" Target="../comments30.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4.xml"/><Relationship Id="rId1" Type="http://schemas.openxmlformats.org/officeDocument/2006/relationships/printerSettings" Target="../printerSettings/printerSettings33.bin"/><Relationship Id="rId4" Type="http://schemas.openxmlformats.org/officeDocument/2006/relationships/comments" Target="../comments31.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5.xml"/><Relationship Id="rId1" Type="http://schemas.openxmlformats.org/officeDocument/2006/relationships/printerSettings" Target="../printerSettings/printerSettings34.bin"/><Relationship Id="rId4" Type="http://schemas.openxmlformats.org/officeDocument/2006/relationships/comments" Target="../comments32.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6.xml"/><Relationship Id="rId1" Type="http://schemas.openxmlformats.org/officeDocument/2006/relationships/printerSettings" Target="../printerSettings/printerSettings35.bin"/><Relationship Id="rId4" Type="http://schemas.openxmlformats.org/officeDocument/2006/relationships/comments" Target="../comments33.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7.xml"/><Relationship Id="rId1" Type="http://schemas.openxmlformats.org/officeDocument/2006/relationships/printerSettings" Target="../printerSettings/printerSettings36.bin"/><Relationship Id="rId4" Type="http://schemas.openxmlformats.org/officeDocument/2006/relationships/comments" Target="../comments34.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38.xml"/><Relationship Id="rId1" Type="http://schemas.openxmlformats.org/officeDocument/2006/relationships/printerSettings" Target="../printerSettings/printerSettings37.bin"/><Relationship Id="rId4" Type="http://schemas.openxmlformats.org/officeDocument/2006/relationships/comments" Target="../comments35.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39.xml"/><Relationship Id="rId1" Type="http://schemas.openxmlformats.org/officeDocument/2006/relationships/printerSettings" Target="../printerSettings/printerSettings38.bin"/><Relationship Id="rId4" Type="http://schemas.openxmlformats.org/officeDocument/2006/relationships/comments" Target="../comments36.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40.xml"/><Relationship Id="rId1" Type="http://schemas.openxmlformats.org/officeDocument/2006/relationships/printerSettings" Target="../printerSettings/printerSettings39.bin"/><Relationship Id="rId4" Type="http://schemas.openxmlformats.org/officeDocument/2006/relationships/comments" Target="../comments37.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41.xml"/><Relationship Id="rId1" Type="http://schemas.openxmlformats.org/officeDocument/2006/relationships/printerSettings" Target="../printerSettings/printerSettings40.bin"/><Relationship Id="rId4" Type="http://schemas.openxmlformats.org/officeDocument/2006/relationships/comments" Target="../comments38.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42.xml"/><Relationship Id="rId1" Type="http://schemas.openxmlformats.org/officeDocument/2006/relationships/printerSettings" Target="../printerSettings/printerSettings41.bin"/><Relationship Id="rId4" Type="http://schemas.openxmlformats.org/officeDocument/2006/relationships/comments" Target="../comments39.xml"/></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3.xml"/><Relationship Id="rId1" Type="http://schemas.openxmlformats.org/officeDocument/2006/relationships/printerSettings" Target="../printerSettings/printerSettings42.bin"/><Relationship Id="rId4" Type="http://schemas.openxmlformats.org/officeDocument/2006/relationships/comments" Target="../comments40.xml"/></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4.xml"/><Relationship Id="rId1" Type="http://schemas.openxmlformats.org/officeDocument/2006/relationships/printerSettings" Target="../printerSettings/printerSettings43.bin"/><Relationship Id="rId4" Type="http://schemas.openxmlformats.org/officeDocument/2006/relationships/comments" Target="../comments41.xml"/></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5.xml"/><Relationship Id="rId1" Type="http://schemas.openxmlformats.org/officeDocument/2006/relationships/printerSettings" Target="../printerSettings/printerSettings44.bin"/><Relationship Id="rId4" Type="http://schemas.openxmlformats.org/officeDocument/2006/relationships/comments" Target="../comments42.xml"/></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46.xml"/><Relationship Id="rId1" Type="http://schemas.openxmlformats.org/officeDocument/2006/relationships/printerSettings" Target="../printerSettings/printerSettings45.bin"/><Relationship Id="rId4" Type="http://schemas.openxmlformats.org/officeDocument/2006/relationships/comments" Target="../comments43.xml"/></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47.xml"/><Relationship Id="rId1" Type="http://schemas.openxmlformats.org/officeDocument/2006/relationships/printerSettings" Target="../printerSettings/printerSettings46.bin"/><Relationship Id="rId4" Type="http://schemas.openxmlformats.org/officeDocument/2006/relationships/comments" Target="../comments44.x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48.xml"/><Relationship Id="rId1" Type="http://schemas.openxmlformats.org/officeDocument/2006/relationships/printerSettings" Target="../printerSettings/printerSettings47.bin"/><Relationship Id="rId4" Type="http://schemas.openxmlformats.org/officeDocument/2006/relationships/comments" Target="../comments45.xml"/></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49.xml"/><Relationship Id="rId1" Type="http://schemas.openxmlformats.org/officeDocument/2006/relationships/printerSettings" Target="../printerSettings/printerSettings48.bin"/><Relationship Id="rId4" Type="http://schemas.openxmlformats.org/officeDocument/2006/relationships/comments" Target="../comments46.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7.vml"/><Relationship Id="rId2" Type="http://schemas.openxmlformats.org/officeDocument/2006/relationships/drawing" Target="../drawings/drawing50.xml"/><Relationship Id="rId1" Type="http://schemas.openxmlformats.org/officeDocument/2006/relationships/printerSettings" Target="../printerSettings/printerSettings49.bin"/><Relationship Id="rId4" Type="http://schemas.openxmlformats.org/officeDocument/2006/relationships/comments" Target="../comments4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7:C18"/>
  <sheetViews>
    <sheetView topLeftCell="E1" zoomScale="388" zoomScaleNormal="388" workbookViewId="0">
      <selection activeCell="D61" sqref="D61"/>
    </sheetView>
  </sheetViews>
  <sheetFormatPr baseColWidth="10" defaultRowHeight="15"/>
  <sheetData>
    <row r="17" spans="1:3">
      <c r="A17" t="s">
        <v>571</v>
      </c>
      <c r="B17" s="402">
        <v>45355</v>
      </c>
    </row>
    <row r="18" spans="1:3">
      <c r="A18" t="s">
        <v>564</v>
      </c>
      <c r="B18" s="402">
        <v>45357</v>
      </c>
      <c r="C18" s="403">
        <v>3775.37</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28"/>
  <sheetViews>
    <sheetView zoomScale="80" zoomScaleNormal="80" workbookViewId="0">
      <selection activeCell="A5" sqref="A5:B5"/>
    </sheetView>
  </sheetViews>
  <sheetFormatPr baseColWidth="10" defaultRowHeight="15"/>
  <cols>
    <col min="1" max="1" width="7" style="404" customWidth="1"/>
    <col min="2" max="2" width="44" customWidth="1"/>
    <col min="3" max="3" width="16.28515625" customWidth="1"/>
    <col min="4" max="4" width="18.28515625" customWidth="1"/>
    <col min="5" max="5" width="16.42578125" customWidth="1"/>
    <col min="7" max="7" width="20.140625" customWidth="1"/>
    <col min="8" max="8" width="11.140625" customWidth="1"/>
    <col min="9" max="9" width="8" customWidth="1"/>
    <col min="10" max="10" width="39.140625" customWidth="1"/>
    <col min="11" max="11" width="20.42578125" customWidth="1"/>
    <col min="12" max="12" width="16.140625" customWidth="1"/>
    <col min="13" max="13" width="19.7109375" customWidth="1"/>
    <col min="14" max="14" width="17.85546875" customWidth="1"/>
    <col min="15" max="15" width="22.28515625" customWidth="1"/>
    <col min="16" max="16" width="15.28515625" customWidth="1"/>
  </cols>
  <sheetData>
    <row r="1" spans="1:7" ht="44.25" customHeight="1">
      <c r="A1" s="505" t="s">
        <v>582</v>
      </c>
      <c r="B1" s="506"/>
      <c r="C1" s="506"/>
      <c r="D1" s="506"/>
      <c r="E1" s="506"/>
      <c r="F1" s="506"/>
      <c r="G1" s="506"/>
    </row>
    <row r="2" spans="1:7" ht="29.25" customHeight="1">
      <c r="A2" s="507" t="s">
        <v>135</v>
      </c>
      <c r="B2" s="507"/>
      <c r="C2" s="507"/>
      <c r="D2" s="507"/>
      <c r="E2" s="507"/>
      <c r="F2" s="507"/>
      <c r="G2" s="507"/>
    </row>
    <row r="3" spans="1:7">
      <c r="A3" s="508" t="s">
        <v>607</v>
      </c>
      <c r="B3" s="508"/>
      <c r="C3" s="508"/>
      <c r="D3" s="508"/>
      <c r="E3" s="508"/>
      <c r="F3" s="508"/>
      <c r="G3" s="508"/>
    </row>
    <row r="4" spans="1:7">
      <c r="A4" s="508" t="s">
        <v>605</v>
      </c>
      <c r="B4" s="508"/>
      <c r="C4" s="508"/>
      <c r="D4" s="508"/>
      <c r="E4" s="508"/>
      <c r="F4" s="508"/>
      <c r="G4" s="508"/>
    </row>
    <row r="5" spans="1:7">
      <c r="A5" s="509" t="s">
        <v>606</v>
      </c>
      <c r="B5" s="509"/>
      <c r="C5" s="415">
        <v>3945.32</v>
      </c>
      <c r="D5" s="509"/>
      <c r="E5" s="509"/>
      <c r="F5" s="509"/>
      <c r="G5" s="509"/>
    </row>
    <row r="6" spans="1:7" ht="45">
      <c r="A6" s="407" t="s">
        <v>575</v>
      </c>
      <c r="B6" s="406" t="s">
        <v>574</v>
      </c>
      <c r="C6" s="411" t="s">
        <v>573</v>
      </c>
      <c r="D6" s="412" t="s">
        <v>576</v>
      </c>
      <c r="E6" s="411" t="s">
        <v>621</v>
      </c>
      <c r="F6" s="510" t="s">
        <v>622</v>
      </c>
      <c r="G6" s="511"/>
    </row>
    <row r="7" spans="1:7" ht="15.75">
      <c r="A7" s="438">
        <f>RESUMEN!B9</f>
        <v>1</v>
      </c>
      <c r="B7" s="410" t="str">
        <f ca="1">RESUMEN!C9</f>
        <v>JOSE ALBERTO ROJAS PRIETO</v>
      </c>
      <c r="C7" s="409" t="str">
        <f>RESUMEN!S9</f>
        <v>INHABILITADO</v>
      </c>
      <c r="D7" s="436"/>
      <c r="E7" s="453">
        <f ca="1">RESUMEN!R9</f>
        <v>32.25</v>
      </c>
      <c r="F7" s="503" t="str">
        <f>RESUMEN!T9</f>
        <v>Empr. mujeres, Concepto Jurídico</v>
      </c>
      <c r="G7" s="504"/>
    </row>
    <row r="8" spans="1:7">
      <c r="A8" s="433">
        <f>RESUMEN!B10</f>
        <v>2</v>
      </c>
      <c r="B8" s="410" t="str">
        <f ca="1">RESUMEN!C10</f>
        <v>CONSORCIO METRO CINCO</v>
      </c>
      <c r="C8" s="435" t="str">
        <f>RESUMEN!S10</f>
        <v>HABILITADO</v>
      </c>
      <c r="D8" s="436">
        <f ca="1">RESUMEN!G10</f>
        <v>1590.875</v>
      </c>
      <c r="E8" s="414">
        <f ca="1">RESUMEN!R10</f>
        <v>32.5</v>
      </c>
      <c r="F8" s="503" t="str">
        <f ca="1">RESUMEN!T10</f>
        <v xml:space="preserve"> </v>
      </c>
      <c r="G8" s="504"/>
    </row>
    <row r="9" spans="1:7">
      <c r="A9" s="433">
        <f>RESUMEN!B11</f>
        <v>3</v>
      </c>
      <c r="B9" s="410" t="str">
        <f ca="1">RESUMEN!C11</f>
        <v>ELSA TORRES ARENALES</v>
      </c>
      <c r="C9" s="435" t="str">
        <f>RESUMEN!S11</f>
        <v>HABILITADO</v>
      </c>
      <c r="D9" s="436">
        <f ca="1">RESUMEN!G11</f>
        <v>1114.53</v>
      </c>
      <c r="E9" s="453">
        <f ca="1">RESUMEN!R11</f>
        <v>32.25</v>
      </c>
      <c r="F9" s="503" t="str">
        <f>RESUMEN!T11</f>
        <v>Empr, mujeres</v>
      </c>
      <c r="G9" s="504"/>
    </row>
    <row r="10" spans="1:7">
      <c r="A10" s="433">
        <f>RESUMEN!B12</f>
        <v>4</v>
      </c>
      <c r="B10" s="410" t="str">
        <f ca="1">RESUMEN!C12</f>
        <v>CONSORCIO SUPERVISORES 1299</v>
      </c>
      <c r="C10" s="435" t="str">
        <f>RESUMEN!S12</f>
        <v>HABILITADO</v>
      </c>
      <c r="D10" s="436">
        <f ca="1">RESUMEN!G12</f>
        <v>996.77599999999995</v>
      </c>
      <c r="E10" s="414">
        <f ca="1">RESUMEN!R12</f>
        <v>32.5</v>
      </c>
      <c r="F10" s="503" t="str">
        <f ca="1">RESUMEN!T12</f>
        <v xml:space="preserve"> </v>
      </c>
      <c r="G10" s="504"/>
    </row>
    <row r="11" spans="1:7">
      <c r="A11" s="433">
        <f>RESUMEN!B13</f>
        <v>5</v>
      </c>
      <c r="B11" s="410" t="str">
        <f ca="1">RESUMEN!C13</f>
        <v>CONSORCIO NARIÑO 24</v>
      </c>
      <c r="C11" s="435" t="str">
        <f>RESUMEN!S13</f>
        <v>HABILITADO</v>
      </c>
      <c r="D11" s="468">
        <f ca="1">RESUMEN!G13</f>
        <v>1196.8479199999999</v>
      </c>
      <c r="E11" s="414">
        <f ca="1">RESUMEN!R13</f>
        <v>32.5</v>
      </c>
      <c r="F11" s="503" t="str">
        <f ca="1">RESUMEN!T13</f>
        <v xml:space="preserve"> </v>
      </c>
      <c r="G11" s="504"/>
    </row>
    <row r="12" spans="1:7">
      <c r="A12" s="433">
        <f>RESUMEN!B14</f>
        <v>6</v>
      </c>
      <c r="B12" s="410" t="str">
        <f ca="1">RESUMEN!C14</f>
        <v>CONSORCIO AERO GAP</v>
      </c>
      <c r="C12" s="435" t="str">
        <f>RESUMEN!S14</f>
        <v>HABILITADO</v>
      </c>
      <c r="D12" s="436">
        <f ca="1">RESUMEN!G14</f>
        <v>851.76450000000011</v>
      </c>
      <c r="E12" s="414">
        <f ca="1">RESUMEN!R14</f>
        <v>32.5</v>
      </c>
      <c r="F12" s="503" t="str">
        <f ca="1">RESUMEN!T14</f>
        <v xml:space="preserve"> </v>
      </c>
      <c r="G12" s="504"/>
    </row>
    <row r="13" spans="1:7">
      <c r="A13" s="433">
        <f>RESUMEN!B15</f>
        <v>7</v>
      </c>
      <c r="B13" s="410" t="str">
        <f ca="1">RESUMEN!C15</f>
        <v>CONSORCIO CIMA - URBA</v>
      </c>
      <c r="C13" s="435" t="str">
        <f>RESUMEN!S15</f>
        <v>HABILITADO</v>
      </c>
      <c r="D13" s="436">
        <f ca="1">RESUMEN!G15</f>
        <v>994.12600000000009</v>
      </c>
      <c r="E13" s="414">
        <f ca="1">RESUMEN!R15</f>
        <v>32.5</v>
      </c>
      <c r="F13" s="503" t="str">
        <f ca="1">RESUMEN!T15</f>
        <v xml:space="preserve"> </v>
      </c>
      <c r="G13" s="504"/>
    </row>
    <row r="14" spans="1:7">
      <c r="A14" s="433">
        <f>RESUMEN!B16</f>
        <v>8</v>
      </c>
      <c r="B14" s="410" t="str">
        <f ca="1">RESUMEN!C16</f>
        <v>CONSORCIO ARCA - CB</v>
      </c>
      <c r="C14" s="435" t="str">
        <f>RESUMEN!S16</f>
        <v>HABILITADO</v>
      </c>
      <c r="D14" s="468">
        <f ca="1">RESUMEN!G16</f>
        <v>1376.2540995314494</v>
      </c>
      <c r="E14" s="414">
        <f ca="1">RESUMEN!R16</f>
        <v>32.5</v>
      </c>
      <c r="F14" s="503" t="str">
        <f ca="1">RESUMEN!T16</f>
        <v xml:space="preserve"> </v>
      </c>
      <c r="G14" s="504"/>
    </row>
    <row r="15" spans="1:7">
      <c r="A15" s="433">
        <f>RESUMEN!B17</f>
        <v>9</v>
      </c>
      <c r="B15" s="410" t="str">
        <f ca="1">RESUMEN!C17</f>
        <v>CONSORCIO SERVINC - BETMAF 2024</v>
      </c>
      <c r="C15" s="435" t="str">
        <f>RESUMEN!S17</f>
        <v>HABILITADO</v>
      </c>
      <c r="D15" s="436">
        <f ca="1">RESUMEN!G17</f>
        <v>925.76699999999994</v>
      </c>
      <c r="E15" s="414">
        <f ca="1">RESUMEN!R17</f>
        <v>32.5</v>
      </c>
      <c r="F15" s="503" t="str">
        <f ca="1">RESUMEN!T17</f>
        <v xml:space="preserve"> </v>
      </c>
      <c r="G15" s="504"/>
    </row>
    <row r="16" spans="1:7" ht="15.75">
      <c r="A16" s="433">
        <f>RESUMEN!B18</f>
        <v>10</v>
      </c>
      <c r="B16" s="410" t="str">
        <f ca="1">RESUMEN!C18</f>
        <v>CONSORCIO VELNEC</v>
      </c>
      <c r="C16" s="409" t="str">
        <f>RESUMEN!S18</f>
        <v>INHABILITADO</v>
      </c>
      <c r="D16" s="436"/>
      <c r="E16" s="414">
        <f ca="1">RESUMEN!R18</f>
        <v>32.5</v>
      </c>
      <c r="F16" s="503" t="str">
        <f>RESUMEN!T18</f>
        <v>Experiencia</v>
      </c>
      <c r="G16" s="504"/>
    </row>
    <row r="17" spans="1:14" ht="15.75">
      <c r="A17" s="438">
        <f>RESUMEN!B19</f>
        <v>11</v>
      </c>
      <c r="B17" s="410" t="str">
        <f ca="1">RESUMEN!C19</f>
        <v>CONSORCIO INTERING</v>
      </c>
      <c r="C17" s="409" t="str">
        <f>RESUMEN!S19</f>
        <v>INHABILITADO</v>
      </c>
      <c r="D17" s="436"/>
      <c r="E17" s="414">
        <f ca="1">RESUMEN!R19</f>
        <v>32.5</v>
      </c>
      <c r="F17" s="503" t="str">
        <f>RESUMEN!T19</f>
        <v>Experiencia, Concepto Jurídico</v>
      </c>
      <c r="G17" s="504"/>
    </row>
    <row r="18" spans="1:14" ht="15.75">
      <c r="A18" s="438">
        <f>RESUMEN!B20</f>
        <v>12</v>
      </c>
      <c r="B18" s="410" t="str">
        <f ca="1">RESUMEN!C20</f>
        <v>CONSORCIO AEROS-33</v>
      </c>
      <c r="C18" s="409" t="str">
        <f>RESUMEN!S20</f>
        <v>INHABILITADO</v>
      </c>
      <c r="D18" s="436"/>
      <c r="E18" s="414">
        <f ca="1">RESUMEN!R20</f>
        <v>32.5</v>
      </c>
      <c r="F18" s="503" t="str">
        <f>RESUMEN!T20</f>
        <v>Concepto Jurídico</v>
      </c>
      <c r="G18" s="504"/>
    </row>
    <row r="19" spans="1:14" ht="15.75">
      <c r="A19" s="446">
        <f>RESUMEN!B21</f>
        <v>13</v>
      </c>
      <c r="B19" s="445" t="str">
        <f ca="1">RESUMEN!C21</f>
        <v>CONSORCIO INTERVENTORIA IT</v>
      </c>
      <c r="C19" s="409" t="str">
        <f>RESUMEN!S21</f>
        <v>INHABILITADO</v>
      </c>
      <c r="D19" s="436"/>
      <c r="E19" s="414">
        <f ca="1">RESUMEN!R21</f>
        <v>32.5</v>
      </c>
      <c r="F19" s="503" t="str">
        <f>RESUMEN!T21</f>
        <v>Experiencia</v>
      </c>
      <c r="G19" s="504"/>
    </row>
    <row r="20" spans="1:14">
      <c r="A20" s="433">
        <f>RESUMEN!B22</f>
        <v>14</v>
      </c>
      <c r="B20" s="410" t="str">
        <f ca="1">RESUMEN!C22</f>
        <v>CONSORCIO AEROPUERTO AO</v>
      </c>
      <c r="C20" s="435" t="str">
        <f>RESUMEN!S22</f>
        <v>HABILITADO</v>
      </c>
      <c r="D20" s="436">
        <f ca="1">RESUMEN!G22</f>
        <v>1043.0813333333333</v>
      </c>
      <c r="E20" s="414">
        <f ca="1">RESUMEN!R22</f>
        <v>32.5</v>
      </c>
      <c r="F20" s="503" t="str">
        <f ca="1">RESUMEN!T22</f>
        <v xml:space="preserve"> </v>
      </c>
      <c r="G20" s="504"/>
    </row>
    <row r="21" spans="1:14">
      <c r="A21" s="433">
        <f>RESUMEN!B23</f>
        <v>15</v>
      </c>
      <c r="B21" s="410" t="str">
        <f ca="1">RESUMEN!C23</f>
        <v>CONSORCIO OJB</v>
      </c>
      <c r="C21" s="435" t="str">
        <f>RESUMEN!S23</f>
        <v>HABILITADO</v>
      </c>
      <c r="D21" s="436">
        <f ca="1">RESUMEN!G23</f>
        <v>1317.7545</v>
      </c>
      <c r="E21" s="414">
        <f ca="1">RESUMEN!R23</f>
        <v>32.5</v>
      </c>
      <c r="F21" s="503" t="str">
        <f ca="1">RESUMEN!T23</f>
        <v xml:space="preserve"> </v>
      </c>
      <c r="G21" s="504"/>
    </row>
    <row r="22" spans="1:14">
      <c r="A22" s="433">
        <f>RESUMEN!B24</f>
        <v>16</v>
      </c>
      <c r="B22" s="410" t="str">
        <f ca="1">RESUMEN!C24</f>
        <v>HERNANDEZ PANTOJA SAS</v>
      </c>
      <c r="C22" s="435" t="str">
        <f>RESUMEN!S24</f>
        <v>HABILITADO</v>
      </c>
      <c r="D22" s="436">
        <f ca="1">RESUMEN!G24</f>
        <v>1146.056</v>
      </c>
      <c r="E22" s="414">
        <f ca="1">RESUMEN!R24</f>
        <v>32.5</v>
      </c>
      <c r="F22" s="503" t="str">
        <f ca="1">RESUMEN!T24</f>
        <v xml:space="preserve"> </v>
      </c>
      <c r="G22" s="504"/>
    </row>
    <row r="23" spans="1:14">
      <c r="A23" s="433">
        <f>RESUMEN!B25</f>
        <v>17</v>
      </c>
      <c r="B23" s="410" t="str">
        <f ca="1">RESUMEN!C25</f>
        <v>CONSORCIO SANDONÁ</v>
      </c>
      <c r="C23" s="435" t="str">
        <f>RESUMEN!S25</f>
        <v>HABILITADO</v>
      </c>
      <c r="D23" s="436">
        <f ca="1">RESUMEN!G25</f>
        <v>1263.0317</v>
      </c>
      <c r="E23" s="414">
        <f ca="1">RESUMEN!R25</f>
        <v>32.5</v>
      </c>
      <c r="F23" s="503" t="str">
        <f ca="1">RESUMEN!T25</f>
        <v xml:space="preserve"> </v>
      </c>
      <c r="G23" s="504"/>
    </row>
    <row r="24" spans="1:14">
      <c r="A24" s="433">
        <f>RESUMEN!B26</f>
        <v>18</v>
      </c>
      <c r="B24" s="410" t="str">
        <f ca="1">RESUMEN!C26</f>
        <v>CONSORCIO VYA NARIÑO</v>
      </c>
      <c r="C24" s="435" t="str">
        <f>RESUMEN!S26</f>
        <v>HABILITADO</v>
      </c>
      <c r="D24" s="436">
        <f ca="1">RESUMEN!G26</f>
        <v>944.81500000000005</v>
      </c>
      <c r="E24" s="414">
        <f ca="1">RESUMEN!R26</f>
        <v>32.5</v>
      </c>
      <c r="F24" s="503" t="str">
        <f ca="1">RESUMEN!T26</f>
        <v xml:space="preserve"> </v>
      </c>
      <c r="G24" s="504"/>
    </row>
    <row r="25" spans="1:14" ht="15.75">
      <c r="A25" s="433">
        <f>RESUMEN!B27</f>
        <v>19</v>
      </c>
      <c r="B25" s="410" t="str">
        <f ca="1">RESUMEN!C27</f>
        <v>CONSORCIO SAN BARTOLOME 2024</v>
      </c>
      <c r="C25" s="409" t="str">
        <f>RESUMEN!S27</f>
        <v>INHABILITADO</v>
      </c>
      <c r="D25" s="436"/>
      <c r="E25" s="414">
        <f ca="1">RESUMEN!R27</f>
        <v>32.5</v>
      </c>
      <c r="F25" s="503" t="str">
        <f>RESUMEN!T27</f>
        <v>Experiencia</v>
      </c>
      <c r="G25" s="504"/>
    </row>
    <row r="26" spans="1:14">
      <c r="A26" s="433">
        <f>RESUMEN!B28</f>
        <v>20</v>
      </c>
      <c r="B26" s="410" t="str">
        <f ca="1">RESUMEN!C28</f>
        <v>CONSORCIO DMM</v>
      </c>
      <c r="C26" s="435" t="str">
        <f>RESUMEN!S28</f>
        <v>HABILITADO</v>
      </c>
      <c r="D26" s="436">
        <f ca="1">RESUMEN!G28</f>
        <v>514.62249999999995</v>
      </c>
      <c r="E26" s="414">
        <f ca="1">RESUMEN!R28</f>
        <v>32.5</v>
      </c>
      <c r="F26" s="503" t="str">
        <f ca="1">RESUMEN!T28</f>
        <v xml:space="preserve"> </v>
      </c>
      <c r="G26" s="504"/>
    </row>
    <row r="27" spans="1:14">
      <c r="A27" s="433">
        <f>RESUMEN!B29</f>
        <v>21</v>
      </c>
      <c r="B27" s="445" t="str">
        <f ca="1">RESUMEN!C29</f>
        <v>CONSORCIO INCE PASTO 2024</v>
      </c>
      <c r="C27" s="435" t="str">
        <f>RESUMEN!S29</f>
        <v>HABILITADO</v>
      </c>
      <c r="D27" s="436">
        <f ca="1">RESUMEN!G29</f>
        <v>1220.8000000000002</v>
      </c>
      <c r="E27" s="453">
        <f ca="1">RESUMEN!R29</f>
        <v>31.5</v>
      </c>
      <c r="F27" s="503" t="str">
        <f>RESUMEN!T29</f>
        <v>Discapacitados</v>
      </c>
      <c r="G27" s="504"/>
    </row>
    <row r="28" spans="1:14" ht="15.75">
      <c r="A28" s="433">
        <f>RESUMEN!B30</f>
        <v>22</v>
      </c>
      <c r="B28" s="410" t="str">
        <f ca="1">RESUMEN!C30</f>
        <v>CONSORCIO INGENIERIA POSSO</v>
      </c>
      <c r="C28" s="409" t="str">
        <f>RESUMEN!S30</f>
        <v>INHABILITADO</v>
      </c>
      <c r="D28" s="436"/>
      <c r="E28" s="414">
        <f ca="1">RESUMEN!R30</f>
        <v>32.5</v>
      </c>
      <c r="F28" s="503" t="str">
        <f>RESUMEN!T30</f>
        <v>Experiencia</v>
      </c>
      <c r="G28" s="504"/>
    </row>
    <row r="29" spans="1:14">
      <c r="A29" s="433">
        <f>RESUMEN!B31</f>
        <v>23</v>
      </c>
      <c r="B29" s="410" t="str">
        <f ca="1">RESUMEN!C31</f>
        <v>PROYECTOS E INTERVENTORÍAS SAS</v>
      </c>
      <c r="C29" s="435" t="str">
        <f>RESUMEN!S31</f>
        <v>HABILITADO</v>
      </c>
      <c r="D29" s="436">
        <f ca="1">RESUMEN!G31</f>
        <v>971.21380000000022</v>
      </c>
      <c r="E29" s="414">
        <f ca="1">RESUMEN!R31</f>
        <v>32.5</v>
      </c>
      <c r="F29" s="503" t="str">
        <f ca="1">RESUMEN!T31</f>
        <v xml:space="preserve"> </v>
      </c>
      <c r="G29" s="504"/>
    </row>
    <row r="30" spans="1:14">
      <c r="A30" s="433">
        <f>RESUMEN!B32</f>
        <v>24</v>
      </c>
      <c r="B30" s="410" t="str">
        <f ca="1">RESUMEN!C32</f>
        <v>CAYCO SAS</v>
      </c>
      <c r="C30" s="435" t="str">
        <f>RESUMEN!S32</f>
        <v>HABILITADO</v>
      </c>
      <c r="D30" s="436">
        <f ca="1">RESUMEN!G32</f>
        <v>1417.7655</v>
      </c>
      <c r="E30" s="414">
        <f ca="1">RESUMEN!R32</f>
        <v>32.5</v>
      </c>
      <c r="F30" s="503" t="str">
        <f ca="1">RESUMEN!T32</f>
        <v xml:space="preserve"> </v>
      </c>
      <c r="G30" s="504"/>
      <c r="I30" s="442"/>
      <c r="J30" s="443"/>
      <c r="K30" s="443"/>
      <c r="L30" s="443"/>
      <c r="M30" s="443"/>
      <c r="N30" s="443"/>
    </row>
    <row r="31" spans="1:14">
      <c r="A31" s="433">
        <f>RESUMEN!B33</f>
        <v>25</v>
      </c>
      <c r="B31" s="410" t="str">
        <f ca="1">RESUMEN!C33</f>
        <v xml:space="preserve">CONSORCIO MAB INGENIERÍA </v>
      </c>
      <c r="C31" s="435" t="str">
        <f>RESUMEN!S33</f>
        <v>HABILITADO</v>
      </c>
      <c r="D31" s="436">
        <f ca="1">RESUMEN!G33</f>
        <v>1613.4213999999999</v>
      </c>
      <c r="E31" s="414">
        <f ca="1">RESUMEN!R33</f>
        <v>32.5</v>
      </c>
      <c r="F31" s="503" t="str">
        <f ca="1">RESUMEN!T33</f>
        <v xml:space="preserve"> </v>
      </c>
      <c r="G31" s="504"/>
      <c r="I31" s="442"/>
      <c r="J31" s="443"/>
      <c r="K31" s="443"/>
      <c r="L31" s="443"/>
      <c r="M31" s="443"/>
      <c r="N31" s="443"/>
    </row>
    <row r="32" spans="1:14" ht="15.75">
      <c r="A32" s="438">
        <f>RESUMEN!B34</f>
        <v>26</v>
      </c>
      <c r="B32" s="410" t="str">
        <f ca="1">RESUMEN!C34</f>
        <v>CONSORCIO PROSPERAR ANTONIO NARIÑO</v>
      </c>
      <c r="C32" s="409" t="str">
        <f>RESUMEN!S34</f>
        <v>INHABILITADO</v>
      </c>
      <c r="D32" s="436"/>
      <c r="E32" s="414">
        <f ca="1">RESUMEN!R34</f>
        <v>32.5</v>
      </c>
      <c r="F32" s="503" t="str">
        <f>RESUMEN!T34</f>
        <v>Experiencia y concepto jurídico</v>
      </c>
      <c r="G32" s="504"/>
      <c r="I32" s="442"/>
      <c r="J32" s="443"/>
      <c r="K32" s="443"/>
      <c r="L32" s="443"/>
      <c r="M32" s="443"/>
      <c r="N32" s="443"/>
    </row>
    <row r="33" spans="1:14">
      <c r="A33" s="433">
        <f>RESUMEN!B35</f>
        <v>27</v>
      </c>
      <c r="B33" s="410" t="str">
        <f ca="1">RESUMEN!C35</f>
        <v>CONSORCIO INGAVI 1299</v>
      </c>
      <c r="C33" s="435" t="str">
        <f>RESUMEN!S35</f>
        <v>HABILITADO</v>
      </c>
      <c r="D33" s="436">
        <f ca="1">RESUMEN!G35</f>
        <v>949.23333333333323</v>
      </c>
      <c r="E33" s="414">
        <f ca="1">RESUMEN!R35</f>
        <v>32.5</v>
      </c>
      <c r="F33" s="503" t="str">
        <f ca="1">RESUMEN!T35</f>
        <v xml:space="preserve"> </v>
      </c>
      <c r="G33" s="504"/>
      <c r="I33" s="443"/>
      <c r="J33" s="443"/>
      <c r="K33" s="443"/>
      <c r="L33" s="443"/>
      <c r="M33" s="443"/>
      <c r="N33" s="443"/>
    </row>
    <row r="34" spans="1:14">
      <c r="A34" s="433">
        <f>RESUMEN!B36</f>
        <v>28</v>
      </c>
      <c r="B34" s="410" t="str">
        <f ca="1">RESUMEN!C36</f>
        <v>CONSORCIO AEROPORTUARIO FJ</v>
      </c>
      <c r="C34" s="435" t="str">
        <f>RESUMEN!S36</f>
        <v>HABILITADO</v>
      </c>
      <c r="D34" s="436">
        <f ca="1">RESUMEN!G36</f>
        <v>1411.0766666666666</v>
      </c>
      <c r="E34" s="414">
        <f ca="1">RESUMEN!R36</f>
        <v>32.5</v>
      </c>
      <c r="F34" s="503" t="str">
        <f ca="1">RESUMEN!T36</f>
        <v xml:space="preserve"> </v>
      </c>
      <c r="G34" s="504"/>
      <c r="I34" s="443"/>
      <c r="J34" s="443"/>
      <c r="K34" s="443"/>
      <c r="L34" s="443"/>
      <c r="M34" s="443"/>
      <c r="N34" s="443"/>
    </row>
    <row r="35" spans="1:14">
      <c r="A35" s="433">
        <f>RESUMEN!B37</f>
        <v>29</v>
      </c>
      <c r="B35" s="410" t="str">
        <f ca="1">RESUMEN!C37</f>
        <v>ECG INGENIERIA SAS</v>
      </c>
      <c r="C35" s="435" t="str">
        <f>RESUMEN!S37</f>
        <v>HABILITADO</v>
      </c>
      <c r="D35" s="436">
        <f ca="1">RESUMEN!G37</f>
        <v>1194.8601105384316</v>
      </c>
      <c r="E35" s="414">
        <f ca="1">RESUMEN!R37</f>
        <v>32.5</v>
      </c>
      <c r="F35" s="503" t="str">
        <f ca="1">RESUMEN!T37</f>
        <v xml:space="preserve"> </v>
      </c>
      <c r="G35" s="504"/>
    </row>
    <row r="36" spans="1:14" ht="15.75">
      <c r="A36" s="446">
        <f>RESUMEN!B38</f>
        <v>30</v>
      </c>
      <c r="B36" s="445" t="str">
        <f ca="1">RESUMEN!C38</f>
        <v>R&amp;M CONSTRUCCIONES E INTERVENTORIAS S.A.S</v>
      </c>
      <c r="C36" s="409" t="str">
        <f>RESUMEN!S38</f>
        <v>INHABILITADO</v>
      </c>
      <c r="D36" s="436"/>
      <c r="E36" s="414">
        <f ca="1">RESUMEN!R38</f>
        <v>32.5</v>
      </c>
      <c r="F36" s="503" t="str">
        <f>RESUMEN!T38</f>
        <v>Experiencia</v>
      </c>
      <c r="G36" s="504"/>
    </row>
    <row r="37" spans="1:14">
      <c r="A37" s="433">
        <f>RESUMEN!B39</f>
        <v>31</v>
      </c>
      <c r="B37" s="410" t="str">
        <f ca="1">RESUMEN!C39</f>
        <v>CONSORCIO FERDINCON 1229</v>
      </c>
      <c r="C37" s="435" t="str">
        <f>RESUMEN!S39</f>
        <v>HABILITADO</v>
      </c>
      <c r="D37" s="436">
        <f ca="1">RESUMEN!G39</f>
        <v>1154.2376215800618</v>
      </c>
      <c r="E37" s="414">
        <f ca="1">RESUMEN!R39</f>
        <v>32.5</v>
      </c>
      <c r="F37" s="503" t="str">
        <f ca="1">RESUMEN!T39</f>
        <v xml:space="preserve"> </v>
      </c>
      <c r="G37" s="504"/>
    </row>
    <row r="38" spans="1:14" ht="15.75">
      <c r="A38" s="433">
        <f>RESUMEN!B40</f>
        <v>32</v>
      </c>
      <c r="B38" s="410" t="str">
        <f ca="1">RESUMEN!C40</f>
        <v>CONSORCIO INTERPISTAS 1299</v>
      </c>
      <c r="C38" s="409" t="str">
        <f>RESUMEN!S40</f>
        <v>INHABILITADO</v>
      </c>
      <c r="D38" s="447"/>
      <c r="E38" s="414">
        <f ca="1">RESUMEN!R40</f>
        <v>32.5</v>
      </c>
      <c r="F38" s="503" t="str">
        <f>RESUMEN!T40</f>
        <v>Propuesta económica</v>
      </c>
      <c r="G38" s="504"/>
    </row>
    <row r="39" spans="1:14">
      <c r="A39" s="446">
        <f>RESUMEN!B41</f>
        <v>33</v>
      </c>
      <c r="B39" s="445" t="str">
        <f ca="1">RESUMEN!C41</f>
        <v>CONSORCIO CABA - ANEZGA A.N</v>
      </c>
      <c r="C39" s="435" t="str">
        <f>RESUMEN!S41</f>
        <v>HABILITADO</v>
      </c>
      <c r="D39" s="436">
        <f ca="1">RESUMEN!G41</f>
        <v>487.32259999999997</v>
      </c>
      <c r="E39" s="414">
        <f ca="1">RESUMEN!R41</f>
        <v>32.5</v>
      </c>
      <c r="F39" s="503" t="str">
        <f ca="1">RESUMEN!T41</f>
        <v xml:space="preserve"> </v>
      </c>
      <c r="G39" s="504"/>
    </row>
    <row r="40" spans="1:14">
      <c r="A40" s="433">
        <f>RESUMEN!B42</f>
        <v>34</v>
      </c>
      <c r="B40" s="410" t="str">
        <f ca="1">RESUMEN!C42</f>
        <v>CONSORCIO PASTO JINT 1299</v>
      </c>
      <c r="C40" s="435" t="str">
        <f>RESUMEN!S42</f>
        <v>HABILITADO</v>
      </c>
      <c r="D40" s="436">
        <f ca="1">RESUMEN!G42</f>
        <v>896.05000000000007</v>
      </c>
      <c r="E40" s="414">
        <f ca="1">RESUMEN!R42</f>
        <v>32.5</v>
      </c>
      <c r="F40" s="503" t="str">
        <f ca="1">RESUMEN!T42</f>
        <v xml:space="preserve"> </v>
      </c>
      <c r="G40" s="504"/>
    </row>
    <row r="41" spans="1:14">
      <c r="A41" s="433">
        <f>RESUMEN!B43</f>
        <v>35</v>
      </c>
      <c r="B41" s="410" t="str">
        <f ca="1">RESUMEN!C43</f>
        <v>CONSORCIO AEROPISTA</v>
      </c>
      <c r="C41" s="435" t="str">
        <f>RESUMEN!S43</f>
        <v>HABILITADO</v>
      </c>
      <c r="D41" s="436">
        <f ca="1">RESUMEN!G43</f>
        <v>2015.7850000000001</v>
      </c>
      <c r="E41" s="414">
        <f ca="1">RESUMEN!R43</f>
        <v>32.5</v>
      </c>
      <c r="F41" s="503" t="str">
        <f ca="1">RESUMEN!T43</f>
        <v xml:space="preserve"> </v>
      </c>
      <c r="G41" s="504"/>
    </row>
    <row r="42" spans="1:14">
      <c r="A42" s="433">
        <f>RESUMEN!B44</f>
        <v>36</v>
      </c>
      <c r="B42" s="410" t="str">
        <f ca="1">RESUMEN!C44</f>
        <v>CONSORCIO PURACÉ</v>
      </c>
      <c r="C42" s="435" t="str">
        <f>RESUMEN!S44</f>
        <v>HABILITADO</v>
      </c>
      <c r="D42" s="468">
        <f ca="1">RESUMEN!G44</f>
        <v>1576.7669999999998</v>
      </c>
      <c r="E42" s="414">
        <f ca="1">RESUMEN!R44</f>
        <v>32.5</v>
      </c>
      <c r="F42" s="503" t="str">
        <f ca="1">RESUMEN!T44</f>
        <v xml:space="preserve"> </v>
      </c>
      <c r="G42" s="504"/>
    </row>
    <row r="43" spans="1:14">
      <c r="A43" s="433">
        <f>RESUMEN!B45</f>
        <v>37</v>
      </c>
      <c r="B43" s="410" t="str">
        <f ca="1">RESUMEN!C45</f>
        <v>CONSORCIO ODESSA</v>
      </c>
      <c r="C43" s="435" t="str">
        <f>RESUMEN!S45</f>
        <v>HABILITADO</v>
      </c>
      <c r="D43" s="436">
        <f ca="1">RESUMEN!G45</f>
        <v>976.63625000000002</v>
      </c>
      <c r="E43" s="414">
        <f ca="1">RESUMEN!R45</f>
        <v>32.5</v>
      </c>
      <c r="F43" s="503" t="str">
        <f ca="1">RESUMEN!T45</f>
        <v xml:space="preserve"> </v>
      </c>
      <c r="G43" s="504"/>
    </row>
    <row r="44" spans="1:14">
      <c r="A44" s="433">
        <f>RESUMEN!B46</f>
        <v>38</v>
      </c>
      <c r="B44" s="410" t="str">
        <f ca="1">RESUMEN!C46</f>
        <v>INGEOCIM S.A.S.</v>
      </c>
      <c r="C44" s="435" t="str">
        <f>RESUMEN!S46</f>
        <v>HABILITADO</v>
      </c>
      <c r="D44" s="436">
        <f ca="1">RESUMEN!G46</f>
        <v>1125.2645</v>
      </c>
      <c r="E44" s="414">
        <f ca="1">RESUMEN!R46</f>
        <v>32.5</v>
      </c>
      <c r="F44" s="503" t="str">
        <f ca="1">RESUMEN!T46</f>
        <v xml:space="preserve"> </v>
      </c>
      <c r="G44" s="504"/>
    </row>
    <row r="45" spans="1:14">
      <c r="A45" s="433">
        <f>RESUMEN!B47</f>
        <v>39</v>
      </c>
      <c r="B45" s="410" t="str">
        <f ca="1">RESUMEN!C47</f>
        <v>CONSORCIO ECOPROYECTOS</v>
      </c>
      <c r="C45" s="435" t="str">
        <f>RESUMEN!S47</f>
        <v>HABILITADO</v>
      </c>
      <c r="D45" s="436">
        <f ca="1">RESUMEN!G47</f>
        <v>707.24833333333333</v>
      </c>
      <c r="E45" s="414">
        <f ca="1">RESUMEN!R47</f>
        <v>32.5</v>
      </c>
      <c r="F45" s="503" t="str">
        <f ca="1">RESUMEN!T47</f>
        <v xml:space="preserve"> </v>
      </c>
      <c r="G45" s="504"/>
    </row>
    <row r="46" spans="1:14" ht="15.75">
      <c r="A46" s="433">
        <f>RESUMEN!B48</f>
        <v>40</v>
      </c>
      <c r="B46" s="410" t="str">
        <f ca="1">RESUMEN!C48</f>
        <v>CONSORCIO AEREO GI 2024</v>
      </c>
      <c r="C46" s="409" t="str">
        <f>RESUMEN!S48</f>
        <v>INHABILITADO</v>
      </c>
      <c r="D46" s="436"/>
      <c r="E46" s="414">
        <f ca="1">RESUMEN!R48</f>
        <v>32.5</v>
      </c>
      <c r="F46" s="503" t="str">
        <f>RESUMEN!T48</f>
        <v>Experiencia</v>
      </c>
      <c r="G46" s="504"/>
    </row>
    <row r="47" spans="1:14">
      <c r="A47" s="433">
        <f>RESUMEN!B49</f>
        <v>41</v>
      </c>
      <c r="B47" s="410" t="str">
        <f ca="1">RESUMEN!C49</f>
        <v>CONSORCIO INT ANTONIO NARIÑO</v>
      </c>
      <c r="C47" s="435" t="str">
        <f>RESUMEN!S49</f>
        <v>HABILITADO</v>
      </c>
      <c r="D47" s="468">
        <f ca="1">RESUMEN!G49</f>
        <v>778.06716666666659</v>
      </c>
      <c r="E47" s="414">
        <f ca="1">RESUMEN!R49</f>
        <v>32.5</v>
      </c>
      <c r="F47" s="503" t="str">
        <f ca="1">RESUMEN!T49</f>
        <v xml:space="preserve"> </v>
      </c>
      <c r="G47" s="504"/>
    </row>
    <row r="48" spans="1:14">
      <c r="A48" s="433">
        <f>RESUMEN!B50</f>
        <v>42</v>
      </c>
      <c r="B48" s="410" t="str">
        <f ca="1">RESUMEN!C50</f>
        <v xml:space="preserve"> CONSORCIO DINCO AERO</v>
      </c>
      <c r="C48" s="435" t="str">
        <f>RESUMEN!S50</f>
        <v>HABILITADO</v>
      </c>
      <c r="D48" s="436">
        <f ca="1">RESUMEN!G50</f>
        <v>1198.8325</v>
      </c>
      <c r="E48" s="414">
        <f ca="1">RESUMEN!R50</f>
        <v>32.5</v>
      </c>
      <c r="F48" s="503"/>
      <c r="G48" s="504"/>
    </row>
    <row r="49" spans="1:16" ht="15.75">
      <c r="A49" s="438">
        <f>RESUMEN!B51</f>
        <v>43</v>
      </c>
      <c r="B49" s="410" t="str">
        <f ca="1">RESUMEN!C51</f>
        <v>CONSORCIO PASTO RAJ</v>
      </c>
      <c r="C49" s="409" t="str">
        <f>RESUMEN!S51</f>
        <v>INHABILITADO</v>
      </c>
      <c r="D49" s="436"/>
      <c r="E49" s="414">
        <f ca="1">RESUMEN!R51</f>
        <v>32.5</v>
      </c>
      <c r="F49" s="503" t="str">
        <f>RESUMEN!T51</f>
        <v>Concepto jurídico</v>
      </c>
      <c r="G49" s="504"/>
    </row>
    <row r="50" spans="1:16" ht="15.75">
      <c r="A50" s="446">
        <f>RESUMEN!B52</f>
        <v>44</v>
      </c>
      <c r="B50" s="445" t="str">
        <f ca="1">RESUMEN!C52</f>
        <v>CONSORCIO AEROCIVIL EGR 2024</v>
      </c>
      <c r="C50" s="409" t="str">
        <f>RESUMEN!S52</f>
        <v>INHABILITADO</v>
      </c>
      <c r="D50" s="436"/>
      <c r="E50" s="414">
        <f ca="1">RESUMEN!R52</f>
        <v>32.5</v>
      </c>
      <c r="F50" s="503" t="str">
        <f>RESUMEN!T52</f>
        <v>Experiencia</v>
      </c>
      <c r="G50" s="504"/>
    </row>
    <row r="51" spans="1:16">
      <c r="A51" s="433">
        <f>RESUMEN!B53</f>
        <v>45</v>
      </c>
      <c r="B51" s="410" t="str">
        <f ca="1">RESUMEN!C53</f>
        <v xml:space="preserve"> CONSORCIO INTERNARIÑO 2024</v>
      </c>
      <c r="C51" s="435" t="str">
        <f>RESUMEN!S53</f>
        <v>HABILITADO</v>
      </c>
      <c r="D51" s="468">
        <f ca="1">RESUMEN!G53</f>
        <v>1296.673</v>
      </c>
      <c r="E51" s="414">
        <f ca="1">RESUMEN!R53</f>
        <v>32.5</v>
      </c>
      <c r="F51" s="503" t="str">
        <f ca="1">RESUMEN!T53</f>
        <v xml:space="preserve"> </v>
      </c>
      <c r="G51" s="504"/>
    </row>
    <row r="52" spans="1:16" ht="15.75">
      <c r="A52" s="438">
        <f>RESUMEN!B54</f>
        <v>46</v>
      </c>
      <c r="B52" s="410" t="str">
        <f ca="1">RESUMEN!C54</f>
        <v>CONSORCIO JORES-K-PASTO</v>
      </c>
      <c r="C52" s="409" t="str">
        <f>RESUMEN!S54</f>
        <v>INHABILITADO</v>
      </c>
      <c r="D52" s="436"/>
      <c r="E52" s="414">
        <f ca="1">RESUMEN!R54</f>
        <v>32.5</v>
      </c>
      <c r="F52" s="503" t="str">
        <f>RESUMEN!T54</f>
        <v>Concepto jurídico</v>
      </c>
      <c r="G52" s="504"/>
    </row>
    <row r="53" spans="1:16" ht="15.75">
      <c r="A53" s="446">
        <f>RESUMEN!B55</f>
        <v>47</v>
      </c>
      <c r="B53" s="445" t="str">
        <f ca="1">RESUMEN!C55</f>
        <v>CONSORCIO INTER-EPYCELQO</v>
      </c>
      <c r="C53" s="409" t="str">
        <f>RESUMEN!S55</f>
        <v>INHABILITADO</v>
      </c>
      <c r="D53" s="436"/>
      <c r="E53" s="453">
        <f ca="1">RESUMEN!R55</f>
        <v>32.25</v>
      </c>
      <c r="F53" s="503" t="str">
        <f>RESUMEN!T55</f>
        <v>sin Mipyme, jurídico, Experiencia</v>
      </c>
      <c r="G53" s="504"/>
    </row>
    <row r="54" spans="1:16">
      <c r="A54" s="408"/>
      <c r="B54" s="405"/>
    </row>
    <row r="55" spans="1:16">
      <c r="A55" s="408"/>
      <c r="B55" s="405"/>
    </row>
    <row r="56" spans="1:16" ht="21.75" customHeight="1">
      <c r="A56" s="512" t="s">
        <v>631</v>
      </c>
      <c r="B56" s="512"/>
      <c r="C56" s="512"/>
      <c r="D56" s="512"/>
      <c r="E56" s="512"/>
      <c r="F56" s="512"/>
      <c r="G56" s="512"/>
      <c r="H56" s="466"/>
      <c r="I56" s="512" t="s">
        <v>632</v>
      </c>
      <c r="J56" s="512"/>
      <c r="K56" s="512"/>
      <c r="L56" s="512"/>
      <c r="M56" s="512"/>
      <c r="N56" s="512"/>
      <c r="O56" s="512"/>
      <c r="P56" s="512"/>
    </row>
    <row r="57" spans="1:16" ht="45">
      <c r="A57" s="451" t="s">
        <v>575</v>
      </c>
      <c r="B57" s="451" t="s">
        <v>574</v>
      </c>
      <c r="C57" s="451" t="s">
        <v>573</v>
      </c>
      <c r="D57" s="452" t="s">
        <v>576</v>
      </c>
      <c r="E57" s="451" t="s">
        <v>577</v>
      </c>
      <c r="F57" s="465" t="s">
        <v>625</v>
      </c>
      <c r="G57" s="465" t="s">
        <v>572</v>
      </c>
      <c r="I57" s="451" t="s">
        <v>575</v>
      </c>
      <c r="J57" s="451" t="s">
        <v>574</v>
      </c>
      <c r="K57" s="451" t="s">
        <v>573</v>
      </c>
      <c r="L57" s="452" t="s">
        <v>576</v>
      </c>
      <c r="M57" s="451" t="s">
        <v>577</v>
      </c>
      <c r="N57" s="465" t="s">
        <v>625</v>
      </c>
      <c r="O57" s="465" t="s">
        <v>572</v>
      </c>
      <c r="P57" s="498" t="s">
        <v>626</v>
      </c>
    </row>
    <row r="58" spans="1:16" ht="15" customHeight="1">
      <c r="A58" s="488">
        <v>2</v>
      </c>
      <c r="B58" s="410" t="s">
        <v>72</v>
      </c>
      <c r="C58" s="435" t="s">
        <v>579</v>
      </c>
      <c r="D58" s="436">
        <v>1590.875</v>
      </c>
      <c r="E58" s="454">
        <f>ROUND($D$97*(1-(ABS($D$96-D58)/$D$96)),7)</f>
        <v>40.443496400000001</v>
      </c>
      <c r="F58" s="414">
        <v>32.5</v>
      </c>
      <c r="G58" s="455">
        <f t="shared" ref="G58:G89" si="0">E58+F58</f>
        <v>72.943496400000001</v>
      </c>
      <c r="H58" s="404">
        <v>1</v>
      </c>
      <c r="I58" s="492">
        <v>35</v>
      </c>
      <c r="J58" s="410" t="s">
        <v>552</v>
      </c>
      <c r="K58" s="435" t="s">
        <v>579</v>
      </c>
      <c r="L58" s="436">
        <v>2015.7850000000001</v>
      </c>
      <c r="M58" s="454">
        <v>15.1882099</v>
      </c>
      <c r="N58" s="414">
        <v>32.5</v>
      </c>
      <c r="O58" s="499">
        <v>47.688209900000004</v>
      </c>
      <c r="P58" s="469"/>
    </row>
    <row r="59" spans="1:16" ht="15" customHeight="1">
      <c r="A59" s="488">
        <v>3</v>
      </c>
      <c r="B59" s="410" t="s">
        <v>142</v>
      </c>
      <c r="C59" s="435" t="s">
        <v>579</v>
      </c>
      <c r="D59" s="436">
        <v>1114.53</v>
      </c>
      <c r="E59" s="491">
        <f t="shared" ref="E59:E89" si="1">ROUND($D$97*(1-(ABS($D$96-D59)/$D$96)),7)</f>
        <v>66.244085799999993</v>
      </c>
      <c r="F59" s="490">
        <v>32.25</v>
      </c>
      <c r="G59" s="455">
        <f t="shared" si="0"/>
        <v>98.494085799999993</v>
      </c>
      <c r="H59" s="404">
        <v>2</v>
      </c>
      <c r="I59" s="492">
        <v>25</v>
      </c>
      <c r="J59" s="410" t="s">
        <v>456</v>
      </c>
      <c r="K59" s="435" t="s">
        <v>579</v>
      </c>
      <c r="L59" s="436">
        <v>1613.4213999999999</v>
      </c>
      <c r="M59" s="454">
        <v>39.103410799999999</v>
      </c>
      <c r="N59" s="414">
        <v>32.5</v>
      </c>
      <c r="O59" s="499">
        <v>71.603410800000006</v>
      </c>
      <c r="P59" s="469"/>
    </row>
    <row r="60" spans="1:16" ht="15" customHeight="1">
      <c r="A60" s="488">
        <v>4</v>
      </c>
      <c r="B60" s="410" t="s">
        <v>565</v>
      </c>
      <c r="C60" s="435" t="s">
        <v>579</v>
      </c>
      <c r="D60" s="436">
        <v>996.77599999999995</v>
      </c>
      <c r="E60" s="491">
        <f t="shared" si="1"/>
        <v>59.245165999999998</v>
      </c>
      <c r="F60" s="490">
        <v>32.5</v>
      </c>
      <c r="G60" s="455">
        <f t="shared" si="0"/>
        <v>91.745165999999998</v>
      </c>
      <c r="H60" s="404">
        <v>3</v>
      </c>
      <c r="I60" s="492">
        <v>2</v>
      </c>
      <c r="J60" s="410" t="s">
        <v>72</v>
      </c>
      <c r="K60" s="435" t="s">
        <v>579</v>
      </c>
      <c r="L60" s="436">
        <v>1590.875</v>
      </c>
      <c r="M60" s="454">
        <v>40.443496400000001</v>
      </c>
      <c r="N60" s="414">
        <v>32.5</v>
      </c>
      <c r="O60" s="499">
        <v>72.943496400000001</v>
      </c>
      <c r="P60" s="469"/>
    </row>
    <row r="61" spans="1:16" ht="15" customHeight="1">
      <c r="A61" s="488">
        <v>5</v>
      </c>
      <c r="B61" s="410" t="s">
        <v>143</v>
      </c>
      <c r="C61" s="435" t="s">
        <v>579</v>
      </c>
      <c r="D61" s="468">
        <v>1196.8479199999999</v>
      </c>
      <c r="E61" s="491">
        <f t="shared" si="1"/>
        <v>63.8632013</v>
      </c>
      <c r="F61" s="490">
        <v>32.5</v>
      </c>
      <c r="G61" s="455">
        <f t="shared" si="0"/>
        <v>96.3632013</v>
      </c>
      <c r="H61" s="404">
        <v>4</v>
      </c>
      <c r="I61" s="492">
        <v>36</v>
      </c>
      <c r="J61" s="410" t="s">
        <v>561</v>
      </c>
      <c r="K61" s="435" t="s">
        <v>579</v>
      </c>
      <c r="L61" s="436">
        <v>1576.7669999999998</v>
      </c>
      <c r="M61" s="454">
        <v>41.2820307</v>
      </c>
      <c r="N61" s="414">
        <v>32.5</v>
      </c>
      <c r="O61" s="499">
        <v>73.782030700000007</v>
      </c>
      <c r="P61" s="469"/>
    </row>
    <row r="62" spans="1:16" ht="15" customHeight="1">
      <c r="A62" s="488">
        <v>6</v>
      </c>
      <c r="B62" s="410" t="s">
        <v>144</v>
      </c>
      <c r="C62" s="435" t="s">
        <v>579</v>
      </c>
      <c r="D62" s="436">
        <v>851.76450000000011</v>
      </c>
      <c r="E62" s="491">
        <f t="shared" si="1"/>
        <v>50.626147899999999</v>
      </c>
      <c r="F62" s="490">
        <v>32.5</v>
      </c>
      <c r="G62" s="455">
        <f t="shared" si="0"/>
        <v>83.126147900000007</v>
      </c>
      <c r="H62" s="404">
        <v>5</v>
      </c>
      <c r="I62" s="492">
        <v>24</v>
      </c>
      <c r="J62" s="410" t="s">
        <v>427</v>
      </c>
      <c r="K62" s="435" t="s">
        <v>579</v>
      </c>
      <c r="L62" s="436">
        <v>1417.7655</v>
      </c>
      <c r="M62" s="454">
        <v>50.732569400000003</v>
      </c>
      <c r="N62" s="414">
        <v>32.5</v>
      </c>
      <c r="O62" s="499">
        <v>83.232569400000003</v>
      </c>
      <c r="P62" s="469"/>
    </row>
    <row r="63" spans="1:16" ht="19.5">
      <c r="A63" s="488">
        <v>7</v>
      </c>
      <c r="B63" s="410" t="s">
        <v>145</v>
      </c>
      <c r="C63" s="435" t="s">
        <v>579</v>
      </c>
      <c r="D63" s="436">
        <v>994.12600000000009</v>
      </c>
      <c r="E63" s="491">
        <f t="shared" si="1"/>
        <v>59.087658500000003</v>
      </c>
      <c r="F63" s="490">
        <v>32.5</v>
      </c>
      <c r="G63" s="455">
        <f t="shared" si="0"/>
        <v>91.587658500000003</v>
      </c>
      <c r="H63" s="404">
        <v>6</v>
      </c>
      <c r="I63" s="492">
        <v>28</v>
      </c>
      <c r="J63" s="410" t="s">
        <v>480</v>
      </c>
      <c r="K63" s="435" t="s">
        <v>579</v>
      </c>
      <c r="L63" s="436">
        <v>1411.0766666666666</v>
      </c>
      <c r="M63" s="454">
        <v>51.130132199999998</v>
      </c>
      <c r="N63" s="414">
        <v>32.5</v>
      </c>
      <c r="O63" s="499">
        <v>83.630132199999991</v>
      </c>
      <c r="P63" s="469"/>
    </row>
    <row r="64" spans="1:16" ht="15" customHeight="1">
      <c r="A64" s="488">
        <v>8</v>
      </c>
      <c r="B64" s="410" t="s">
        <v>207</v>
      </c>
      <c r="C64" s="435" t="s">
        <v>579</v>
      </c>
      <c r="D64" s="468">
        <v>1376.2540995314494</v>
      </c>
      <c r="E64" s="491">
        <f t="shared" si="1"/>
        <v>53.199873799999999</v>
      </c>
      <c r="F64" s="490">
        <v>32.5</v>
      </c>
      <c r="G64" s="455">
        <f t="shared" si="0"/>
        <v>85.699873800000006</v>
      </c>
      <c r="H64" s="404">
        <v>7</v>
      </c>
      <c r="I64" s="492">
        <v>8</v>
      </c>
      <c r="J64" s="410" t="s">
        <v>207</v>
      </c>
      <c r="K64" s="435" t="s">
        <v>579</v>
      </c>
      <c r="L64" s="468">
        <v>1376.2540995314494</v>
      </c>
      <c r="M64" s="491">
        <v>53.199873799999999</v>
      </c>
      <c r="N64" s="490">
        <v>32.5</v>
      </c>
      <c r="O64" s="499">
        <v>85.699873800000006</v>
      </c>
      <c r="P64" s="469"/>
    </row>
    <row r="65" spans="1:16" ht="19.5">
      <c r="A65" s="488">
        <v>9</v>
      </c>
      <c r="B65" s="410" t="s">
        <v>633</v>
      </c>
      <c r="C65" s="435" t="s">
        <v>579</v>
      </c>
      <c r="D65" s="436">
        <v>925.76699999999994</v>
      </c>
      <c r="E65" s="491">
        <f t="shared" si="1"/>
        <v>55.0246189</v>
      </c>
      <c r="F65" s="490">
        <v>32.5</v>
      </c>
      <c r="G65" s="455">
        <f t="shared" si="0"/>
        <v>87.524618900000007</v>
      </c>
      <c r="H65" s="404">
        <v>8</v>
      </c>
      <c r="I65" s="492">
        <v>15</v>
      </c>
      <c r="J65" s="410" t="s">
        <v>361</v>
      </c>
      <c r="K65" s="435" t="s">
        <v>579</v>
      </c>
      <c r="L65" s="436">
        <v>1317.7545</v>
      </c>
      <c r="M65" s="491">
        <v>56.676902300000002</v>
      </c>
      <c r="N65" s="490">
        <v>32.5</v>
      </c>
      <c r="O65" s="499">
        <v>89.176902299999995</v>
      </c>
      <c r="P65" s="469"/>
    </row>
    <row r="66" spans="1:16" ht="19.5">
      <c r="A66" s="488">
        <v>14</v>
      </c>
      <c r="B66" s="410" t="s">
        <v>357</v>
      </c>
      <c r="C66" s="435" t="s">
        <v>579</v>
      </c>
      <c r="D66" s="436">
        <v>1043.0813333333333</v>
      </c>
      <c r="E66" s="491">
        <f t="shared" si="1"/>
        <v>61.997406400000003</v>
      </c>
      <c r="F66" s="490">
        <v>32.5</v>
      </c>
      <c r="G66" s="455">
        <f t="shared" si="0"/>
        <v>94.497406400000003</v>
      </c>
      <c r="H66" s="404">
        <v>9</v>
      </c>
      <c r="I66" s="492">
        <v>45</v>
      </c>
      <c r="J66" s="410" t="s">
        <v>438</v>
      </c>
      <c r="K66" s="435" t="s">
        <v>579</v>
      </c>
      <c r="L66" s="436">
        <v>1296.673</v>
      </c>
      <c r="M66" s="454">
        <v>57.929918999999998</v>
      </c>
      <c r="N66" s="414">
        <v>32.5</v>
      </c>
      <c r="O66" s="499">
        <v>90.429918999999998</v>
      </c>
      <c r="P66" s="469"/>
    </row>
    <row r="67" spans="1:16" ht="19.5">
      <c r="A67" s="488">
        <v>15</v>
      </c>
      <c r="B67" s="410" t="s">
        <v>361</v>
      </c>
      <c r="C67" s="435" t="s">
        <v>579</v>
      </c>
      <c r="D67" s="436">
        <v>1317.7545</v>
      </c>
      <c r="E67" s="491">
        <f t="shared" si="1"/>
        <v>56.676902300000002</v>
      </c>
      <c r="F67" s="490">
        <v>32.5</v>
      </c>
      <c r="G67" s="455">
        <f t="shared" si="0"/>
        <v>89.176902299999995</v>
      </c>
      <c r="H67" s="404">
        <v>10</v>
      </c>
      <c r="I67" s="492">
        <v>17</v>
      </c>
      <c r="J67" s="410" t="s">
        <v>373</v>
      </c>
      <c r="K67" s="435" t="s">
        <v>579</v>
      </c>
      <c r="L67" s="436">
        <v>1263.0317</v>
      </c>
      <c r="M67" s="491">
        <v>59.929449900000002</v>
      </c>
      <c r="N67" s="490">
        <v>32.5</v>
      </c>
      <c r="O67" s="499">
        <v>92.429449900000009</v>
      </c>
      <c r="P67" s="469"/>
    </row>
    <row r="68" spans="1:16" ht="19.5">
      <c r="A68" s="488">
        <v>16</v>
      </c>
      <c r="B68" s="410" t="s">
        <v>362</v>
      </c>
      <c r="C68" s="435" t="s">
        <v>579</v>
      </c>
      <c r="D68" s="436">
        <v>1146.056</v>
      </c>
      <c r="E68" s="491">
        <f t="shared" si="1"/>
        <v>66.882109999999997</v>
      </c>
      <c r="F68" s="490">
        <v>32.5</v>
      </c>
      <c r="G68" s="455">
        <f t="shared" si="0"/>
        <v>99.382109999999997</v>
      </c>
      <c r="H68" s="404">
        <v>11</v>
      </c>
      <c r="I68" s="492">
        <v>21</v>
      </c>
      <c r="J68" s="445" t="s">
        <v>412</v>
      </c>
      <c r="K68" s="435" t="s">
        <v>579</v>
      </c>
      <c r="L68" s="436">
        <v>1220.8000000000002</v>
      </c>
      <c r="M68" s="491">
        <v>62.439566499999998</v>
      </c>
      <c r="N68" s="490">
        <v>31.5</v>
      </c>
      <c r="O68" s="499">
        <v>93.939566499999998</v>
      </c>
      <c r="P68" s="469"/>
    </row>
    <row r="69" spans="1:16" ht="19.5">
      <c r="A69" s="488">
        <v>17</v>
      </c>
      <c r="B69" s="410" t="s">
        <v>373</v>
      </c>
      <c r="C69" s="435" t="s">
        <v>579</v>
      </c>
      <c r="D69" s="436">
        <v>1263.0317</v>
      </c>
      <c r="E69" s="491">
        <f t="shared" si="1"/>
        <v>59.929449900000002</v>
      </c>
      <c r="F69" s="490">
        <v>32.5</v>
      </c>
      <c r="G69" s="455">
        <f t="shared" si="0"/>
        <v>92.429449900000009</v>
      </c>
      <c r="H69" s="404">
        <v>12</v>
      </c>
      <c r="I69" s="492">
        <v>42</v>
      </c>
      <c r="J69" s="410" t="s">
        <v>311</v>
      </c>
      <c r="K69" s="435" t="s">
        <v>579</v>
      </c>
      <c r="L69" s="436">
        <v>1198.8325</v>
      </c>
      <c r="M69" s="454">
        <v>63.745244200000002</v>
      </c>
      <c r="N69" s="414">
        <v>32.5</v>
      </c>
      <c r="O69" s="499">
        <v>96.245244200000002</v>
      </c>
      <c r="P69" s="469"/>
    </row>
    <row r="70" spans="1:16" ht="19.5">
      <c r="A70" s="488">
        <v>18</v>
      </c>
      <c r="B70" s="410" t="s">
        <v>381</v>
      </c>
      <c r="C70" s="435" t="s">
        <v>579</v>
      </c>
      <c r="D70" s="436">
        <v>944.81500000000005</v>
      </c>
      <c r="E70" s="491">
        <f t="shared" si="1"/>
        <v>56.156770899999998</v>
      </c>
      <c r="F70" s="490">
        <v>32.5</v>
      </c>
      <c r="G70" s="455">
        <f t="shared" si="0"/>
        <v>88.656770899999998</v>
      </c>
      <c r="H70" s="404">
        <v>13</v>
      </c>
      <c r="I70" s="492">
        <v>5</v>
      </c>
      <c r="J70" s="410" t="s">
        <v>143</v>
      </c>
      <c r="K70" s="435" t="s">
        <v>579</v>
      </c>
      <c r="L70" s="468">
        <v>1196.8479199999999</v>
      </c>
      <c r="M70" s="491">
        <v>63.8632013</v>
      </c>
      <c r="N70" s="490">
        <v>32.5</v>
      </c>
      <c r="O70" s="499">
        <v>96.3632013</v>
      </c>
      <c r="P70" s="469"/>
    </row>
    <row r="71" spans="1:16" ht="19.5">
      <c r="A71" s="488">
        <v>20</v>
      </c>
      <c r="B71" s="410" t="s">
        <v>399</v>
      </c>
      <c r="C71" s="435" t="s">
        <v>579</v>
      </c>
      <c r="D71" s="436">
        <v>514.62249999999995</v>
      </c>
      <c r="E71" s="491">
        <f t="shared" si="1"/>
        <v>30.587509600000001</v>
      </c>
      <c r="F71" s="490">
        <v>32.5</v>
      </c>
      <c r="G71" s="455">
        <f t="shared" si="0"/>
        <v>63.087509600000004</v>
      </c>
      <c r="H71" s="404">
        <v>14</v>
      </c>
      <c r="I71" s="492">
        <v>29</v>
      </c>
      <c r="J71" s="410" t="s">
        <v>73</v>
      </c>
      <c r="K71" s="435" t="s">
        <v>579</v>
      </c>
      <c r="L71" s="436">
        <v>1194.8601105384316</v>
      </c>
      <c r="M71" s="454">
        <v>63.981350300000003</v>
      </c>
      <c r="N71" s="414">
        <v>32.5</v>
      </c>
      <c r="O71" s="499">
        <v>96.481350300000003</v>
      </c>
      <c r="P71" s="469"/>
    </row>
    <row r="72" spans="1:16" ht="19.5">
      <c r="A72" s="488">
        <v>21</v>
      </c>
      <c r="B72" s="445" t="s">
        <v>412</v>
      </c>
      <c r="C72" s="435" t="s">
        <v>579</v>
      </c>
      <c r="D72" s="436">
        <v>1220.8000000000002</v>
      </c>
      <c r="E72" s="491">
        <f t="shared" si="1"/>
        <v>62.439566499999998</v>
      </c>
      <c r="F72" s="490">
        <v>31.5</v>
      </c>
      <c r="G72" s="455">
        <f t="shared" si="0"/>
        <v>93.939566499999998</v>
      </c>
      <c r="H72" s="404">
        <v>15</v>
      </c>
      <c r="I72" s="492">
        <v>31</v>
      </c>
      <c r="J72" s="410" t="s">
        <v>512</v>
      </c>
      <c r="K72" s="435" t="s">
        <v>579</v>
      </c>
      <c r="L72" s="436">
        <v>1154.2376215800618</v>
      </c>
      <c r="M72" s="454">
        <v>66.395820700000002</v>
      </c>
      <c r="N72" s="414">
        <v>32.5</v>
      </c>
      <c r="O72" s="499">
        <v>98.895820700000002</v>
      </c>
      <c r="P72" s="502">
        <v>3</v>
      </c>
    </row>
    <row r="73" spans="1:16" ht="19.5">
      <c r="A73" s="488">
        <v>23</v>
      </c>
      <c r="B73" s="410" t="s">
        <v>595</v>
      </c>
      <c r="C73" s="435" t="s">
        <v>579</v>
      </c>
      <c r="D73" s="436">
        <v>971.21380000000022</v>
      </c>
      <c r="E73" s="454">
        <f t="shared" si="1"/>
        <v>57.725830899999998</v>
      </c>
      <c r="F73" s="414">
        <v>32.5</v>
      </c>
      <c r="G73" s="455">
        <f t="shared" si="0"/>
        <v>90.225830900000005</v>
      </c>
      <c r="H73" s="404">
        <v>16</v>
      </c>
      <c r="I73" s="492">
        <v>16</v>
      </c>
      <c r="J73" s="410" t="s">
        <v>362</v>
      </c>
      <c r="K73" s="435" t="s">
        <v>579</v>
      </c>
      <c r="L73" s="436">
        <v>1146.056</v>
      </c>
      <c r="M73" s="491">
        <v>66.882109999999997</v>
      </c>
      <c r="N73" s="490">
        <v>32.5</v>
      </c>
      <c r="O73" s="500">
        <v>99.382109999999997</v>
      </c>
      <c r="P73" s="502">
        <v>2</v>
      </c>
    </row>
    <row r="74" spans="1:16" ht="14.25" customHeight="1">
      <c r="A74" s="488">
        <v>24</v>
      </c>
      <c r="B74" s="410" t="s">
        <v>427</v>
      </c>
      <c r="C74" s="435" t="s">
        <v>579</v>
      </c>
      <c r="D74" s="436">
        <v>1417.7655</v>
      </c>
      <c r="E74" s="454">
        <f t="shared" si="1"/>
        <v>50.732569400000003</v>
      </c>
      <c r="F74" s="414">
        <v>32.5</v>
      </c>
      <c r="G74" s="455">
        <f t="shared" si="0"/>
        <v>83.232569400000003</v>
      </c>
      <c r="H74" s="404">
        <v>17</v>
      </c>
      <c r="I74" s="493">
        <v>38</v>
      </c>
      <c r="J74" s="494" t="s">
        <v>265</v>
      </c>
      <c r="K74" s="435" t="s">
        <v>579</v>
      </c>
      <c r="L74" s="495">
        <v>1125.2645</v>
      </c>
      <c r="M74" s="496">
        <v>67.5</v>
      </c>
      <c r="N74" s="497">
        <v>32.5</v>
      </c>
      <c r="O74" s="501">
        <f>M74+N74</f>
        <v>100</v>
      </c>
      <c r="P74" s="502">
        <v>1</v>
      </c>
    </row>
    <row r="75" spans="1:16" ht="15" customHeight="1">
      <c r="A75" s="488">
        <v>25</v>
      </c>
      <c r="B75" s="410" t="s">
        <v>456</v>
      </c>
      <c r="C75" s="435" t="s">
        <v>579</v>
      </c>
      <c r="D75" s="436">
        <v>1613.4213999999999</v>
      </c>
      <c r="E75" s="454">
        <f t="shared" si="1"/>
        <v>39.103410799999999</v>
      </c>
      <c r="F75" s="414">
        <v>32.5</v>
      </c>
      <c r="G75" s="455">
        <f t="shared" si="0"/>
        <v>71.603410800000006</v>
      </c>
      <c r="H75" s="404">
        <v>18</v>
      </c>
      <c r="I75" s="492">
        <v>3</v>
      </c>
      <c r="J75" s="410" t="s">
        <v>142</v>
      </c>
      <c r="K75" s="435" t="s">
        <v>579</v>
      </c>
      <c r="L75" s="436">
        <v>1114.53</v>
      </c>
      <c r="M75" s="491">
        <v>66.244085799999993</v>
      </c>
      <c r="N75" s="490">
        <v>32.25</v>
      </c>
      <c r="O75" s="499">
        <v>98.494085799999993</v>
      </c>
      <c r="P75" s="469"/>
    </row>
    <row r="76" spans="1:16" ht="15" customHeight="1">
      <c r="A76" s="488">
        <v>27</v>
      </c>
      <c r="B76" s="410" t="s">
        <v>471</v>
      </c>
      <c r="C76" s="435" t="s">
        <v>579</v>
      </c>
      <c r="D76" s="436">
        <v>949.23333333333323</v>
      </c>
      <c r="E76" s="454">
        <f t="shared" si="1"/>
        <v>56.419382499999998</v>
      </c>
      <c r="F76" s="414">
        <v>32.5</v>
      </c>
      <c r="G76" s="455">
        <f t="shared" si="0"/>
        <v>88.919382499999998</v>
      </c>
      <c r="H76" s="404">
        <v>19</v>
      </c>
      <c r="I76" s="492">
        <v>14</v>
      </c>
      <c r="J76" s="410" t="s">
        <v>357</v>
      </c>
      <c r="K76" s="435" t="s">
        <v>579</v>
      </c>
      <c r="L76" s="436">
        <v>1043.0813333333333</v>
      </c>
      <c r="M76" s="491">
        <v>61.997406400000003</v>
      </c>
      <c r="N76" s="490">
        <v>32.5</v>
      </c>
      <c r="O76" s="499">
        <v>94.497406400000003</v>
      </c>
    </row>
    <row r="77" spans="1:16" ht="15" customHeight="1">
      <c r="A77" s="488">
        <v>28</v>
      </c>
      <c r="B77" s="410" t="s">
        <v>480</v>
      </c>
      <c r="C77" s="435" t="s">
        <v>579</v>
      </c>
      <c r="D77" s="436">
        <v>1411.0766666666666</v>
      </c>
      <c r="E77" s="454">
        <f t="shared" si="1"/>
        <v>51.130132199999998</v>
      </c>
      <c r="F77" s="414">
        <v>32.5</v>
      </c>
      <c r="G77" s="455">
        <f t="shared" si="0"/>
        <v>83.630132199999991</v>
      </c>
      <c r="H77" s="404">
        <v>20</v>
      </c>
      <c r="I77" s="492">
        <v>4</v>
      </c>
      <c r="J77" s="410" t="s">
        <v>565</v>
      </c>
      <c r="K77" s="435" t="s">
        <v>579</v>
      </c>
      <c r="L77" s="436">
        <v>996.77599999999995</v>
      </c>
      <c r="M77" s="491">
        <v>59.245165999999998</v>
      </c>
      <c r="N77" s="490">
        <v>32.5</v>
      </c>
      <c r="O77" s="499">
        <v>91.745165999999998</v>
      </c>
    </row>
    <row r="78" spans="1:16" ht="15" customHeight="1">
      <c r="A78" s="488">
        <v>29</v>
      </c>
      <c r="B78" s="410" t="s">
        <v>73</v>
      </c>
      <c r="C78" s="435" t="s">
        <v>579</v>
      </c>
      <c r="D78" s="436">
        <v>1194.8601105384316</v>
      </c>
      <c r="E78" s="454">
        <f t="shared" si="1"/>
        <v>63.981350300000003</v>
      </c>
      <c r="F78" s="414">
        <v>32.5</v>
      </c>
      <c r="G78" s="455">
        <f t="shared" si="0"/>
        <v>96.481350300000003</v>
      </c>
      <c r="H78" s="404">
        <v>21</v>
      </c>
      <c r="I78" s="492">
        <v>7</v>
      </c>
      <c r="J78" s="410" t="s">
        <v>145</v>
      </c>
      <c r="K78" s="435" t="s">
        <v>579</v>
      </c>
      <c r="L78" s="436">
        <v>994.12600000000009</v>
      </c>
      <c r="M78" s="491">
        <v>59.087658500000003</v>
      </c>
      <c r="N78" s="490">
        <v>32.5</v>
      </c>
      <c r="O78" s="455">
        <v>91.587658500000003</v>
      </c>
    </row>
    <row r="79" spans="1:16" ht="15" customHeight="1">
      <c r="A79" s="488">
        <v>31</v>
      </c>
      <c r="B79" s="410" t="s">
        <v>512</v>
      </c>
      <c r="C79" s="435" t="s">
        <v>579</v>
      </c>
      <c r="D79" s="436">
        <v>1154.2376215800618</v>
      </c>
      <c r="E79" s="454">
        <f t="shared" si="1"/>
        <v>66.395820700000002</v>
      </c>
      <c r="F79" s="414">
        <v>32.5</v>
      </c>
      <c r="G79" s="455">
        <f t="shared" si="0"/>
        <v>98.895820700000002</v>
      </c>
      <c r="H79" s="404">
        <v>22</v>
      </c>
      <c r="I79" s="492">
        <v>37</v>
      </c>
      <c r="J79" s="410" t="s">
        <v>251</v>
      </c>
      <c r="K79" s="435" t="s">
        <v>579</v>
      </c>
      <c r="L79" s="436">
        <v>976.63625000000002</v>
      </c>
      <c r="M79" s="454">
        <v>58.0481239</v>
      </c>
      <c r="N79" s="414">
        <v>32.5</v>
      </c>
      <c r="O79" s="455">
        <v>90.548123900000007</v>
      </c>
    </row>
    <row r="80" spans="1:16" ht="15" customHeight="1">
      <c r="A80" s="446">
        <v>33</v>
      </c>
      <c r="B80" s="445" t="s">
        <v>539</v>
      </c>
      <c r="C80" s="435" t="s">
        <v>579</v>
      </c>
      <c r="D80" s="436">
        <v>487.32259999999997</v>
      </c>
      <c r="E80" s="454">
        <f t="shared" si="1"/>
        <v>28.964891099999999</v>
      </c>
      <c r="F80" s="414">
        <v>32.5</v>
      </c>
      <c r="G80" s="455">
        <f t="shared" si="0"/>
        <v>61.464891100000003</v>
      </c>
      <c r="H80" s="404">
        <v>23</v>
      </c>
      <c r="I80" s="492">
        <v>23</v>
      </c>
      <c r="J80" s="410" t="s">
        <v>595</v>
      </c>
      <c r="K80" s="435" t="s">
        <v>579</v>
      </c>
      <c r="L80" s="436">
        <v>971.21380000000022</v>
      </c>
      <c r="M80" s="454">
        <v>57.725830899999998</v>
      </c>
      <c r="N80" s="414">
        <v>32.5</v>
      </c>
      <c r="O80" s="455">
        <v>90.225830900000005</v>
      </c>
    </row>
    <row r="81" spans="1:15" ht="15" customHeight="1">
      <c r="A81" s="488">
        <v>34</v>
      </c>
      <c r="B81" s="410" t="s">
        <v>634</v>
      </c>
      <c r="C81" s="435" t="s">
        <v>579</v>
      </c>
      <c r="D81" s="436">
        <v>896.05000000000007</v>
      </c>
      <c r="E81" s="454">
        <f t="shared" si="1"/>
        <v>53.258335799999998</v>
      </c>
      <c r="F81" s="414">
        <v>32.5</v>
      </c>
      <c r="G81" s="455">
        <f t="shared" si="0"/>
        <v>85.758335799999998</v>
      </c>
      <c r="H81" s="404">
        <v>24</v>
      </c>
      <c r="I81" s="492">
        <v>27</v>
      </c>
      <c r="J81" s="410" t="s">
        <v>471</v>
      </c>
      <c r="K81" s="435" t="s">
        <v>579</v>
      </c>
      <c r="L81" s="436">
        <v>949.23333333333323</v>
      </c>
      <c r="M81" s="454">
        <v>56.419382499999998</v>
      </c>
      <c r="N81" s="414">
        <v>32.5</v>
      </c>
      <c r="O81" s="455">
        <v>88.919382499999998</v>
      </c>
    </row>
    <row r="82" spans="1:15" ht="15" customHeight="1">
      <c r="A82" s="488">
        <v>35</v>
      </c>
      <c r="B82" s="410" t="s">
        <v>552</v>
      </c>
      <c r="C82" s="435" t="s">
        <v>579</v>
      </c>
      <c r="D82" s="436">
        <v>2015.7850000000001</v>
      </c>
      <c r="E82" s="454">
        <f t="shared" si="1"/>
        <v>15.1882099</v>
      </c>
      <c r="F82" s="414">
        <v>32.5</v>
      </c>
      <c r="G82" s="455">
        <f t="shared" si="0"/>
        <v>47.688209900000004</v>
      </c>
      <c r="H82" s="404">
        <v>25</v>
      </c>
      <c r="I82" s="492">
        <v>18</v>
      </c>
      <c r="J82" s="410" t="s">
        <v>381</v>
      </c>
      <c r="K82" s="435" t="s">
        <v>579</v>
      </c>
      <c r="L82" s="436">
        <v>944.81500000000005</v>
      </c>
      <c r="M82" s="491">
        <v>56.156770899999998</v>
      </c>
      <c r="N82" s="490">
        <v>32.5</v>
      </c>
      <c r="O82" s="455">
        <v>88.656770899999998</v>
      </c>
    </row>
    <row r="83" spans="1:15" ht="15" customHeight="1">
      <c r="A83" s="488">
        <v>36</v>
      </c>
      <c r="B83" s="410" t="s">
        <v>561</v>
      </c>
      <c r="C83" s="435" t="s">
        <v>579</v>
      </c>
      <c r="D83" s="436">
        <v>1576.7669999999998</v>
      </c>
      <c r="E83" s="454">
        <f t="shared" si="1"/>
        <v>41.2820307</v>
      </c>
      <c r="F83" s="414">
        <v>32.5</v>
      </c>
      <c r="G83" s="455">
        <f t="shared" si="0"/>
        <v>73.782030700000007</v>
      </c>
      <c r="H83" s="404">
        <v>26</v>
      </c>
      <c r="I83" s="492">
        <v>9</v>
      </c>
      <c r="J83" s="410" t="s">
        <v>633</v>
      </c>
      <c r="K83" s="435" t="s">
        <v>579</v>
      </c>
      <c r="L83" s="436">
        <v>925.76699999999994</v>
      </c>
      <c r="M83" s="491">
        <v>55.0246189</v>
      </c>
      <c r="N83" s="490">
        <v>32.5</v>
      </c>
      <c r="O83" s="455">
        <v>87.524618900000007</v>
      </c>
    </row>
    <row r="84" spans="1:15" ht="15" customHeight="1">
      <c r="A84" s="488">
        <v>37</v>
      </c>
      <c r="B84" s="410" t="s">
        <v>251</v>
      </c>
      <c r="C84" s="435" t="s">
        <v>579</v>
      </c>
      <c r="D84" s="436">
        <v>976.63625000000002</v>
      </c>
      <c r="E84" s="454">
        <f t="shared" si="1"/>
        <v>58.0481239</v>
      </c>
      <c r="F84" s="414">
        <v>32.5</v>
      </c>
      <c r="G84" s="455">
        <f t="shared" si="0"/>
        <v>90.548123900000007</v>
      </c>
      <c r="H84" s="404">
        <v>27</v>
      </c>
      <c r="I84" s="492">
        <v>34</v>
      </c>
      <c r="J84" s="410" t="s">
        <v>634</v>
      </c>
      <c r="K84" s="435" t="s">
        <v>579</v>
      </c>
      <c r="L84" s="436">
        <v>896.05000000000007</v>
      </c>
      <c r="M84" s="454">
        <v>53.258335799999998</v>
      </c>
      <c r="N84" s="414">
        <v>32.5</v>
      </c>
      <c r="O84" s="455">
        <v>85.758335799999998</v>
      </c>
    </row>
    <row r="85" spans="1:15" ht="15" customHeight="1">
      <c r="A85" s="488">
        <v>38</v>
      </c>
      <c r="B85" s="410" t="s">
        <v>265</v>
      </c>
      <c r="C85" s="435" t="s">
        <v>579</v>
      </c>
      <c r="D85" s="436">
        <v>1125.2645</v>
      </c>
      <c r="E85" s="454">
        <f t="shared" si="1"/>
        <v>66.882109999999997</v>
      </c>
      <c r="F85" s="414">
        <v>32.5</v>
      </c>
      <c r="G85" s="455">
        <f t="shared" si="0"/>
        <v>99.382109999999997</v>
      </c>
      <c r="H85" s="404">
        <v>28</v>
      </c>
      <c r="I85" s="492">
        <v>6</v>
      </c>
      <c r="J85" s="410" t="s">
        <v>144</v>
      </c>
      <c r="K85" s="435" t="s">
        <v>579</v>
      </c>
      <c r="L85" s="436">
        <v>851.76450000000011</v>
      </c>
      <c r="M85" s="491">
        <v>50.626147899999999</v>
      </c>
      <c r="N85" s="490">
        <v>32.5</v>
      </c>
      <c r="O85" s="455">
        <v>83.126147900000007</v>
      </c>
    </row>
    <row r="86" spans="1:15" ht="15" customHeight="1">
      <c r="A86" s="488">
        <v>39</v>
      </c>
      <c r="B86" s="410" t="s">
        <v>343</v>
      </c>
      <c r="C86" s="435" t="s">
        <v>579</v>
      </c>
      <c r="D86" s="436">
        <v>707.24833333333333</v>
      </c>
      <c r="E86" s="454">
        <f t="shared" si="1"/>
        <v>42.0365708</v>
      </c>
      <c r="F86" s="414">
        <v>32.5</v>
      </c>
      <c r="G86" s="455">
        <f t="shared" si="0"/>
        <v>74.536570799999993</v>
      </c>
      <c r="H86" s="404">
        <v>29</v>
      </c>
      <c r="I86" s="492">
        <v>41</v>
      </c>
      <c r="J86" s="410" t="s">
        <v>302</v>
      </c>
      <c r="K86" s="435" t="s">
        <v>579</v>
      </c>
      <c r="L86" s="436">
        <v>778.06716666666659</v>
      </c>
      <c r="M86" s="454">
        <v>46.245814899999999</v>
      </c>
      <c r="N86" s="414">
        <v>32.5</v>
      </c>
      <c r="O86" s="455">
        <v>78.745814899999999</v>
      </c>
    </row>
    <row r="87" spans="1:15" ht="15" customHeight="1">
      <c r="A87" s="488">
        <v>41</v>
      </c>
      <c r="B87" s="410" t="s">
        <v>302</v>
      </c>
      <c r="C87" s="435" t="s">
        <v>579</v>
      </c>
      <c r="D87" s="436">
        <v>778.06716666666659</v>
      </c>
      <c r="E87" s="454">
        <f t="shared" si="1"/>
        <v>46.245814899999999</v>
      </c>
      <c r="F87" s="414">
        <v>32.5</v>
      </c>
      <c r="G87" s="455">
        <f t="shared" si="0"/>
        <v>78.745814899999999</v>
      </c>
      <c r="H87" s="404">
        <v>30</v>
      </c>
      <c r="I87" s="492">
        <v>39</v>
      </c>
      <c r="J87" s="410" t="s">
        <v>343</v>
      </c>
      <c r="K87" s="435" t="s">
        <v>579</v>
      </c>
      <c r="L87" s="436">
        <v>707.24833333333333</v>
      </c>
      <c r="M87" s="454">
        <v>42.0365708</v>
      </c>
      <c r="N87" s="414">
        <v>32.5</v>
      </c>
      <c r="O87" s="455">
        <v>74.536570799999993</v>
      </c>
    </row>
    <row r="88" spans="1:15" ht="15" customHeight="1">
      <c r="A88" s="488">
        <v>42</v>
      </c>
      <c r="B88" s="410" t="s">
        <v>311</v>
      </c>
      <c r="C88" s="435" t="s">
        <v>579</v>
      </c>
      <c r="D88" s="436">
        <v>1198.8325</v>
      </c>
      <c r="E88" s="454">
        <f t="shared" si="1"/>
        <v>63.745244200000002</v>
      </c>
      <c r="F88" s="414">
        <v>32.5</v>
      </c>
      <c r="G88" s="455">
        <f t="shared" si="0"/>
        <v>96.245244200000002</v>
      </c>
      <c r="H88" s="404">
        <v>31</v>
      </c>
      <c r="I88" s="492">
        <v>20</v>
      </c>
      <c r="J88" s="410" t="s">
        <v>399</v>
      </c>
      <c r="K88" s="435" t="s">
        <v>579</v>
      </c>
      <c r="L88" s="436">
        <v>514.62249999999995</v>
      </c>
      <c r="M88" s="491">
        <v>30.587509600000001</v>
      </c>
      <c r="N88" s="490">
        <v>32.5</v>
      </c>
      <c r="O88" s="455">
        <v>63.087509600000004</v>
      </c>
    </row>
    <row r="89" spans="1:15" ht="15" customHeight="1">
      <c r="A89" s="488">
        <v>45</v>
      </c>
      <c r="B89" s="410" t="s">
        <v>438</v>
      </c>
      <c r="C89" s="435" t="s">
        <v>579</v>
      </c>
      <c r="D89" s="436">
        <v>1296.673</v>
      </c>
      <c r="E89" s="454">
        <f t="shared" si="1"/>
        <v>57.929918999999998</v>
      </c>
      <c r="F89" s="414">
        <v>32.5</v>
      </c>
      <c r="G89" s="455">
        <f t="shared" si="0"/>
        <v>90.429918999999998</v>
      </c>
      <c r="H89" s="467">
        <v>32</v>
      </c>
      <c r="I89" s="446">
        <v>33</v>
      </c>
      <c r="J89" s="445" t="s">
        <v>539</v>
      </c>
      <c r="K89" s="435" t="s">
        <v>579</v>
      </c>
      <c r="L89" s="436">
        <v>487.32259999999997</v>
      </c>
      <c r="M89" s="454">
        <v>28.964891099999999</v>
      </c>
      <c r="N89" s="414">
        <v>32.5</v>
      </c>
      <c r="O89" s="455">
        <v>61.464891100000003</v>
      </c>
    </row>
    <row r="90" spans="1:15" ht="15" customHeight="1">
      <c r="A90" s="456"/>
      <c r="B90" s="413"/>
      <c r="C90" s="459"/>
      <c r="D90" s="457"/>
      <c r="E90" s="460"/>
      <c r="F90" s="408"/>
      <c r="G90" s="461"/>
      <c r="H90" s="489"/>
    </row>
    <row r="91" spans="1:15" ht="15" customHeight="1">
      <c r="A91" s="456"/>
      <c r="B91" s="413"/>
      <c r="C91" s="459"/>
      <c r="D91" s="457"/>
      <c r="E91" s="460"/>
      <c r="F91" s="408"/>
      <c r="G91" s="461"/>
    </row>
    <row r="92" spans="1:15" ht="15" customHeight="1">
      <c r="A92" s="456"/>
      <c r="B92" s="413"/>
      <c r="C92" s="459"/>
      <c r="D92" s="457"/>
      <c r="E92" s="460"/>
      <c r="F92" s="408"/>
      <c r="G92" s="461"/>
    </row>
    <row r="93" spans="1:15" ht="15" customHeight="1">
      <c r="A93" s="408"/>
      <c r="B93" s="405"/>
      <c r="E93" s="460"/>
      <c r="F93" s="408"/>
      <c r="G93" s="461"/>
    </row>
    <row r="94" spans="1:15" ht="15" customHeight="1">
      <c r="B94" s="410" t="s">
        <v>616</v>
      </c>
      <c r="E94" s="460"/>
      <c r="F94" s="408"/>
      <c r="G94" s="461"/>
    </row>
    <row r="95" spans="1:15" ht="15" customHeight="1">
      <c r="B95" s="410" t="s">
        <v>619</v>
      </c>
      <c r="C95" s="410"/>
      <c r="D95" s="462">
        <v>32</v>
      </c>
      <c r="E95" s="460" t="s">
        <v>643</v>
      </c>
      <c r="F95" s="408"/>
      <c r="G95" s="461"/>
    </row>
    <row r="96" spans="1:15" ht="15" customHeight="1">
      <c r="B96" s="449" t="s">
        <v>617</v>
      </c>
      <c r="C96" s="437" t="s">
        <v>618</v>
      </c>
      <c r="D96" s="463">
        <f>MEDIAN(D58:D89)</f>
        <v>1135.6602499999999</v>
      </c>
      <c r="E96" s="460"/>
      <c r="F96" s="408"/>
      <c r="G96" s="461"/>
    </row>
    <row r="97" spans="2:7" ht="15" customHeight="1">
      <c r="B97" s="449" t="s">
        <v>630</v>
      </c>
      <c r="C97" s="437"/>
      <c r="D97" s="464">
        <v>67.5</v>
      </c>
      <c r="E97" s="460"/>
      <c r="F97" s="408"/>
      <c r="G97" s="461"/>
    </row>
    <row r="98" spans="2:7" ht="15" customHeight="1">
      <c r="B98" s="450" t="s">
        <v>620</v>
      </c>
      <c r="C98" s="437"/>
      <c r="D98" s="458">
        <v>100</v>
      </c>
      <c r="E98" s="460"/>
      <c r="F98" s="408"/>
      <c r="G98" s="461"/>
    </row>
    <row r="99" spans="2:7" ht="15" customHeight="1">
      <c r="B99" s="413"/>
      <c r="C99" s="413"/>
      <c r="D99" s="413"/>
      <c r="E99" s="460"/>
      <c r="F99" s="408"/>
      <c r="G99" s="461"/>
    </row>
    <row r="100" spans="2:7" ht="15" customHeight="1">
      <c r="E100" s="460"/>
      <c r="F100" s="408"/>
      <c r="G100" s="461"/>
    </row>
    <row r="101" spans="2:7" ht="15" customHeight="1">
      <c r="E101" s="460"/>
      <c r="F101" s="408"/>
      <c r="G101" s="461"/>
    </row>
    <row r="102" spans="2:7" ht="15" customHeight="1">
      <c r="E102" s="460"/>
      <c r="F102" s="408"/>
      <c r="G102" s="461"/>
    </row>
    <row r="103" spans="2:7" ht="15" customHeight="1">
      <c r="E103" s="460"/>
      <c r="F103" s="408"/>
      <c r="G103" s="461"/>
    </row>
    <row r="104" spans="2:7" ht="15" customHeight="1">
      <c r="E104" s="460"/>
      <c r="F104" s="408"/>
      <c r="G104" s="461"/>
    </row>
    <row r="105" spans="2:7" ht="15" customHeight="1">
      <c r="E105" s="460"/>
      <c r="F105" s="408"/>
      <c r="G105" s="461"/>
    </row>
    <row r="106" spans="2:7" ht="15" customHeight="1">
      <c r="E106" s="460"/>
      <c r="F106" s="408"/>
      <c r="G106" s="461"/>
    </row>
    <row r="107" spans="2:7" ht="15" customHeight="1">
      <c r="E107" s="460"/>
      <c r="F107" s="408"/>
      <c r="G107" s="461"/>
    </row>
    <row r="108" spans="2:7" ht="15" customHeight="1">
      <c r="E108" s="413"/>
    </row>
    <row r="109" spans="2:7" ht="15" customHeight="1">
      <c r="E109" s="413"/>
    </row>
    <row r="110" spans="2:7" ht="15" customHeight="1"/>
    <row r="111" spans="2:7" ht="15" customHeight="1">
      <c r="E111" s="413"/>
      <c r="F111" s="443"/>
    </row>
    <row r="112" spans="2:7" ht="15" customHeight="1">
      <c r="E112" s="413"/>
    </row>
    <row r="113" spans="5:7" ht="15" customHeight="1">
      <c r="E113" s="413"/>
    </row>
    <row r="114" spans="5:7" ht="15" customHeight="1"/>
    <row r="115" spans="5:7" ht="15" customHeight="1"/>
    <row r="116" spans="5:7" ht="15" customHeight="1"/>
    <row r="117" spans="5:7" ht="15" customHeight="1"/>
    <row r="118" spans="5:7" ht="15" customHeight="1"/>
    <row r="119" spans="5:7" ht="15" customHeight="1"/>
    <row r="120" spans="5:7" ht="15" customHeight="1"/>
    <row r="121" spans="5:7" ht="15" customHeight="1"/>
    <row r="125" spans="5:7">
      <c r="E125" s="405"/>
      <c r="F125" s="405"/>
      <c r="G125" s="405"/>
    </row>
    <row r="126" spans="5:7">
      <c r="E126" s="448"/>
      <c r="F126" s="413"/>
      <c r="G126" s="413"/>
    </row>
    <row r="127" spans="5:7">
      <c r="E127" s="413"/>
      <c r="F127" s="413"/>
      <c r="G127" s="413"/>
    </row>
    <row r="128" spans="5:7">
      <c r="E128" s="413"/>
      <c r="F128" s="448"/>
      <c r="G128" s="448"/>
    </row>
  </sheetData>
  <sortState xmlns:xlrd2="http://schemas.microsoft.com/office/spreadsheetml/2017/richdata2" ref="I58:O89">
    <sortCondition descending="1" ref="L58:L89"/>
  </sortState>
  <mergeCells count="56">
    <mergeCell ref="F51:G51"/>
    <mergeCell ref="F52:G52"/>
    <mergeCell ref="F53:G53"/>
    <mergeCell ref="A56:G56"/>
    <mergeCell ref="I56:P56"/>
    <mergeCell ref="F6:G6"/>
    <mergeCell ref="F7:G7"/>
    <mergeCell ref="F8:G8"/>
    <mergeCell ref="F9:G9"/>
    <mergeCell ref="F10:G10"/>
    <mergeCell ref="F31:G31"/>
    <mergeCell ref="F32:G32"/>
    <mergeCell ref="F33:G33"/>
    <mergeCell ref="F34:G34"/>
    <mergeCell ref="F35:G35"/>
    <mergeCell ref="F36:G36"/>
    <mergeCell ref="F37:G37"/>
    <mergeCell ref="F38:G38"/>
    <mergeCell ref="F39:G39"/>
    <mergeCell ref="F40:G40"/>
    <mergeCell ref="F48:G48"/>
    <mergeCell ref="F49:G49"/>
    <mergeCell ref="F50:G50"/>
    <mergeCell ref="F41:G41"/>
    <mergeCell ref="F42:G42"/>
    <mergeCell ref="F43:G43"/>
    <mergeCell ref="F44:G44"/>
    <mergeCell ref="F45:G45"/>
    <mergeCell ref="F46:G46"/>
    <mergeCell ref="F47:G47"/>
    <mergeCell ref="F27:G27"/>
    <mergeCell ref="F28:G28"/>
    <mergeCell ref="F29:G29"/>
    <mergeCell ref="F30:G30"/>
    <mergeCell ref="F21:G21"/>
    <mergeCell ref="F22:G22"/>
    <mergeCell ref="F23:G23"/>
    <mergeCell ref="F24:G24"/>
    <mergeCell ref="F25:G25"/>
    <mergeCell ref="F26:G26"/>
    <mergeCell ref="F19:G19"/>
    <mergeCell ref="F20:G20"/>
    <mergeCell ref="A1:G1"/>
    <mergeCell ref="A2:G2"/>
    <mergeCell ref="A3:G3"/>
    <mergeCell ref="A4:G4"/>
    <mergeCell ref="A5:B5"/>
    <mergeCell ref="D5:G5"/>
    <mergeCell ref="F16:G16"/>
    <mergeCell ref="F17:G17"/>
    <mergeCell ref="F18:G18"/>
    <mergeCell ref="F11:G11"/>
    <mergeCell ref="F12:G12"/>
    <mergeCell ref="F13:G13"/>
    <mergeCell ref="F14:G14"/>
    <mergeCell ref="F15:G15"/>
  </mergeCells>
  <conditionalFormatting sqref="C16">
    <cfRule type="containsText" dxfId="3766" priority="172" operator="containsText" text="N">
      <formula>NOT(ISERROR(SEARCH("N",C16)))</formula>
    </cfRule>
    <cfRule type="containsText" dxfId="3765" priority="173" operator="containsText" text="CUMPLE">
      <formula>NOT(ISERROR(SEARCH("CUMPLE",C16)))</formula>
    </cfRule>
    <cfRule type="containsText" dxfId="3764" priority="174" operator="containsText" text="N">
      <formula>NOT(ISERROR(SEARCH("N",C16)))</formula>
    </cfRule>
  </conditionalFormatting>
  <conditionalFormatting sqref="C17">
    <cfRule type="containsText" dxfId="3763" priority="169" operator="containsText" text="N">
      <formula>NOT(ISERROR(SEARCH("N",C17)))</formula>
    </cfRule>
    <cfRule type="containsText" dxfId="3762" priority="170" operator="containsText" text="CUMPLE">
      <formula>NOT(ISERROR(SEARCH("CUMPLE",C17)))</formula>
    </cfRule>
    <cfRule type="containsText" dxfId="3761" priority="171" operator="containsText" text="N">
      <formula>NOT(ISERROR(SEARCH("N",C17)))</formula>
    </cfRule>
  </conditionalFormatting>
  <conditionalFormatting sqref="C19">
    <cfRule type="containsText" dxfId="3760" priority="166" operator="containsText" text="N">
      <formula>NOT(ISERROR(SEARCH("N",C19)))</formula>
    </cfRule>
    <cfRule type="containsText" dxfId="3759" priority="167" operator="containsText" text="CUMPLE">
      <formula>NOT(ISERROR(SEARCH("CUMPLE",C19)))</formula>
    </cfRule>
    <cfRule type="containsText" dxfId="3758" priority="168" operator="containsText" text="N">
      <formula>NOT(ISERROR(SEARCH("N",C19)))</formula>
    </cfRule>
  </conditionalFormatting>
  <conditionalFormatting sqref="C28">
    <cfRule type="containsText" dxfId="3757" priority="163" operator="containsText" text="N">
      <formula>NOT(ISERROR(SEARCH("N",C28)))</formula>
    </cfRule>
    <cfRule type="containsText" dxfId="3756" priority="164" operator="containsText" text="CUMPLE">
      <formula>NOT(ISERROR(SEARCH("CUMPLE",C28)))</formula>
    </cfRule>
    <cfRule type="containsText" dxfId="3755" priority="165" operator="containsText" text="N">
      <formula>NOT(ISERROR(SEARCH("N",C28)))</formula>
    </cfRule>
  </conditionalFormatting>
  <conditionalFormatting sqref="C32">
    <cfRule type="containsText" dxfId="3754" priority="160" operator="containsText" text="N">
      <formula>NOT(ISERROR(SEARCH("N",C32)))</formula>
    </cfRule>
    <cfRule type="containsText" dxfId="3753" priority="161" operator="containsText" text="CUMPLE">
      <formula>NOT(ISERROR(SEARCH("CUMPLE",C32)))</formula>
    </cfRule>
    <cfRule type="containsText" dxfId="3752" priority="162" operator="containsText" text="N">
      <formula>NOT(ISERROR(SEARCH("N",C32)))</formula>
    </cfRule>
  </conditionalFormatting>
  <conditionalFormatting sqref="C25">
    <cfRule type="containsText" dxfId="3751" priority="157" operator="containsText" text="N">
      <formula>NOT(ISERROR(SEARCH("N",C25)))</formula>
    </cfRule>
    <cfRule type="containsText" dxfId="3750" priority="158" operator="containsText" text="CUMPLE">
      <formula>NOT(ISERROR(SEARCH("CUMPLE",C25)))</formula>
    </cfRule>
    <cfRule type="containsText" dxfId="3749" priority="159" operator="containsText" text="N">
      <formula>NOT(ISERROR(SEARCH("N",C25)))</formula>
    </cfRule>
  </conditionalFormatting>
  <conditionalFormatting sqref="C36">
    <cfRule type="containsText" dxfId="3748" priority="154" operator="containsText" text="N">
      <formula>NOT(ISERROR(SEARCH("N",C36)))</formula>
    </cfRule>
    <cfRule type="containsText" dxfId="3747" priority="155" operator="containsText" text="CUMPLE">
      <formula>NOT(ISERROR(SEARCH("CUMPLE",C36)))</formula>
    </cfRule>
    <cfRule type="containsText" dxfId="3746" priority="156" operator="containsText" text="N">
      <formula>NOT(ISERROR(SEARCH("N",C36)))</formula>
    </cfRule>
  </conditionalFormatting>
  <conditionalFormatting sqref="C38">
    <cfRule type="containsText" dxfId="3745" priority="151" operator="containsText" text="N">
      <formula>NOT(ISERROR(SEARCH("N",C38)))</formula>
    </cfRule>
    <cfRule type="containsText" dxfId="3744" priority="152" operator="containsText" text="CUMPLE">
      <formula>NOT(ISERROR(SEARCH("CUMPLE",C38)))</formula>
    </cfRule>
    <cfRule type="containsText" dxfId="3743" priority="153" operator="containsText" text="N">
      <formula>NOT(ISERROR(SEARCH("N",C38)))</formula>
    </cfRule>
  </conditionalFormatting>
  <conditionalFormatting sqref="C46">
    <cfRule type="containsText" dxfId="3742" priority="148" operator="containsText" text="N">
      <formula>NOT(ISERROR(SEARCH("N",C46)))</formula>
    </cfRule>
    <cfRule type="containsText" dxfId="3741" priority="149" operator="containsText" text="CUMPLE">
      <formula>NOT(ISERROR(SEARCH("CUMPLE",C46)))</formula>
    </cfRule>
    <cfRule type="containsText" dxfId="3740" priority="150" operator="containsText" text="N">
      <formula>NOT(ISERROR(SEARCH("N",C46)))</formula>
    </cfRule>
  </conditionalFormatting>
  <conditionalFormatting sqref="C50">
    <cfRule type="containsText" dxfId="3739" priority="145" operator="containsText" text="N">
      <formula>NOT(ISERROR(SEARCH("N",C50)))</formula>
    </cfRule>
    <cfRule type="containsText" dxfId="3738" priority="146" operator="containsText" text="CUMPLE">
      <formula>NOT(ISERROR(SEARCH("CUMPLE",C50)))</formula>
    </cfRule>
    <cfRule type="containsText" dxfId="3737" priority="147" operator="containsText" text="N">
      <formula>NOT(ISERROR(SEARCH("N",C50)))</formula>
    </cfRule>
  </conditionalFormatting>
  <conditionalFormatting sqref="C7">
    <cfRule type="containsText" dxfId="3736" priority="142" operator="containsText" text="N">
      <formula>NOT(ISERROR(SEARCH("N",C7)))</formula>
    </cfRule>
    <cfRule type="containsText" dxfId="3735" priority="143" operator="containsText" text="CUMPLE">
      <formula>NOT(ISERROR(SEARCH("CUMPLE",C7)))</formula>
    </cfRule>
    <cfRule type="containsText" dxfId="3734" priority="144" operator="containsText" text="N">
      <formula>NOT(ISERROR(SEARCH("N",C7)))</formula>
    </cfRule>
  </conditionalFormatting>
  <conditionalFormatting sqref="C49">
    <cfRule type="containsText" dxfId="3733" priority="139" operator="containsText" text="N">
      <formula>NOT(ISERROR(SEARCH("N",C49)))</formula>
    </cfRule>
    <cfRule type="containsText" dxfId="3732" priority="140" operator="containsText" text="CUMPLE">
      <formula>NOT(ISERROR(SEARCH("CUMPLE",C49)))</formula>
    </cfRule>
    <cfRule type="containsText" dxfId="3731" priority="141" operator="containsText" text="N">
      <formula>NOT(ISERROR(SEARCH("N",C49)))</formula>
    </cfRule>
  </conditionalFormatting>
  <conditionalFormatting sqref="C52">
    <cfRule type="containsText" dxfId="3730" priority="136" operator="containsText" text="N">
      <formula>NOT(ISERROR(SEARCH("N",C52)))</formula>
    </cfRule>
    <cfRule type="containsText" dxfId="3729" priority="137" operator="containsText" text="CUMPLE">
      <formula>NOT(ISERROR(SEARCH("CUMPLE",C52)))</formula>
    </cfRule>
    <cfRule type="containsText" dxfId="3728" priority="138" operator="containsText" text="N">
      <formula>NOT(ISERROR(SEARCH("N",C52)))</formula>
    </cfRule>
  </conditionalFormatting>
  <conditionalFormatting sqref="C18">
    <cfRule type="containsText" dxfId="3727" priority="133" operator="containsText" text="N">
      <formula>NOT(ISERROR(SEARCH("N",C18)))</formula>
    </cfRule>
    <cfRule type="containsText" dxfId="3726" priority="134" operator="containsText" text="CUMPLE">
      <formula>NOT(ISERROR(SEARCH("CUMPLE",C18)))</formula>
    </cfRule>
    <cfRule type="containsText" dxfId="3725" priority="135" operator="containsText" text="N">
      <formula>NOT(ISERROR(SEARCH("N",C18)))</formula>
    </cfRule>
  </conditionalFormatting>
  <conditionalFormatting sqref="C53">
    <cfRule type="containsText" dxfId="3724" priority="46" operator="containsText" text="N">
      <formula>NOT(ISERROR(SEARCH("N",C53)))</formula>
    </cfRule>
    <cfRule type="containsText" dxfId="3723" priority="47" operator="containsText" text="CUMPLE">
      <formula>NOT(ISERROR(SEARCH("CUMPLE",C53)))</formula>
    </cfRule>
    <cfRule type="containsText" dxfId="3722" priority="48" operator="containsText" text="N">
      <formula>NOT(ISERROR(SEARCH("N",C53)))</formula>
    </cfRule>
  </conditionalFormatting>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59999389629810485"/>
    <pageSetUpPr fitToPage="1"/>
  </sheetPr>
  <dimension ref="B1:AA66"/>
  <sheetViews>
    <sheetView view="pageBreakPreview" topLeftCell="I1" zoomScale="59" zoomScaleNormal="85" zoomScaleSheetLayoutView="59" zoomScalePageLayoutView="85" workbookViewId="0">
      <selection activeCell="T56" sqref="T56"/>
    </sheetView>
  </sheetViews>
  <sheetFormatPr baseColWidth="10" defaultColWidth="11.42578125" defaultRowHeight="26.25"/>
  <cols>
    <col min="1" max="1" width="4.42578125" style="1" customWidth="1"/>
    <col min="2" max="2" width="11.42578125" style="23"/>
    <col min="3" max="3" width="52" style="1" customWidth="1"/>
    <col min="4" max="5" width="22.85546875" style="1" customWidth="1"/>
    <col min="6" max="6" width="23.42578125" style="1" customWidth="1"/>
    <col min="7" max="7" width="32" style="1" customWidth="1"/>
    <col min="8" max="8" width="32.5703125" style="1" customWidth="1"/>
    <col min="9" max="9" width="23.42578125" style="1" customWidth="1"/>
    <col min="10" max="10" width="21.28515625" style="1" customWidth="1"/>
    <col min="11" max="11" width="19.5703125" style="1" customWidth="1"/>
    <col min="12" max="12" width="22.7109375" style="1" customWidth="1"/>
    <col min="13" max="13" width="19.5703125" style="1" customWidth="1"/>
    <col min="14" max="14" width="20.28515625" style="1" customWidth="1"/>
    <col min="15" max="15" width="23.7109375" style="1" customWidth="1"/>
    <col min="16" max="16" width="26.28515625" style="1" customWidth="1"/>
    <col min="17" max="18" width="18" style="1" customWidth="1"/>
    <col min="19" max="19" width="26.85546875" style="1" customWidth="1"/>
    <col min="20" max="20" width="53.28515625" style="440" customWidth="1"/>
    <col min="21" max="22" width="4.85546875" style="1" customWidth="1"/>
    <col min="23" max="23" width="5.28515625" style="1" customWidth="1"/>
    <col min="24" max="24" width="15.140625" style="1" customWidth="1"/>
    <col min="25" max="25" width="13.28515625" style="1" customWidth="1"/>
    <col min="26" max="26" width="9.42578125" style="1" customWidth="1"/>
    <col min="27" max="27" width="7.85546875" style="1" customWidth="1"/>
    <col min="28" max="16384" width="11.42578125" style="1"/>
  </cols>
  <sheetData>
    <row r="1" spans="2:27" ht="33.75" customHeight="1">
      <c r="B1" s="522" t="s">
        <v>0</v>
      </c>
      <c r="C1" s="523"/>
      <c r="D1" s="523"/>
      <c r="E1" s="523"/>
      <c r="F1" s="523"/>
      <c r="G1" s="523"/>
      <c r="H1" s="523"/>
      <c r="I1" s="523"/>
      <c r="J1" s="523"/>
      <c r="K1" s="523"/>
      <c r="L1" s="523"/>
      <c r="M1" s="523"/>
      <c r="N1" s="523"/>
      <c r="O1" s="523"/>
      <c r="P1" s="523"/>
      <c r="Q1" s="523"/>
      <c r="R1" s="523"/>
      <c r="S1" s="523"/>
    </row>
    <row r="2" spans="2:27" ht="33.75" customHeight="1">
      <c r="B2" s="522" t="s">
        <v>7</v>
      </c>
      <c r="C2" s="523"/>
      <c r="D2" s="523"/>
      <c r="E2" s="523"/>
      <c r="F2" s="523"/>
      <c r="G2" s="523"/>
      <c r="H2" s="523"/>
      <c r="I2" s="523"/>
      <c r="J2" s="523"/>
      <c r="K2" s="523"/>
      <c r="L2" s="523"/>
      <c r="M2" s="523"/>
      <c r="N2" s="523"/>
      <c r="O2" s="523"/>
      <c r="P2" s="523"/>
      <c r="Q2" s="523"/>
      <c r="R2" s="523"/>
      <c r="S2" s="523"/>
      <c r="U2" s="23"/>
      <c r="V2" s="23"/>
      <c r="W2" s="23"/>
      <c r="X2" s="23"/>
      <c r="Y2" s="23"/>
      <c r="Z2" s="23"/>
      <c r="AA2" s="23"/>
    </row>
    <row r="3" spans="2:27" ht="33.75" customHeight="1">
      <c r="B3" s="522" t="s">
        <v>8</v>
      </c>
      <c r="C3" s="523"/>
      <c r="D3" s="523"/>
      <c r="E3" s="523"/>
      <c r="F3" s="523"/>
      <c r="G3" s="523"/>
      <c r="H3" s="523"/>
      <c r="I3" s="523"/>
      <c r="J3" s="523"/>
      <c r="K3" s="523"/>
      <c r="L3" s="523"/>
      <c r="M3" s="523"/>
      <c r="N3" s="523"/>
      <c r="O3" s="523"/>
      <c r="P3" s="523"/>
      <c r="Q3" s="523"/>
      <c r="R3" s="523"/>
      <c r="S3" s="523"/>
      <c r="U3" s="23"/>
      <c r="V3" s="23"/>
      <c r="W3" s="23"/>
      <c r="X3" s="23"/>
      <c r="Y3" s="23"/>
      <c r="Z3" s="23"/>
      <c r="AA3" s="23"/>
    </row>
    <row r="4" spans="2:27" ht="42" customHeight="1">
      <c r="B4" s="524" t="s">
        <v>135</v>
      </c>
      <c r="C4" s="525"/>
      <c r="D4" s="525"/>
      <c r="E4" s="525"/>
      <c r="F4" s="525"/>
      <c r="G4" s="525"/>
      <c r="H4" s="525"/>
      <c r="I4" s="525"/>
      <c r="J4" s="525"/>
      <c r="K4" s="525"/>
      <c r="L4" s="525"/>
      <c r="M4" s="525"/>
      <c r="N4" s="525"/>
      <c r="O4" s="525"/>
      <c r="P4" s="525"/>
      <c r="Q4" s="525"/>
      <c r="R4" s="525"/>
      <c r="S4" s="525"/>
      <c r="U4" s="23"/>
      <c r="V4" s="23"/>
      <c r="W4" s="23"/>
      <c r="X4" s="23"/>
      <c r="Y4" s="23"/>
      <c r="Z4" s="23"/>
      <c r="AA4" s="23"/>
    </row>
    <row r="5" spans="2:27" ht="45.75" customHeight="1">
      <c r="B5" s="526" t="s">
        <v>132</v>
      </c>
      <c r="C5" s="527"/>
      <c r="D5" s="527"/>
      <c r="E5" s="527"/>
      <c r="F5" s="527"/>
      <c r="G5" s="527"/>
      <c r="H5" s="527"/>
      <c r="I5" s="527"/>
      <c r="J5" s="527"/>
      <c r="K5" s="527"/>
      <c r="L5" s="527"/>
      <c r="M5" s="527"/>
      <c r="N5" s="527"/>
      <c r="O5" s="527"/>
      <c r="P5" s="527"/>
      <c r="Q5" s="527"/>
      <c r="R5" s="527"/>
      <c r="S5" s="527"/>
      <c r="U5" s="23"/>
      <c r="V5" s="23"/>
      <c r="W5" s="23"/>
      <c r="X5" s="23"/>
      <c r="Y5" s="23"/>
      <c r="Z5" s="23"/>
      <c r="AA5" s="23"/>
    </row>
    <row r="6" spans="2:27" ht="45.75" customHeight="1">
      <c r="B6" s="115"/>
      <c r="C6" s="115"/>
      <c r="D6" s="115"/>
      <c r="E6" s="115"/>
      <c r="F6" s="115"/>
      <c r="G6" s="115"/>
      <c r="H6" s="115"/>
      <c r="I6" s="115"/>
      <c r="J6" s="115"/>
      <c r="K6" s="513" t="s">
        <v>80</v>
      </c>
      <c r="L6" s="514"/>
      <c r="M6" s="115"/>
      <c r="N6" s="115"/>
      <c r="O6" s="115"/>
      <c r="P6" s="115"/>
      <c r="Q6" s="115"/>
      <c r="R6" s="115"/>
      <c r="S6" s="115"/>
      <c r="U6" s="23"/>
      <c r="V6" s="23"/>
      <c r="W6" s="23"/>
      <c r="X6" s="23"/>
      <c r="Y6" s="23"/>
      <c r="Z6" s="23"/>
      <c r="AA6" s="23"/>
    </row>
    <row r="7" spans="2:27" ht="78" customHeight="1">
      <c r="B7" s="518" t="s">
        <v>4</v>
      </c>
      <c r="C7" s="518" t="s">
        <v>5</v>
      </c>
      <c r="D7" s="112" t="s">
        <v>129</v>
      </c>
      <c r="E7" s="112" t="s">
        <v>85</v>
      </c>
      <c r="F7" s="114" t="s">
        <v>9</v>
      </c>
      <c r="G7" s="114" t="s">
        <v>11</v>
      </c>
      <c r="H7" s="114" t="s">
        <v>128</v>
      </c>
      <c r="I7" s="114" t="s">
        <v>10</v>
      </c>
      <c r="J7" s="113" t="s">
        <v>12</v>
      </c>
      <c r="K7" s="113" t="s">
        <v>127</v>
      </c>
      <c r="L7" s="113" t="s">
        <v>126</v>
      </c>
      <c r="M7" s="113" t="s">
        <v>13</v>
      </c>
      <c r="N7" s="113" t="s">
        <v>2</v>
      </c>
      <c r="O7" s="113" t="s">
        <v>14</v>
      </c>
      <c r="P7" s="113" t="s">
        <v>15</v>
      </c>
      <c r="Q7" s="113" t="s">
        <v>16</v>
      </c>
      <c r="R7" s="198" t="s">
        <v>580</v>
      </c>
      <c r="S7" s="519" t="s">
        <v>578</v>
      </c>
      <c r="T7" s="515" t="s">
        <v>1</v>
      </c>
    </row>
    <row r="8" spans="2:27" ht="30" customHeight="1">
      <c r="B8" s="518"/>
      <c r="C8" s="518"/>
      <c r="D8" s="112"/>
      <c r="E8" s="112"/>
      <c r="F8" s="111" t="s">
        <v>18</v>
      </c>
      <c r="G8" s="111" t="s">
        <v>19</v>
      </c>
      <c r="H8" s="111" t="s">
        <v>18</v>
      </c>
      <c r="I8" s="111" t="s">
        <v>18</v>
      </c>
      <c r="J8" s="111" t="s">
        <v>125</v>
      </c>
      <c r="K8" s="111" t="s">
        <v>20</v>
      </c>
      <c r="L8" s="111" t="s">
        <v>20</v>
      </c>
      <c r="M8" s="111" t="s">
        <v>21</v>
      </c>
      <c r="N8" s="111" t="s">
        <v>22</v>
      </c>
      <c r="O8" s="111" t="s">
        <v>21</v>
      </c>
      <c r="P8" s="111" t="s">
        <v>23</v>
      </c>
      <c r="Q8" s="111" t="s">
        <v>23</v>
      </c>
      <c r="R8" s="199" t="s">
        <v>581</v>
      </c>
      <c r="S8" s="519"/>
      <c r="T8" s="515"/>
    </row>
    <row r="9" spans="2:27" s="110" customFormat="1" ht="28.5" customHeight="1">
      <c r="B9" s="106">
        <v>1</v>
      </c>
      <c r="C9" s="109" t="str">
        <f ca="1">INDIRECT(B9&amp;"!b19")</f>
        <v>JOSE ALBERTO ROJAS PRIETO</v>
      </c>
      <c r="D9" s="106" t="str">
        <f ca="1">INDIRECT($B9&amp;"!h4")</f>
        <v>CUMPLE</v>
      </c>
      <c r="E9" s="106" t="str">
        <f ca="1">INDIRECT($B9&amp;"!H107")</f>
        <v>CUMPLE</v>
      </c>
      <c r="F9" s="106" t="str">
        <f ca="1">INDIRECT($B9&amp;"!N24")</f>
        <v>CUMPLE</v>
      </c>
      <c r="G9" s="107">
        <f ca="1">INDIRECT($B9&amp;"!M39")</f>
        <v>870.75935000000004</v>
      </c>
      <c r="H9" s="106" t="str">
        <f ca="1">INDIRECT($B9&amp;"!N24")</f>
        <v>CUMPLE</v>
      </c>
      <c r="I9" s="106" t="str">
        <f ca="1">INDIRECT($B9&amp;"!N40")</f>
        <v>CUMPLE</v>
      </c>
      <c r="J9" s="106" t="str">
        <f ca="1">INDIRECT($B9&amp;"!L44")</f>
        <v>CUMPLE</v>
      </c>
      <c r="K9" s="106">
        <f ca="1">INDIRECT($B9&amp;"!L48")</f>
        <v>5</v>
      </c>
      <c r="L9" s="106">
        <f ca="1">INDIRECT($B9&amp;"!L49")</f>
        <v>5</v>
      </c>
      <c r="M9" s="106">
        <f ca="1">INDIRECT($B9&amp;"!L53")</f>
        <v>1</v>
      </c>
      <c r="N9" s="106">
        <f ca="1">INDIRECT($B9&amp;"!L56")</f>
        <v>20</v>
      </c>
      <c r="O9" s="106">
        <f ca="1">INDIRECT($B9&amp;"!L64")</f>
        <v>1</v>
      </c>
      <c r="P9" s="398">
        <f ca="1">INDIRECT($B9&amp;"!L67")</f>
        <v>0</v>
      </c>
      <c r="Q9" s="106">
        <f ca="1">INDIRECT($B9&amp;"!L75")</f>
        <v>0.25</v>
      </c>
      <c r="R9" s="201">
        <f ca="1">SUM(K9:Q9)</f>
        <v>32.25</v>
      </c>
      <c r="S9" s="409" t="s">
        <v>590</v>
      </c>
      <c r="T9" s="444" t="s">
        <v>623</v>
      </c>
    </row>
    <row r="10" spans="2:27" ht="28.5" customHeight="1">
      <c r="B10" s="108">
        <v>2</v>
      </c>
      <c r="C10" s="109" t="str">
        <f t="shared" ref="C10:C20" ca="1" si="0">INDIRECT(B10&amp;"!b19")</f>
        <v>CONSORCIO METRO CINCO</v>
      </c>
      <c r="D10" s="106" t="str">
        <f t="shared" ref="D10:D55" ca="1" si="1">INDIRECT($B10&amp;"!h4")</f>
        <v>CUMPLE</v>
      </c>
      <c r="E10" s="106" t="str">
        <f t="shared" ref="E10:E49" ca="1" si="2">INDIRECT($B10&amp;"!H107")</f>
        <v>CUMPLE</v>
      </c>
      <c r="F10" s="106" t="str">
        <f t="shared" ref="F10:F55" ca="1" si="3">INDIRECT($B10&amp;"!N24")</f>
        <v>CUMPLE</v>
      </c>
      <c r="G10" s="107">
        <f t="shared" ref="G10:G49" ca="1" si="4">INDIRECT($B10&amp;"!M39")</f>
        <v>1590.875</v>
      </c>
      <c r="H10" s="106" t="str">
        <f t="shared" ref="H10:H55" ca="1" si="5">INDIRECT($B10&amp;"!N24")</f>
        <v>CUMPLE</v>
      </c>
      <c r="I10" s="106" t="str">
        <f t="shared" ref="I10:I49" ca="1" si="6">INDIRECT($B10&amp;"!N40")</f>
        <v>CUMPLE</v>
      </c>
      <c r="J10" s="106" t="str">
        <f t="shared" ref="J10:J49" ca="1" si="7">INDIRECT($B10&amp;"!L44")</f>
        <v>CUMPLE</v>
      </c>
      <c r="K10" s="106">
        <f t="shared" ref="K10:K49" ca="1" si="8">INDIRECT($B10&amp;"!L48")</f>
        <v>5</v>
      </c>
      <c r="L10" s="106">
        <f t="shared" ref="L10:L49" ca="1" si="9">INDIRECT($B10&amp;"!L49")</f>
        <v>5</v>
      </c>
      <c r="M10" s="106">
        <f t="shared" ref="M10:M49" ca="1" si="10">INDIRECT($B10&amp;"!L53")</f>
        <v>1</v>
      </c>
      <c r="N10" s="106">
        <f t="shared" ref="N10:N49" ca="1" si="11">INDIRECT($B10&amp;"!L56")</f>
        <v>20</v>
      </c>
      <c r="O10" s="106">
        <f t="shared" ref="O10:O49" ca="1" si="12">INDIRECT($B10&amp;"!L64")</f>
        <v>1</v>
      </c>
      <c r="P10" s="106">
        <f t="shared" ref="P10:P49" ca="1" si="13">INDIRECT($B10&amp;"!L67")</f>
        <v>0.25</v>
      </c>
      <c r="Q10" s="106">
        <f t="shared" ref="Q10:Q49" ca="1" si="14">INDIRECT($B10&amp;"!L75")</f>
        <v>0.25</v>
      </c>
      <c r="R10" s="200">
        <f t="shared" ref="R10:R20" ca="1" si="15">SUM(K10:Q10)</f>
        <v>32.5</v>
      </c>
      <c r="S10" s="409" t="s">
        <v>579</v>
      </c>
      <c r="T10" s="441" t="str">
        <f t="shared" ref="T10:T53" ca="1" si="16">+IF(INDIRECT($B10&amp;"!A70")=0," ",INDIRECT($B10&amp;"!A70"))</f>
        <v xml:space="preserve"> </v>
      </c>
    </row>
    <row r="11" spans="2:27" ht="28.5" customHeight="1">
      <c r="B11" s="108">
        <v>3</v>
      </c>
      <c r="C11" s="109" t="str">
        <f t="shared" ca="1" si="0"/>
        <v>ELSA TORRES ARENALES</v>
      </c>
      <c r="D11" s="106" t="str">
        <f t="shared" ca="1" si="1"/>
        <v>CUMPLE</v>
      </c>
      <c r="E11" s="106" t="str">
        <f t="shared" ca="1" si="2"/>
        <v>CUMPLE</v>
      </c>
      <c r="F11" s="106" t="str">
        <f t="shared" ca="1" si="3"/>
        <v>CUMPLE</v>
      </c>
      <c r="G11" s="107">
        <f t="shared" ca="1" si="4"/>
        <v>1114.53</v>
      </c>
      <c r="H11" s="106" t="str">
        <f t="shared" ca="1" si="5"/>
        <v>CUMPLE</v>
      </c>
      <c r="I11" s="106" t="str">
        <f t="shared" ca="1" si="6"/>
        <v>CUMPLE</v>
      </c>
      <c r="J11" s="106" t="str">
        <f t="shared" ca="1" si="7"/>
        <v>CUMPLE</v>
      </c>
      <c r="K11" s="106">
        <f t="shared" ca="1" si="8"/>
        <v>5</v>
      </c>
      <c r="L11" s="106">
        <f t="shared" ca="1" si="9"/>
        <v>5</v>
      </c>
      <c r="M11" s="106">
        <f t="shared" ca="1" si="10"/>
        <v>1</v>
      </c>
      <c r="N11" s="106">
        <f t="shared" ca="1" si="11"/>
        <v>20</v>
      </c>
      <c r="O11" s="106">
        <f t="shared" ca="1" si="12"/>
        <v>1</v>
      </c>
      <c r="P11" s="398">
        <f t="shared" ca="1" si="13"/>
        <v>0</v>
      </c>
      <c r="Q11" s="106">
        <f t="shared" ca="1" si="14"/>
        <v>0.25</v>
      </c>
      <c r="R11" s="201">
        <f t="shared" ca="1" si="15"/>
        <v>32.25</v>
      </c>
      <c r="S11" s="409" t="s">
        <v>579</v>
      </c>
      <c r="T11" s="441" t="s">
        <v>624</v>
      </c>
    </row>
    <row r="12" spans="2:27" ht="28.5" customHeight="1">
      <c r="B12" s="108">
        <v>4</v>
      </c>
      <c r="C12" s="109" t="str">
        <f t="shared" ca="1" si="0"/>
        <v>CONSORCIO SUPERVISORES 1299</v>
      </c>
      <c r="D12" s="106" t="str">
        <f t="shared" ca="1" si="1"/>
        <v>CUMPLE</v>
      </c>
      <c r="E12" s="106" t="str">
        <f t="shared" ca="1" si="2"/>
        <v>CUMPLE</v>
      </c>
      <c r="F12" s="106" t="str">
        <f t="shared" ca="1" si="3"/>
        <v>CUMPLE</v>
      </c>
      <c r="G12" s="107">
        <f t="shared" ca="1" si="4"/>
        <v>996.77599999999995</v>
      </c>
      <c r="H12" s="106" t="str">
        <f t="shared" ca="1" si="5"/>
        <v>CUMPLE</v>
      </c>
      <c r="I12" s="106" t="str">
        <f t="shared" ca="1" si="6"/>
        <v>CUMPLE</v>
      </c>
      <c r="J12" s="106" t="str">
        <f t="shared" ca="1" si="7"/>
        <v>CUMPLE</v>
      </c>
      <c r="K12" s="106">
        <f t="shared" ca="1" si="8"/>
        <v>5</v>
      </c>
      <c r="L12" s="106">
        <f t="shared" ca="1" si="9"/>
        <v>5</v>
      </c>
      <c r="M12" s="106">
        <f t="shared" ca="1" si="10"/>
        <v>1</v>
      </c>
      <c r="N12" s="106">
        <f t="shared" ca="1" si="11"/>
        <v>20</v>
      </c>
      <c r="O12" s="106">
        <f t="shared" ca="1" si="12"/>
        <v>1</v>
      </c>
      <c r="P12" s="106">
        <f t="shared" ca="1" si="13"/>
        <v>0.25</v>
      </c>
      <c r="Q12" s="106">
        <f t="shared" ca="1" si="14"/>
        <v>0.25</v>
      </c>
      <c r="R12" s="200">
        <f t="shared" ca="1" si="15"/>
        <v>32.5</v>
      </c>
      <c r="S12" s="409" t="s">
        <v>579</v>
      </c>
      <c r="T12" s="441" t="str">
        <f t="shared" ca="1" si="16"/>
        <v xml:space="preserve"> </v>
      </c>
    </row>
    <row r="13" spans="2:27" ht="28.5" customHeight="1">
      <c r="B13" s="108">
        <v>5</v>
      </c>
      <c r="C13" s="109" t="str">
        <f t="shared" ca="1" si="0"/>
        <v>CONSORCIO NARIÑO 24</v>
      </c>
      <c r="D13" s="106" t="str">
        <f t="shared" ca="1" si="1"/>
        <v>CUMPLE</v>
      </c>
      <c r="E13" s="106" t="str">
        <f ca="1">INDIRECT($B13&amp;"!H108")</f>
        <v>CUMPLE</v>
      </c>
      <c r="F13" s="106" t="str">
        <f t="shared" ca="1" si="3"/>
        <v>CUMPLE</v>
      </c>
      <c r="G13" s="107">
        <f ca="1">INDIRECT($B13&amp;"!M40")</f>
        <v>1196.8479199999999</v>
      </c>
      <c r="H13" s="106" t="str">
        <f t="shared" ca="1" si="5"/>
        <v>CUMPLE</v>
      </c>
      <c r="I13" s="106" t="str">
        <f ca="1">INDIRECT($B13&amp;"!N41")</f>
        <v>CUMPLE</v>
      </c>
      <c r="J13" s="106" t="str">
        <f ca="1">INDIRECT($B13&amp;"!L45")</f>
        <v>CUMPLE</v>
      </c>
      <c r="K13" s="106">
        <f ca="1">INDIRECT($B13&amp;"!L49")</f>
        <v>5</v>
      </c>
      <c r="L13" s="106">
        <f ca="1">INDIRECT($B13&amp;"!L50")</f>
        <v>5</v>
      </c>
      <c r="M13" s="106">
        <f ca="1">INDIRECT($B13&amp;"!L54")</f>
        <v>1</v>
      </c>
      <c r="N13" s="106">
        <f ca="1">INDIRECT($B13&amp;"!L57")</f>
        <v>20</v>
      </c>
      <c r="O13" s="106">
        <f ca="1">INDIRECT($B13&amp;"!L65")</f>
        <v>1</v>
      </c>
      <c r="P13" s="106">
        <f ca="1">INDIRECT($B13&amp;"!L68")</f>
        <v>0.25</v>
      </c>
      <c r="Q13" s="106">
        <f ca="1">INDIRECT($B13&amp;"!L76")</f>
        <v>0.25</v>
      </c>
      <c r="R13" s="200">
        <f t="shared" ca="1" si="15"/>
        <v>32.5</v>
      </c>
      <c r="S13" s="409" t="s">
        <v>579</v>
      </c>
      <c r="T13" s="441" t="str">
        <f t="shared" ca="1" si="16"/>
        <v xml:space="preserve"> </v>
      </c>
    </row>
    <row r="14" spans="2:27" ht="28.5" customHeight="1">
      <c r="B14" s="108">
        <v>6</v>
      </c>
      <c r="C14" s="109" t="str">
        <f t="shared" ca="1" si="0"/>
        <v>CONSORCIO AERO GAP</v>
      </c>
      <c r="D14" s="106" t="str">
        <f t="shared" ca="1" si="1"/>
        <v>CUMPLE</v>
      </c>
      <c r="E14" s="106" t="str">
        <f t="shared" ca="1" si="2"/>
        <v>CUMPLE</v>
      </c>
      <c r="F14" s="106" t="str">
        <f t="shared" ca="1" si="3"/>
        <v>CUMPLE</v>
      </c>
      <c r="G14" s="107">
        <f t="shared" ca="1" si="4"/>
        <v>851.76450000000011</v>
      </c>
      <c r="H14" s="106" t="str">
        <f t="shared" ca="1" si="5"/>
        <v>CUMPLE</v>
      </c>
      <c r="I14" s="106" t="str">
        <f t="shared" ca="1" si="6"/>
        <v>CUMPLE</v>
      </c>
      <c r="J14" s="106" t="str">
        <f t="shared" ca="1" si="7"/>
        <v>CUMPLE</v>
      </c>
      <c r="K14" s="106">
        <f t="shared" ca="1" si="8"/>
        <v>5</v>
      </c>
      <c r="L14" s="106">
        <f t="shared" ca="1" si="9"/>
        <v>5</v>
      </c>
      <c r="M14" s="106">
        <f t="shared" ca="1" si="10"/>
        <v>1</v>
      </c>
      <c r="N14" s="106">
        <f t="shared" ca="1" si="11"/>
        <v>20</v>
      </c>
      <c r="O14" s="106">
        <f t="shared" ca="1" si="12"/>
        <v>1</v>
      </c>
      <c r="P14" s="106">
        <f t="shared" ca="1" si="13"/>
        <v>0.25</v>
      </c>
      <c r="Q14" s="106">
        <f t="shared" ca="1" si="14"/>
        <v>0.25</v>
      </c>
      <c r="R14" s="200">
        <f t="shared" ca="1" si="15"/>
        <v>32.5</v>
      </c>
      <c r="S14" s="409" t="s">
        <v>579</v>
      </c>
      <c r="T14" s="441" t="str">
        <f t="shared" ca="1" si="16"/>
        <v xml:space="preserve"> </v>
      </c>
    </row>
    <row r="15" spans="2:27" ht="28.5" customHeight="1">
      <c r="B15" s="108">
        <v>7</v>
      </c>
      <c r="C15" s="109" t="str">
        <f t="shared" ca="1" si="0"/>
        <v>CONSORCIO CIMA - URBA</v>
      </c>
      <c r="D15" s="106" t="str">
        <f t="shared" ca="1" si="1"/>
        <v>CUMPLE</v>
      </c>
      <c r="E15" s="106" t="str">
        <f t="shared" ca="1" si="2"/>
        <v>CUMPLE</v>
      </c>
      <c r="F15" s="106" t="str">
        <f t="shared" ca="1" si="3"/>
        <v>CUMPLE</v>
      </c>
      <c r="G15" s="107">
        <f t="shared" ca="1" si="4"/>
        <v>994.12600000000009</v>
      </c>
      <c r="H15" s="106" t="str">
        <f t="shared" ca="1" si="5"/>
        <v>CUMPLE</v>
      </c>
      <c r="I15" s="106" t="str">
        <f t="shared" ca="1" si="6"/>
        <v>CUMPLE</v>
      </c>
      <c r="J15" s="106" t="str">
        <f t="shared" ca="1" si="7"/>
        <v>CUMPLE</v>
      </c>
      <c r="K15" s="106">
        <f t="shared" ca="1" si="8"/>
        <v>5</v>
      </c>
      <c r="L15" s="106">
        <f t="shared" ca="1" si="9"/>
        <v>5</v>
      </c>
      <c r="M15" s="106">
        <f t="shared" ca="1" si="10"/>
        <v>1</v>
      </c>
      <c r="N15" s="106">
        <f t="shared" ca="1" si="11"/>
        <v>20</v>
      </c>
      <c r="O15" s="106">
        <f t="shared" ca="1" si="12"/>
        <v>1</v>
      </c>
      <c r="P15" s="106">
        <f t="shared" ca="1" si="13"/>
        <v>0.25</v>
      </c>
      <c r="Q15" s="106">
        <f t="shared" ca="1" si="14"/>
        <v>0.25</v>
      </c>
      <c r="R15" s="200">
        <f t="shared" ca="1" si="15"/>
        <v>32.5</v>
      </c>
      <c r="S15" s="409" t="s">
        <v>579</v>
      </c>
      <c r="T15" s="441" t="str">
        <f t="shared" ca="1" si="16"/>
        <v xml:space="preserve"> </v>
      </c>
    </row>
    <row r="16" spans="2:27" ht="28.5" customHeight="1">
      <c r="B16" s="108">
        <v>8</v>
      </c>
      <c r="C16" s="109" t="str">
        <f t="shared" ca="1" si="0"/>
        <v>CONSORCIO ARCA - CB</v>
      </c>
      <c r="D16" s="106" t="str">
        <f t="shared" ca="1" si="1"/>
        <v>CUMPLE</v>
      </c>
      <c r="E16" s="106" t="str">
        <f t="shared" ca="1" si="2"/>
        <v>CUMPLE</v>
      </c>
      <c r="F16" s="106" t="str">
        <f t="shared" ca="1" si="3"/>
        <v>CUMPLE</v>
      </c>
      <c r="G16" s="107">
        <f t="shared" ca="1" si="4"/>
        <v>1376.2540995314494</v>
      </c>
      <c r="H16" s="106" t="str">
        <f t="shared" ca="1" si="5"/>
        <v>CUMPLE</v>
      </c>
      <c r="I16" s="106" t="str">
        <f t="shared" ca="1" si="6"/>
        <v>CUMPLE</v>
      </c>
      <c r="J16" s="106" t="str">
        <f t="shared" ca="1" si="7"/>
        <v>CUMPLE</v>
      </c>
      <c r="K16" s="106">
        <f t="shared" ca="1" si="8"/>
        <v>5</v>
      </c>
      <c r="L16" s="106">
        <f t="shared" ca="1" si="9"/>
        <v>5</v>
      </c>
      <c r="M16" s="106">
        <f t="shared" ca="1" si="10"/>
        <v>1</v>
      </c>
      <c r="N16" s="106">
        <f t="shared" ca="1" si="11"/>
        <v>20</v>
      </c>
      <c r="O16" s="106">
        <f t="shared" ca="1" si="12"/>
        <v>1</v>
      </c>
      <c r="P16" s="106">
        <f t="shared" ca="1" si="13"/>
        <v>0.25</v>
      </c>
      <c r="Q16" s="106">
        <f t="shared" ca="1" si="14"/>
        <v>0.25</v>
      </c>
      <c r="R16" s="200">
        <f t="shared" ca="1" si="15"/>
        <v>32.5</v>
      </c>
      <c r="S16" s="409" t="s">
        <v>579</v>
      </c>
      <c r="T16" s="441" t="str">
        <f t="shared" ca="1" si="16"/>
        <v xml:space="preserve"> </v>
      </c>
    </row>
    <row r="17" spans="2:20" ht="28.5" customHeight="1">
      <c r="B17" s="108">
        <v>9</v>
      </c>
      <c r="C17" s="109" t="str">
        <f t="shared" ca="1" si="0"/>
        <v>CONSORCIO SERVINC - BETMAF 2024</v>
      </c>
      <c r="D17" s="106" t="str">
        <f t="shared" ca="1" si="1"/>
        <v>CUMPLE</v>
      </c>
      <c r="E17" s="106" t="str">
        <f t="shared" ca="1" si="2"/>
        <v>CUMPLE</v>
      </c>
      <c r="F17" s="106" t="str">
        <f t="shared" ca="1" si="3"/>
        <v>CUMPLE</v>
      </c>
      <c r="G17" s="107">
        <f t="shared" ca="1" si="4"/>
        <v>925.76699999999994</v>
      </c>
      <c r="H17" s="106" t="str">
        <f t="shared" ca="1" si="5"/>
        <v>CUMPLE</v>
      </c>
      <c r="I17" s="106" t="str">
        <f t="shared" ca="1" si="6"/>
        <v>CUMPLE</v>
      </c>
      <c r="J17" s="106" t="str">
        <f t="shared" ca="1" si="7"/>
        <v>CUMPLE</v>
      </c>
      <c r="K17" s="106">
        <f t="shared" ca="1" si="8"/>
        <v>5</v>
      </c>
      <c r="L17" s="106">
        <f t="shared" ca="1" si="9"/>
        <v>5</v>
      </c>
      <c r="M17" s="106">
        <f t="shared" ca="1" si="10"/>
        <v>1</v>
      </c>
      <c r="N17" s="106">
        <f t="shared" ca="1" si="11"/>
        <v>20</v>
      </c>
      <c r="O17" s="106">
        <f t="shared" ca="1" si="12"/>
        <v>1</v>
      </c>
      <c r="P17" s="106">
        <f t="shared" ca="1" si="13"/>
        <v>0.25</v>
      </c>
      <c r="Q17" s="106">
        <f t="shared" ca="1" si="14"/>
        <v>0.25</v>
      </c>
      <c r="R17" s="200">
        <f t="shared" ca="1" si="15"/>
        <v>32.5</v>
      </c>
      <c r="S17" s="409" t="s">
        <v>579</v>
      </c>
      <c r="T17" s="441" t="str">
        <f t="shared" ca="1" si="16"/>
        <v xml:space="preserve"> </v>
      </c>
    </row>
    <row r="18" spans="2:20" ht="28.5" customHeight="1">
      <c r="B18" s="108">
        <v>10</v>
      </c>
      <c r="C18" s="109" t="str">
        <f t="shared" ca="1" si="0"/>
        <v>CONSORCIO VELNEC</v>
      </c>
      <c r="D18" s="106" t="str">
        <f t="shared" ca="1" si="1"/>
        <v>CUMPLE</v>
      </c>
      <c r="E18" s="106" t="str">
        <f t="shared" ca="1" si="2"/>
        <v>CUMPLE</v>
      </c>
      <c r="F18" s="106" t="str">
        <f t="shared" ca="1" si="3"/>
        <v>CUMPLE</v>
      </c>
      <c r="G18" s="107">
        <f t="shared" ca="1" si="4"/>
        <v>1492.8512223488642</v>
      </c>
      <c r="H18" s="106" t="str">
        <f t="shared" ca="1" si="5"/>
        <v>CUMPLE</v>
      </c>
      <c r="I18" s="106" t="str">
        <f t="shared" ca="1" si="6"/>
        <v>NO CUMPLE</v>
      </c>
      <c r="J18" s="106" t="str">
        <f t="shared" ca="1" si="7"/>
        <v>CUMPLE</v>
      </c>
      <c r="K18" s="106">
        <f t="shared" ca="1" si="8"/>
        <v>5</v>
      </c>
      <c r="L18" s="106">
        <f t="shared" ca="1" si="9"/>
        <v>5</v>
      </c>
      <c r="M18" s="106">
        <f t="shared" ca="1" si="10"/>
        <v>1</v>
      </c>
      <c r="N18" s="106">
        <f t="shared" ca="1" si="11"/>
        <v>20</v>
      </c>
      <c r="O18" s="106">
        <f t="shared" ca="1" si="12"/>
        <v>1</v>
      </c>
      <c r="P18" s="106">
        <f t="shared" ca="1" si="13"/>
        <v>0.25</v>
      </c>
      <c r="Q18" s="106">
        <f t="shared" ca="1" si="14"/>
        <v>0.25</v>
      </c>
      <c r="R18" s="200">
        <f t="shared" ca="1" si="15"/>
        <v>32.5</v>
      </c>
      <c r="S18" s="409" t="s">
        <v>590</v>
      </c>
      <c r="T18" s="441" t="s">
        <v>612</v>
      </c>
    </row>
    <row r="19" spans="2:20" ht="28.5" customHeight="1">
      <c r="B19" s="108">
        <v>11</v>
      </c>
      <c r="C19" s="109" t="str">
        <f t="shared" ca="1" si="0"/>
        <v>CONSORCIO INTERING</v>
      </c>
      <c r="D19" s="106" t="str">
        <f t="shared" ca="1" si="1"/>
        <v>CUMPLE</v>
      </c>
      <c r="E19" s="106" t="str">
        <f t="shared" ca="1" si="2"/>
        <v>CUMPLE</v>
      </c>
      <c r="F19" s="106" t="str">
        <f t="shared" ca="1" si="3"/>
        <v>CUMPLE</v>
      </c>
      <c r="G19" s="107">
        <f t="shared" ca="1" si="4"/>
        <v>2460.1906666666669</v>
      </c>
      <c r="H19" s="106" t="str">
        <f t="shared" ca="1" si="5"/>
        <v>CUMPLE</v>
      </c>
      <c r="I19" s="106" t="str">
        <f t="shared" ca="1" si="6"/>
        <v>NO CUMPLE</v>
      </c>
      <c r="J19" s="106" t="str">
        <f t="shared" ca="1" si="7"/>
        <v>CUMPLE</v>
      </c>
      <c r="K19" s="106">
        <f t="shared" ca="1" si="8"/>
        <v>5</v>
      </c>
      <c r="L19" s="106">
        <f t="shared" ca="1" si="9"/>
        <v>5</v>
      </c>
      <c r="M19" s="106">
        <f t="shared" ca="1" si="10"/>
        <v>1</v>
      </c>
      <c r="N19" s="106">
        <f t="shared" ca="1" si="11"/>
        <v>20</v>
      </c>
      <c r="O19" s="106">
        <f t="shared" ca="1" si="12"/>
        <v>1</v>
      </c>
      <c r="P19" s="106">
        <f t="shared" ca="1" si="13"/>
        <v>0.25</v>
      </c>
      <c r="Q19" s="106">
        <f t="shared" ca="1" si="14"/>
        <v>0.25</v>
      </c>
      <c r="R19" s="200">
        <f t="shared" ca="1" si="15"/>
        <v>32.5</v>
      </c>
      <c r="S19" s="409" t="s">
        <v>590</v>
      </c>
      <c r="T19" s="444" t="s">
        <v>627</v>
      </c>
    </row>
    <row r="20" spans="2:20" s="439" customFormat="1" ht="28.5" customHeight="1">
      <c r="B20" s="108">
        <v>12</v>
      </c>
      <c r="C20" s="109" t="str">
        <f t="shared" ca="1" si="0"/>
        <v>CONSORCIO AEROS-33</v>
      </c>
      <c r="D20" s="106" t="str">
        <f t="shared" ca="1" si="1"/>
        <v>CUMPLE</v>
      </c>
      <c r="E20" s="106" t="str">
        <f t="shared" ca="1" si="2"/>
        <v>CUMPLE</v>
      </c>
      <c r="F20" s="106" t="str">
        <f t="shared" ca="1" si="3"/>
        <v>CUMPLE</v>
      </c>
      <c r="G20" s="107">
        <f t="shared" ca="1" si="4"/>
        <v>1235.80125</v>
      </c>
      <c r="H20" s="106" t="str">
        <f t="shared" ca="1" si="5"/>
        <v>CUMPLE</v>
      </c>
      <c r="I20" s="106" t="str">
        <f t="shared" ca="1" si="6"/>
        <v>CUMPLE</v>
      </c>
      <c r="J20" s="106" t="str">
        <f t="shared" ca="1" si="7"/>
        <v>CUMPLE</v>
      </c>
      <c r="K20" s="106">
        <f t="shared" ca="1" si="8"/>
        <v>5</v>
      </c>
      <c r="L20" s="106">
        <f t="shared" ca="1" si="9"/>
        <v>5</v>
      </c>
      <c r="M20" s="106">
        <f t="shared" ca="1" si="10"/>
        <v>1</v>
      </c>
      <c r="N20" s="106">
        <f t="shared" ca="1" si="11"/>
        <v>20</v>
      </c>
      <c r="O20" s="106">
        <f t="shared" ca="1" si="12"/>
        <v>1</v>
      </c>
      <c r="P20" s="106">
        <f t="shared" ca="1" si="13"/>
        <v>0.25</v>
      </c>
      <c r="Q20" s="106">
        <f t="shared" ca="1" si="14"/>
        <v>0.25</v>
      </c>
      <c r="R20" s="200">
        <f t="shared" ca="1" si="15"/>
        <v>32.5</v>
      </c>
      <c r="S20" s="409" t="s">
        <v>590</v>
      </c>
      <c r="T20" s="444" t="s">
        <v>611</v>
      </c>
    </row>
    <row r="21" spans="2:20" ht="28.5" customHeight="1">
      <c r="B21" s="108">
        <v>13</v>
      </c>
      <c r="C21" s="109" t="str">
        <f t="shared" ref="C21:C55" ca="1" si="17">INDIRECT(B21&amp;"!b19")</f>
        <v>CONSORCIO INTERVENTORIA IT</v>
      </c>
      <c r="D21" s="106" t="str">
        <f t="shared" ca="1" si="1"/>
        <v>CUMPLE</v>
      </c>
      <c r="E21" s="106" t="str">
        <f t="shared" ca="1" si="2"/>
        <v>CUMPLE</v>
      </c>
      <c r="F21" s="106" t="str">
        <f t="shared" ca="1" si="3"/>
        <v>NO CUMPLE</v>
      </c>
      <c r="G21" s="399">
        <f t="shared" ca="1" si="4"/>
        <v>402.28800000000001</v>
      </c>
      <c r="H21" s="106" t="str">
        <f t="shared" ca="1" si="5"/>
        <v>NO CUMPLE</v>
      </c>
      <c r="I21" s="106" t="str">
        <f t="shared" ca="1" si="6"/>
        <v>CUMPLE</v>
      </c>
      <c r="J21" s="106" t="str">
        <f t="shared" ca="1" si="7"/>
        <v>CUMPLE</v>
      </c>
      <c r="K21" s="106">
        <f t="shared" ca="1" si="8"/>
        <v>5</v>
      </c>
      <c r="L21" s="106">
        <f t="shared" ca="1" si="9"/>
        <v>5</v>
      </c>
      <c r="M21" s="106">
        <f t="shared" ca="1" si="10"/>
        <v>1</v>
      </c>
      <c r="N21" s="106">
        <f t="shared" ca="1" si="11"/>
        <v>20</v>
      </c>
      <c r="O21" s="106">
        <f t="shared" ca="1" si="12"/>
        <v>1</v>
      </c>
      <c r="P21" s="106">
        <f t="shared" ca="1" si="13"/>
        <v>0.25</v>
      </c>
      <c r="Q21" s="106">
        <f t="shared" ca="1" si="14"/>
        <v>0.25</v>
      </c>
      <c r="R21" s="200">
        <f t="shared" ref="R21:R49" ca="1" si="18">SUM(K21:Q21)</f>
        <v>32.5</v>
      </c>
      <c r="S21" s="409" t="s">
        <v>590</v>
      </c>
      <c r="T21" s="441" t="s">
        <v>612</v>
      </c>
    </row>
    <row r="22" spans="2:20" ht="28.5" customHeight="1">
      <c r="B22" s="108">
        <v>14</v>
      </c>
      <c r="C22" s="109" t="str">
        <f t="shared" ca="1" si="17"/>
        <v>CONSORCIO AEROPUERTO AO</v>
      </c>
      <c r="D22" s="106" t="str">
        <f t="shared" ca="1" si="1"/>
        <v>CUMPLE</v>
      </c>
      <c r="E22" s="106" t="str">
        <f t="shared" ca="1" si="2"/>
        <v>CUMPLE</v>
      </c>
      <c r="F22" s="106" t="str">
        <f t="shared" ca="1" si="3"/>
        <v>CUMPLE</v>
      </c>
      <c r="G22" s="107">
        <f t="shared" ca="1" si="4"/>
        <v>1043.0813333333333</v>
      </c>
      <c r="H22" s="106" t="str">
        <f t="shared" ca="1" si="5"/>
        <v>CUMPLE</v>
      </c>
      <c r="I22" s="106" t="str">
        <f t="shared" ca="1" si="6"/>
        <v>CUMPLE</v>
      </c>
      <c r="J22" s="106" t="str">
        <f t="shared" ca="1" si="7"/>
        <v>CUMPLE</v>
      </c>
      <c r="K22" s="106">
        <f t="shared" ca="1" si="8"/>
        <v>5</v>
      </c>
      <c r="L22" s="106">
        <f t="shared" ca="1" si="9"/>
        <v>5</v>
      </c>
      <c r="M22" s="106">
        <f t="shared" ca="1" si="10"/>
        <v>1</v>
      </c>
      <c r="N22" s="106">
        <f t="shared" ca="1" si="11"/>
        <v>20</v>
      </c>
      <c r="O22" s="106">
        <f t="shared" ca="1" si="12"/>
        <v>1</v>
      </c>
      <c r="P22" s="106">
        <f t="shared" ca="1" si="13"/>
        <v>0.25</v>
      </c>
      <c r="Q22" s="106">
        <f t="shared" ca="1" si="14"/>
        <v>0.25</v>
      </c>
      <c r="R22" s="200">
        <f t="shared" ca="1" si="18"/>
        <v>32.5</v>
      </c>
      <c r="S22" s="409" t="s">
        <v>579</v>
      </c>
      <c r="T22" s="441" t="str">
        <f t="shared" ca="1" si="16"/>
        <v xml:space="preserve"> </v>
      </c>
    </row>
    <row r="23" spans="2:20" ht="28.5" customHeight="1">
      <c r="B23" s="108">
        <v>15</v>
      </c>
      <c r="C23" s="109" t="str">
        <f t="shared" ca="1" si="17"/>
        <v>CONSORCIO OJB</v>
      </c>
      <c r="D23" s="106" t="str">
        <f t="shared" ca="1" si="1"/>
        <v>CUMPLE</v>
      </c>
      <c r="E23" s="106" t="str">
        <f t="shared" ca="1" si="2"/>
        <v>CUMPLE</v>
      </c>
      <c r="F23" s="106" t="str">
        <f t="shared" ca="1" si="3"/>
        <v>CUMPLE</v>
      </c>
      <c r="G23" s="107">
        <f t="shared" ca="1" si="4"/>
        <v>1317.7545</v>
      </c>
      <c r="H23" s="106" t="str">
        <f t="shared" ca="1" si="5"/>
        <v>CUMPLE</v>
      </c>
      <c r="I23" s="106" t="str">
        <f t="shared" ca="1" si="6"/>
        <v>CUMPLE</v>
      </c>
      <c r="J23" s="106" t="str">
        <f t="shared" ca="1" si="7"/>
        <v>CUMPLE</v>
      </c>
      <c r="K23" s="106">
        <f t="shared" ca="1" si="8"/>
        <v>5</v>
      </c>
      <c r="L23" s="106">
        <f t="shared" ca="1" si="9"/>
        <v>5</v>
      </c>
      <c r="M23" s="106">
        <f t="shared" ca="1" si="10"/>
        <v>1</v>
      </c>
      <c r="N23" s="106">
        <f t="shared" ca="1" si="11"/>
        <v>20</v>
      </c>
      <c r="O23" s="106">
        <f t="shared" ca="1" si="12"/>
        <v>1</v>
      </c>
      <c r="P23" s="106">
        <f t="shared" ca="1" si="13"/>
        <v>0.25</v>
      </c>
      <c r="Q23" s="106">
        <f t="shared" ca="1" si="14"/>
        <v>0.25</v>
      </c>
      <c r="R23" s="200">
        <f t="shared" ca="1" si="18"/>
        <v>32.5</v>
      </c>
      <c r="S23" s="409" t="s">
        <v>579</v>
      </c>
      <c r="T23" s="441" t="str">
        <f t="shared" ca="1" si="16"/>
        <v xml:space="preserve"> </v>
      </c>
    </row>
    <row r="24" spans="2:20" ht="28.5" customHeight="1">
      <c r="B24" s="108">
        <v>16</v>
      </c>
      <c r="C24" s="109" t="str">
        <f t="shared" ca="1" si="17"/>
        <v>HERNANDEZ PANTOJA SAS</v>
      </c>
      <c r="D24" s="106" t="str">
        <f t="shared" ca="1" si="1"/>
        <v>CUMPLE</v>
      </c>
      <c r="E24" s="106" t="str">
        <f t="shared" ca="1" si="2"/>
        <v>CUMPLE</v>
      </c>
      <c r="F24" s="106" t="str">
        <f t="shared" ca="1" si="3"/>
        <v>CUMPLE</v>
      </c>
      <c r="G24" s="107">
        <f t="shared" ca="1" si="4"/>
        <v>1146.056</v>
      </c>
      <c r="H24" s="106" t="str">
        <f t="shared" ca="1" si="5"/>
        <v>CUMPLE</v>
      </c>
      <c r="I24" s="106" t="str">
        <f t="shared" ca="1" si="6"/>
        <v>CUMPLE</v>
      </c>
      <c r="J24" s="106" t="str">
        <f t="shared" ca="1" si="7"/>
        <v>CUMPLE</v>
      </c>
      <c r="K24" s="106">
        <f t="shared" ca="1" si="8"/>
        <v>5</v>
      </c>
      <c r="L24" s="106">
        <f t="shared" ca="1" si="9"/>
        <v>5</v>
      </c>
      <c r="M24" s="106">
        <f t="shared" ca="1" si="10"/>
        <v>1</v>
      </c>
      <c r="N24" s="106">
        <f t="shared" ca="1" si="11"/>
        <v>20</v>
      </c>
      <c r="O24" s="106">
        <f t="shared" ca="1" si="12"/>
        <v>1</v>
      </c>
      <c r="P24" s="106">
        <f t="shared" ca="1" si="13"/>
        <v>0.25</v>
      </c>
      <c r="Q24" s="106">
        <f t="shared" ca="1" si="14"/>
        <v>0.25</v>
      </c>
      <c r="R24" s="200">
        <f t="shared" ca="1" si="18"/>
        <v>32.5</v>
      </c>
      <c r="S24" s="409" t="s">
        <v>579</v>
      </c>
      <c r="T24" s="441" t="str">
        <f t="shared" ca="1" si="16"/>
        <v xml:space="preserve"> </v>
      </c>
    </row>
    <row r="25" spans="2:20" ht="28.5" customHeight="1">
      <c r="B25" s="108">
        <v>17</v>
      </c>
      <c r="C25" s="109" t="str">
        <f t="shared" ca="1" si="17"/>
        <v>CONSORCIO SANDONÁ</v>
      </c>
      <c r="D25" s="106" t="str">
        <f t="shared" ca="1" si="1"/>
        <v>CUMPLE</v>
      </c>
      <c r="E25" s="106" t="str">
        <f t="shared" ca="1" si="2"/>
        <v>CUMPLE</v>
      </c>
      <c r="F25" s="106" t="str">
        <f t="shared" ca="1" si="3"/>
        <v>CUMPLE</v>
      </c>
      <c r="G25" s="107">
        <f t="shared" ca="1" si="4"/>
        <v>1263.0317</v>
      </c>
      <c r="H25" s="106" t="str">
        <f t="shared" ca="1" si="5"/>
        <v>CUMPLE</v>
      </c>
      <c r="I25" s="106" t="str">
        <f t="shared" ca="1" si="6"/>
        <v>CUMPLE</v>
      </c>
      <c r="J25" s="106" t="str">
        <f t="shared" ca="1" si="7"/>
        <v>CUMPLE</v>
      </c>
      <c r="K25" s="106">
        <f t="shared" ca="1" si="8"/>
        <v>5</v>
      </c>
      <c r="L25" s="106">
        <f t="shared" ca="1" si="9"/>
        <v>5</v>
      </c>
      <c r="M25" s="106">
        <f t="shared" ca="1" si="10"/>
        <v>1</v>
      </c>
      <c r="N25" s="106">
        <f t="shared" ca="1" si="11"/>
        <v>20</v>
      </c>
      <c r="O25" s="106">
        <f t="shared" ca="1" si="12"/>
        <v>1</v>
      </c>
      <c r="P25" s="106">
        <f t="shared" ca="1" si="13"/>
        <v>0.25</v>
      </c>
      <c r="Q25" s="106">
        <f t="shared" ca="1" si="14"/>
        <v>0.25</v>
      </c>
      <c r="R25" s="200">
        <f t="shared" ca="1" si="18"/>
        <v>32.5</v>
      </c>
      <c r="S25" s="409" t="s">
        <v>579</v>
      </c>
      <c r="T25" s="441" t="str">
        <f t="shared" ca="1" si="16"/>
        <v xml:space="preserve"> </v>
      </c>
    </row>
    <row r="26" spans="2:20" ht="28.5" customHeight="1">
      <c r="B26" s="108">
        <v>18</v>
      </c>
      <c r="C26" s="109" t="str">
        <f t="shared" ca="1" si="17"/>
        <v>CONSORCIO VYA NARIÑO</v>
      </c>
      <c r="D26" s="106" t="str">
        <f t="shared" ca="1" si="1"/>
        <v>CUMPLE</v>
      </c>
      <c r="E26" s="106" t="str">
        <f t="shared" ca="1" si="2"/>
        <v>CUMPLE</v>
      </c>
      <c r="F26" s="106" t="str">
        <f t="shared" ca="1" si="3"/>
        <v>CUMPLE</v>
      </c>
      <c r="G26" s="107">
        <f t="shared" ca="1" si="4"/>
        <v>944.81500000000005</v>
      </c>
      <c r="H26" s="106" t="str">
        <f t="shared" ca="1" si="5"/>
        <v>CUMPLE</v>
      </c>
      <c r="I26" s="106" t="str">
        <f t="shared" ca="1" si="6"/>
        <v>CUMPLE</v>
      </c>
      <c r="J26" s="106" t="str">
        <f t="shared" ca="1" si="7"/>
        <v>CUMPLE</v>
      </c>
      <c r="K26" s="106">
        <f t="shared" ca="1" si="8"/>
        <v>5</v>
      </c>
      <c r="L26" s="106">
        <f t="shared" ca="1" si="9"/>
        <v>5</v>
      </c>
      <c r="M26" s="106">
        <f t="shared" ca="1" si="10"/>
        <v>1</v>
      </c>
      <c r="N26" s="106">
        <f t="shared" ca="1" si="11"/>
        <v>20</v>
      </c>
      <c r="O26" s="106">
        <f t="shared" ca="1" si="12"/>
        <v>1</v>
      </c>
      <c r="P26" s="106">
        <f t="shared" ca="1" si="13"/>
        <v>0.25</v>
      </c>
      <c r="Q26" s="106">
        <f t="shared" ca="1" si="14"/>
        <v>0.25</v>
      </c>
      <c r="R26" s="200">
        <f t="shared" ca="1" si="18"/>
        <v>32.5</v>
      </c>
      <c r="S26" s="409" t="s">
        <v>579</v>
      </c>
      <c r="T26" s="441" t="str">
        <f t="shared" ca="1" si="16"/>
        <v xml:space="preserve"> </v>
      </c>
    </row>
    <row r="27" spans="2:20" ht="28.5" customHeight="1">
      <c r="B27" s="108">
        <v>19</v>
      </c>
      <c r="C27" s="109" t="str">
        <f t="shared" ca="1" si="17"/>
        <v>CONSORCIO SAN BARTOLOME 2024</v>
      </c>
      <c r="D27" s="106" t="str">
        <f t="shared" ca="1" si="1"/>
        <v>CUMPLE</v>
      </c>
      <c r="E27" s="106" t="str">
        <f t="shared" ca="1" si="2"/>
        <v>CUMPLE</v>
      </c>
      <c r="F27" s="106" t="str">
        <f t="shared" ca="1" si="3"/>
        <v>NO CUMPLE</v>
      </c>
      <c r="G27" s="107">
        <f t="shared" ca="1" si="4"/>
        <v>245.27</v>
      </c>
      <c r="H27" s="106" t="str">
        <f t="shared" ca="1" si="5"/>
        <v>NO CUMPLE</v>
      </c>
      <c r="I27" s="106" t="str">
        <f t="shared" ca="1" si="6"/>
        <v>NO CUMPLE</v>
      </c>
      <c r="J27" s="106" t="str">
        <f t="shared" ca="1" si="7"/>
        <v>CUMPLE</v>
      </c>
      <c r="K27" s="106">
        <f t="shared" ca="1" si="8"/>
        <v>5</v>
      </c>
      <c r="L27" s="106">
        <f t="shared" ca="1" si="9"/>
        <v>5</v>
      </c>
      <c r="M27" s="106">
        <f t="shared" ca="1" si="10"/>
        <v>1</v>
      </c>
      <c r="N27" s="106">
        <f t="shared" ca="1" si="11"/>
        <v>20</v>
      </c>
      <c r="O27" s="106">
        <f t="shared" ca="1" si="12"/>
        <v>1</v>
      </c>
      <c r="P27" s="106">
        <f t="shared" ca="1" si="13"/>
        <v>0.25</v>
      </c>
      <c r="Q27" s="106">
        <f t="shared" ca="1" si="14"/>
        <v>0.25</v>
      </c>
      <c r="R27" s="200">
        <f t="shared" ca="1" si="18"/>
        <v>32.5</v>
      </c>
      <c r="S27" s="409" t="s">
        <v>590</v>
      </c>
      <c r="T27" s="441" t="s">
        <v>612</v>
      </c>
    </row>
    <row r="28" spans="2:20" ht="28.5" customHeight="1">
      <c r="B28" s="108">
        <v>20</v>
      </c>
      <c r="C28" s="109" t="str">
        <f t="shared" ca="1" si="17"/>
        <v>CONSORCIO DMM</v>
      </c>
      <c r="D28" s="106" t="str">
        <f t="shared" ca="1" si="1"/>
        <v>CUMPLE</v>
      </c>
      <c r="E28" s="106" t="str">
        <f t="shared" ca="1" si="2"/>
        <v>CUMPLE</v>
      </c>
      <c r="F28" s="106" t="str">
        <f t="shared" ca="1" si="3"/>
        <v>CUMPLE</v>
      </c>
      <c r="G28" s="107">
        <f t="shared" ca="1" si="4"/>
        <v>514.62249999999995</v>
      </c>
      <c r="H28" s="106" t="str">
        <f t="shared" ca="1" si="5"/>
        <v>CUMPLE</v>
      </c>
      <c r="I28" s="106" t="str">
        <f t="shared" ca="1" si="6"/>
        <v>CUMPLE</v>
      </c>
      <c r="J28" s="106" t="str">
        <f t="shared" ca="1" si="7"/>
        <v>CUMPLE</v>
      </c>
      <c r="K28" s="106">
        <f t="shared" ca="1" si="8"/>
        <v>5</v>
      </c>
      <c r="L28" s="106">
        <f t="shared" ca="1" si="9"/>
        <v>5</v>
      </c>
      <c r="M28" s="106">
        <f t="shared" ca="1" si="10"/>
        <v>1</v>
      </c>
      <c r="N28" s="106">
        <f t="shared" ca="1" si="11"/>
        <v>20</v>
      </c>
      <c r="O28" s="106">
        <f t="shared" ca="1" si="12"/>
        <v>1</v>
      </c>
      <c r="P28" s="106">
        <f t="shared" ca="1" si="13"/>
        <v>0.25</v>
      </c>
      <c r="Q28" s="106">
        <f t="shared" ca="1" si="14"/>
        <v>0.25</v>
      </c>
      <c r="R28" s="200">
        <f t="shared" ca="1" si="18"/>
        <v>32.5</v>
      </c>
      <c r="S28" s="409" t="s">
        <v>579</v>
      </c>
      <c r="T28" s="441" t="str">
        <f t="shared" ca="1" si="16"/>
        <v xml:space="preserve"> </v>
      </c>
    </row>
    <row r="29" spans="2:20" ht="28.5" customHeight="1">
      <c r="B29" s="108">
        <v>21</v>
      </c>
      <c r="C29" s="109" t="str">
        <f t="shared" ca="1" si="17"/>
        <v>CONSORCIO INCE PASTO 2024</v>
      </c>
      <c r="D29" s="106" t="str">
        <f t="shared" ca="1" si="1"/>
        <v>CUMPLE</v>
      </c>
      <c r="E29" s="106" t="str">
        <f ca="1">INDIRECT($B29&amp;"!H108")</f>
        <v>CUMPLE</v>
      </c>
      <c r="F29" s="106" t="str">
        <f t="shared" ca="1" si="3"/>
        <v>CUMPLE</v>
      </c>
      <c r="G29" s="107">
        <f ca="1">INDIRECT($B29&amp;"!M40")</f>
        <v>1220.8000000000002</v>
      </c>
      <c r="H29" s="106" t="str">
        <f t="shared" ca="1" si="5"/>
        <v>CUMPLE</v>
      </c>
      <c r="I29" s="106" t="str">
        <f ca="1">INDIRECT($B29&amp;"!N41")</f>
        <v>CUMPLE</v>
      </c>
      <c r="J29" s="106" t="str">
        <f ca="1">INDIRECT($B29&amp;"!L45")</f>
        <v>CUMPLE</v>
      </c>
      <c r="K29" s="106">
        <f ca="1">INDIRECT($B29&amp;"!L49")</f>
        <v>5</v>
      </c>
      <c r="L29" s="106">
        <f ca="1">INDIRECT($B29&amp;"!L50")</f>
        <v>5</v>
      </c>
      <c r="M29" s="106">
        <f ca="1">INDIRECT($B29&amp;"!L54")</f>
        <v>1</v>
      </c>
      <c r="N29" s="106">
        <f ca="1">INDIRECT($B29&amp;"!L57")</f>
        <v>20</v>
      </c>
      <c r="O29" s="398">
        <f ca="1">INDIRECT($B29&amp;"!L65")</f>
        <v>0</v>
      </c>
      <c r="P29" s="106">
        <f ca="1">INDIRECT($B29&amp;"!L68")</f>
        <v>0.25</v>
      </c>
      <c r="Q29" s="106">
        <f ca="1">INDIRECT($B29&amp;"!L76")</f>
        <v>0.25</v>
      </c>
      <c r="R29" s="201">
        <f t="shared" ca="1" si="18"/>
        <v>31.5</v>
      </c>
      <c r="S29" s="409" t="s">
        <v>579</v>
      </c>
      <c r="T29" s="441" t="s">
        <v>637</v>
      </c>
    </row>
    <row r="30" spans="2:20" ht="28.5" customHeight="1">
      <c r="B30" s="108">
        <v>22</v>
      </c>
      <c r="C30" s="109" t="str">
        <f t="shared" ca="1" si="17"/>
        <v>CONSORCIO INGENIERIA POSSO</v>
      </c>
      <c r="D30" s="106" t="str">
        <f t="shared" ca="1" si="1"/>
        <v>CUMPLE</v>
      </c>
      <c r="E30" s="106" t="str">
        <f t="shared" ca="1" si="2"/>
        <v>CUMPLE</v>
      </c>
      <c r="F30" s="106" t="str">
        <f t="shared" ca="1" si="3"/>
        <v>CUMPLE</v>
      </c>
      <c r="G30" s="107">
        <f t="shared" ca="1" si="4"/>
        <v>1148.0933333333335</v>
      </c>
      <c r="H30" s="106" t="str">
        <f t="shared" ca="1" si="5"/>
        <v>CUMPLE</v>
      </c>
      <c r="I30" s="106" t="str">
        <f t="shared" ca="1" si="6"/>
        <v>NO CUMPLE</v>
      </c>
      <c r="J30" s="106" t="str">
        <f t="shared" ca="1" si="7"/>
        <v>CUMPLE</v>
      </c>
      <c r="K30" s="106">
        <f t="shared" ca="1" si="8"/>
        <v>5</v>
      </c>
      <c r="L30" s="106">
        <f t="shared" ca="1" si="9"/>
        <v>5</v>
      </c>
      <c r="M30" s="106">
        <f t="shared" ca="1" si="10"/>
        <v>1</v>
      </c>
      <c r="N30" s="106">
        <f t="shared" ca="1" si="11"/>
        <v>20</v>
      </c>
      <c r="O30" s="106">
        <f t="shared" ca="1" si="12"/>
        <v>1</v>
      </c>
      <c r="P30" s="106">
        <f t="shared" ca="1" si="13"/>
        <v>0.25</v>
      </c>
      <c r="Q30" s="106">
        <f t="shared" ca="1" si="14"/>
        <v>0.25</v>
      </c>
      <c r="R30" s="200">
        <f t="shared" ca="1" si="18"/>
        <v>32.5</v>
      </c>
      <c r="S30" s="409" t="s">
        <v>590</v>
      </c>
      <c r="T30" s="441" t="s">
        <v>612</v>
      </c>
    </row>
    <row r="31" spans="2:20" ht="28.5" customHeight="1">
      <c r="B31" s="108">
        <v>23</v>
      </c>
      <c r="C31" s="109" t="str">
        <f t="shared" ca="1" si="17"/>
        <v>PROYECTOS E INTERVENTORÍAS SAS</v>
      </c>
      <c r="D31" s="106" t="str">
        <f t="shared" ca="1" si="1"/>
        <v>CUMPLE</v>
      </c>
      <c r="E31" s="106" t="str">
        <f t="shared" ca="1" si="2"/>
        <v>CUMPLE</v>
      </c>
      <c r="F31" s="106" t="str">
        <f t="shared" ca="1" si="3"/>
        <v>CUMPLE</v>
      </c>
      <c r="G31" s="107">
        <f t="shared" ca="1" si="4"/>
        <v>971.21380000000022</v>
      </c>
      <c r="H31" s="106" t="str">
        <f t="shared" ca="1" si="5"/>
        <v>CUMPLE</v>
      </c>
      <c r="I31" s="106" t="str">
        <f t="shared" ca="1" si="6"/>
        <v>CUMPLE</v>
      </c>
      <c r="J31" s="106" t="str">
        <f t="shared" ca="1" si="7"/>
        <v>CUMPLE</v>
      </c>
      <c r="K31" s="106">
        <f t="shared" ca="1" si="8"/>
        <v>5</v>
      </c>
      <c r="L31" s="106">
        <f t="shared" ca="1" si="9"/>
        <v>5</v>
      </c>
      <c r="M31" s="106">
        <f t="shared" ca="1" si="10"/>
        <v>1</v>
      </c>
      <c r="N31" s="106">
        <f t="shared" ca="1" si="11"/>
        <v>20</v>
      </c>
      <c r="O31" s="106">
        <f t="shared" ca="1" si="12"/>
        <v>1</v>
      </c>
      <c r="P31" s="106">
        <f t="shared" ca="1" si="13"/>
        <v>0.25</v>
      </c>
      <c r="Q31" s="106">
        <f t="shared" ca="1" si="14"/>
        <v>0.25</v>
      </c>
      <c r="R31" s="200">
        <f t="shared" ca="1" si="18"/>
        <v>32.5</v>
      </c>
      <c r="S31" s="409" t="s">
        <v>579</v>
      </c>
      <c r="T31" s="441" t="str">
        <f t="shared" ca="1" si="16"/>
        <v xml:space="preserve"> </v>
      </c>
    </row>
    <row r="32" spans="2:20" ht="28.5" customHeight="1">
      <c r="B32" s="108">
        <v>24</v>
      </c>
      <c r="C32" s="109" t="str">
        <f t="shared" ca="1" si="17"/>
        <v>CAYCO SAS</v>
      </c>
      <c r="D32" s="106" t="str">
        <f t="shared" ca="1" si="1"/>
        <v>CUMPLE</v>
      </c>
      <c r="E32" s="106" t="str">
        <f t="shared" ca="1" si="2"/>
        <v>CUMPLE</v>
      </c>
      <c r="F32" s="106" t="str">
        <f t="shared" ca="1" si="3"/>
        <v>CUMPLE</v>
      </c>
      <c r="G32" s="107">
        <f t="shared" ca="1" si="4"/>
        <v>1417.7655</v>
      </c>
      <c r="H32" s="106" t="str">
        <f t="shared" ca="1" si="5"/>
        <v>CUMPLE</v>
      </c>
      <c r="I32" s="106" t="str">
        <f t="shared" ca="1" si="6"/>
        <v>CUMPLE</v>
      </c>
      <c r="J32" s="106" t="str">
        <f t="shared" ca="1" si="7"/>
        <v>CUMPLE</v>
      </c>
      <c r="K32" s="106">
        <f t="shared" ca="1" si="8"/>
        <v>5</v>
      </c>
      <c r="L32" s="106">
        <f t="shared" ca="1" si="9"/>
        <v>5</v>
      </c>
      <c r="M32" s="106">
        <f t="shared" ca="1" si="10"/>
        <v>1</v>
      </c>
      <c r="N32" s="106">
        <f t="shared" ca="1" si="11"/>
        <v>20</v>
      </c>
      <c r="O32" s="106">
        <f t="shared" ca="1" si="12"/>
        <v>1</v>
      </c>
      <c r="P32" s="106">
        <f t="shared" ca="1" si="13"/>
        <v>0.25</v>
      </c>
      <c r="Q32" s="106">
        <f t="shared" ca="1" si="14"/>
        <v>0.25</v>
      </c>
      <c r="R32" s="200">
        <f t="shared" ca="1" si="18"/>
        <v>32.5</v>
      </c>
      <c r="S32" s="409" t="s">
        <v>579</v>
      </c>
      <c r="T32" s="441" t="str">
        <f t="shared" ca="1" si="16"/>
        <v xml:space="preserve"> </v>
      </c>
    </row>
    <row r="33" spans="2:20" ht="28.5" customHeight="1">
      <c r="B33" s="108">
        <v>25</v>
      </c>
      <c r="C33" s="109" t="str">
        <f t="shared" ca="1" si="17"/>
        <v xml:space="preserve">CONSORCIO MAB INGENIERÍA </v>
      </c>
      <c r="D33" s="106" t="str">
        <f t="shared" ca="1" si="1"/>
        <v>CUMPLE</v>
      </c>
      <c r="E33" s="106" t="str">
        <f ca="1">INDIRECT($B33&amp;"!H108")</f>
        <v>CUMPLE</v>
      </c>
      <c r="F33" s="106" t="str">
        <f ca="1">INDIRECT($B33&amp;"!N24")</f>
        <v>CUMPLE</v>
      </c>
      <c r="G33" s="107">
        <f ca="1">INDIRECT($B33&amp;"!M40")</f>
        <v>1613.4213999999999</v>
      </c>
      <c r="H33" s="106" t="str">
        <f t="shared" ca="1" si="5"/>
        <v>CUMPLE</v>
      </c>
      <c r="I33" s="106" t="str">
        <f ca="1">INDIRECT($B33&amp;"!N41")</f>
        <v>CUMPLE</v>
      </c>
      <c r="J33" s="106" t="str">
        <f ca="1">INDIRECT($B33&amp;"!L45")</f>
        <v>CUMPLE</v>
      </c>
      <c r="K33" s="106">
        <f ca="1">INDIRECT($B33&amp;"!L49")</f>
        <v>5</v>
      </c>
      <c r="L33" s="106">
        <f ca="1">INDIRECT($B33&amp;"!L50")</f>
        <v>5</v>
      </c>
      <c r="M33" s="106">
        <f ca="1">INDIRECT($B33&amp;"!L54")</f>
        <v>1</v>
      </c>
      <c r="N33" s="106">
        <f ca="1">INDIRECT($B33&amp;"!L57")</f>
        <v>20</v>
      </c>
      <c r="O33" s="106">
        <f ca="1">INDIRECT($B33&amp;"!L65")</f>
        <v>1</v>
      </c>
      <c r="P33" s="106">
        <f ca="1">INDIRECT($B33&amp;"!L68")</f>
        <v>0.25</v>
      </c>
      <c r="Q33" s="106">
        <f ca="1">INDIRECT($B33&amp;"!L76")</f>
        <v>0.25</v>
      </c>
      <c r="R33" s="200">
        <f t="shared" ca="1" si="18"/>
        <v>32.5</v>
      </c>
      <c r="S33" s="409" t="s">
        <v>579</v>
      </c>
      <c r="T33" s="441" t="str">
        <f t="shared" ca="1" si="16"/>
        <v xml:space="preserve"> </v>
      </c>
    </row>
    <row r="34" spans="2:20" ht="28.5" customHeight="1">
      <c r="B34" s="108">
        <v>26</v>
      </c>
      <c r="C34" s="109" t="str">
        <f t="shared" ca="1" si="17"/>
        <v>CONSORCIO PROSPERAR ANTONIO NARIÑO</v>
      </c>
      <c r="D34" s="106" t="str">
        <f t="shared" ca="1" si="1"/>
        <v>CUMPLE</v>
      </c>
      <c r="E34" s="106" t="str">
        <f t="shared" ca="1" si="2"/>
        <v>CUMPLE</v>
      </c>
      <c r="F34" s="106" t="str">
        <f t="shared" ca="1" si="3"/>
        <v>CUMPLE</v>
      </c>
      <c r="G34" s="107">
        <f t="shared" ca="1" si="4"/>
        <v>803.38319999999999</v>
      </c>
      <c r="H34" s="106" t="str">
        <f t="shared" ca="1" si="5"/>
        <v>CUMPLE</v>
      </c>
      <c r="I34" s="106" t="str">
        <f t="shared" ca="1" si="6"/>
        <v>NO CUMPLE</v>
      </c>
      <c r="J34" s="106" t="str">
        <f t="shared" ca="1" si="7"/>
        <v>CUMPLE</v>
      </c>
      <c r="K34" s="106">
        <f t="shared" ca="1" si="8"/>
        <v>5</v>
      </c>
      <c r="L34" s="106">
        <f t="shared" ca="1" si="9"/>
        <v>5</v>
      </c>
      <c r="M34" s="106">
        <f t="shared" ca="1" si="10"/>
        <v>1</v>
      </c>
      <c r="N34" s="106">
        <f t="shared" ca="1" si="11"/>
        <v>20</v>
      </c>
      <c r="O34" s="106">
        <f t="shared" ca="1" si="12"/>
        <v>1</v>
      </c>
      <c r="P34" s="106">
        <f t="shared" ca="1" si="13"/>
        <v>0.25</v>
      </c>
      <c r="Q34" s="106">
        <f t="shared" ca="1" si="14"/>
        <v>0.25</v>
      </c>
      <c r="R34" s="200">
        <f t="shared" ca="1" si="18"/>
        <v>32.5</v>
      </c>
      <c r="S34" s="409" t="s">
        <v>590</v>
      </c>
      <c r="T34" s="441" t="s">
        <v>614</v>
      </c>
    </row>
    <row r="35" spans="2:20" ht="28.5" customHeight="1">
      <c r="B35" s="108">
        <v>27</v>
      </c>
      <c r="C35" s="109" t="str">
        <f t="shared" ca="1" si="17"/>
        <v>CONSORCIO INGAVI 1299</v>
      </c>
      <c r="D35" s="106" t="str">
        <f t="shared" ca="1" si="1"/>
        <v>CUMPLE</v>
      </c>
      <c r="E35" s="106" t="str">
        <f t="shared" ca="1" si="2"/>
        <v>CUMPLE</v>
      </c>
      <c r="F35" s="106" t="str">
        <f t="shared" ca="1" si="3"/>
        <v>CUMPLE</v>
      </c>
      <c r="G35" s="107">
        <f t="shared" ca="1" si="4"/>
        <v>949.23333333333323</v>
      </c>
      <c r="H35" s="106" t="str">
        <f t="shared" ca="1" si="5"/>
        <v>CUMPLE</v>
      </c>
      <c r="I35" s="106" t="str">
        <f t="shared" ca="1" si="6"/>
        <v>CUMPLE</v>
      </c>
      <c r="J35" s="106" t="str">
        <f t="shared" ca="1" si="7"/>
        <v>CUMPLE</v>
      </c>
      <c r="K35" s="106">
        <f t="shared" ca="1" si="8"/>
        <v>5</v>
      </c>
      <c r="L35" s="106">
        <f t="shared" ca="1" si="9"/>
        <v>5</v>
      </c>
      <c r="M35" s="106">
        <f t="shared" ca="1" si="10"/>
        <v>1</v>
      </c>
      <c r="N35" s="106">
        <f t="shared" ca="1" si="11"/>
        <v>20</v>
      </c>
      <c r="O35" s="106">
        <f t="shared" ca="1" si="12"/>
        <v>1</v>
      </c>
      <c r="P35" s="106">
        <f t="shared" ca="1" si="13"/>
        <v>0.25</v>
      </c>
      <c r="Q35" s="106">
        <f t="shared" ca="1" si="14"/>
        <v>0.25</v>
      </c>
      <c r="R35" s="200">
        <f t="shared" ca="1" si="18"/>
        <v>32.5</v>
      </c>
      <c r="S35" s="409" t="s">
        <v>579</v>
      </c>
      <c r="T35" s="441" t="str">
        <f t="shared" ca="1" si="16"/>
        <v xml:space="preserve"> </v>
      </c>
    </row>
    <row r="36" spans="2:20" ht="28.5" customHeight="1">
      <c r="B36" s="108">
        <v>28</v>
      </c>
      <c r="C36" s="109" t="str">
        <f t="shared" ca="1" si="17"/>
        <v>CONSORCIO AEROPORTUARIO FJ</v>
      </c>
      <c r="D36" s="106" t="str">
        <f t="shared" ca="1" si="1"/>
        <v>CUMPLE</v>
      </c>
      <c r="E36" s="106" t="str">
        <f t="shared" ca="1" si="2"/>
        <v>CUMPLE</v>
      </c>
      <c r="F36" s="106" t="str">
        <f t="shared" ca="1" si="3"/>
        <v>CUMPLE</v>
      </c>
      <c r="G36" s="107">
        <f t="shared" ca="1" si="4"/>
        <v>1411.0766666666666</v>
      </c>
      <c r="H36" s="106" t="str">
        <f t="shared" ca="1" si="5"/>
        <v>CUMPLE</v>
      </c>
      <c r="I36" s="106" t="str">
        <f t="shared" ca="1" si="6"/>
        <v>CUMPLE</v>
      </c>
      <c r="J36" s="106" t="str">
        <f t="shared" ca="1" si="7"/>
        <v>CUMPLE</v>
      </c>
      <c r="K36" s="106">
        <f t="shared" ca="1" si="8"/>
        <v>5</v>
      </c>
      <c r="L36" s="106">
        <f t="shared" ca="1" si="9"/>
        <v>5</v>
      </c>
      <c r="M36" s="106">
        <f t="shared" ca="1" si="10"/>
        <v>1</v>
      </c>
      <c r="N36" s="106">
        <f t="shared" ca="1" si="11"/>
        <v>20</v>
      </c>
      <c r="O36" s="106">
        <f t="shared" ca="1" si="12"/>
        <v>1</v>
      </c>
      <c r="P36" s="106">
        <f t="shared" ca="1" si="13"/>
        <v>0.25</v>
      </c>
      <c r="Q36" s="106">
        <f t="shared" ca="1" si="14"/>
        <v>0.25</v>
      </c>
      <c r="R36" s="200">
        <f t="shared" ca="1" si="18"/>
        <v>32.5</v>
      </c>
      <c r="S36" s="409" t="s">
        <v>579</v>
      </c>
      <c r="T36" s="441" t="str">
        <f t="shared" ca="1" si="16"/>
        <v xml:space="preserve"> </v>
      </c>
    </row>
    <row r="37" spans="2:20" ht="28.5" customHeight="1">
      <c r="B37" s="108">
        <v>29</v>
      </c>
      <c r="C37" s="109" t="str">
        <f t="shared" ca="1" si="17"/>
        <v>ECG INGENIERIA SAS</v>
      </c>
      <c r="D37" s="106" t="str">
        <f t="shared" ca="1" si="1"/>
        <v>CUMPLE</v>
      </c>
      <c r="E37" s="106" t="str">
        <f t="shared" ca="1" si="2"/>
        <v>CUMPLE</v>
      </c>
      <c r="F37" s="106" t="str">
        <f t="shared" ca="1" si="3"/>
        <v>CUMPLE</v>
      </c>
      <c r="G37" s="107">
        <f t="shared" ca="1" si="4"/>
        <v>1194.8601105384316</v>
      </c>
      <c r="H37" s="106" t="str">
        <f t="shared" ca="1" si="5"/>
        <v>CUMPLE</v>
      </c>
      <c r="I37" s="106" t="str">
        <f t="shared" ca="1" si="6"/>
        <v>CUMPLE</v>
      </c>
      <c r="J37" s="106" t="str">
        <f t="shared" ca="1" si="7"/>
        <v>CUMPLE</v>
      </c>
      <c r="K37" s="106">
        <f t="shared" ca="1" si="8"/>
        <v>5</v>
      </c>
      <c r="L37" s="106">
        <f t="shared" ca="1" si="9"/>
        <v>5</v>
      </c>
      <c r="M37" s="106">
        <f t="shared" ca="1" si="10"/>
        <v>1</v>
      </c>
      <c r="N37" s="106">
        <f t="shared" ca="1" si="11"/>
        <v>20</v>
      </c>
      <c r="O37" s="106">
        <f t="shared" ca="1" si="12"/>
        <v>1</v>
      </c>
      <c r="P37" s="106">
        <f t="shared" ca="1" si="13"/>
        <v>0.25</v>
      </c>
      <c r="Q37" s="106">
        <f t="shared" ca="1" si="14"/>
        <v>0.25</v>
      </c>
      <c r="R37" s="200">
        <f t="shared" ca="1" si="18"/>
        <v>32.5</v>
      </c>
      <c r="S37" s="409" t="s">
        <v>579</v>
      </c>
      <c r="T37" s="441" t="str">
        <f t="shared" ca="1" si="16"/>
        <v xml:space="preserve"> </v>
      </c>
    </row>
    <row r="38" spans="2:20" ht="28.5" customHeight="1">
      <c r="B38" s="108">
        <v>30</v>
      </c>
      <c r="C38" s="109" t="str">
        <f t="shared" ca="1" si="17"/>
        <v>R&amp;M CONSTRUCCIONES E INTERVENTORIAS S.A.S</v>
      </c>
      <c r="D38" s="106" t="str">
        <f t="shared" ca="1" si="1"/>
        <v>CUMPLE</v>
      </c>
      <c r="E38" s="106" t="str">
        <f t="shared" ca="1" si="2"/>
        <v>CUMPLE</v>
      </c>
      <c r="F38" s="106" t="str">
        <f t="shared" ca="1" si="3"/>
        <v>NO CUMPLE</v>
      </c>
      <c r="G38" s="399">
        <v>0</v>
      </c>
      <c r="H38" s="106" t="str">
        <f t="shared" ca="1" si="5"/>
        <v>NO CUMPLE</v>
      </c>
      <c r="I38" s="106" t="str">
        <f t="shared" ca="1" si="6"/>
        <v>NO CUMPLE</v>
      </c>
      <c r="J38" s="106" t="str">
        <f t="shared" ca="1" si="7"/>
        <v>CUMPLE</v>
      </c>
      <c r="K38" s="106">
        <f t="shared" ca="1" si="8"/>
        <v>5</v>
      </c>
      <c r="L38" s="106">
        <f t="shared" ca="1" si="9"/>
        <v>5</v>
      </c>
      <c r="M38" s="106">
        <f t="shared" ca="1" si="10"/>
        <v>1</v>
      </c>
      <c r="N38" s="106">
        <f t="shared" ca="1" si="11"/>
        <v>20</v>
      </c>
      <c r="O38" s="106">
        <f t="shared" ca="1" si="12"/>
        <v>1</v>
      </c>
      <c r="P38" s="106">
        <f t="shared" ca="1" si="13"/>
        <v>0.25</v>
      </c>
      <c r="Q38" s="106">
        <f t="shared" ca="1" si="14"/>
        <v>0.25</v>
      </c>
      <c r="R38" s="200">
        <f t="shared" ca="1" si="18"/>
        <v>32.5</v>
      </c>
      <c r="S38" s="409" t="s">
        <v>590</v>
      </c>
      <c r="T38" s="441" t="s">
        <v>612</v>
      </c>
    </row>
    <row r="39" spans="2:20" ht="30.75" customHeight="1">
      <c r="B39" s="108">
        <v>31</v>
      </c>
      <c r="C39" s="109" t="str">
        <f t="shared" ca="1" si="17"/>
        <v>CONSORCIO FERDINCON 1229</v>
      </c>
      <c r="D39" s="106" t="str">
        <f t="shared" ca="1" si="1"/>
        <v>CUMPLE</v>
      </c>
      <c r="E39" s="106" t="str">
        <f t="shared" ca="1" si="2"/>
        <v>CUMPLE</v>
      </c>
      <c r="F39" s="106" t="str">
        <f t="shared" ca="1" si="3"/>
        <v>CUMPLE</v>
      </c>
      <c r="G39" s="107">
        <f t="shared" ca="1" si="4"/>
        <v>1154.2376215800618</v>
      </c>
      <c r="H39" s="106" t="str">
        <f t="shared" ca="1" si="5"/>
        <v>CUMPLE</v>
      </c>
      <c r="I39" s="106" t="str">
        <f t="shared" ca="1" si="6"/>
        <v>CUMPLE</v>
      </c>
      <c r="J39" s="106" t="str">
        <f t="shared" ca="1" si="7"/>
        <v>CUMPLE</v>
      </c>
      <c r="K39" s="106">
        <f t="shared" ca="1" si="8"/>
        <v>5</v>
      </c>
      <c r="L39" s="106">
        <f t="shared" ca="1" si="9"/>
        <v>5</v>
      </c>
      <c r="M39" s="106">
        <f t="shared" ca="1" si="10"/>
        <v>1</v>
      </c>
      <c r="N39" s="106">
        <f t="shared" ca="1" si="11"/>
        <v>20</v>
      </c>
      <c r="O39" s="106">
        <f t="shared" ca="1" si="12"/>
        <v>1</v>
      </c>
      <c r="P39" s="106">
        <f t="shared" ca="1" si="13"/>
        <v>0.25</v>
      </c>
      <c r="Q39" s="106">
        <f t="shared" ca="1" si="14"/>
        <v>0.25</v>
      </c>
      <c r="R39" s="200">
        <f t="shared" ca="1" si="18"/>
        <v>32.5</v>
      </c>
      <c r="S39" s="409" t="s">
        <v>579</v>
      </c>
      <c r="T39" s="441" t="str">
        <f t="shared" ca="1" si="16"/>
        <v xml:space="preserve"> </v>
      </c>
    </row>
    <row r="40" spans="2:20" ht="28.5" customHeight="1">
      <c r="B40" s="108">
        <v>32</v>
      </c>
      <c r="C40" s="109" t="str">
        <f t="shared" ca="1" si="17"/>
        <v>CONSORCIO INTERPISTAS 1299</v>
      </c>
      <c r="D40" s="106" t="str">
        <f t="shared" ca="1" si="1"/>
        <v>CUMPLE</v>
      </c>
      <c r="E40" s="106" t="str">
        <f t="shared" ca="1" si="2"/>
        <v>NO CUMPLE</v>
      </c>
      <c r="F40" s="106" t="str">
        <f t="shared" ca="1" si="3"/>
        <v>CUMPLE</v>
      </c>
      <c r="G40" s="107">
        <f t="shared" ca="1" si="4"/>
        <v>1105.66705</v>
      </c>
      <c r="H40" s="106" t="str">
        <f t="shared" ca="1" si="5"/>
        <v>CUMPLE</v>
      </c>
      <c r="I40" s="106" t="str">
        <f t="shared" ca="1" si="6"/>
        <v>CUMPLE</v>
      </c>
      <c r="J40" s="106" t="str">
        <f t="shared" ca="1" si="7"/>
        <v>CUMPLE</v>
      </c>
      <c r="K40" s="106">
        <f t="shared" ca="1" si="8"/>
        <v>5</v>
      </c>
      <c r="L40" s="106">
        <f t="shared" ca="1" si="9"/>
        <v>5</v>
      </c>
      <c r="M40" s="106">
        <f t="shared" ca="1" si="10"/>
        <v>1</v>
      </c>
      <c r="N40" s="106">
        <f t="shared" ca="1" si="11"/>
        <v>20</v>
      </c>
      <c r="O40" s="106">
        <f t="shared" ca="1" si="12"/>
        <v>1</v>
      </c>
      <c r="P40" s="106">
        <f t="shared" ca="1" si="13"/>
        <v>0.25</v>
      </c>
      <c r="Q40" s="106">
        <f t="shared" ca="1" si="14"/>
        <v>0.25</v>
      </c>
      <c r="R40" s="200">
        <f t="shared" ca="1" si="18"/>
        <v>32.5</v>
      </c>
      <c r="S40" s="409" t="s">
        <v>590</v>
      </c>
      <c r="T40" s="441" t="s">
        <v>613</v>
      </c>
    </row>
    <row r="41" spans="2:20" ht="28.5" customHeight="1">
      <c r="B41" s="108">
        <v>33</v>
      </c>
      <c r="C41" s="109" t="str">
        <f t="shared" ca="1" si="17"/>
        <v>CONSORCIO CABA - ANEZGA A.N</v>
      </c>
      <c r="D41" s="106" t="str">
        <f t="shared" ca="1" si="1"/>
        <v>CUMPLE</v>
      </c>
      <c r="E41" s="106" t="str">
        <f t="shared" ca="1" si="2"/>
        <v>CUMPLE</v>
      </c>
      <c r="F41" s="106" t="str">
        <f t="shared" ca="1" si="3"/>
        <v>CUMPLE</v>
      </c>
      <c r="G41" s="107">
        <f t="shared" ca="1" si="4"/>
        <v>487.32259999999997</v>
      </c>
      <c r="H41" s="106" t="str">
        <f t="shared" ca="1" si="5"/>
        <v>CUMPLE</v>
      </c>
      <c r="I41" s="106" t="str">
        <f t="shared" ca="1" si="6"/>
        <v>CUMPLE</v>
      </c>
      <c r="J41" s="106" t="str">
        <f t="shared" ca="1" si="7"/>
        <v>CUMPLE</v>
      </c>
      <c r="K41" s="106">
        <f t="shared" ca="1" si="8"/>
        <v>5</v>
      </c>
      <c r="L41" s="106">
        <f t="shared" ca="1" si="9"/>
        <v>5</v>
      </c>
      <c r="M41" s="106">
        <f t="shared" ca="1" si="10"/>
        <v>1</v>
      </c>
      <c r="N41" s="106">
        <f t="shared" ca="1" si="11"/>
        <v>20</v>
      </c>
      <c r="O41" s="106">
        <f t="shared" ca="1" si="12"/>
        <v>1</v>
      </c>
      <c r="P41" s="106">
        <f t="shared" ca="1" si="13"/>
        <v>0.25</v>
      </c>
      <c r="Q41" s="106">
        <f t="shared" ca="1" si="14"/>
        <v>0.25</v>
      </c>
      <c r="R41" s="200">
        <f t="shared" ca="1" si="18"/>
        <v>32.5</v>
      </c>
      <c r="S41" s="409" t="s">
        <v>579</v>
      </c>
      <c r="T41" s="441" t="str">
        <f t="shared" ca="1" si="16"/>
        <v xml:space="preserve"> </v>
      </c>
    </row>
    <row r="42" spans="2:20" ht="28.5" customHeight="1">
      <c r="B42" s="108">
        <v>34</v>
      </c>
      <c r="C42" s="109" t="str">
        <f t="shared" ca="1" si="17"/>
        <v>CONSORCIO PASTO JINT 1299</v>
      </c>
      <c r="D42" s="106" t="str">
        <f t="shared" ca="1" si="1"/>
        <v>CUMPLE</v>
      </c>
      <c r="E42" s="106" t="str">
        <f t="shared" ca="1" si="2"/>
        <v>CUMPLE</v>
      </c>
      <c r="F42" s="106" t="str">
        <f t="shared" ca="1" si="3"/>
        <v>CUMPLE</v>
      </c>
      <c r="G42" s="107">
        <f t="shared" ca="1" si="4"/>
        <v>896.05000000000007</v>
      </c>
      <c r="H42" s="106" t="str">
        <f t="shared" ca="1" si="5"/>
        <v>CUMPLE</v>
      </c>
      <c r="I42" s="106" t="str">
        <f t="shared" ca="1" si="6"/>
        <v>CUMPLE</v>
      </c>
      <c r="J42" s="106" t="str">
        <f t="shared" ca="1" si="7"/>
        <v>CUMPLE</v>
      </c>
      <c r="K42" s="106">
        <f t="shared" ca="1" si="8"/>
        <v>5</v>
      </c>
      <c r="L42" s="106">
        <f t="shared" ca="1" si="9"/>
        <v>5</v>
      </c>
      <c r="M42" s="106">
        <f t="shared" ca="1" si="10"/>
        <v>1</v>
      </c>
      <c r="N42" s="106">
        <f t="shared" ca="1" si="11"/>
        <v>20</v>
      </c>
      <c r="O42" s="106">
        <f t="shared" ca="1" si="12"/>
        <v>1</v>
      </c>
      <c r="P42" s="106">
        <f t="shared" ca="1" si="13"/>
        <v>0.25</v>
      </c>
      <c r="Q42" s="106">
        <f t="shared" ca="1" si="14"/>
        <v>0.25</v>
      </c>
      <c r="R42" s="200">
        <f t="shared" ca="1" si="18"/>
        <v>32.5</v>
      </c>
      <c r="S42" s="409" t="s">
        <v>579</v>
      </c>
      <c r="T42" s="441" t="str">
        <f t="shared" ca="1" si="16"/>
        <v xml:space="preserve"> </v>
      </c>
    </row>
    <row r="43" spans="2:20" ht="28.5" customHeight="1">
      <c r="B43" s="108">
        <v>35</v>
      </c>
      <c r="C43" s="109" t="str">
        <f t="shared" ca="1" si="17"/>
        <v>CONSORCIO AEROPISTA</v>
      </c>
      <c r="D43" s="106" t="str">
        <f t="shared" ca="1" si="1"/>
        <v>CUMPLE</v>
      </c>
      <c r="E43" s="106" t="str">
        <f t="shared" ca="1" si="2"/>
        <v>CUMPLE</v>
      </c>
      <c r="F43" s="106" t="str">
        <f t="shared" ca="1" si="3"/>
        <v>CUMPLE</v>
      </c>
      <c r="G43" s="107">
        <f t="shared" ca="1" si="4"/>
        <v>2015.7850000000001</v>
      </c>
      <c r="H43" s="106" t="str">
        <f t="shared" ca="1" si="5"/>
        <v>CUMPLE</v>
      </c>
      <c r="I43" s="106" t="str">
        <f t="shared" ca="1" si="6"/>
        <v>CUMPLE</v>
      </c>
      <c r="J43" s="106" t="str">
        <f t="shared" ca="1" si="7"/>
        <v>CUMPLE</v>
      </c>
      <c r="K43" s="106">
        <f t="shared" ca="1" si="8"/>
        <v>5</v>
      </c>
      <c r="L43" s="106">
        <f t="shared" ca="1" si="9"/>
        <v>5</v>
      </c>
      <c r="M43" s="106">
        <f t="shared" ca="1" si="10"/>
        <v>1</v>
      </c>
      <c r="N43" s="106">
        <f t="shared" ca="1" si="11"/>
        <v>20</v>
      </c>
      <c r="O43" s="106">
        <f t="shared" ca="1" si="12"/>
        <v>1</v>
      </c>
      <c r="P43" s="106">
        <f t="shared" ca="1" si="13"/>
        <v>0.25</v>
      </c>
      <c r="Q43" s="106">
        <f t="shared" ca="1" si="14"/>
        <v>0.25</v>
      </c>
      <c r="R43" s="200">
        <f t="shared" ca="1" si="18"/>
        <v>32.5</v>
      </c>
      <c r="S43" s="409" t="s">
        <v>579</v>
      </c>
      <c r="T43" s="441" t="str">
        <f t="shared" ca="1" si="16"/>
        <v xml:space="preserve"> </v>
      </c>
    </row>
    <row r="44" spans="2:20" ht="28.5" customHeight="1">
      <c r="B44" s="108">
        <v>36</v>
      </c>
      <c r="C44" s="109" t="str">
        <f t="shared" ca="1" si="17"/>
        <v>CONSORCIO PURACÉ</v>
      </c>
      <c r="D44" s="106" t="str">
        <f t="shared" ca="1" si="1"/>
        <v>CUMPLE</v>
      </c>
      <c r="E44" s="106" t="str">
        <f t="shared" ca="1" si="2"/>
        <v>CUMPLE</v>
      </c>
      <c r="F44" s="106" t="str">
        <f t="shared" ca="1" si="3"/>
        <v>CUMPLE</v>
      </c>
      <c r="G44" s="107">
        <f t="shared" ca="1" si="4"/>
        <v>1576.7669999999998</v>
      </c>
      <c r="H44" s="106" t="str">
        <f t="shared" ca="1" si="5"/>
        <v>CUMPLE</v>
      </c>
      <c r="I44" s="106" t="str">
        <f t="shared" ca="1" si="6"/>
        <v>CUMPLE</v>
      </c>
      <c r="J44" s="106" t="str">
        <f t="shared" ca="1" si="7"/>
        <v>CUMPLE</v>
      </c>
      <c r="K44" s="106">
        <f t="shared" ca="1" si="8"/>
        <v>5</v>
      </c>
      <c r="L44" s="106">
        <f t="shared" ca="1" si="9"/>
        <v>5</v>
      </c>
      <c r="M44" s="106">
        <f t="shared" ca="1" si="10"/>
        <v>1</v>
      </c>
      <c r="N44" s="106">
        <f t="shared" ca="1" si="11"/>
        <v>20</v>
      </c>
      <c r="O44" s="106">
        <f t="shared" ca="1" si="12"/>
        <v>1</v>
      </c>
      <c r="P44" s="106">
        <f t="shared" ca="1" si="13"/>
        <v>0.25</v>
      </c>
      <c r="Q44" s="106">
        <f t="shared" ca="1" si="14"/>
        <v>0.25</v>
      </c>
      <c r="R44" s="200">
        <f t="shared" ca="1" si="18"/>
        <v>32.5</v>
      </c>
      <c r="S44" s="409" t="s">
        <v>579</v>
      </c>
      <c r="T44" s="441" t="str">
        <f t="shared" ca="1" si="16"/>
        <v xml:space="preserve"> </v>
      </c>
    </row>
    <row r="45" spans="2:20" ht="28.5" customHeight="1">
      <c r="B45" s="108">
        <v>37</v>
      </c>
      <c r="C45" s="109" t="str">
        <f t="shared" ca="1" si="17"/>
        <v>CONSORCIO ODESSA</v>
      </c>
      <c r="D45" s="106" t="str">
        <f t="shared" ca="1" si="1"/>
        <v>CUMPLE</v>
      </c>
      <c r="E45" s="106" t="str">
        <f t="shared" ca="1" si="2"/>
        <v>CUMPLE</v>
      </c>
      <c r="F45" s="106" t="str">
        <f t="shared" ca="1" si="3"/>
        <v>CUMPLE</v>
      </c>
      <c r="G45" s="107">
        <f t="shared" ca="1" si="4"/>
        <v>976.63625000000002</v>
      </c>
      <c r="H45" s="106" t="str">
        <f t="shared" ca="1" si="5"/>
        <v>CUMPLE</v>
      </c>
      <c r="I45" s="106" t="str">
        <f t="shared" ca="1" si="6"/>
        <v>CUMPLE</v>
      </c>
      <c r="J45" s="106" t="str">
        <f t="shared" ca="1" si="7"/>
        <v>CUMPLE</v>
      </c>
      <c r="K45" s="106">
        <f t="shared" ca="1" si="8"/>
        <v>5</v>
      </c>
      <c r="L45" s="106">
        <f t="shared" ca="1" si="9"/>
        <v>5</v>
      </c>
      <c r="M45" s="106">
        <f t="shared" ca="1" si="10"/>
        <v>1</v>
      </c>
      <c r="N45" s="106">
        <f t="shared" ca="1" si="11"/>
        <v>20</v>
      </c>
      <c r="O45" s="106">
        <f t="shared" ca="1" si="12"/>
        <v>1</v>
      </c>
      <c r="P45" s="106">
        <f t="shared" ca="1" si="13"/>
        <v>0.25</v>
      </c>
      <c r="Q45" s="106">
        <f t="shared" ca="1" si="14"/>
        <v>0.25</v>
      </c>
      <c r="R45" s="200">
        <f t="shared" ca="1" si="18"/>
        <v>32.5</v>
      </c>
      <c r="S45" s="409" t="s">
        <v>579</v>
      </c>
      <c r="T45" s="441" t="str">
        <f t="shared" ca="1" si="16"/>
        <v xml:space="preserve"> </v>
      </c>
    </row>
    <row r="46" spans="2:20" ht="28.5" customHeight="1">
      <c r="B46" s="108">
        <v>38</v>
      </c>
      <c r="C46" s="109" t="str">
        <f t="shared" ca="1" si="17"/>
        <v>INGEOCIM S.A.S.</v>
      </c>
      <c r="D46" s="106" t="str">
        <f t="shared" ca="1" si="1"/>
        <v>CUMPLE</v>
      </c>
      <c r="E46" s="106" t="str">
        <f t="shared" ca="1" si="2"/>
        <v>CUMPLE</v>
      </c>
      <c r="F46" s="106" t="str">
        <f t="shared" ca="1" si="3"/>
        <v>CUMPLE</v>
      </c>
      <c r="G46" s="107">
        <f t="shared" ca="1" si="4"/>
        <v>1125.2645</v>
      </c>
      <c r="H46" s="106" t="str">
        <f t="shared" ca="1" si="5"/>
        <v>CUMPLE</v>
      </c>
      <c r="I46" s="106" t="str">
        <f t="shared" ca="1" si="6"/>
        <v>CUMPLE</v>
      </c>
      <c r="J46" s="106" t="str">
        <f t="shared" ca="1" si="7"/>
        <v>CUMPLE</v>
      </c>
      <c r="K46" s="106">
        <f t="shared" ca="1" si="8"/>
        <v>5</v>
      </c>
      <c r="L46" s="106">
        <f t="shared" ca="1" si="9"/>
        <v>5</v>
      </c>
      <c r="M46" s="106">
        <f t="shared" ca="1" si="10"/>
        <v>1</v>
      </c>
      <c r="N46" s="106">
        <f t="shared" ca="1" si="11"/>
        <v>20</v>
      </c>
      <c r="O46" s="106">
        <f t="shared" ca="1" si="12"/>
        <v>1</v>
      </c>
      <c r="P46" s="106">
        <f t="shared" ca="1" si="13"/>
        <v>0.25</v>
      </c>
      <c r="Q46" s="106">
        <f t="shared" ca="1" si="14"/>
        <v>0.25</v>
      </c>
      <c r="R46" s="200">
        <f t="shared" ca="1" si="18"/>
        <v>32.5</v>
      </c>
      <c r="S46" s="409" t="s">
        <v>579</v>
      </c>
      <c r="T46" s="441" t="str">
        <f t="shared" ca="1" si="16"/>
        <v xml:space="preserve"> </v>
      </c>
    </row>
    <row r="47" spans="2:20" ht="28.5" customHeight="1">
      <c r="B47" s="108">
        <v>39</v>
      </c>
      <c r="C47" s="109" t="str">
        <f t="shared" ca="1" si="17"/>
        <v>CONSORCIO ECOPROYECTOS</v>
      </c>
      <c r="D47" s="106" t="str">
        <f t="shared" ca="1" si="1"/>
        <v>CUMPLE</v>
      </c>
      <c r="E47" s="106" t="str">
        <f t="shared" ca="1" si="2"/>
        <v>CUMPLE</v>
      </c>
      <c r="F47" s="106" t="str">
        <f t="shared" ca="1" si="3"/>
        <v>CUMPLE</v>
      </c>
      <c r="G47" s="107">
        <f t="shared" ca="1" si="4"/>
        <v>707.24833333333333</v>
      </c>
      <c r="H47" s="106" t="str">
        <f t="shared" ca="1" si="5"/>
        <v>CUMPLE</v>
      </c>
      <c r="I47" s="106" t="str">
        <f t="shared" ca="1" si="6"/>
        <v>CUMPLE</v>
      </c>
      <c r="J47" s="106" t="str">
        <f t="shared" ca="1" si="7"/>
        <v>CUMPLE</v>
      </c>
      <c r="K47" s="106">
        <f t="shared" ca="1" si="8"/>
        <v>5</v>
      </c>
      <c r="L47" s="106">
        <f t="shared" ca="1" si="9"/>
        <v>5</v>
      </c>
      <c r="M47" s="106">
        <f t="shared" ca="1" si="10"/>
        <v>1</v>
      </c>
      <c r="N47" s="106">
        <f t="shared" ca="1" si="11"/>
        <v>20</v>
      </c>
      <c r="O47" s="106">
        <f t="shared" ca="1" si="12"/>
        <v>1</v>
      </c>
      <c r="P47" s="106">
        <f t="shared" ca="1" si="13"/>
        <v>0.25</v>
      </c>
      <c r="Q47" s="106">
        <f t="shared" ca="1" si="14"/>
        <v>0.25</v>
      </c>
      <c r="R47" s="200">
        <f t="shared" ca="1" si="18"/>
        <v>32.5</v>
      </c>
      <c r="S47" s="409" t="s">
        <v>579</v>
      </c>
      <c r="T47" s="441" t="str">
        <f t="shared" ca="1" si="16"/>
        <v xml:space="preserve"> </v>
      </c>
    </row>
    <row r="48" spans="2:20" ht="28.5" customHeight="1">
      <c r="B48" s="108">
        <v>40</v>
      </c>
      <c r="C48" s="109" t="str">
        <f t="shared" ca="1" si="17"/>
        <v>CONSORCIO AEREO GI 2024</v>
      </c>
      <c r="D48" s="106" t="str">
        <f t="shared" ca="1" si="1"/>
        <v>CUMPLE</v>
      </c>
      <c r="E48" s="106" t="str">
        <f t="shared" ca="1" si="2"/>
        <v>CUMPLE</v>
      </c>
      <c r="F48" s="106" t="str">
        <f t="shared" ca="1" si="3"/>
        <v>CUMPLE</v>
      </c>
      <c r="G48" s="107">
        <f t="shared" ca="1" si="4"/>
        <v>970.66</v>
      </c>
      <c r="H48" s="106" t="str">
        <f t="shared" ca="1" si="5"/>
        <v>CUMPLE</v>
      </c>
      <c r="I48" s="106" t="str">
        <f t="shared" ca="1" si="6"/>
        <v>NO CUMPLE</v>
      </c>
      <c r="J48" s="106" t="str">
        <f t="shared" ca="1" si="7"/>
        <v>CUMPLE</v>
      </c>
      <c r="K48" s="106">
        <f t="shared" ca="1" si="8"/>
        <v>5</v>
      </c>
      <c r="L48" s="106">
        <f t="shared" ca="1" si="9"/>
        <v>5</v>
      </c>
      <c r="M48" s="106">
        <f t="shared" ca="1" si="10"/>
        <v>1</v>
      </c>
      <c r="N48" s="106">
        <f t="shared" ca="1" si="11"/>
        <v>20</v>
      </c>
      <c r="O48" s="106">
        <f t="shared" ca="1" si="12"/>
        <v>1</v>
      </c>
      <c r="P48" s="106">
        <f t="shared" ca="1" si="13"/>
        <v>0.25</v>
      </c>
      <c r="Q48" s="106">
        <f t="shared" ca="1" si="14"/>
        <v>0.25</v>
      </c>
      <c r="R48" s="200">
        <f t="shared" ca="1" si="18"/>
        <v>32.5</v>
      </c>
      <c r="S48" s="409" t="s">
        <v>590</v>
      </c>
      <c r="T48" s="441" t="s">
        <v>612</v>
      </c>
    </row>
    <row r="49" spans="2:20" ht="28.5" customHeight="1">
      <c r="B49" s="108">
        <v>41</v>
      </c>
      <c r="C49" s="109" t="str">
        <f t="shared" ca="1" si="17"/>
        <v>CONSORCIO INT ANTONIO NARIÑO</v>
      </c>
      <c r="D49" s="106" t="str">
        <f t="shared" ca="1" si="1"/>
        <v>CUMPLE</v>
      </c>
      <c r="E49" s="106" t="str">
        <f t="shared" ca="1" si="2"/>
        <v>CUMPLE</v>
      </c>
      <c r="F49" s="106" t="str">
        <f t="shared" ca="1" si="3"/>
        <v>CUMPLE</v>
      </c>
      <c r="G49" s="107">
        <f t="shared" ca="1" si="4"/>
        <v>778.06716666666659</v>
      </c>
      <c r="H49" s="106" t="str">
        <f t="shared" ca="1" si="5"/>
        <v>CUMPLE</v>
      </c>
      <c r="I49" s="106" t="str">
        <f t="shared" ca="1" si="6"/>
        <v>CUMPLE</v>
      </c>
      <c r="J49" s="106" t="str">
        <f t="shared" ca="1" si="7"/>
        <v>CUMPLE</v>
      </c>
      <c r="K49" s="106">
        <f t="shared" ca="1" si="8"/>
        <v>5</v>
      </c>
      <c r="L49" s="106">
        <f t="shared" ca="1" si="9"/>
        <v>5</v>
      </c>
      <c r="M49" s="106">
        <f t="shared" ca="1" si="10"/>
        <v>1</v>
      </c>
      <c r="N49" s="106">
        <f t="shared" ca="1" si="11"/>
        <v>20</v>
      </c>
      <c r="O49" s="106">
        <f t="shared" ca="1" si="12"/>
        <v>1</v>
      </c>
      <c r="P49" s="106">
        <f t="shared" ca="1" si="13"/>
        <v>0.25</v>
      </c>
      <c r="Q49" s="106">
        <f t="shared" ca="1" si="14"/>
        <v>0.25</v>
      </c>
      <c r="R49" s="200">
        <f t="shared" ca="1" si="18"/>
        <v>32.5</v>
      </c>
      <c r="S49" s="409" t="s">
        <v>579</v>
      </c>
      <c r="T49" s="441" t="str">
        <f t="shared" ca="1" si="16"/>
        <v xml:space="preserve"> </v>
      </c>
    </row>
    <row r="50" spans="2:20" ht="28.5" customHeight="1">
      <c r="B50" s="108">
        <v>42</v>
      </c>
      <c r="C50" s="109" t="str">
        <f t="shared" ca="1" si="17"/>
        <v xml:space="preserve"> CONSORCIO DINCO AERO</v>
      </c>
      <c r="D50" s="106" t="str">
        <f t="shared" ca="1" si="1"/>
        <v>CUMPLE</v>
      </c>
      <c r="E50" s="106" t="str">
        <f ca="1">INDIRECT($B50&amp;"!H97")</f>
        <v>CUMPLE</v>
      </c>
      <c r="F50" s="106" t="str">
        <f t="shared" ca="1" si="3"/>
        <v>CUMPLE</v>
      </c>
      <c r="G50" s="107">
        <f ca="1">INDIRECT($B50&amp;"!M40")</f>
        <v>1198.8325</v>
      </c>
      <c r="H50" s="106" t="str">
        <f t="shared" ca="1" si="5"/>
        <v>CUMPLE</v>
      </c>
      <c r="I50" s="106" t="str">
        <f ca="1">INDIRECT($B50&amp;"!N41")</f>
        <v>CUMPLE</v>
      </c>
      <c r="J50" s="106" t="str">
        <f ca="1">INDIRECT($B50&amp;"!L45")</f>
        <v>CUMPLE</v>
      </c>
      <c r="K50" s="106">
        <f ca="1">INDIRECT($B50&amp;"!L49")</f>
        <v>5</v>
      </c>
      <c r="L50" s="106">
        <f ca="1">INDIRECT($B50&amp;"!L50")</f>
        <v>5</v>
      </c>
      <c r="M50" s="106">
        <f ca="1">INDIRECT($B50&amp;"!L54")</f>
        <v>1</v>
      </c>
      <c r="N50" s="106">
        <f ca="1">INDIRECT($B50&amp;"!L57")</f>
        <v>20</v>
      </c>
      <c r="O50" s="106">
        <f ca="1">INDIRECT($B50&amp;"!L65")</f>
        <v>1</v>
      </c>
      <c r="P50" s="106">
        <v>0.25</v>
      </c>
      <c r="Q50" s="106">
        <f ca="1">INDIRECT($B50&amp;"!L76")</f>
        <v>0.25</v>
      </c>
      <c r="R50" s="200">
        <f t="shared" ref="R50" ca="1" si="19">SUM(K50:Q50)</f>
        <v>32.5</v>
      </c>
      <c r="S50" s="409" t="s">
        <v>579</v>
      </c>
      <c r="T50" s="441"/>
    </row>
    <row r="51" spans="2:20" ht="28.5" customHeight="1">
      <c r="B51" s="108">
        <v>43</v>
      </c>
      <c r="C51" s="109" t="str">
        <f t="shared" ca="1" si="17"/>
        <v>CONSORCIO PASTO RAJ</v>
      </c>
      <c r="D51" s="106" t="str">
        <f t="shared" ca="1" si="1"/>
        <v>CUMPLE</v>
      </c>
      <c r="E51" s="106" t="str">
        <f t="shared" ref="E51:E55" ca="1" si="20">INDIRECT($B51&amp;"!H97")</f>
        <v>CUMPLE</v>
      </c>
      <c r="F51" s="106" t="str">
        <f t="shared" ca="1" si="3"/>
        <v>CUMPLE</v>
      </c>
      <c r="G51" s="107">
        <f t="shared" ref="G51:G55" ca="1" si="21">INDIRECT($B51&amp;"!M40")</f>
        <v>706.17719033333333</v>
      </c>
      <c r="H51" s="106" t="str">
        <f t="shared" ca="1" si="5"/>
        <v>CUMPLE</v>
      </c>
      <c r="I51" s="106" t="str">
        <f t="shared" ref="I51:I55" ca="1" si="22">INDIRECT($B51&amp;"!N41")</f>
        <v>CUMPLE</v>
      </c>
      <c r="J51" s="106" t="str">
        <f t="shared" ref="J51:J55" ca="1" si="23">INDIRECT($B51&amp;"!L45")</f>
        <v>CUMPLE</v>
      </c>
      <c r="K51" s="106">
        <f t="shared" ref="K51:K55" ca="1" si="24">INDIRECT($B51&amp;"!L49")</f>
        <v>5</v>
      </c>
      <c r="L51" s="106">
        <f t="shared" ref="L51:L55" ca="1" si="25">INDIRECT($B51&amp;"!L50")</f>
        <v>5</v>
      </c>
      <c r="M51" s="106">
        <f t="shared" ref="M51:M55" ca="1" si="26">INDIRECT($B51&amp;"!L54")</f>
        <v>1</v>
      </c>
      <c r="N51" s="106">
        <f t="shared" ref="N51:N55" ca="1" si="27">INDIRECT($B51&amp;"!L57")</f>
        <v>20</v>
      </c>
      <c r="O51" s="106">
        <f t="shared" ref="O51:O55" ca="1" si="28">INDIRECT($B51&amp;"!L65")</f>
        <v>1</v>
      </c>
      <c r="P51" s="106">
        <f t="shared" ref="P51:P55" ca="1" si="29">INDIRECT($B51&amp;"!L68")</f>
        <v>0.25</v>
      </c>
      <c r="Q51" s="106">
        <f t="shared" ref="Q51:Q54" ca="1" si="30">INDIRECT($B51&amp;"!L76")</f>
        <v>0.25</v>
      </c>
      <c r="R51" s="200">
        <f t="shared" ref="R51:R55" ca="1" si="31">SUM(K51:Q51)</f>
        <v>32.5</v>
      </c>
      <c r="S51" s="409" t="s">
        <v>590</v>
      </c>
      <c r="T51" s="444" t="s">
        <v>615</v>
      </c>
    </row>
    <row r="52" spans="2:20" ht="28.5" customHeight="1">
      <c r="B52" s="108">
        <v>44</v>
      </c>
      <c r="C52" s="109" t="str">
        <f t="shared" ca="1" si="17"/>
        <v>CONSORCIO AEROCIVIL EGR 2024</v>
      </c>
      <c r="D52" s="106" t="str">
        <f t="shared" ca="1" si="1"/>
        <v>CUMPLE</v>
      </c>
      <c r="E52" s="106" t="str">
        <f t="shared" ca="1" si="20"/>
        <v>CUMPLE</v>
      </c>
      <c r="F52" s="106" t="str">
        <f t="shared" ca="1" si="3"/>
        <v>NO CUMPLE</v>
      </c>
      <c r="G52" s="400">
        <v>0</v>
      </c>
      <c r="H52" s="106" t="str">
        <f t="shared" ca="1" si="5"/>
        <v>NO CUMPLE</v>
      </c>
      <c r="I52" s="106" t="str">
        <f t="shared" ca="1" si="22"/>
        <v>NO CUMPLE</v>
      </c>
      <c r="J52" s="106" t="str">
        <f t="shared" ca="1" si="23"/>
        <v>CUMPLE</v>
      </c>
      <c r="K52" s="106">
        <f t="shared" ca="1" si="24"/>
        <v>5</v>
      </c>
      <c r="L52" s="106">
        <f t="shared" ca="1" si="25"/>
        <v>5</v>
      </c>
      <c r="M52" s="106">
        <f t="shared" ca="1" si="26"/>
        <v>1</v>
      </c>
      <c r="N52" s="106">
        <f t="shared" ca="1" si="27"/>
        <v>20</v>
      </c>
      <c r="O52" s="106">
        <f t="shared" ca="1" si="28"/>
        <v>1</v>
      </c>
      <c r="P52" s="106">
        <f t="shared" ca="1" si="29"/>
        <v>0.25</v>
      </c>
      <c r="Q52" s="106">
        <f t="shared" ca="1" si="30"/>
        <v>0.25</v>
      </c>
      <c r="R52" s="200">
        <f t="shared" ca="1" si="31"/>
        <v>32.5</v>
      </c>
      <c r="S52" s="409" t="s">
        <v>590</v>
      </c>
      <c r="T52" s="444" t="s">
        <v>612</v>
      </c>
    </row>
    <row r="53" spans="2:20" ht="28.5" customHeight="1">
      <c r="B53" s="108">
        <v>45</v>
      </c>
      <c r="C53" s="109" t="str">
        <f t="shared" ca="1" si="17"/>
        <v xml:space="preserve"> CONSORCIO INTERNARIÑO 2024</v>
      </c>
      <c r="D53" s="106" t="str">
        <f t="shared" ca="1" si="1"/>
        <v>CUMPLE</v>
      </c>
      <c r="E53" s="106" t="str">
        <f t="shared" ca="1" si="20"/>
        <v>CUMPLE</v>
      </c>
      <c r="F53" s="106" t="str">
        <f t="shared" ca="1" si="3"/>
        <v>CUMPLE</v>
      </c>
      <c r="G53" s="107">
        <f t="shared" ca="1" si="21"/>
        <v>1296.673</v>
      </c>
      <c r="H53" s="106" t="str">
        <f t="shared" ca="1" si="5"/>
        <v>CUMPLE</v>
      </c>
      <c r="I53" s="106" t="str">
        <f t="shared" ca="1" si="22"/>
        <v>CUMPLE</v>
      </c>
      <c r="J53" s="106" t="str">
        <f t="shared" ca="1" si="23"/>
        <v>CUMPLE</v>
      </c>
      <c r="K53" s="106">
        <f t="shared" ca="1" si="24"/>
        <v>5</v>
      </c>
      <c r="L53" s="106">
        <f t="shared" ca="1" si="25"/>
        <v>5</v>
      </c>
      <c r="M53" s="106">
        <f t="shared" ca="1" si="26"/>
        <v>1</v>
      </c>
      <c r="N53" s="106">
        <f t="shared" ca="1" si="27"/>
        <v>20</v>
      </c>
      <c r="O53" s="106">
        <f t="shared" ca="1" si="28"/>
        <v>1</v>
      </c>
      <c r="P53" s="106">
        <f t="shared" ca="1" si="29"/>
        <v>0.25</v>
      </c>
      <c r="Q53" s="106">
        <f t="shared" ca="1" si="30"/>
        <v>0.25</v>
      </c>
      <c r="R53" s="200">
        <f t="shared" ca="1" si="31"/>
        <v>32.5</v>
      </c>
      <c r="S53" s="409" t="s">
        <v>579</v>
      </c>
      <c r="T53" s="441" t="str">
        <f t="shared" ca="1" si="16"/>
        <v xml:space="preserve"> </v>
      </c>
    </row>
    <row r="54" spans="2:20" ht="28.5" customHeight="1">
      <c r="B54" s="108">
        <v>46</v>
      </c>
      <c r="C54" s="109" t="str">
        <f t="shared" ca="1" si="17"/>
        <v>CONSORCIO JORES-K-PASTO</v>
      </c>
      <c r="D54" s="106" t="str">
        <f t="shared" ca="1" si="1"/>
        <v>CUMPLE</v>
      </c>
      <c r="E54" s="106" t="str">
        <f t="shared" ca="1" si="20"/>
        <v>CUMPLE</v>
      </c>
      <c r="F54" s="106" t="str">
        <f t="shared" ca="1" si="3"/>
        <v>CUMPLE</v>
      </c>
      <c r="G54" s="107">
        <f t="shared" ca="1" si="21"/>
        <v>831.22</v>
      </c>
      <c r="H54" s="106" t="str">
        <f t="shared" ca="1" si="5"/>
        <v>CUMPLE</v>
      </c>
      <c r="I54" s="106" t="str">
        <f t="shared" ca="1" si="22"/>
        <v>CUMPLE</v>
      </c>
      <c r="J54" s="106" t="str">
        <f t="shared" ca="1" si="23"/>
        <v>CUMPLE</v>
      </c>
      <c r="K54" s="106">
        <f t="shared" ca="1" si="24"/>
        <v>5</v>
      </c>
      <c r="L54" s="106">
        <f t="shared" ca="1" si="25"/>
        <v>5</v>
      </c>
      <c r="M54" s="106">
        <f t="shared" ca="1" si="26"/>
        <v>1</v>
      </c>
      <c r="N54" s="106">
        <f t="shared" ca="1" si="27"/>
        <v>20</v>
      </c>
      <c r="O54" s="106">
        <f t="shared" ca="1" si="28"/>
        <v>1</v>
      </c>
      <c r="P54" s="106">
        <f t="shared" ca="1" si="29"/>
        <v>0.25</v>
      </c>
      <c r="Q54" s="106">
        <f t="shared" ca="1" si="30"/>
        <v>0.25</v>
      </c>
      <c r="R54" s="200">
        <f t="shared" ca="1" si="31"/>
        <v>32.5</v>
      </c>
      <c r="S54" s="409" t="s">
        <v>590</v>
      </c>
      <c r="T54" s="444" t="s">
        <v>615</v>
      </c>
    </row>
    <row r="55" spans="2:20" ht="28.5" customHeight="1">
      <c r="B55" s="108">
        <v>47</v>
      </c>
      <c r="C55" s="109" t="str">
        <f t="shared" ca="1" si="17"/>
        <v>CONSORCIO INTER-EPYCELQO</v>
      </c>
      <c r="D55" s="106" t="str">
        <f t="shared" ca="1" si="1"/>
        <v>CUMPLE</v>
      </c>
      <c r="E55" s="106" t="str">
        <f t="shared" ca="1" si="20"/>
        <v>CUMPLE</v>
      </c>
      <c r="F55" s="106" t="str">
        <f t="shared" ca="1" si="3"/>
        <v>CUMPLE</v>
      </c>
      <c r="G55" s="107">
        <f t="shared" ca="1" si="21"/>
        <v>741.57</v>
      </c>
      <c r="H55" s="106" t="str">
        <f t="shared" ca="1" si="5"/>
        <v>CUMPLE</v>
      </c>
      <c r="I55" s="106" t="str">
        <f t="shared" ca="1" si="22"/>
        <v>NO CUMPLE</v>
      </c>
      <c r="J55" s="106" t="str">
        <f t="shared" ca="1" si="23"/>
        <v>CUMPLE</v>
      </c>
      <c r="K55" s="106">
        <f t="shared" ca="1" si="24"/>
        <v>5</v>
      </c>
      <c r="L55" s="106">
        <f t="shared" ca="1" si="25"/>
        <v>5</v>
      </c>
      <c r="M55" s="106">
        <f t="shared" ca="1" si="26"/>
        <v>1</v>
      </c>
      <c r="N55" s="106">
        <f t="shared" ca="1" si="27"/>
        <v>20</v>
      </c>
      <c r="O55" s="106">
        <f t="shared" ca="1" si="28"/>
        <v>1</v>
      </c>
      <c r="P55" s="106">
        <f t="shared" ca="1" si="29"/>
        <v>0.25</v>
      </c>
      <c r="Q55" s="398"/>
      <c r="R55" s="201">
        <f t="shared" ca="1" si="31"/>
        <v>32.25</v>
      </c>
      <c r="S55" s="409" t="s">
        <v>590</v>
      </c>
      <c r="T55" s="441" t="s">
        <v>642</v>
      </c>
    </row>
    <row r="56" spans="2:20" ht="26.25" customHeight="1">
      <c r="B56" s="516"/>
      <c r="C56" s="516"/>
      <c r="D56" s="516"/>
      <c r="E56" s="516"/>
      <c r="F56" s="516"/>
      <c r="G56" s="105"/>
      <c r="H56" s="105"/>
      <c r="I56" s="520"/>
      <c r="J56" s="105"/>
      <c r="K56" s="105"/>
      <c r="L56" s="105"/>
      <c r="M56" s="105"/>
      <c r="N56" s="105"/>
      <c r="O56" s="105"/>
      <c r="P56" s="105"/>
      <c r="Q56" s="105"/>
      <c r="R56" s="105"/>
      <c r="S56" s="105"/>
    </row>
    <row r="57" spans="2:20" ht="26.25" customHeight="1">
      <c r="B57" s="516"/>
      <c r="C57" s="516"/>
      <c r="D57" s="516"/>
      <c r="E57" s="516"/>
      <c r="F57" s="516"/>
      <c r="G57" s="64"/>
      <c r="H57" s="64"/>
      <c r="I57" s="521"/>
      <c r="J57" s="64"/>
      <c r="K57" s="64"/>
      <c r="L57" s="64"/>
      <c r="M57" s="64"/>
      <c r="N57" s="64"/>
      <c r="O57" s="64"/>
      <c r="P57" s="64"/>
      <c r="Q57" s="64"/>
      <c r="R57" s="64"/>
      <c r="S57" s="64"/>
    </row>
    <row r="58" spans="2:20" ht="16.5" customHeight="1">
      <c r="B58" s="517" t="s">
        <v>566</v>
      </c>
      <c r="C58" s="517"/>
      <c r="D58" s="517"/>
      <c r="E58" s="517"/>
      <c r="F58" s="517"/>
      <c r="G58" s="64"/>
      <c r="H58" s="64"/>
      <c r="I58" s="521"/>
      <c r="J58" s="64"/>
      <c r="K58" s="64"/>
      <c r="L58" s="64"/>
      <c r="M58" s="64"/>
      <c r="N58" s="64"/>
      <c r="O58" s="64"/>
      <c r="P58" s="64"/>
      <c r="Q58" s="64"/>
      <c r="R58" s="64"/>
      <c r="S58" s="64"/>
    </row>
    <row r="59" spans="2:20" ht="16.5" customHeight="1">
      <c r="B59" s="517"/>
      <c r="C59" s="517"/>
      <c r="D59" s="517"/>
      <c r="E59" s="517"/>
      <c r="F59" s="517"/>
      <c r="G59" s="64"/>
      <c r="H59" s="64"/>
      <c r="I59" s="521"/>
      <c r="J59" s="64"/>
      <c r="K59" s="64"/>
      <c r="L59" s="64"/>
      <c r="M59" s="64"/>
      <c r="N59" s="64"/>
      <c r="O59" s="64"/>
      <c r="P59" s="64"/>
      <c r="Q59" s="64"/>
      <c r="R59" s="64"/>
      <c r="S59" s="64"/>
    </row>
    <row r="60" spans="2:20" ht="16.5" customHeight="1">
      <c r="B60" s="517"/>
      <c r="C60" s="517"/>
      <c r="D60" s="517"/>
      <c r="E60" s="517"/>
      <c r="F60" s="517"/>
      <c r="G60" s="64"/>
      <c r="H60" s="64"/>
      <c r="I60" s="521"/>
      <c r="J60" s="64"/>
      <c r="K60" s="64"/>
      <c r="L60" s="64"/>
      <c r="M60" s="64"/>
      <c r="N60" s="64"/>
      <c r="O60" s="64"/>
      <c r="P60" s="64"/>
      <c r="Q60" s="64"/>
      <c r="R60" s="64"/>
      <c r="S60" s="64"/>
    </row>
    <row r="61" spans="2:20">
      <c r="I61" s="521"/>
    </row>
    <row r="62" spans="2:20">
      <c r="C62" s="1" t="s">
        <v>563</v>
      </c>
      <c r="D62" s="401">
        <v>45355</v>
      </c>
      <c r="I62" s="521"/>
    </row>
    <row r="63" spans="2:20">
      <c r="C63" s="1" t="s">
        <v>564</v>
      </c>
      <c r="I63" s="521"/>
    </row>
    <row r="64" spans="2:20">
      <c r="I64" s="521"/>
    </row>
    <row r="65" spans="9:9">
      <c r="I65" s="521"/>
    </row>
    <row r="66" spans="9:9">
      <c r="I66" s="521"/>
    </row>
  </sheetData>
  <mergeCells count="13">
    <mergeCell ref="B1:S1"/>
    <mergeCell ref="B2:S2"/>
    <mergeCell ref="B3:S3"/>
    <mergeCell ref="B4:S4"/>
    <mergeCell ref="B5:S5"/>
    <mergeCell ref="K6:L6"/>
    <mergeCell ref="T7:T8"/>
    <mergeCell ref="B56:F57"/>
    <mergeCell ref="B58:F60"/>
    <mergeCell ref="C7:C8"/>
    <mergeCell ref="S7:S8"/>
    <mergeCell ref="B7:B8"/>
    <mergeCell ref="I56:I66"/>
  </mergeCells>
  <conditionalFormatting sqref="I56 F9:F55 H9:J55">
    <cfRule type="containsText" dxfId="3721" priority="12" operator="containsText" text="N">
      <formula>NOT(ISERROR(SEARCH("N",F9)))</formula>
    </cfRule>
    <cfRule type="containsText" dxfId="3720" priority="13" operator="containsText" text="CUMPLE">
      <formula>NOT(ISERROR(SEARCH("CUMPLE",F9)))</formula>
    </cfRule>
  </conditionalFormatting>
  <conditionalFormatting sqref="D9:E55">
    <cfRule type="containsText" dxfId="3719" priority="7" operator="containsText" text="N">
      <formula>NOT(ISERROR(SEARCH("N",D9)))</formula>
    </cfRule>
    <cfRule type="containsText" dxfId="3718" priority="8" operator="containsText" text="CUMPLE">
      <formula>NOT(ISERROR(SEARCH("CUMPLE",D9)))</formula>
    </cfRule>
  </conditionalFormatting>
  <conditionalFormatting sqref="S9:S53">
    <cfRule type="containsText" dxfId="3717" priority="4" operator="containsText" text="N">
      <formula>NOT(ISERROR(SEARCH("N",S9)))</formula>
    </cfRule>
    <cfRule type="containsText" dxfId="3716" priority="5" operator="containsText" text="CUMPLE">
      <formula>NOT(ISERROR(SEARCH("CUMPLE",S9)))</formula>
    </cfRule>
    <cfRule type="containsText" dxfId="3715" priority="6" operator="containsText" text="N">
      <formula>NOT(ISERROR(SEARCH("N",S9)))</formula>
    </cfRule>
  </conditionalFormatting>
  <conditionalFormatting sqref="S54:S55">
    <cfRule type="containsText" dxfId="3714" priority="1" operator="containsText" text="N">
      <formula>NOT(ISERROR(SEARCH("N",S54)))</formula>
    </cfRule>
    <cfRule type="containsText" dxfId="3713" priority="2" operator="containsText" text="CUMPLE">
      <formula>NOT(ISERROR(SEARCH("CUMPLE",S54)))</formula>
    </cfRule>
    <cfRule type="containsText" dxfId="3712" priority="3" operator="containsText" text="N">
      <formula>NOT(ISERROR(SEARCH("N",S54)))</formula>
    </cfRule>
  </conditionalFormatting>
  <hyperlinks>
    <hyperlink ref="C9" location="'1'!A1" display="'1'!A1" xr:uid="{00000000-0004-0000-0200-000000000000}"/>
    <hyperlink ref="C10:C15" location="'1'!A1" display="'1'!A1" xr:uid="{00000000-0004-0000-0200-000001000000}"/>
    <hyperlink ref="C16:C19" location="'1'!A1" display="'1'!A1" xr:uid="{00000000-0004-0000-0200-000002000000}"/>
    <hyperlink ref="C21" location="'1'!A1" display="'1'!A1" xr:uid="{00000000-0004-0000-0200-000003000000}"/>
    <hyperlink ref="C23" location="'1'!A1" display="'1'!A1" xr:uid="{00000000-0004-0000-0200-000004000000}"/>
    <hyperlink ref="C25" location="'1'!A1" display="'1'!A1" xr:uid="{00000000-0004-0000-0200-000005000000}"/>
    <hyperlink ref="C27" location="'1'!A1" display="'1'!A1" xr:uid="{00000000-0004-0000-0200-000006000000}"/>
    <hyperlink ref="C29" location="'1'!A1" display="'1'!A1" xr:uid="{00000000-0004-0000-0200-000007000000}"/>
    <hyperlink ref="C31" location="'1'!A1" display="'1'!A1" xr:uid="{00000000-0004-0000-0200-000008000000}"/>
    <hyperlink ref="C33" location="'1'!A1" display="'1'!A1" xr:uid="{00000000-0004-0000-0200-000009000000}"/>
    <hyperlink ref="C35" location="'1'!A1" display="'1'!A1" xr:uid="{00000000-0004-0000-0200-00000A000000}"/>
    <hyperlink ref="C37" location="'1'!A1" display="'1'!A1" xr:uid="{00000000-0004-0000-0200-00000B000000}"/>
    <hyperlink ref="C39" location="'1'!A1" display="'1'!A1" xr:uid="{00000000-0004-0000-0200-00000C000000}"/>
    <hyperlink ref="C41" location="'1'!A1" display="'1'!A1" xr:uid="{00000000-0004-0000-0200-00000D000000}"/>
    <hyperlink ref="C43" location="'1'!A1" display="'1'!A1" xr:uid="{00000000-0004-0000-0200-00000E000000}"/>
    <hyperlink ref="C45" location="'1'!A1" display="'1'!A1" xr:uid="{00000000-0004-0000-0200-00000F000000}"/>
    <hyperlink ref="C47" location="'1'!A1" display="'1'!A1" xr:uid="{00000000-0004-0000-0200-000010000000}"/>
    <hyperlink ref="C49" location="'1'!A1" display="'1'!A1" xr:uid="{00000000-0004-0000-0200-000011000000}"/>
    <hyperlink ref="C51" location="'1'!A1" display="'1'!A1" xr:uid="{00000000-0004-0000-0200-000012000000}"/>
    <hyperlink ref="C53" location="'1'!A1" display="'1'!A1" xr:uid="{00000000-0004-0000-0200-000013000000}"/>
    <hyperlink ref="C55" location="'1'!A1" display="'1'!A1" xr:uid="{00000000-0004-0000-0200-000014000000}"/>
  </hyperlinks>
  <printOptions horizontalCentered="1" verticalCentered="1"/>
  <pageMargins left="0.23622047244094491" right="0.23622047244094491" top="0.74803149606299213" bottom="0.74803149606299213" header="0.31496062992125984" footer="0.31496062992125984"/>
  <pageSetup paperSize="5" scale="35" fitToHeight="0" orientation="landscape" r:id="rId1"/>
  <ignoredErrors>
    <ignoredError sqref="E13 M13:Q13 I13:K13" formula="1"/>
  </ignoredError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E129"/>
  <sheetViews>
    <sheetView topLeftCell="A24" zoomScale="40" zoomScaleNormal="40" workbookViewId="0">
      <selection activeCell="A31" sqref="A31:G31"/>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89"/>
      <c r="B17" s="90"/>
      <c r="C17" s="90"/>
      <c r="D17" s="90"/>
      <c r="E17" s="90"/>
      <c r="F17" s="90"/>
      <c r="G17" s="91"/>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1</v>
      </c>
      <c r="B19" s="541" t="s">
        <v>76</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92" t="s">
        <v>31</v>
      </c>
      <c r="K20" s="554" t="s">
        <v>32</v>
      </c>
      <c r="L20" s="554"/>
      <c r="M20" s="554"/>
      <c r="N20" s="93" t="s">
        <v>33</v>
      </c>
      <c r="O20" s="24"/>
      <c r="P20" s="24"/>
      <c r="Q20" s="24" t="s">
        <v>27</v>
      </c>
      <c r="R20" s="24"/>
      <c r="S20" s="24"/>
      <c r="T20" s="24"/>
      <c r="U20" s="24"/>
      <c r="V20" s="24"/>
      <c r="BA20" s="119" t="s">
        <v>130</v>
      </c>
    </row>
    <row r="21" spans="1:54" ht="26.25" customHeight="1">
      <c r="A21" s="540"/>
      <c r="B21" s="542"/>
      <c r="C21" s="542"/>
      <c r="D21" s="542"/>
      <c r="E21" s="542"/>
      <c r="F21" s="542"/>
      <c r="G21" s="542"/>
      <c r="H21" s="555" t="s">
        <v>76</v>
      </c>
      <c r="I21" s="555"/>
      <c r="J21" s="30">
        <v>1</v>
      </c>
      <c r="K21" s="556" t="s">
        <v>34</v>
      </c>
      <c r="L21" s="556"/>
      <c r="M21" s="556"/>
      <c r="N21" s="30" t="s">
        <v>24</v>
      </c>
      <c r="O21" s="24" t="str">
        <f t="shared" ref="O21:O25" si="0">+H21</f>
        <v>JOSE ALBERTO ROJAS PRIETO</v>
      </c>
      <c r="P21" s="24"/>
      <c r="Q21" s="24">
        <v>0</v>
      </c>
      <c r="R21" s="24"/>
      <c r="S21" s="24"/>
      <c r="T21" s="24"/>
      <c r="U21" s="24"/>
      <c r="V21" s="31" t="str">
        <f>+H21</f>
        <v>JOSE ALBERTO ROJAS PRIETO</v>
      </c>
      <c r="BA21" s="118"/>
    </row>
    <row r="22" spans="1:54" ht="32.25" customHeight="1">
      <c r="A22" s="540"/>
      <c r="B22" s="542"/>
      <c r="C22" s="542"/>
      <c r="D22" s="542"/>
      <c r="E22" s="542"/>
      <c r="F22" s="542"/>
      <c r="G22" s="542"/>
      <c r="H22" s="555"/>
      <c r="I22" s="555"/>
      <c r="J22" s="30"/>
      <c r="K22" s="556" t="s">
        <v>35</v>
      </c>
      <c r="L22" s="556"/>
      <c r="M22" s="556"/>
      <c r="N22" s="30" t="s">
        <v>24</v>
      </c>
      <c r="O22" s="24">
        <f t="shared" si="0"/>
        <v>0</v>
      </c>
      <c r="P22" s="24"/>
      <c r="Q22" s="24"/>
      <c r="R22" s="24"/>
      <c r="S22" s="24"/>
      <c r="T22" s="24"/>
      <c r="U22" s="24"/>
      <c r="V22" s="31">
        <f t="shared" ref="V22:V25" si="1">+H22</f>
        <v>0</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5" ht="121.5" customHeight="1" thickTop="1" thickBot="1">
      <c r="A33" s="141" t="s">
        <v>121</v>
      </c>
      <c r="B33" s="95">
        <v>1</v>
      </c>
      <c r="C33" s="142">
        <v>4</v>
      </c>
      <c r="D33" s="96" t="s">
        <v>147</v>
      </c>
      <c r="E33" s="94" t="s">
        <v>149</v>
      </c>
      <c r="F33" s="87" t="s">
        <v>6</v>
      </c>
      <c r="G33" s="87" t="s">
        <v>6</v>
      </c>
      <c r="H33" s="98" t="s">
        <v>76</v>
      </c>
      <c r="I33" s="103">
        <v>38327</v>
      </c>
      <c r="J33" s="104">
        <v>40451</v>
      </c>
      <c r="K33" s="139">
        <v>11523.67</v>
      </c>
      <c r="L33" s="140">
        <v>0.25</v>
      </c>
      <c r="M33" s="100">
        <f>IF(AND(F33="CUMPLE",G33="CUMPLE"),(K33*L33),0)</f>
        <v>2880.9175</v>
      </c>
      <c r="N33" s="87" t="s">
        <v>6</v>
      </c>
      <c r="O33" s="4"/>
      <c r="P33" s="4"/>
      <c r="Q33" s="16" t="str">
        <f>+IF(OR(N33="CUMPLE")*AND(M33&gt;=$Q$32),"CUMPLE","NO CUMPLE")</f>
        <v>CUMPLE</v>
      </c>
      <c r="R33" s="4"/>
      <c r="S33" s="12"/>
      <c r="U33" s="18">
        <v>2021</v>
      </c>
      <c r="V33" s="19">
        <v>908526</v>
      </c>
      <c r="BA33" s="69">
        <v>1995</v>
      </c>
      <c r="BB33" s="70">
        <v>118933.5</v>
      </c>
    </row>
    <row r="34" spans="1:55" ht="113.25" customHeight="1" thickBot="1">
      <c r="A34" s="141" t="s">
        <v>121</v>
      </c>
      <c r="B34" s="95">
        <v>2</v>
      </c>
      <c r="C34" s="142">
        <v>47</v>
      </c>
      <c r="D34" s="96" t="s">
        <v>148</v>
      </c>
      <c r="E34" s="129" t="s">
        <v>150</v>
      </c>
      <c r="F34" s="87" t="s">
        <v>6</v>
      </c>
      <c r="G34" s="87" t="s">
        <v>6</v>
      </c>
      <c r="H34" s="99" t="s">
        <v>76</v>
      </c>
      <c r="I34" s="103">
        <v>43514</v>
      </c>
      <c r="J34" s="104">
        <v>44075</v>
      </c>
      <c r="K34" s="139">
        <v>887.84</v>
      </c>
      <c r="L34" s="140">
        <v>0.5</v>
      </c>
      <c r="M34" s="100">
        <f t="shared" ref="M34:M37" si="2">IF(AND(F34="CUMPLE",G34="CUMPLE"),(K34*L34),0)</f>
        <v>443.92</v>
      </c>
      <c r="N34" s="87" t="s">
        <v>6</v>
      </c>
      <c r="O34" s="4"/>
      <c r="P34" s="4"/>
      <c r="Q34" s="16" t="str">
        <f>+IF(OR(N34="CUMPLE")*AND(M34&gt;=$Q$32),"CUMPLE","NO CUMPLE")</f>
        <v>CUMPLE</v>
      </c>
      <c r="R34" s="4"/>
      <c r="S34" s="12"/>
      <c r="U34" s="17">
        <v>2020</v>
      </c>
      <c r="V34" s="20">
        <v>877803</v>
      </c>
      <c r="BA34" s="69">
        <v>1996</v>
      </c>
      <c r="BB34" s="70">
        <v>142125</v>
      </c>
    </row>
    <row r="35" spans="1:55" ht="165" customHeight="1" thickBot="1">
      <c r="A35" s="141" t="s">
        <v>121</v>
      </c>
      <c r="B35" s="95">
        <v>3</v>
      </c>
      <c r="C35" s="142">
        <v>54</v>
      </c>
      <c r="D35" s="96" t="s">
        <v>148</v>
      </c>
      <c r="E35" s="94" t="s">
        <v>151</v>
      </c>
      <c r="F35" s="87" t="s">
        <v>6</v>
      </c>
      <c r="G35" s="87" t="s">
        <v>6</v>
      </c>
      <c r="H35" s="99" t="s">
        <v>76</v>
      </c>
      <c r="I35" s="103">
        <v>44578</v>
      </c>
      <c r="J35" s="104">
        <v>44875</v>
      </c>
      <c r="K35" s="139">
        <v>352.63</v>
      </c>
      <c r="L35" s="140">
        <v>0.33</v>
      </c>
      <c r="M35" s="100">
        <f t="shared" si="2"/>
        <v>116.36790000000001</v>
      </c>
      <c r="N35" s="87" t="s">
        <v>6</v>
      </c>
      <c r="O35" s="4"/>
      <c r="P35" s="4"/>
      <c r="Q35" s="16" t="str">
        <f t="shared" ref="Q35:Q40" si="3">+IF(OR(N35="CUMPLE")*AND(M35&gt;=$Q$32),"CUMPLE","NO CUMPLE")</f>
        <v>NO CUMPLE</v>
      </c>
      <c r="R35" s="4"/>
      <c r="S35" s="12"/>
      <c r="U35" s="17">
        <v>2019</v>
      </c>
      <c r="V35" s="20">
        <v>828116</v>
      </c>
      <c r="BA35" s="69">
        <v>1997</v>
      </c>
      <c r="BB35" s="70">
        <v>172005</v>
      </c>
    </row>
    <row r="36" spans="1:55" ht="130.5" customHeight="1" thickBot="1">
      <c r="A36" s="141" t="s">
        <v>121</v>
      </c>
      <c r="B36" s="95">
        <v>4</v>
      </c>
      <c r="C36" s="142">
        <v>48</v>
      </c>
      <c r="D36" s="96" t="s">
        <v>148</v>
      </c>
      <c r="E36" s="94" t="s">
        <v>152</v>
      </c>
      <c r="F36" s="87" t="s">
        <v>6</v>
      </c>
      <c r="G36" s="87" t="s">
        <v>6</v>
      </c>
      <c r="H36" s="99" t="s">
        <v>76</v>
      </c>
      <c r="I36" s="103">
        <v>44134</v>
      </c>
      <c r="J36" s="104">
        <v>36881</v>
      </c>
      <c r="K36" s="139">
        <v>119.52</v>
      </c>
      <c r="L36" s="140">
        <v>0.35</v>
      </c>
      <c r="M36" s="100">
        <f t="shared" si="2"/>
        <v>41.831999999999994</v>
      </c>
      <c r="N36" s="87" t="s">
        <v>6</v>
      </c>
      <c r="O36" s="4"/>
      <c r="P36" s="4"/>
      <c r="Q36" s="16" t="str">
        <f t="shared" si="3"/>
        <v>NO CUMPLE</v>
      </c>
      <c r="R36" s="4"/>
      <c r="S36" s="12"/>
      <c r="U36" s="17">
        <v>2018</v>
      </c>
      <c r="V36" s="20">
        <v>781242</v>
      </c>
      <c r="BA36" s="69">
        <v>1998</v>
      </c>
      <c r="BB36" s="70">
        <v>203826</v>
      </c>
    </row>
    <row r="37" spans="1:55" ht="122.25" customHeight="1" thickBot="1">
      <c r="A37" s="141" t="s">
        <v>121</v>
      </c>
      <c r="B37" s="95">
        <v>5</v>
      </c>
      <c r="C37" s="417">
        <v>39</v>
      </c>
      <c r="D37" s="96" t="s">
        <v>148</v>
      </c>
      <c r="E37" s="186" t="s">
        <v>586</v>
      </c>
      <c r="F37" s="87" t="s">
        <v>6</v>
      </c>
      <c r="G37" s="87" t="s">
        <v>6</v>
      </c>
      <c r="H37" s="99" t="s">
        <v>76</v>
      </c>
      <c r="I37" s="103">
        <v>41705</v>
      </c>
      <c r="J37" s="416">
        <v>42461</v>
      </c>
      <c r="K37" s="139">
        <v>3423.91</v>
      </c>
      <c r="L37" s="140">
        <v>0.4</v>
      </c>
      <c r="M37" s="137">
        <f t="shared" si="2"/>
        <v>1369.5640000000001</v>
      </c>
      <c r="N37" s="138" t="s">
        <v>6</v>
      </c>
      <c r="O37" s="4"/>
      <c r="P37" s="4"/>
      <c r="Q37" s="16" t="str">
        <f t="shared" si="3"/>
        <v>CUMPLE</v>
      </c>
      <c r="R37" s="4"/>
      <c r="S37" s="12"/>
      <c r="U37" s="17">
        <v>2017</v>
      </c>
      <c r="V37" s="20">
        <v>737717</v>
      </c>
      <c r="BA37" s="69">
        <v>1999</v>
      </c>
      <c r="BB37" s="70">
        <v>236460</v>
      </c>
    </row>
    <row r="38" spans="1:55" ht="68.25" customHeight="1" thickBot="1">
      <c r="A38" s="561" t="s">
        <v>55</v>
      </c>
      <c r="B38" s="562"/>
      <c r="C38" s="562"/>
      <c r="D38" s="563"/>
      <c r="E38" s="567" t="s">
        <v>3</v>
      </c>
      <c r="F38" s="568"/>
      <c r="G38" s="568"/>
      <c r="H38" s="568"/>
      <c r="I38" s="568"/>
      <c r="J38" s="568"/>
      <c r="K38" s="568"/>
      <c r="L38" s="569"/>
      <c r="M38" s="567">
        <f>SUM(M33:M36)</f>
        <v>3483.0374000000002</v>
      </c>
      <c r="N38" s="569"/>
      <c r="O38" s="4"/>
      <c r="P38" s="4"/>
      <c r="Q38" s="16"/>
      <c r="R38" s="4"/>
      <c r="S38" s="12"/>
      <c r="U38" s="17"/>
      <c r="V38" s="20"/>
      <c r="BA38" s="71">
        <v>2002</v>
      </c>
      <c r="BB38" s="72">
        <v>309000</v>
      </c>
    </row>
    <row r="39" spans="1:55" ht="68.25" customHeight="1" thickBot="1">
      <c r="A39" s="564"/>
      <c r="B39" s="565"/>
      <c r="C39" s="565"/>
      <c r="D39" s="566"/>
      <c r="E39" s="567" t="s">
        <v>65</v>
      </c>
      <c r="F39" s="568"/>
      <c r="G39" s="568"/>
      <c r="H39" s="568"/>
      <c r="I39" s="568"/>
      <c r="J39" s="568"/>
      <c r="K39" s="568"/>
      <c r="L39" s="569"/>
      <c r="M39" s="570">
        <f>AVERAGEIF(M33:M36,"&gt;0")</f>
        <v>870.75935000000004</v>
      </c>
      <c r="N39" s="570"/>
      <c r="O39" s="4"/>
      <c r="P39" s="4"/>
      <c r="Q39" s="16"/>
      <c r="R39" s="4"/>
      <c r="S39" s="12"/>
      <c r="U39" s="17"/>
      <c r="V39" s="20"/>
      <c r="BA39" s="71">
        <v>2003</v>
      </c>
      <c r="BB39" s="72">
        <v>332000</v>
      </c>
    </row>
    <row r="40" spans="1:55" ht="103.5" customHeight="1" thickBot="1">
      <c r="A40" s="587" t="s">
        <v>54</v>
      </c>
      <c r="B40" s="588"/>
      <c r="C40" s="65">
        <f>+BA27</f>
        <v>263.2021919230769</v>
      </c>
      <c r="D40" s="589" t="str">
        <f>E37</f>
        <v>INTERVENTORIA TECNICA Y ADMINISTRATIVA PARA LAS OBRAS DE CONSTRUCCIÓN DE LA CALLE DE RODAJE Y SU CONEXIÓN CON LA NUEVA PISTA EN EL AEROPUERTO SAN LUIS, IPIALES - DEPARTAMENTO DE NARIÑO. CONTTRATO 1300280 - OJ- 2013</v>
      </c>
      <c r="E40" s="590"/>
      <c r="F40" s="87" t="str">
        <f t="shared" ref="F40:M40" si="4">F37</f>
        <v>CUMPLE</v>
      </c>
      <c r="G40" s="87" t="str">
        <f t="shared" si="4"/>
        <v>CUMPLE</v>
      </c>
      <c r="H40" s="55" t="str">
        <f t="shared" si="4"/>
        <v>JOSE ALBERTO ROJAS PRIETO</v>
      </c>
      <c r="I40" s="116">
        <f t="shared" si="4"/>
        <v>41705</v>
      </c>
      <c r="J40" s="116">
        <f t="shared" si="4"/>
        <v>42461</v>
      </c>
      <c r="K40" s="52">
        <f t="shared" si="4"/>
        <v>3423.91</v>
      </c>
      <c r="L40" s="53">
        <f t="shared" si="4"/>
        <v>0.4</v>
      </c>
      <c r="M40" s="54">
        <f t="shared" si="4"/>
        <v>1369.5640000000001</v>
      </c>
      <c r="N40" s="87" t="str">
        <f>+IF(M40&gt;=C40,"CUMPLE","NO CUMPLE")</f>
        <v>CUMPLE</v>
      </c>
      <c r="O40" s="26"/>
      <c r="P40" s="4"/>
      <c r="Q40" s="16" t="str">
        <f t="shared" si="3"/>
        <v>CUMPLE</v>
      </c>
      <c r="R40" s="4"/>
      <c r="S40" s="12"/>
      <c r="U40" s="17">
        <v>2016</v>
      </c>
      <c r="V40" s="20">
        <v>689455</v>
      </c>
      <c r="BA40" s="71">
        <v>2004</v>
      </c>
      <c r="BB40" s="72">
        <v>358000</v>
      </c>
    </row>
    <row r="41" spans="1:55"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5"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5"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5"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5"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5"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5"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5"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JOSE ALBERTO ROJAS PRIETO</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f>+H22</f>
        <v>0</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195" customHeight="1" thickBot="1">
      <c r="A84" s="636" t="s">
        <v>608</v>
      </c>
      <c r="B84" s="636"/>
      <c r="C84" s="636"/>
      <c r="D84" s="636"/>
      <c r="E84" s="636"/>
      <c r="F84" s="636"/>
      <c r="G84" s="636"/>
      <c r="H84" s="636"/>
      <c r="I84" s="636"/>
      <c r="J84" s="636"/>
      <c r="K84" s="636"/>
      <c r="L84" s="636"/>
      <c r="M84" s="636"/>
      <c r="N84" s="636"/>
      <c r="O84" s="6"/>
      <c r="P84" s="10"/>
      <c r="U84" s="21">
        <v>1990</v>
      </c>
      <c r="V84" s="22">
        <v>41025</v>
      </c>
    </row>
    <row r="85" spans="1:22">
      <c r="A85" s="636"/>
      <c r="B85" s="636"/>
      <c r="C85" s="636"/>
      <c r="D85" s="636"/>
      <c r="E85" s="636"/>
      <c r="F85" s="636"/>
      <c r="G85" s="636"/>
      <c r="H85" s="636"/>
      <c r="I85" s="636"/>
      <c r="J85" s="636"/>
      <c r="K85" s="636"/>
      <c r="L85" s="636"/>
      <c r="M85" s="636"/>
      <c r="N85" s="636"/>
      <c r="O85" s="6"/>
      <c r="P85" s="10"/>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ht="76.5" customHeight="1">
      <c r="A95" s="636"/>
      <c r="B95" s="636"/>
      <c r="C95" s="636"/>
      <c r="D95" s="636"/>
      <c r="E95" s="636"/>
      <c r="F95" s="636"/>
      <c r="G95" s="636"/>
      <c r="H95" s="636"/>
      <c r="I95" s="636"/>
      <c r="J95" s="636"/>
      <c r="K95" s="636"/>
      <c r="L95" s="636"/>
      <c r="M95" s="636"/>
      <c r="N95" s="636"/>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88"/>
      <c r="I101" s="648"/>
      <c r="J101" s="648"/>
      <c r="K101" s="648"/>
      <c r="L101" s="648"/>
      <c r="M101" s="648"/>
      <c r="N101" s="648"/>
      <c r="O101" s="76"/>
    </row>
    <row r="102" spans="1:16" ht="46.5" customHeight="1">
      <c r="A102" s="132">
        <v>1</v>
      </c>
      <c r="B102" s="637" t="s">
        <v>136</v>
      </c>
      <c r="C102" s="637"/>
      <c r="D102" s="637"/>
      <c r="E102" s="80">
        <v>16065000</v>
      </c>
      <c r="F102" s="80">
        <v>16065000</v>
      </c>
      <c r="G102" s="98" t="str">
        <f>+IF(F102&gt;E102, "CAUSAL DE RECHAZO M", "CUMPLE")</f>
        <v>CUMPLE</v>
      </c>
      <c r="H102" s="135" t="s">
        <v>6</v>
      </c>
      <c r="O102" s="6"/>
      <c r="P102" s="10"/>
    </row>
    <row r="103" spans="1:16" ht="57.75" customHeight="1">
      <c r="A103" s="132">
        <v>2</v>
      </c>
      <c r="B103" s="637" t="s">
        <v>137</v>
      </c>
      <c r="C103" s="637"/>
      <c r="D103" s="637"/>
      <c r="E103" s="80">
        <v>376740000</v>
      </c>
      <c r="F103" s="80">
        <v>376740000</v>
      </c>
      <c r="G103" s="98" t="str">
        <f t="shared" ref="G103:G105" si="5">+IF(F103&gt;E103, "CAUSAL DE RECHAZO M", "CUMPLE")</f>
        <v>CUMPLE</v>
      </c>
      <c r="H103" s="135" t="s">
        <v>6</v>
      </c>
      <c r="N103" s="7"/>
      <c r="O103" s="10"/>
      <c r="P103" s="10"/>
    </row>
    <row r="104" spans="1:16" ht="39" customHeight="1">
      <c r="A104" s="132">
        <v>3</v>
      </c>
      <c r="B104" s="637" t="s">
        <v>138</v>
      </c>
      <c r="C104" s="637"/>
      <c r="D104" s="637"/>
      <c r="E104" s="80">
        <v>105000000</v>
      </c>
      <c r="F104" s="80">
        <v>105000000</v>
      </c>
      <c r="G104" s="98" t="str">
        <f t="shared" si="5"/>
        <v>CUMPLE</v>
      </c>
      <c r="H104" s="135" t="s">
        <v>6</v>
      </c>
    </row>
    <row r="105" spans="1:16" ht="39" customHeight="1">
      <c r="A105" s="133">
        <v>4</v>
      </c>
      <c r="B105" s="649" t="s">
        <v>140</v>
      </c>
      <c r="C105" s="650"/>
      <c r="D105" s="651"/>
      <c r="E105" s="131">
        <v>77258613</v>
      </c>
      <c r="F105" s="131">
        <v>77258613</v>
      </c>
      <c r="G105" s="98" t="str">
        <f t="shared" si="5"/>
        <v>CUMPLE</v>
      </c>
      <c r="H105" s="135" t="s">
        <v>6</v>
      </c>
    </row>
    <row r="106" spans="1:16" ht="46.5" customHeight="1">
      <c r="A106" s="132">
        <v>5</v>
      </c>
      <c r="B106" s="638" t="s">
        <v>84</v>
      </c>
      <c r="C106" s="638"/>
      <c r="D106" s="638"/>
      <c r="E106" s="102">
        <v>684325699</v>
      </c>
      <c r="F106" s="102">
        <v>684325699</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6:D106"/>
    <mergeCell ref="E107:G107"/>
    <mergeCell ref="A99:E99"/>
    <mergeCell ref="F99:M99"/>
    <mergeCell ref="A100:H100"/>
    <mergeCell ref="B101:D101"/>
    <mergeCell ref="I101:N101"/>
    <mergeCell ref="B102:D102"/>
    <mergeCell ref="B105:D105"/>
    <mergeCell ref="A83:N83"/>
    <mergeCell ref="A97:E97"/>
    <mergeCell ref="F97:N97"/>
    <mergeCell ref="A98:E98"/>
    <mergeCell ref="F98:N98"/>
    <mergeCell ref="A75:K80"/>
    <mergeCell ref="L75:N80"/>
    <mergeCell ref="A81:N81"/>
    <mergeCell ref="A82:G82"/>
    <mergeCell ref="H82:K82"/>
    <mergeCell ref="L82:N82"/>
    <mergeCell ref="A84:N95"/>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3711" priority="54" operator="containsText" text="SUBSANAR">
      <formula>NOT(ISERROR(SEARCH("SUBSANAR",H82)))</formula>
    </cfRule>
  </conditionalFormatting>
  <conditionalFormatting sqref="H82:L82 N41:O41 H4:H16 O42">
    <cfRule type="cellIs" dxfId="3710" priority="68" operator="equal">
      <formula>"NO CUMPLE"</formula>
    </cfRule>
    <cfRule type="cellIs" dxfId="3709" priority="69" operator="equal">
      <formula>"CUMPLE"</formula>
    </cfRule>
    <cfRule type="cellIs" dxfId="3708" priority="70" operator="equal">
      <formula>100</formula>
    </cfRule>
  </conditionalFormatting>
  <conditionalFormatting sqref="L44">
    <cfRule type="cellIs" dxfId="3707" priority="74" operator="equal">
      <formula>"NO CUMPLE"</formula>
    </cfRule>
    <cfRule type="cellIs" dxfId="3706" priority="75" operator="equal">
      <formula>"CUMPLE"</formula>
    </cfRule>
    <cfRule type="cellIs" dxfId="3705" priority="76" operator="equal">
      <formula>100</formula>
    </cfRule>
  </conditionalFormatting>
  <conditionalFormatting sqref="L48:L49">
    <cfRule type="cellIs" dxfId="3704" priority="80" operator="equal">
      <formula>"NO CUMPLE"</formula>
    </cfRule>
    <cfRule type="cellIs" dxfId="3703" priority="81" operator="equal">
      <formula>"CUMPLE"</formula>
    </cfRule>
    <cfRule type="cellIs" dxfId="3702" priority="82" operator="equal">
      <formula>100</formula>
    </cfRule>
  </conditionalFormatting>
  <conditionalFormatting sqref="L53">
    <cfRule type="cellIs" dxfId="3701" priority="58" operator="equal">
      <formula>"NO CUMPLE"</formula>
    </cfRule>
    <cfRule type="cellIs" dxfId="3700" priority="59" operator="equal">
      <formula>"CUMPLE"</formula>
    </cfRule>
    <cfRule type="cellIs" dxfId="3699" priority="60" operator="equal">
      <formula>100</formula>
    </cfRule>
  </conditionalFormatting>
  <conditionalFormatting sqref="L56">
    <cfRule type="cellIs" dxfId="3698" priority="71" operator="equal">
      <formula>"NO CUMPLE"</formula>
    </cfRule>
    <cfRule type="cellIs" dxfId="3697" priority="72" operator="equal">
      <formula>"CUMPLE"</formula>
    </cfRule>
    <cfRule type="cellIs" dxfId="3696" priority="73" operator="equal">
      <formula>100</formula>
    </cfRule>
  </conditionalFormatting>
  <conditionalFormatting sqref="L64">
    <cfRule type="cellIs" dxfId="3695" priority="55" operator="equal">
      <formula>"NO CUMPLE"</formula>
    </cfRule>
    <cfRule type="cellIs" dxfId="3694" priority="56" operator="equal">
      <formula>"CUMPLE"</formula>
    </cfRule>
    <cfRule type="cellIs" dxfId="3693" priority="57" operator="equal">
      <formula>100</formula>
    </cfRule>
  </conditionalFormatting>
  <conditionalFormatting sqref="N21:N23">
    <cfRule type="cellIs" dxfId="3692" priority="63" operator="equal">
      <formula>"NO"</formula>
    </cfRule>
    <cfRule type="cellIs" dxfId="3691" priority="64" operator="equal">
      <formula>"SI"</formula>
    </cfRule>
  </conditionalFormatting>
  <conditionalFormatting sqref="N24">
    <cfRule type="cellIs" dxfId="3690" priority="65" operator="equal">
      <formula>"NO CUMPLE"</formula>
    </cfRule>
    <cfRule type="cellIs" dxfId="3689" priority="66" operator="equal">
      <formula>"CUMPLE"</formula>
    </cfRule>
    <cfRule type="cellIs" dxfId="3688" priority="67" operator="equal">
      <formula>100</formula>
    </cfRule>
  </conditionalFormatting>
  <conditionalFormatting sqref="N39">
    <cfRule type="cellIs" dxfId="3687" priority="86" operator="equal">
      <formula>"NO CUMPLE"</formula>
    </cfRule>
    <cfRule type="cellIs" dxfId="3686" priority="87" operator="equal">
      <formula>"CUMPLE"</formula>
    </cfRule>
    <cfRule type="cellIs" dxfId="3685" priority="88" operator="equal">
      <formula>100</formula>
    </cfRule>
  </conditionalFormatting>
  <conditionalFormatting sqref="N45:O45">
    <cfRule type="cellIs" dxfId="3684" priority="83" operator="equal">
      <formula>"NO CUMPLE"</formula>
    </cfRule>
    <cfRule type="cellIs" dxfId="3683" priority="84" operator="equal">
      <formula>"CUMPLE"</formula>
    </cfRule>
    <cfRule type="cellIs" dxfId="3682" priority="85" operator="equal">
      <formula>100</formula>
    </cfRule>
  </conditionalFormatting>
  <conditionalFormatting sqref="O48:O49">
    <cfRule type="cellIs" dxfId="3681" priority="77" operator="equal">
      <formula>"NO CUMPLE"</formula>
    </cfRule>
    <cfRule type="cellIs" dxfId="3680" priority="78" operator="equal">
      <formula>"CUMPLE"</formula>
    </cfRule>
    <cfRule type="cellIs" dxfId="3679" priority="79" operator="equal">
      <formula>100</formula>
    </cfRule>
  </conditionalFormatting>
  <conditionalFormatting sqref="I33:J35">
    <cfRule type="cellIs" dxfId="3678" priority="53" stopIfTrue="1" operator="greaterThan">
      <formula>0</formula>
    </cfRule>
  </conditionalFormatting>
  <conditionalFormatting sqref="N99">
    <cfRule type="cellIs" dxfId="3677" priority="50" operator="equal">
      <formula>"NO CUMPLE"</formula>
    </cfRule>
    <cfRule type="cellIs" dxfId="3676" priority="51" operator="equal">
      <formula>"CUMPLE"</formula>
    </cfRule>
    <cfRule type="cellIs" dxfId="3675" priority="52" operator="equal">
      <formula>100</formula>
    </cfRule>
  </conditionalFormatting>
  <conditionalFormatting sqref="H102:H106">
    <cfRule type="cellIs" dxfId="3674" priority="47" operator="equal">
      <formula>"NO CUMPLE"</formula>
    </cfRule>
    <cfRule type="cellIs" dxfId="3673" priority="48" operator="equal">
      <formula>"CUMPLE"</formula>
    </cfRule>
    <cfRule type="cellIs" dxfId="3672" priority="49" operator="equal">
      <formula>100</formula>
    </cfRule>
  </conditionalFormatting>
  <conditionalFormatting sqref="H107">
    <cfRule type="cellIs" dxfId="3671" priority="44" operator="equal">
      <formula>"NO CUMPLE"</formula>
    </cfRule>
    <cfRule type="cellIs" dxfId="3670" priority="45" operator="equal">
      <formula>"CUMPLE"</formula>
    </cfRule>
    <cfRule type="cellIs" dxfId="3669" priority="46" operator="equal">
      <formula>100</formula>
    </cfRule>
  </conditionalFormatting>
  <conditionalFormatting sqref="G102:G106">
    <cfRule type="cellIs" dxfId="3668" priority="43" operator="equal">
      <formula>"CAUSAL DE RECHAZO L"</formula>
    </cfRule>
  </conditionalFormatting>
  <conditionalFormatting sqref="H6">
    <cfRule type="cellIs" dxfId="3667" priority="40" operator="equal">
      <formula>"NO CUMPLE"</formula>
    </cfRule>
    <cfRule type="cellIs" dxfId="3666" priority="41" operator="equal">
      <formula>"CUMPLE"</formula>
    </cfRule>
    <cfRule type="cellIs" dxfId="3665" priority="42" operator="equal">
      <formula>100</formula>
    </cfRule>
  </conditionalFormatting>
  <conditionalFormatting sqref="G33">
    <cfRule type="cellIs" dxfId="3664" priority="37" operator="equal">
      <formula>"NO CUMPLE"</formula>
    </cfRule>
    <cfRule type="cellIs" dxfId="3663" priority="38" operator="equal">
      <formula>"CUMPLE"</formula>
    </cfRule>
    <cfRule type="cellIs" dxfId="3662" priority="39" operator="equal">
      <formula>100</formula>
    </cfRule>
  </conditionalFormatting>
  <conditionalFormatting sqref="G34">
    <cfRule type="cellIs" dxfId="3661" priority="34" operator="equal">
      <formula>"NO CUMPLE"</formula>
    </cfRule>
    <cfRule type="cellIs" dxfId="3660" priority="35" operator="equal">
      <formula>"CUMPLE"</formula>
    </cfRule>
    <cfRule type="cellIs" dxfId="3659" priority="36" operator="equal">
      <formula>100</formula>
    </cfRule>
  </conditionalFormatting>
  <conditionalFormatting sqref="G35:G37">
    <cfRule type="cellIs" dxfId="3658" priority="31" operator="equal">
      <formula>"NO CUMPLE"</formula>
    </cfRule>
    <cfRule type="cellIs" dxfId="3657" priority="32" operator="equal">
      <formula>"CUMPLE"</formula>
    </cfRule>
    <cfRule type="cellIs" dxfId="3656" priority="33" operator="equal">
      <formula>100</formula>
    </cfRule>
  </conditionalFormatting>
  <conditionalFormatting sqref="F33">
    <cfRule type="cellIs" dxfId="3655" priority="28" operator="equal">
      <formula>"NO CUMPLE"</formula>
    </cfRule>
    <cfRule type="cellIs" dxfId="3654" priority="29" operator="equal">
      <formula>"CUMPLE"</formula>
    </cfRule>
    <cfRule type="cellIs" dxfId="3653" priority="30" operator="equal">
      <formula>100</formula>
    </cfRule>
  </conditionalFormatting>
  <conditionalFormatting sqref="F34">
    <cfRule type="cellIs" dxfId="3652" priority="25" operator="equal">
      <formula>"NO CUMPLE"</formula>
    </cfRule>
    <cfRule type="cellIs" dxfId="3651" priority="26" operator="equal">
      <formula>"CUMPLE"</formula>
    </cfRule>
    <cfRule type="cellIs" dxfId="3650" priority="27" operator="equal">
      <formula>100</formula>
    </cfRule>
  </conditionalFormatting>
  <conditionalFormatting sqref="F35:F37">
    <cfRule type="cellIs" dxfId="3649" priority="22" operator="equal">
      <formula>"NO CUMPLE"</formula>
    </cfRule>
    <cfRule type="cellIs" dxfId="3648" priority="23" operator="equal">
      <formula>"CUMPLE"</formula>
    </cfRule>
    <cfRule type="cellIs" dxfId="3647" priority="24" operator="equal">
      <formula>100</formula>
    </cfRule>
  </conditionalFormatting>
  <conditionalFormatting sqref="F40">
    <cfRule type="cellIs" dxfId="3646" priority="19" operator="equal">
      <formula>"NO CUMPLE"</formula>
    </cfRule>
    <cfRule type="cellIs" dxfId="3645" priority="20" operator="equal">
      <formula>"CUMPLE"</formula>
    </cfRule>
    <cfRule type="cellIs" dxfId="3644" priority="21" operator="equal">
      <formula>100</formula>
    </cfRule>
  </conditionalFormatting>
  <conditionalFormatting sqref="N33">
    <cfRule type="cellIs" dxfId="3643" priority="16" operator="equal">
      <formula>"NO CUMPLE"</formula>
    </cfRule>
    <cfRule type="cellIs" dxfId="3642" priority="17" operator="equal">
      <formula>"CUMPLE"</formula>
    </cfRule>
    <cfRule type="cellIs" dxfId="3641" priority="18" operator="equal">
      <formula>100</formula>
    </cfRule>
  </conditionalFormatting>
  <conditionalFormatting sqref="N34">
    <cfRule type="cellIs" dxfId="3640" priority="13" operator="equal">
      <formula>"NO CUMPLE"</formula>
    </cfRule>
    <cfRule type="cellIs" dxfId="3639" priority="14" operator="equal">
      <formula>"CUMPLE"</formula>
    </cfRule>
    <cfRule type="cellIs" dxfId="3638" priority="15" operator="equal">
      <formula>100</formula>
    </cfRule>
  </conditionalFormatting>
  <conditionalFormatting sqref="N35 N37">
    <cfRule type="cellIs" dxfId="3637" priority="10" operator="equal">
      <formula>"NO CUMPLE"</formula>
    </cfRule>
    <cfRule type="cellIs" dxfId="3636" priority="11" operator="equal">
      <formula>"CUMPLE"</formula>
    </cfRule>
    <cfRule type="cellIs" dxfId="3635" priority="12" operator="equal">
      <formula>100</formula>
    </cfRule>
  </conditionalFormatting>
  <conditionalFormatting sqref="N36">
    <cfRule type="cellIs" dxfId="3634" priority="7" operator="equal">
      <formula>"NO CUMPLE"</formula>
    </cfRule>
    <cfRule type="cellIs" dxfId="3633" priority="8" operator="equal">
      <formula>"CUMPLE"</formula>
    </cfRule>
    <cfRule type="cellIs" dxfId="3632" priority="9" operator="equal">
      <formula>100</formula>
    </cfRule>
  </conditionalFormatting>
  <conditionalFormatting sqref="N40">
    <cfRule type="cellIs" dxfId="3631" priority="4" operator="equal">
      <formula>"NO CUMPLE"</formula>
    </cfRule>
    <cfRule type="cellIs" dxfId="3630" priority="5" operator="equal">
      <formula>"CUMPLE"</formula>
    </cfRule>
    <cfRule type="cellIs" dxfId="3629" priority="6" operator="equal">
      <formula>100</formula>
    </cfRule>
  </conditionalFormatting>
  <conditionalFormatting sqref="G40">
    <cfRule type="cellIs" dxfId="3628" priority="1" operator="equal">
      <formula>"NO CUMPLE"</formula>
    </cfRule>
    <cfRule type="cellIs" dxfId="3627" priority="2" operator="equal">
      <formula>"CUMPLE"</formula>
    </cfRule>
    <cfRule type="cellIs" dxfId="3626" priority="3" operator="equal">
      <formula>100</formula>
    </cfRule>
  </conditionalFormatting>
  <dataValidations count="10">
    <dataValidation type="list" allowBlank="1" showInputMessage="1" showErrorMessage="1" sqref="H82:K82" xr:uid="{00000000-0002-0000-0300-000000000000}">
      <formula1>$Q$23:$Q$25</formula1>
    </dataValidation>
    <dataValidation type="list" allowBlank="1" showInputMessage="1" showErrorMessage="1" sqref="L53:N53 L64:N64" xr:uid="{00000000-0002-0000-0300-000001000000}">
      <formula1>$T$1:$T$3</formula1>
    </dataValidation>
    <dataValidation type="list" allowBlank="1" showInputMessage="1" showErrorMessage="1" sqref="N45 N24 N33:N37 N99 H4:H16 H102:H107 F33:G37" xr:uid="{00000000-0002-0000-0300-000002000000}">
      <formula1>$Q$2:$Q$3</formula1>
    </dataValidation>
    <dataValidation type="list" allowBlank="1" showInputMessage="1" showErrorMessage="1" sqref="U1:U2" xr:uid="{00000000-0002-0000-0300-000003000000}">
      <formula1>$U$1:$U$2</formula1>
    </dataValidation>
    <dataValidation type="list" allowBlank="1" showInputMessage="1" showErrorMessage="1" sqref="L56" xr:uid="{00000000-0002-0000-0300-000004000000}">
      <formula1>$U$1:$U$3</formula1>
    </dataValidation>
    <dataValidation type="list" allowBlank="1" showInputMessage="1" showErrorMessage="1" error="SELECCIONE EL PRESUPUESTO A EVALUAR, EN LA LISTA DESPEGABLE._x000a_" sqref="H28:J28" xr:uid="{00000000-0002-0000-0300-000005000000}">
      <formula1>$A$96:$A$106</formula1>
    </dataValidation>
    <dataValidation type="list" allowBlank="1" showInputMessage="1" showErrorMessage="1" sqref="L48:L49" xr:uid="{00000000-0002-0000-0300-000006000000}">
      <formula1>$Q$19:$Q$21</formula1>
    </dataValidation>
    <dataValidation type="list" allowBlank="1" showInputMessage="1" showErrorMessage="1" error="debe ser.. CUMPLE O NO CUMPLE" sqref="L44" xr:uid="{00000000-0002-0000-0300-000007000000}">
      <formula1>$Q$2:$Q$3</formula1>
    </dataValidation>
    <dataValidation type="list" allowBlank="1" showInputMessage="1" showErrorMessage="1" sqref="N21:N23" xr:uid="{00000000-0002-0000-0300-000008000000}">
      <formula1>$R$2:$R$3</formula1>
    </dataValidation>
    <dataValidation type="list" allowBlank="1" showInputMessage="1" showErrorMessage="1" error="SELECCIONE A QUIEN CORRESPONDE ESTA EXPERIENCIA (INTEGRANTE)_x000a_" sqref="H33:H37" xr:uid="{00000000-0002-0000-0300-000009000000}">
      <formula1>$V$21:$V$25</formula1>
    </dataValidation>
  </dataValidation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50F828"/>
  </sheetPr>
  <dimension ref="A1:BE129"/>
  <sheetViews>
    <sheetView topLeftCell="E31" zoomScale="40" zoomScaleNormal="40" workbookViewId="0">
      <selection activeCell="N40" sqref="N40"/>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86.28515625" style="2" customWidth="1"/>
    <col min="57"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2</v>
      </c>
      <c r="B19" s="541" t="s">
        <v>72</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26.25" customHeight="1">
      <c r="A21" s="540"/>
      <c r="B21" s="542"/>
      <c r="C21" s="542"/>
      <c r="D21" s="542"/>
      <c r="E21" s="542"/>
      <c r="F21" s="542"/>
      <c r="G21" s="542"/>
      <c r="H21" s="555" t="s">
        <v>153</v>
      </c>
      <c r="I21" s="555"/>
      <c r="J21" s="30">
        <v>0.9</v>
      </c>
      <c r="K21" s="556" t="s">
        <v>34</v>
      </c>
      <c r="L21" s="556"/>
      <c r="M21" s="556"/>
      <c r="N21" s="30" t="s">
        <v>24</v>
      </c>
      <c r="O21" s="24" t="str">
        <f t="shared" ref="O21:O25" si="0">+H21</f>
        <v>GRUPO METRO COLOMBIA SAS</v>
      </c>
      <c r="P21" s="24"/>
      <c r="Q21" s="24">
        <v>0</v>
      </c>
      <c r="R21" s="24"/>
      <c r="S21" s="24"/>
      <c r="T21" s="24"/>
      <c r="U21" s="24"/>
      <c r="V21" s="31" t="str">
        <f>+H21</f>
        <v>GRUPO METRO COLOMBIA SAS</v>
      </c>
      <c r="BA21" s="118"/>
    </row>
    <row r="22" spans="1:54" ht="32.25" customHeight="1">
      <c r="A22" s="540"/>
      <c r="B22" s="542"/>
      <c r="C22" s="542"/>
      <c r="D22" s="542"/>
      <c r="E22" s="542"/>
      <c r="F22" s="542"/>
      <c r="G22" s="542"/>
      <c r="H22" s="555" t="s">
        <v>154</v>
      </c>
      <c r="I22" s="555"/>
      <c r="J22" s="30">
        <v>0.1</v>
      </c>
      <c r="K22" s="556" t="s">
        <v>35</v>
      </c>
      <c r="L22" s="556"/>
      <c r="M22" s="556"/>
      <c r="N22" s="30" t="s">
        <v>24</v>
      </c>
      <c r="O22" s="24" t="str">
        <f t="shared" si="0"/>
        <v>OSCAR ALFREDO MONTOYA CASTRO</v>
      </c>
      <c r="P22" s="24"/>
      <c r="Q22" s="24"/>
      <c r="R22" s="24"/>
      <c r="S22" s="24"/>
      <c r="T22" s="24"/>
      <c r="U22" s="24"/>
      <c r="V22" s="31" t="str">
        <f t="shared" ref="V22:V25" si="1">+H22</f>
        <v>OSCAR ALFREDO MONTOYA CASTRO</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6" ht="121.5" customHeight="1" thickTop="1" thickBot="1">
      <c r="A33" s="141" t="s">
        <v>121</v>
      </c>
      <c r="B33" s="95">
        <v>1</v>
      </c>
      <c r="C33" s="97">
        <v>28</v>
      </c>
      <c r="D33" s="96" t="s">
        <v>148</v>
      </c>
      <c r="E33" s="144" t="s">
        <v>155</v>
      </c>
      <c r="F33" s="87" t="s">
        <v>6</v>
      </c>
      <c r="G33" s="87" t="s">
        <v>6</v>
      </c>
      <c r="H33" s="98" t="s">
        <v>153</v>
      </c>
      <c r="I33" s="103">
        <v>41183</v>
      </c>
      <c r="J33" s="104">
        <v>41377</v>
      </c>
      <c r="K33" s="143">
        <v>723</v>
      </c>
      <c r="L33" s="140">
        <v>0.65</v>
      </c>
      <c r="M33" s="100">
        <f>IF(AND(F33="CUMPLE",G33="CUMPLE"),(K33*L33),0)</f>
        <v>469.95</v>
      </c>
      <c r="N33" s="87" t="s">
        <v>6</v>
      </c>
      <c r="O33" s="4"/>
      <c r="P33" s="4"/>
      <c r="Q33" s="16" t="str">
        <f>+IF(OR(N33="CUMPLE")*AND(M33&gt;=$Q$32),"CUMPLE","NO CUMPLE")</f>
        <v>CUMPLE</v>
      </c>
      <c r="R33" s="4"/>
      <c r="S33" s="12"/>
      <c r="U33" s="18">
        <v>2021</v>
      </c>
      <c r="V33" s="19">
        <v>908526</v>
      </c>
      <c r="BA33" s="69">
        <v>1995</v>
      </c>
      <c r="BB33" s="70">
        <v>118933.5</v>
      </c>
    </row>
    <row r="34" spans="1:56" ht="169.5" customHeight="1" thickBot="1">
      <c r="A34" s="141" t="s">
        <v>121</v>
      </c>
      <c r="B34" s="95">
        <v>2</v>
      </c>
      <c r="C34" s="97">
        <v>100</v>
      </c>
      <c r="D34" s="96" t="s">
        <v>148</v>
      </c>
      <c r="E34" s="145" t="s">
        <v>156</v>
      </c>
      <c r="F34" s="87" t="s">
        <v>6</v>
      </c>
      <c r="G34" s="87" t="s">
        <v>6</v>
      </c>
      <c r="H34" s="99" t="s">
        <v>153</v>
      </c>
      <c r="I34" s="103">
        <v>43822</v>
      </c>
      <c r="J34" s="104">
        <v>44772</v>
      </c>
      <c r="K34" s="143">
        <v>2711.8</v>
      </c>
      <c r="L34" s="140">
        <v>1</v>
      </c>
      <c r="M34" s="100">
        <f t="shared" ref="M34" si="2">IF(AND(F34="CUMPLE",G34="CUMPLE"),(K34*L34),0)</f>
        <v>2711.8</v>
      </c>
      <c r="N34" s="87" t="s">
        <v>6</v>
      </c>
      <c r="O34" s="4"/>
      <c r="P34" s="4"/>
      <c r="Q34" s="16" t="str">
        <f>+IF(OR(N34="CUMPLE")*AND(M34&gt;=$Q$32),"CUMPLE","NO CUMPLE")</f>
        <v>CUMPLE</v>
      </c>
      <c r="R34" s="4"/>
      <c r="S34" s="12"/>
      <c r="U34" s="17">
        <v>2020</v>
      </c>
      <c r="V34" s="20">
        <v>877803</v>
      </c>
      <c r="BA34" s="69">
        <v>1996</v>
      </c>
      <c r="BB34" s="70">
        <v>142125</v>
      </c>
    </row>
    <row r="35" spans="1:56" ht="165" customHeight="1" thickBot="1">
      <c r="A35" s="120"/>
      <c r="B35" s="95"/>
      <c r="C35" s="97"/>
      <c r="D35" s="96"/>
      <c r="E35" s="94"/>
      <c r="F35" s="136"/>
      <c r="G35" s="136"/>
      <c r="H35" s="99"/>
      <c r="I35" s="103"/>
      <c r="J35" s="104"/>
      <c r="K35" s="127"/>
      <c r="L35" s="128"/>
      <c r="M35" s="137"/>
      <c r="N35" s="138"/>
      <c r="O35" s="4"/>
      <c r="P35" s="4"/>
      <c r="Q35" s="16" t="str">
        <f t="shared" ref="Q35:Q40" si="3">+IF(OR(N35="CUMPLE")*AND(M35&gt;=$Q$32),"CUMPLE","NO CUMPLE")</f>
        <v>NO CUMPLE</v>
      </c>
      <c r="R35" s="4"/>
      <c r="S35" s="12"/>
      <c r="U35" s="17">
        <v>2019</v>
      </c>
      <c r="V35" s="20">
        <v>828116</v>
      </c>
      <c r="BA35" s="69">
        <v>1997</v>
      </c>
      <c r="BB35" s="70">
        <v>172005</v>
      </c>
    </row>
    <row r="36" spans="1:56" ht="130.5" customHeight="1" thickBot="1">
      <c r="A36" s="120"/>
      <c r="B36" s="95"/>
      <c r="C36" s="97"/>
      <c r="D36" s="96"/>
      <c r="E36" s="94"/>
      <c r="F36" s="136"/>
      <c r="G36" s="136"/>
      <c r="H36" s="99"/>
      <c r="I36" s="103"/>
      <c r="J36" s="104"/>
      <c r="K36" s="127"/>
      <c r="L36" s="128"/>
      <c r="M36" s="137"/>
      <c r="N36" s="138"/>
      <c r="O36" s="4"/>
      <c r="P36" s="4"/>
      <c r="Q36" s="16" t="str">
        <f t="shared" si="3"/>
        <v>NO CUMPLE</v>
      </c>
      <c r="R36" s="4"/>
      <c r="S36" s="12"/>
      <c r="U36" s="17">
        <v>2018</v>
      </c>
      <c r="V36" s="20">
        <v>781242</v>
      </c>
      <c r="BA36" s="69">
        <v>1998</v>
      </c>
      <c r="BB36" s="70">
        <v>203826</v>
      </c>
      <c r="BC36" s="152" t="s">
        <v>162</v>
      </c>
      <c r="BD36" s="152" t="s">
        <v>163</v>
      </c>
    </row>
    <row r="37" spans="1:56" ht="122.25" customHeight="1" thickBot="1">
      <c r="A37" s="120"/>
      <c r="B37" s="95"/>
      <c r="C37" s="97"/>
      <c r="D37" s="96"/>
      <c r="E37" s="94"/>
      <c r="F37" s="136"/>
      <c r="G37" s="136"/>
      <c r="H37" s="99"/>
      <c r="I37" s="103"/>
      <c r="J37" s="104"/>
      <c r="K37" s="127"/>
      <c r="L37" s="128"/>
      <c r="M37" s="137"/>
      <c r="N37" s="138"/>
      <c r="O37" s="4"/>
      <c r="P37" s="4"/>
      <c r="Q37" s="16" t="str">
        <f t="shared" si="3"/>
        <v>NO CUMPLE</v>
      </c>
      <c r="R37" s="4"/>
      <c r="S37" s="12"/>
      <c r="U37" s="17">
        <v>2017</v>
      </c>
      <c r="V37" s="20">
        <v>737717</v>
      </c>
      <c r="BA37" s="69">
        <v>1999</v>
      </c>
      <c r="BB37" s="70">
        <v>236460</v>
      </c>
      <c r="BC37" s="152">
        <v>0.4</v>
      </c>
      <c r="BD37" s="153" t="s">
        <v>153</v>
      </c>
    </row>
    <row r="38" spans="1:56" ht="68.25" customHeight="1" thickBot="1">
      <c r="A38" s="561" t="s">
        <v>55</v>
      </c>
      <c r="B38" s="562"/>
      <c r="C38" s="562"/>
      <c r="D38" s="563"/>
      <c r="E38" s="567" t="s">
        <v>3</v>
      </c>
      <c r="F38" s="568"/>
      <c r="G38" s="568"/>
      <c r="H38" s="568"/>
      <c r="I38" s="568"/>
      <c r="J38" s="568"/>
      <c r="K38" s="568"/>
      <c r="L38" s="569"/>
      <c r="M38" s="567">
        <f>SUM(M33:M37)</f>
        <v>3181.75</v>
      </c>
      <c r="N38" s="569"/>
      <c r="O38" s="4"/>
      <c r="P38" s="4"/>
      <c r="Q38" s="16"/>
      <c r="R38" s="4"/>
      <c r="S38" s="12"/>
      <c r="U38" s="17"/>
      <c r="V38" s="20"/>
      <c r="BA38" s="71">
        <v>2002</v>
      </c>
      <c r="BB38" s="72">
        <v>309000</v>
      </c>
      <c r="BC38" s="154">
        <f>M38*0.4</f>
        <v>1272.7</v>
      </c>
      <c r="BD38" s="154" t="s">
        <v>75</v>
      </c>
    </row>
    <row r="39" spans="1:56" ht="68.25" customHeight="1" thickBot="1">
      <c r="A39" s="564"/>
      <c r="B39" s="565"/>
      <c r="C39" s="565"/>
      <c r="D39" s="566"/>
      <c r="E39" s="567" t="s">
        <v>65</v>
      </c>
      <c r="F39" s="568"/>
      <c r="G39" s="568"/>
      <c r="H39" s="568"/>
      <c r="I39" s="568"/>
      <c r="J39" s="568"/>
      <c r="K39" s="568"/>
      <c r="L39" s="569"/>
      <c r="M39" s="570">
        <f>AVERAGEIF(M33:M37,"&gt;0")</f>
        <v>1590.875</v>
      </c>
      <c r="N39" s="570"/>
      <c r="O39" s="4"/>
      <c r="P39" s="4"/>
      <c r="Q39" s="16"/>
      <c r="R39" s="4"/>
      <c r="S39" s="12"/>
      <c r="U39" s="17"/>
      <c r="V39" s="20"/>
      <c r="BA39" s="71">
        <v>2003</v>
      </c>
      <c r="BB39" s="72">
        <v>332000</v>
      </c>
      <c r="BC39" s="155"/>
      <c r="BD39" s="156" t="s">
        <v>164</v>
      </c>
    </row>
    <row r="40" spans="1:56" ht="103.5" customHeight="1" thickBot="1">
      <c r="A40" s="587" t="s">
        <v>54</v>
      </c>
      <c r="B40" s="588"/>
      <c r="C40" s="65">
        <f>+BA27</f>
        <v>263.2021919230769</v>
      </c>
      <c r="D40" s="589" t="str">
        <f>+E34</f>
        <v>REALIZAR LA INTERVENTORÍA INTEGRAL A LA REHABILITACIÓN DE LA PISTA Y CALLES DE RODAJE - ADECUACIÓN DE LAS ZONAS DE SEGURIDAD Y MANTENIMIENTO RUTINARIO DE LAS ÁREAS LADO AIRE Y LADO TIERRA DEL AEROPUERTO YARIGUIES DE BARRANCABERMEJA, SANTANDER.</v>
      </c>
      <c r="E40" s="590"/>
      <c r="F40" s="87" t="str">
        <f>+F34</f>
        <v>CUMPLE</v>
      </c>
      <c r="G40" s="87" t="str">
        <f>+G34</f>
        <v>CUMPLE</v>
      </c>
      <c r="H40" s="55" t="str">
        <f t="shared" ref="H40:L40" si="4">+H34</f>
        <v>GRUPO METRO COLOMBIA SAS</v>
      </c>
      <c r="I40" s="116">
        <f t="shared" si="4"/>
        <v>43822</v>
      </c>
      <c r="J40" s="116">
        <f t="shared" si="4"/>
        <v>44772</v>
      </c>
      <c r="K40" s="52">
        <f t="shared" si="4"/>
        <v>2711.8</v>
      </c>
      <c r="L40" s="53">
        <f t="shared" si="4"/>
        <v>1</v>
      </c>
      <c r="M40" s="54">
        <f>+M34</f>
        <v>2711.8</v>
      </c>
      <c r="N40" s="87" t="str">
        <f>+IF(M40&gt;=C40,"CUMPLE","NO CUMPLE")</f>
        <v>CUMPLE</v>
      </c>
      <c r="O40" s="26"/>
      <c r="P40" s="4"/>
      <c r="Q40" s="16" t="str">
        <f t="shared" si="3"/>
        <v>CUMPLE</v>
      </c>
      <c r="R40" s="4"/>
      <c r="S40" s="12"/>
      <c r="U40" s="17">
        <v>2016</v>
      </c>
      <c r="V40" s="20">
        <v>689455</v>
      </c>
      <c r="BA40" s="71">
        <v>2004</v>
      </c>
      <c r="BB40" s="72">
        <v>358000</v>
      </c>
    </row>
    <row r="41" spans="1:56"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6"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6"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6"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6"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6"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6"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6"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GRUPO METRO COLOMBIA SAS</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t="str">
        <f>+H22</f>
        <v>OSCAR ALFREDO MONTOYA CASTRO</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0.25</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195" customHeight="1" thickBot="1">
      <c r="A84" s="652" t="s">
        <v>157</v>
      </c>
      <c r="B84" s="653"/>
      <c r="C84" s="653"/>
      <c r="D84" s="653"/>
      <c r="E84" s="653"/>
      <c r="F84" s="653"/>
      <c r="G84" s="653"/>
      <c r="H84" s="653"/>
      <c r="I84" s="653"/>
      <c r="J84" s="653"/>
      <c r="K84" s="653"/>
      <c r="L84" s="653"/>
      <c r="M84" s="653"/>
      <c r="N84" s="654"/>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121"/>
      <c r="I101" s="648"/>
      <c r="J101" s="648"/>
      <c r="K101" s="648"/>
      <c r="L101" s="648"/>
      <c r="M101" s="648"/>
      <c r="N101" s="648"/>
      <c r="O101" s="76"/>
    </row>
    <row r="102" spans="1:16" ht="46.5" customHeight="1">
      <c r="A102" s="132">
        <v>1</v>
      </c>
      <c r="B102" s="637" t="s">
        <v>136</v>
      </c>
      <c r="C102" s="637"/>
      <c r="D102" s="637"/>
      <c r="E102" s="80">
        <v>16065000</v>
      </c>
      <c r="F102" s="80">
        <v>16065000</v>
      </c>
      <c r="G102" s="98" t="str">
        <f>+IF(F102&gt;E102, "CAUSAL DE RECHAZO M", "CUMPLE")</f>
        <v>CUMPLE</v>
      </c>
      <c r="H102" s="135" t="s">
        <v>6</v>
      </c>
      <c r="O102" s="6"/>
      <c r="P102" s="10"/>
    </row>
    <row r="103" spans="1:16" ht="57.75" customHeight="1">
      <c r="A103" s="132">
        <v>2</v>
      </c>
      <c r="B103" s="637" t="s">
        <v>137</v>
      </c>
      <c r="C103" s="637"/>
      <c r="D103" s="637"/>
      <c r="E103" s="80">
        <v>376740000</v>
      </c>
      <c r="F103" s="80">
        <v>376740000</v>
      </c>
      <c r="G103" s="98" t="str">
        <f t="shared" ref="G103:G105" si="5">+IF(F103&gt;E103, "CAUSAL DE RECHAZO M", "CUMPLE")</f>
        <v>CUMPLE</v>
      </c>
      <c r="H103" s="135" t="s">
        <v>6</v>
      </c>
      <c r="N103" s="7"/>
      <c r="O103" s="10"/>
      <c r="P103" s="10"/>
    </row>
    <row r="104" spans="1:16" ht="39" customHeight="1">
      <c r="A104" s="132">
        <v>3</v>
      </c>
      <c r="B104" s="637" t="s">
        <v>138</v>
      </c>
      <c r="C104" s="637"/>
      <c r="D104" s="637"/>
      <c r="E104" s="80">
        <v>105000000</v>
      </c>
      <c r="F104" s="80">
        <v>105000000</v>
      </c>
      <c r="G104" s="98" t="str">
        <f t="shared" si="5"/>
        <v>CUMPLE</v>
      </c>
      <c r="H104" s="135" t="s">
        <v>6</v>
      </c>
    </row>
    <row r="105" spans="1:16" ht="39" customHeight="1">
      <c r="A105" s="133">
        <v>4</v>
      </c>
      <c r="B105" s="649" t="s">
        <v>140</v>
      </c>
      <c r="C105" s="650"/>
      <c r="D105" s="651"/>
      <c r="E105" s="131">
        <v>77258613</v>
      </c>
      <c r="F105" s="131">
        <v>77258613</v>
      </c>
      <c r="G105" s="98" t="str">
        <f t="shared" si="5"/>
        <v>CUMPLE</v>
      </c>
      <c r="H105" s="135" t="s">
        <v>6</v>
      </c>
    </row>
    <row r="106" spans="1:16" ht="46.5" customHeight="1">
      <c r="A106" s="132">
        <v>5</v>
      </c>
      <c r="B106" s="638" t="s">
        <v>84</v>
      </c>
      <c r="C106" s="638"/>
      <c r="D106" s="638"/>
      <c r="E106" s="102">
        <v>684325699</v>
      </c>
      <c r="F106" s="102">
        <v>684325699</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B102:D102"/>
    <mergeCell ref="A83:N83"/>
    <mergeCell ref="A84:N84"/>
    <mergeCell ref="A97:E97"/>
    <mergeCell ref="F97:N97"/>
    <mergeCell ref="A98:E98"/>
    <mergeCell ref="F98:N98"/>
    <mergeCell ref="A75:K80"/>
    <mergeCell ref="L75:N80"/>
    <mergeCell ref="A81:N81"/>
    <mergeCell ref="A82:G82"/>
    <mergeCell ref="H82:K82"/>
    <mergeCell ref="L82:N82"/>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3625" priority="54" operator="containsText" text="SUBSANAR">
      <formula>NOT(ISERROR(SEARCH("SUBSANAR",H82)))</formula>
    </cfRule>
  </conditionalFormatting>
  <conditionalFormatting sqref="H82:L82 N41:O41 H4:H16 O42">
    <cfRule type="cellIs" dxfId="3624" priority="66" operator="equal">
      <formula>"NO CUMPLE"</formula>
    </cfRule>
    <cfRule type="cellIs" dxfId="3623" priority="67" operator="equal">
      <formula>"CUMPLE"</formula>
    </cfRule>
    <cfRule type="cellIs" dxfId="3622" priority="68" operator="equal">
      <formula>100</formula>
    </cfRule>
  </conditionalFormatting>
  <conditionalFormatting sqref="L44">
    <cfRule type="cellIs" dxfId="3621" priority="72" operator="equal">
      <formula>"NO CUMPLE"</formula>
    </cfRule>
    <cfRule type="cellIs" dxfId="3620" priority="73" operator="equal">
      <formula>"CUMPLE"</formula>
    </cfRule>
    <cfRule type="cellIs" dxfId="3619" priority="74" operator="equal">
      <formula>100</formula>
    </cfRule>
  </conditionalFormatting>
  <conditionalFormatting sqref="L48:L49">
    <cfRule type="cellIs" dxfId="3618" priority="78" operator="equal">
      <formula>"NO CUMPLE"</formula>
    </cfRule>
    <cfRule type="cellIs" dxfId="3617" priority="79" operator="equal">
      <formula>"CUMPLE"</formula>
    </cfRule>
    <cfRule type="cellIs" dxfId="3616" priority="80" operator="equal">
      <formula>100</formula>
    </cfRule>
  </conditionalFormatting>
  <conditionalFormatting sqref="L53">
    <cfRule type="cellIs" dxfId="3615" priority="58" operator="equal">
      <formula>"NO CUMPLE"</formula>
    </cfRule>
    <cfRule type="cellIs" dxfId="3614" priority="59" operator="equal">
      <formula>"CUMPLE"</formula>
    </cfRule>
    <cfRule type="cellIs" dxfId="3613" priority="60" operator="equal">
      <formula>100</formula>
    </cfRule>
  </conditionalFormatting>
  <conditionalFormatting sqref="L56">
    <cfRule type="cellIs" dxfId="3612" priority="69" operator="equal">
      <formula>"NO CUMPLE"</formula>
    </cfRule>
    <cfRule type="cellIs" dxfId="3611" priority="70" operator="equal">
      <formula>"CUMPLE"</formula>
    </cfRule>
    <cfRule type="cellIs" dxfId="3610" priority="71" operator="equal">
      <formula>100</formula>
    </cfRule>
  </conditionalFormatting>
  <conditionalFormatting sqref="L64">
    <cfRule type="cellIs" dxfId="3609" priority="55" operator="equal">
      <formula>"NO CUMPLE"</formula>
    </cfRule>
    <cfRule type="cellIs" dxfId="3608" priority="56" operator="equal">
      <formula>"CUMPLE"</formula>
    </cfRule>
    <cfRule type="cellIs" dxfId="3607" priority="57" operator="equal">
      <formula>100</formula>
    </cfRule>
  </conditionalFormatting>
  <conditionalFormatting sqref="N21:N23">
    <cfRule type="cellIs" dxfId="3606" priority="61" operator="equal">
      <formula>"NO"</formula>
    </cfRule>
    <cfRule type="cellIs" dxfId="3605" priority="62" operator="equal">
      <formula>"SI"</formula>
    </cfRule>
  </conditionalFormatting>
  <conditionalFormatting sqref="N24">
    <cfRule type="cellIs" dxfId="3604" priority="63" operator="equal">
      <formula>"NO CUMPLE"</formula>
    </cfRule>
    <cfRule type="cellIs" dxfId="3603" priority="64" operator="equal">
      <formula>"CUMPLE"</formula>
    </cfRule>
    <cfRule type="cellIs" dxfId="3602" priority="65" operator="equal">
      <formula>100</formula>
    </cfRule>
  </conditionalFormatting>
  <conditionalFormatting sqref="N39">
    <cfRule type="cellIs" dxfId="3601" priority="84" operator="equal">
      <formula>"NO CUMPLE"</formula>
    </cfRule>
    <cfRule type="cellIs" dxfId="3600" priority="85" operator="equal">
      <formula>"CUMPLE"</formula>
    </cfRule>
    <cfRule type="cellIs" dxfId="3599" priority="86" operator="equal">
      <formula>100</formula>
    </cfRule>
  </conditionalFormatting>
  <conditionalFormatting sqref="N45:O45">
    <cfRule type="cellIs" dxfId="3598" priority="81" operator="equal">
      <formula>"NO CUMPLE"</formula>
    </cfRule>
    <cfRule type="cellIs" dxfId="3597" priority="82" operator="equal">
      <formula>"CUMPLE"</formula>
    </cfRule>
    <cfRule type="cellIs" dxfId="3596" priority="83" operator="equal">
      <formula>100</formula>
    </cfRule>
  </conditionalFormatting>
  <conditionalFormatting sqref="O48:O49">
    <cfRule type="cellIs" dxfId="3595" priority="75" operator="equal">
      <formula>"NO CUMPLE"</formula>
    </cfRule>
    <cfRule type="cellIs" dxfId="3594" priority="76" operator="equal">
      <formula>"CUMPLE"</formula>
    </cfRule>
    <cfRule type="cellIs" dxfId="3593" priority="77" operator="equal">
      <formula>100</formula>
    </cfRule>
  </conditionalFormatting>
  <conditionalFormatting sqref="I33:J35">
    <cfRule type="cellIs" dxfId="3592" priority="53" stopIfTrue="1" operator="greaterThan">
      <formula>0</formula>
    </cfRule>
  </conditionalFormatting>
  <conditionalFormatting sqref="N99">
    <cfRule type="cellIs" dxfId="3591" priority="50" operator="equal">
      <formula>"NO CUMPLE"</formula>
    </cfRule>
    <cfRule type="cellIs" dxfId="3590" priority="51" operator="equal">
      <formula>"CUMPLE"</formula>
    </cfRule>
    <cfRule type="cellIs" dxfId="3589" priority="52" operator="equal">
      <formula>100</formula>
    </cfRule>
  </conditionalFormatting>
  <conditionalFormatting sqref="H102:H106">
    <cfRule type="cellIs" dxfId="3588" priority="47" operator="equal">
      <formula>"NO CUMPLE"</formula>
    </cfRule>
    <cfRule type="cellIs" dxfId="3587" priority="48" operator="equal">
      <formula>"CUMPLE"</formula>
    </cfRule>
    <cfRule type="cellIs" dxfId="3586" priority="49" operator="equal">
      <formula>100</formula>
    </cfRule>
  </conditionalFormatting>
  <conditionalFormatting sqref="H107">
    <cfRule type="cellIs" dxfId="3585" priority="44" operator="equal">
      <formula>"NO CUMPLE"</formula>
    </cfRule>
    <cfRule type="cellIs" dxfId="3584" priority="45" operator="equal">
      <formula>"CUMPLE"</formula>
    </cfRule>
    <cfRule type="cellIs" dxfId="3583" priority="46" operator="equal">
      <formula>100</formula>
    </cfRule>
  </conditionalFormatting>
  <conditionalFormatting sqref="G102:G106">
    <cfRule type="cellIs" dxfId="3582" priority="43" operator="equal">
      <formula>"CAUSAL DE RECHAZO L"</formula>
    </cfRule>
  </conditionalFormatting>
  <conditionalFormatting sqref="H6">
    <cfRule type="cellIs" dxfId="3581" priority="40" operator="equal">
      <formula>"NO CUMPLE"</formula>
    </cfRule>
    <cfRule type="cellIs" dxfId="3580" priority="41" operator="equal">
      <formula>"CUMPLE"</formula>
    </cfRule>
    <cfRule type="cellIs" dxfId="3579" priority="42" operator="equal">
      <formula>100</formula>
    </cfRule>
  </conditionalFormatting>
  <conditionalFormatting sqref="G33">
    <cfRule type="cellIs" dxfId="3578" priority="37" operator="equal">
      <formula>"NO CUMPLE"</formula>
    </cfRule>
    <cfRule type="cellIs" dxfId="3577" priority="38" operator="equal">
      <formula>"CUMPLE"</formula>
    </cfRule>
    <cfRule type="cellIs" dxfId="3576" priority="39" operator="equal">
      <formula>100</formula>
    </cfRule>
  </conditionalFormatting>
  <conditionalFormatting sqref="G34">
    <cfRule type="cellIs" dxfId="3575" priority="34" operator="equal">
      <formula>"NO CUMPLE"</formula>
    </cfRule>
    <cfRule type="cellIs" dxfId="3574" priority="35" operator="equal">
      <formula>"CUMPLE"</formula>
    </cfRule>
    <cfRule type="cellIs" dxfId="3573" priority="36" operator="equal">
      <formula>100</formula>
    </cfRule>
  </conditionalFormatting>
  <conditionalFormatting sqref="G35:G37">
    <cfRule type="cellIs" dxfId="3572" priority="31" operator="equal">
      <formula>"NO CUMPLE"</formula>
    </cfRule>
    <cfRule type="cellIs" dxfId="3571" priority="32" operator="equal">
      <formula>"CUMPLE"</formula>
    </cfRule>
    <cfRule type="cellIs" dxfId="3570" priority="33" operator="equal">
      <formula>100</formula>
    </cfRule>
  </conditionalFormatting>
  <conditionalFormatting sqref="F33">
    <cfRule type="cellIs" dxfId="3569" priority="28" operator="equal">
      <formula>"NO CUMPLE"</formula>
    </cfRule>
    <cfRule type="cellIs" dxfId="3568" priority="29" operator="equal">
      <formula>"CUMPLE"</formula>
    </cfRule>
    <cfRule type="cellIs" dxfId="3567" priority="30" operator="equal">
      <formula>100</formula>
    </cfRule>
  </conditionalFormatting>
  <conditionalFormatting sqref="F34">
    <cfRule type="cellIs" dxfId="3566" priority="25" operator="equal">
      <formula>"NO CUMPLE"</formula>
    </cfRule>
    <cfRule type="cellIs" dxfId="3565" priority="26" operator="equal">
      <formula>"CUMPLE"</formula>
    </cfRule>
    <cfRule type="cellIs" dxfId="3564" priority="27" operator="equal">
      <formula>100</formula>
    </cfRule>
  </conditionalFormatting>
  <conditionalFormatting sqref="F35:F37">
    <cfRule type="cellIs" dxfId="3563" priority="22" operator="equal">
      <formula>"NO CUMPLE"</formula>
    </cfRule>
    <cfRule type="cellIs" dxfId="3562" priority="23" operator="equal">
      <formula>"CUMPLE"</formula>
    </cfRule>
    <cfRule type="cellIs" dxfId="3561" priority="24" operator="equal">
      <formula>100</formula>
    </cfRule>
  </conditionalFormatting>
  <conditionalFormatting sqref="F40">
    <cfRule type="cellIs" dxfId="3560" priority="19" operator="equal">
      <formula>"NO CUMPLE"</formula>
    </cfRule>
    <cfRule type="cellIs" dxfId="3559" priority="20" operator="equal">
      <formula>"CUMPLE"</formula>
    </cfRule>
    <cfRule type="cellIs" dxfId="3558" priority="21" operator="equal">
      <formula>100</formula>
    </cfRule>
  </conditionalFormatting>
  <conditionalFormatting sqref="N33">
    <cfRule type="cellIs" dxfId="3557" priority="16" operator="equal">
      <formula>"NO CUMPLE"</formula>
    </cfRule>
    <cfRule type="cellIs" dxfId="3556" priority="17" operator="equal">
      <formula>"CUMPLE"</formula>
    </cfRule>
    <cfRule type="cellIs" dxfId="3555" priority="18" operator="equal">
      <formula>100</formula>
    </cfRule>
  </conditionalFormatting>
  <conditionalFormatting sqref="N34">
    <cfRule type="cellIs" dxfId="3554" priority="13" operator="equal">
      <formula>"NO CUMPLE"</formula>
    </cfRule>
    <cfRule type="cellIs" dxfId="3553" priority="14" operator="equal">
      <formula>"CUMPLE"</formula>
    </cfRule>
    <cfRule type="cellIs" dxfId="3552" priority="15" operator="equal">
      <formula>100</formula>
    </cfRule>
  </conditionalFormatting>
  <conditionalFormatting sqref="N35 N37">
    <cfRule type="cellIs" dxfId="3551" priority="10" operator="equal">
      <formula>"NO CUMPLE"</formula>
    </cfRule>
    <cfRule type="cellIs" dxfId="3550" priority="11" operator="equal">
      <formula>"CUMPLE"</formula>
    </cfRule>
    <cfRule type="cellIs" dxfId="3549" priority="12" operator="equal">
      <formula>100</formula>
    </cfRule>
  </conditionalFormatting>
  <conditionalFormatting sqref="N36">
    <cfRule type="cellIs" dxfId="3548" priority="7" operator="equal">
      <formula>"NO CUMPLE"</formula>
    </cfRule>
    <cfRule type="cellIs" dxfId="3547" priority="8" operator="equal">
      <formula>"CUMPLE"</formula>
    </cfRule>
    <cfRule type="cellIs" dxfId="3546" priority="9" operator="equal">
      <formula>100</formula>
    </cfRule>
  </conditionalFormatting>
  <conditionalFormatting sqref="N40">
    <cfRule type="cellIs" dxfId="3545" priority="4" operator="equal">
      <formula>"NO CUMPLE"</formula>
    </cfRule>
    <cfRule type="cellIs" dxfId="3544" priority="5" operator="equal">
      <formula>"CUMPLE"</formula>
    </cfRule>
    <cfRule type="cellIs" dxfId="3543" priority="6" operator="equal">
      <formula>100</formula>
    </cfRule>
  </conditionalFormatting>
  <conditionalFormatting sqref="G40">
    <cfRule type="cellIs" dxfId="3542" priority="1" operator="equal">
      <formula>"NO CUMPLE"</formula>
    </cfRule>
    <cfRule type="cellIs" dxfId="3541" priority="2" operator="equal">
      <formula>"CUMPLE"</formula>
    </cfRule>
    <cfRule type="cellIs" dxfId="3540" priority="3" operator="equal">
      <formula>100</formula>
    </cfRule>
  </conditionalFormatting>
  <dataValidations count="10">
    <dataValidation type="list" allowBlank="1" showInputMessage="1" showErrorMessage="1" error="SELECCIONE A QUIEN CORRESPONDE ESTA EXPERIENCIA (INTEGRANTE)_x000a_" sqref="H33:H37" xr:uid="{00000000-0002-0000-0400-000000000000}">
      <formula1>$V$21:$V$25</formula1>
    </dataValidation>
    <dataValidation type="list" allowBlank="1" showInputMessage="1" showErrorMessage="1" sqref="N21:N23" xr:uid="{00000000-0002-0000-0400-000001000000}">
      <formula1>$R$2:$R$3</formula1>
    </dataValidation>
    <dataValidation type="list" allowBlank="1" showInputMessage="1" showErrorMessage="1" error="debe ser.. CUMPLE O NO CUMPLE" sqref="L44" xr:uid="{00000000-0002-0000-0400-000002000000}">
      <formula1>$Q$2:$Q$3</formula1>
    </dataValidation>
    <dataValidation type="list" allowBlank="1" showInputMessage="1" showErrorMessage="1" sqref="L48:L49" xr:uid="{00000000-0002-0000-0400-000003000000}">
      <formula1>$Q$19:$Q$21</formula1>
    </dataValidation>
    <dataValidation type="list" allowBlank="1" showInputMessage="1" showErrorMessage="1" error="SELECCIONE EL PRESUPUESTO A EVALUAR, EN LA LISTA DESPEGABLE._x000a_" sqref="H28:J28" xr:uid="{00000000-0002-0000-0400-000004000000}">
      <formula1>$A$96:$A$106</formula1>
    </dataValidation>
    <dataValidation type="list" allowBlank="1" showInputMessage="1" showErrorMessage="1" sqref="L56" xr:uid="{00000000-0002-0000-0400-000005000000}">
      <formula1>$U$1:$U$3</formula1>
    </dataValidation>
    <dataValidation type="list" allowBlank="1" showInputMessage="1" showErrorMessage="1" sqref="U1:U2" xr:uid="{00000000-0002-0000-0400-000006000000}">
      <formula1>$U$1:$U$2</formula1>
    </dataValidation>
    <dataValidation type="list" allowBlank="1" showInputMessage="1" showErrorMessage="1" sqref="N45 N24 N33:N37 N99 H4:H16 F33:G37 H102:H107" xr:uid="{00000000-0002-0000-0400-000007000000}">
      <formula1>$Q$2:$Q$3</formula1>
    </dataValidation>
    <dataValidation type="list" allowBlank="1" showInputMessage="1" showErrorMessage="1" sqref="L53:N53 L64:N64" xr:uid="{00000000-0002-0000-0400-000008000000}">
      <formula1>$T$1:$T$3</formula1>
    </dataValidation>
    <dataValidation type="list" allowBlank="1" showInputMessage="1" showErrorMessage="1" sqref="H82:K82" xr:uid="{00000000-0002-0000-0400-000009000000}">
      <formula1>$Q$23:$Q$25</formula1>
    </dataValidation>
  </dataValidation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BE129"/>
  <sheetViews>
    <sheetView topLeftCell="A33" zoomScale="60" zoomScaleNormal="60" workbookViewId="0">
      <selection activeCell="D33" sqref="D33:D3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3</v>
      </c>
      <c r="B19" s="541" t="s">
        <v>142</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26.25" customHeight="1">
      <c r="A21" s="540"/>
      <c r="B21" s="542"/>
      <c r="C21" s="542"/>
      <c r="D21" s="542"/>
      <c r="E21" s="542"/>
      <c r="F21" s="542"/>
      <c r="G21" s="542"/>
      <c r="H21" s="555" t="s">
        <v>142</v>
      </c>
      <c r="I21" s="555"/>
      <c r="J21" s="30">
        <v>1</v>
      </c>
      <c r="K21" s="556" t="s">
        <v>34</v>
      </c>
      <c r="L21" s="556"/>
      <c r="M21" s="556"/>
      <c r="N21" s="30" t="s">
        <v>24</v>
      </c>
      <c r="O21" s="24" t="str">
        <f t="shared" ref="O21:O25" si="0">+H21</f>
        <v>ELSA TORRES ARENALES</v>
      </c>
      <c r="P21" s="24"/>
      <c r="Q21" s="24">
        <v>0</v>
      </c>
      <c r="R21" s="24"/>
      <c r="S21" s="24"/>
      <c r="T21" s="24"/>
      <c r="U21" s="24"/>
      <c r="V21" s="31" t="str">
        <f>+H21</f>
        <v>ELSA TORRES ARENALES</v>
      </c>
      <c r="BA21" s="118"/>
    </row>
    <row r="22" spans="1:54" ht="32.25" customHeight="1">
      <c r="A22" s="540"/>
      <c r="B22" s="542"/>
      <c r="C22" s="542"/>
      <c r="D22" s="542"/>
      <c r="E22" s="542"/>
      <c r="F22" s="542"/>
      <c r="G22" s="542"/>
      <c r="H22" s="555"/>
      <c r="I22" s="555"/>
      <c r="J22" s="30"/>
      <c r="K22" s="556" t="s">
        <v>35</v>
      </c>
      <c r="L22" s="556"/>
      <c r="M22" s="556"/>
      <c r="N22" s="30" t="s">
        <v>24</v>
      </c>
      <c r="O22" s="24">
        <f t="shared" si="0"/>
        <v>0</v>
      </c>
      <c r="P22" s="24"/>
      <c r="Q22" s="24"/>
      <c r="R22" s="24"/>
      <c r="S22" s="24"/>
      <c r="T22" s="24"/>
      <c r="U22" s="24"/>
      <c r="V22" s="31">
        <f t="shared" ref="V22:V25" si="1">+H22</f>
        <v>0</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5" ht="121.5" customHeight="1" thickTop="1" thickBot="1">
      <c r="A33" s="141" t="s">
        <v>121</v>
      </c>
      <c r="B33" s="95">
        <v>1</v>
      </c>
      <c r="C33" s="95">
        <v>11</v>
      </c>
      <c r="D33" s="470" t="s">
        <v>148</v>
      </c>
      <c r="E33" s="147" t="s">
        <v>158</v>
      </c>
      <c r="F33" s="87" t="s">
        <v>6</v>
      </c>
      <c r="G33" s="87" t="s">
        <v>6</v>
      </c>
      <c r="H33" s="98" t="s">
        <v>142</v>
      </c>
      <c r="I33" s="103">
        <v>38593</v>
      </c>
      <c r="J33" s="104">
        <v>38832</v>
      </c>
      <c r="K33" s="143">
        <v>757.53</v>
      </c>
      <c r="L33" s="140">
        <v>0.4</v>
      </c>
      <c r="M33" s="100">
        <f>IF(AND(F33="CUMPLE",G33="CUMPLE"),(K33*L33),0)</f>
        <v>303.012</v>
      </c>
      <c r="N33" s="87" t="s">
        <v>6</v>
      </c>
      <c r="O33" s="4"/>
      <c r="P33" s="4"/>
      <c r="Q33" s="16" t="str">
        <f>+IF(OR(N33="CUMPLE")*AND(M33&gt;=$Q$32),"CUMPLE","NO CUMPLE")</f>
        <v>CUMPLE</v>
      </c>
      <c r="R33" s="4"/>
      <c r="S33" s="12"/>
      <c r="U33" s="18">
        <v>2021</v>
      </c>
      <c r="V33" s="19">
        <v>908526</v>
      </c>
      <c r="BA33" s="69">
        <v>1995</v>
      </c>
      <c r="BB33" s="70">
        <v>118933.5</v>
      </c>
    </row>
    <row r="34" spans="1:55" ht="345" customHeight="1" thickBot="1">
      <c r="A34" s="141" t="s">
        <v>121</v>
      </c>
      <c r="B34" s="95">
        <v>2</v>
      </c>
      <c r="C34" s="95">
        <v>61</v>
      </c>
      <c r="D34" s="471" t="s">
        <v>147</v>
      </c>
      <c r="E34" s="146" t="s">
        <v>159</v>
      </c>
      <c r="F34" s="87" t="s">
        <v>6</v>
      </c>
      <c r="G34" s="87" t="s">
        <v>6</v>
      </c>
      <c r="H34" s="99" t="s">
        <v>142</v>
      </c>
      <c r="I34" s="103">
        <v>40074</v>
      </c>
      <c r="J34" s="104">
        <v>40908</v>
      </c>
      <c r="K34" s="143">
        <v>4815.12</v>
      </c>
      <c r="L34" s="140">
        <v>0.4</v>
      </c>
      <c r="M34" s="100">
        <f t="shared" ref="M34" si="2">IF(AND(F34="CUMPLE",G34="CUMPLE"),(K34*L34),0)</f>
        <v>1926.048</v>
      </c>
      <c r="N34" s="87" t="s">
        <v>6</v>
      </c>
      <c r="O34" s="4"/>
      <c r="P34" s="4"/>
      <c r="Q34" s="16" t="str">
        <f>+IF(OR(N34="CUMPLE")*AND(M34&gt;=$Q$32),"CUMPLE","NO CUMPLE")</f>
        <v>CUMPLE</v>
      </c>
      <c r="R34" s="4"/>
      <c r="S34" s="12"/>
      <c r="U34" s="17">
        <v>2020</v>
      </c>
      <c r="V34" s="20">
        <v>877803</v>
      </c>
      <c r="BA34" s="69">
        <v>1996</v>
      </c>
      <c r="BB34" s="70">
        <v>142125</v>
      </c>
    </row>
    <row r="35" spans="1:55" ht="165" customHeight="1" thickBot="1">
      <c r="A35" s="120"/>
      <c r="B35" s="95"/>
      <c r="C35" s="97"/>
      <c r="D35" s="96"/>
      <c r="E35" s="94"/>
      <c r="F35" s="136"/>
      <c r="G35" s="136"/>
      <c r="H35" s="99"/>
      <c r="I35" s="103"/>
      <c r="J35" s="104"/>
      <c r="K35" s="127"/>
      <c r="L35" s="128"/>
      <c r="M35" s="137"/>
      <c r="N35" s="138"/>
      <c r="O35" s="4"/>
      <c r="P35" s="4"/>
      <c r="Q35" s="16" t="str">
        <f t="shared" ref="Q35:Q40" si="3">+IF(OR(N35="CUMPLE")*AND(M35&gt;=$Q$32),"CUMPLE","NO CUMPLE")</f>
        <v>NO CUMPLE</v>
      </c>
      <c r="R35" s="4"/>
      <c r="S35" s="12"/>
      <c r="U35" s="17">
        <v>2019</v>
      </c>
      <c r="V35" s="20">
        <v>828116</v>
      </c>
      <c r="BA35" s="69">
        <v>1997</v>
      </c>
      <c r="BB35" s="70">
        <v>172005</v>
      </c>
    </row>
    <row r="36" spans="1:55" ht="130.5" customHeight="1" thickBot="1">
      <c r="A36" s="120"/>
      <c r="B36" s="95"/>
      <c r="C36" s="97"/>
      <c r="D36" s="96"/>
      <c r="E36" s="94"/>
      <c r="F36" s="136"/>
      <c r="G36" s="136"/>
      <c r="H36" s="99"/>
      <c r="I36" s="103"/>
      <c r="J36" s="104"/>
      <c r="K36" s="127"/>
      <c r="L36" s="128"/>
      <c r="M36" s="137"/>
      <c r="N36" s="138"/>
      <c r="O36" s="4"/>
      <c r="P36" s="4"/>
      <c r="Q36" s="16" t="str">
        <f t="shared" si="3"/>
        <v>NO CUMPLE</v>
      </c>
      <c r="R36" s="4"/>
      <c r="S36" s="12"/>
      <c r="U36" s="17">
        <v>2018</v>
      </c>
      <c r="V36" s="20">
        <v>781242</v>
      </c>
      <c r="BA36" s="69">
        <v>1998</v>
      </c>
      <c r="BB36" s="70">
        <v>203826</v>
      </c>
    </row>
    <row r="37" spans="1:55" ht="122.25" customHeight="1" thickBot="1">
      <c r="A37" s="120"/>
      <c r="B37" s="95"/>
      <c r="C37" s="97"/>
      <c r="D37" s="96"/>
      <c r="E37" s="94"/>
      <c r="F37" s="136"/>
      <c r="G37" s="136"/>
      <c r="H37" s="99"/>
      <c r="I37" s="103"/>
      <c r="J37" s="104"/>
      <c r="K37" s="127"/>
      <c r="L37" s="128"/>
      <c r="M37" s="137"/>
      <c r="N37" s="138"/>
      <c r="O37" s="4"/>
      <c r="P37" s="4"/>
      <c r="Q37" s="16" t="str">
        <f t="shared" si="3"/>
        <v>NO CUMPLE</v>
      </c>
      <c r="R37" s="4"/>
      <c r="S37" s="12"/>
      <c r="U37" s="17">
        <v>2017</v>
      </c>
      <c r="V37" s="20">
        <v>737717</v>
      </c>
      <c r="BA37" s="69">
        <v>1999</v>
      </c>
      <c r="BB37" s="70">
        <v>236460</v>
      </c>
    </row>
    <row r="38" spans="1:55" ht="68.25" customHeight="1" thickBot="1">
      <c r="A38" s="561" t="s">
        <v>55</v>
      </c>
      <c r="B38" s="562"/>
      <c r="C38" s="562"/>
      <c r="D38" s="563"/>
      <c r="E38" s="567" t="s">
        <v>3</v>
      </c>
      <c r="F38" s="568"/>
      <c r="G38" s="568"/>
      <c r="H38" s="568"/>
      <c r="I38" s="568"/>
      <c r="J38" s="568"/>
      <c r="K38" s="568"/>
      <c r="L38" s="569"/>
      <c r="M38" s="567">
        <f>SUM(M33:M37)</f>
        <v>2229.06</v>
      </c>
      <c r="N38" s="569"/>
      <c r="O38" s="4"/>
      <c r="P38" s="4"/>
      <c r="Q38" s="16"/>
      <c r="R38" s="4"/>
      <c r="S38" s="12"/>
      <c r="U38" s="17"/>
      <c r="V38" s="20"/>
      <c r="BA38" s="71">
        <v>2002</v>
      </c>
      <c r="BB38" s="72">
        <v>309000</v>
      </c>
    </row>
    <row r="39" spans="1:55" ht="68.25" customHeight="1" thickBot="1">
      <c r="A39" s="564"/>
      <c r="B39" s="565"/>
      <c r="C39" s="565"/>
      <c r="D39" s="566"/>
      <c r="E39" s="567" t="s">
        <v>65</v>
      </c>
      <c r="F39" s="568"/>
      <c r="G39" s="568"/>
      <c r="H39" s="568"/>
      <c r="I39" s="568"/>
      <c r="J39" s="568"/>
      <c r="K39" s="568"/>
      <c r="L39" s="569"/>
      <c r="M39" s="570">
        <f>AVERAGEIF(M33:M37,"&gt;0")</f>
        <v>1114.53</v>
      </c>
      <c r="N39" s="570"/>
      <c r="O39" s="4"/>
      <c r="P39" s="4"/>
      <c r="Q39" s="16"/>
      <c r="R39" s="4"/>
      <c r="S39" s="12"/>
      <c r="U39" s="17"/>
      <c r="V39" s="20"/>
      <c r="BA39" s="71">
        <v>2003</v>
      </c>
      <c r="BB39" s="72">
        <v>332000</v>
      </c>
    </row>
    <row r="40" spans="1:55" ht="103.5" customHeight="1" thickBot="1">
      <c r="A40" s="587" t="s">
        <v>54</v>
      </c>
      <c r="B40" s="588"/>
      <c r="C40" s="65">
        <f>+BA27</f>
        <v>263.2021919230769</v>
      </c>
      <c r="D40" s="589" t="str">
        <f>+E33</f>
        <v>INTERVENTORÍA TÉCNICA Y ADMINISTRATIVA PARA LA CONSTRUCCIÓN DE LA FRANJA CENTRAL DE LA PISTA DEL AEROPUERTO ALBERTO LEON BENTLEY DE MITU - VAUPES</v>
      </c>
      <c r="E40" s="590"/>
      <c r="F40" s="87" t="str">
        <f t="shared" ref="F40:M40" si="4">+F33</f>
        <v>CUMPLE</v>
      </c>
      <c r="G40" s="87" t="str">
        <f t="shared" si="4"/>
        <v>CUMPLE</v>
      </c>
      <c r="H40" s="55" t="str">
        <f t="shared" si="4"/>
        <v>ELSA TORRES ARENALES</v>
      </c>
      <c r="I40" s="116">
        <f t="shared" si="4"/>
        <v>38593</v>
      </c>
      <c r="J40" s="116">
        <f t="shared" si="4"/>
        <v>38832</v>
      </c>
      <c r="K40" s="52">
        <f t="shared" si="4"/>
        <v>757.53</v>
      </c>
      <c r="L40" s="53">
        <f t="shared" si="4"/>
        <v>0.4</v>
      </c>
      <c r="M40" s="54">
        <f t="shared" si="4"/>
        <v>303.012</v>
      </c>
      <c r="N40" s="87" t="str">
        <f>+IF(M40&gt;=C40,"CUMPLE","NO CUMPLE")</f>
        <v>CUMPLE</v>
      </c>
      <c r="O40" s="26"/>
      <c r="P40" s="4"/>
      <c r="Q40" s="16" t="str">
        <f t="shared" si="3"/>
        <v>CUMPLE</v>
      </c>
      <c r="R40" s="4"/>
      <c r="S40" s="12"/>
      <c r="U40" s="17">
        <v>2016</v>
      </c>
      <c r="V40" s="20">
        <v>689455</v>
      </c>
      <c r="BA40" s="71">
        <v>2004</v>
      </c>
      <c r="BB40" s="72">
        <v>358000</v>
      </c>
    </row>
    <row r="41" spans="1:55"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5"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5"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5"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5"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5"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5"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5"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ELSA TORRES ARENALES</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f>+H22</f>
        <v>0</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195" customHeight="1" thickBot="1">
      <c r="A84" s="655" t="s">
        <v>597</v>
      </c>
      <c r="B84" s="655"/>
      <c r="C84" s="655"/>
      <c r="D84" s="655"/>
      <c r="E84" s="655"/>
      <c r="F84" s="655"/>
      <c r="G84" s="655"/>
      <c r="H84" s="655"/>
      <c r="I84" s="655"/>
      <c r="J84" s="655"/>
      <c r="K84" s="655"/>
      <c r="L84" s="655"/>
      <c r="M84" s="655"/>
      <c r="N84" s="655"/>
      <c r="O84" s="6"/>
      <c r="P84" s="10"/>
      <c r="U84" s="21">
        <v>1990</v>
      </c>
      <c r="V84" s="22">
        <v>41025</v>
      </c>
    </row>
    <row r="85" spans="1:22">
      <c r="A85" s="655"/>
      <c r="B85" s="655"/>
      <c r="C85" s="655"/>
      <c r="D85" s="655"/>
      <c r="E85" s="655"/>
      <c r="F85" s="655"/>
      <c r="G85" s="655"/>
      <c r="H85" s="655"/>
      <c r="I85" s="655"/>
      <c r="J85" s="655"/>
      <c r="K85" s="655"/>
      <c r="L85" s="655"/>
      <c r="M85" s="655"/>
      <c r="N85" s="655"/>
      <c r="O85" s="6"/>
      <c r="P85" s="10"/>
    </row>
    <row r="86" spans="1:22">
      <c r="A86" s="655"/>
      <c r="B86" s="655"/>
      <c r="C86" s="655"/>
      <c r="D86" s="655"/>
      <c r="E86" s="655"/>
      <c r="F86" s="655"/>
      <c r="G86" s="655"/>
      <c r="H86" s="655"/>
      <c r="I86" s="655"/>
      <c r="J86" s="655"/>
      <c r="K86" s="655"/>
      <c r="L86" s="655"/>
      <c r="M86" s="655"/>
      <c r="N86" s="655"/>
      <c r="O86" s="6"/>
      <c r="P86" s="10"/>
    </row>
    <row r="87" spans="1:22">
      <c r="A87" s="655"/>
      <c r="B87" s="655"/>
      <c r="C87" s="655"/>
      <c r="D87" s="655"/>
      <c r="E87" s="655"/>
      <c r="F87" s="655"/>
      <c r="G87" s="655"/>
      <c r="H87" s="655"/>
      <c r="I87" s="655"/>
      <c r="J87" s="655"/>
      <c r="K87" s="655"/>
      <c r="L87" s="655"/>
      <c r="M87" s="655"/>
      <c r="N87" s="655"/>
      <c r="O87" s="6"/>
      <c r="P87" s="10"/>
    </row>
    <row r="88" spans="1:22">
      <c r="A88" s="655"/>
      <c r="B88" s="655"/>
      <c r="C88" s="655"/>
      <c r="D88" s="655"/>
      <c r="E88" s="655"/>
      <c r="F88" s="655"/>
      <c r="G88" s="655"/>
      <c r="H88" s="655"/>
      <c r="I88" s="655"/>
      <c r="J88" s="655"/>
      <c r="K88" s="655"/>
      <c r="L88" s="655"/>
      <c r="M88" s="655"/>
      <c r="N88" s="655"/>
      <c r="O88" s="6"/>
      <c r="P88" s="10"/>
    </row>
    <row r="89" spans="1:22">
      <c r="A89" s="655"/>
      <c r="B89" s="655"/>
      <c r="C89" s="655"/>
      <c r="D89" s="655"/>
      <c r="E89" s="655"/>
      <c r="F89" s="655"/>
      <c r="G89" s="655"/>
      <c r="H89" s="655"/>
      <c r="I89" s="655"/>
      <c r="J89" s="655"/>
      <c r="K89" s="655"/>
      <c r="L89" s="655"/>
      <c r="M89" s="655"/>
      <c r="N89" s="655"/>
      <c r="O89" s="6"/>
      <c r="P89" s="10"/>
    </row>
    <row r="90" spans="1:22">
      <c r="A90" s="655"/>
      <c r="B90" s="655"/>
      <c r="C90" s="655"/>
      <c r="D90" s="655"/>
      <c r="E90" s="655"/>
      <c r="F90" s="655"/>
      <c r="G90" s="655"/>
      <c r="H90" s="655"/>
      <c r="I90" s="655"/>
      <c r="J90" s="655"/>
      <c r="K90" s="655"/>
      <c r="L90" s="655"/>
      <c r="M90" s="655"/>
      <c r="N90" s="655"/>
      <c r="O90" s="6"/>
      <c r="P90" s="10"/>
    </row>
    <row r="91" spans="1:22">
      <c r="A91" s="655"/>
      <c r="B91" s="655"/>
      <c r="C91" s="655"/>
      <c r="D91" s="655"/>
      <c r="E91" s="655"/>
      <c r="F91" s="655"/>
      <c r="G91" s="655"/>
      <c r="H91" s="655"/>
      <c r="I91" s="655"/>
      <c r="J91" s="655"/>
      <c r="K91" s="655"/>
      <c r="L91" s="655"/>
      <c r="M91" s="655"/>
      <c r="N91" s="655"/>
      <c r="O91" s="6"/>
      <c r="P91" s="10"/>
    </row>
    <row r="92" spans="1:22">
      <c r="A92" s="655"/>
      <c r="B92" s="655"/>
      <c r="C92" s="655"/>
      <c r="D92" s="655"/>
      <c r="E92" s="655"/>
      <c r="F92" s="655"/>
      <c r="G92" s="655"/>
      <c r="H92" s="655"/>
      <c r="I92" s="655"/>
      <c r="J92" s="655"/>
      <c r="K92" s="655"/>
      <c r="L92" s="655"/>
      <c r="M92" s="655"/>
      <c r="N92" s="655"/>
      <c r="O92" s="6"/>
      <c r="P92" s="10"/>
    </row>
    <row r="93" spans="1:22">
      <c r="A93" s="655"/>
      <c r="B93" s="655"/>
      <c r="C93" s="655"/>
      <c r="D93" s="655"/>
      <c r="E93" s="655"/>
      <c r="F93" s="655"/>
      <c r="G93" s="655"/>
      <c r="H93" s="655"/>
      <c r="I93" s="655"/>
      <c r="J93" s="655"/>
      <c r="K93" s="655"/>
      <c r="L93" s="655"/>
      <c r="M93" s="655"/>
      <c r="N93" s="655"/>
      <c r="O93" s="6"/>
      <c r="P93" s="10"/>
    </row>
    <row r="94" spans="1:22">
      <c r="A94" s="655"/>
      <c r="B94" s="655"/>
      <c r="C94" s="655"/>
      <c r="D94" s="655"/>
      <c r="E94" s="655"/>
      <c r="F94" s="655"/>
      <c r="G94" s="655"/>
      <c r="H94" s="655"/>
      <c r="I94" s="655"/>
      <c r="J94" s="655"/>
      <c r="K94" s="655"/>
      <c r="L94" s="655"/>
      <c r="M94" s="655"/>
      <c r="N94" s="655"/>
      <c r="O94" s="6"/>
      <c r="P94" s="10"/>
    </row>
    <row r="95" spans="1:22">
      <c r="A95" s="655"/>
      <c r="B95" s="655"/>
      <c r="C95" s="655"/>
      <c r="D95" s="655"/>
      <c r="E95" s="655"/>
      <c r="F95" s="655"/>
      <c r="G95" s="655"/>
      <c r="H95" s="655"/>
      <c r="I95" s="655"/>
      <c r="J95" s="655"/>
      <c r="K95" s="655"/>
      <c r="L95" s="655"/>
      <c r="M95" s="655"/>
      <c r="N95" s="655"/>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121"/>
      <c r="I101" s="648"/>
      <c r="J101" s="648"/>
      <c r="K101" s="648"/>
      <c r="L101" s="648"/>
      <c r="M101" s="648"/>
      <c r="N101" s="648"/>
      <c r="O101" s="76"/>
    </row>
    <row r="102" spans="1:16" ht="46.5" customHeight="1">
      <c r="A102" s="132">
        <v>1</v>
      </c>
      <c r="B102" s="637" t="s">
        <v>136</v>
      </c>
      <c r="C102" s="637"/>
      <c r="D102" s="637"/>
      <c r="E102" s="80">
        <v>16065000</v>
      </c>
      <c r="F102" s="80">
        <v>16065000</v>
      </c>
      <c r="G102" s="98" t="str">
        <f>+IF(F102&gt;E102, "CAUSAL DE RECHAZO M", "CUMPLE")</f>
        <v>CUMPLE</v>
      </c>
      <c r="H102" s="135" t="s">
        <v>6</v>
      </c>
      <c r="O102" s="6"/>
      <c r="P102" s="10"/>
    </row>
    <row r="103" spans="1:16" ht="57.75" customHeight="1">
      <c r="A103" s="132">
        <v>2</v>
      </c>
      <c r="B103" s="637" t="s">
        <v>137</v>
      </c>
      <c r="C103" s="637"/>
      <c r="D103" s="637"/>
      <c r="E103" s="80">
        <v>376740000</v>
      </c>
      <c r="F103" s="80">
        <v>376740000</v>
      </c>
      <c r="G103" s="98" t="str">
        <f t="shared" ref="G103:G104" si="5">+IF(F103&gt;E103, "CAUSAL DE RECHAZO M", "CUMPLE")</f>
        <v>CUMPLE</v>
      </c>
      <c r="H103" s="135" t="s">
        <v>6</v>
      </c>
      <c r="N103" s="7"/>
      <c r="O103" s="10"/>
      <c r="P103" s="10"/>
    </row>
    <row r="104" spans="1:16" ht="39" customHeight="1">
      <c r="A104" s="132">
        <v>3</v>
      </c>
      <c r="B104" s="637" t="s">
        <v>138</v>
      </c>
      <c r="C104" s="637"/>
      <c r="D104" s="637"/>
      <c r="E104" s="80">
        <v>105000000</v>
      </c>
      <c r="F104" s="80">
        <v>105000000</v>
      </c>
      <c r="G104" s="98" t="str">
        <f t="shared" si="5"/>
        <v>CUMPLE</v>
      </c>
      <c r="H104" s="135" t="s">
        <v>6</v>
      </c>
    </row>
    <row r="105" spans="1:16" ht="39" customHeight="1">
      <c r="A105" s="133">
        <v>4</v>
      </c>
      <c r="B105" s="649" t="s">
        <v>140</v>
      </c>
      <c r="C105" s="650"/>
      <c r="D105" s="651"/>
      <c r="E105" s="131">
        <v>77258613</v>
      </c>
      <c r="F105" s="131">
        <v>77258529.409999996</v>
      </c>
      <c r="G105" s="98" t="str">
        <f>+IF(F105&gt;E105, "CAUSAL DE RECHAZO M", "CUMPLE")</f>
        <v>CUMPLE</v>
      </c>
      <c r="H105" s="135" t="s">
        <v>6</v>
      </c>
    </row>
    <row r="106" spans="1:16" ht="46.5" customHeight="1">
      <c r="A106" s="132">
        <v>5</v>
      </c>
      <c r="B106" s="638" t="s">
        <v>84</v>
      </c>
      <c r="C106" s="638"/>
      <c r="D106" s="638"/>
      <c r="E106" s="102">
        <v>684325699</v>
      </c>
      <c r="F106" s="134">
        <v>684325600</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B102:D102"/>
    <mergeCell ref="A83:N83"/>
    <mergeCell ref="A97:E97"/>
    <mergeCell ref="F97:N97"/>
    <mergeCell ref="A98:E98"/>
    <mergeCell ref="F98:N98"/>
    <mergeCell ref="A75:K80"/>
    <mergeCell ref="L75:N80"/>
    <mergeCell ref="A81:N81"/>
    <mergeCell ref="A82:G82"/>
    <mergeCell ref="H82:K82"/>
    <mergeCell ref="L82:N82"/>
    <mergeCell ref="A84:N95"/>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3539" priority="54" operator="containsText" text="SUBSANAR">
      <formula>NOT(ISERROR(SEARCH("SUBSANAR",H82)))</formula>
    </cfRule>
  </conditionalFormatting>
  <conditionalFormatting sqref="H82:L82 N41:O41 H4:H16 O42">
    <cfRule type="cellIs" dxfId="3538" priority="66" operator="equal">
      <formula>"NO CUMPLE"</formula>
    </cfRule>
    <cfRule type="cellIs" dxfId="3537" priority="67" operator="equal">
      <formula>"CUMPLE"</formula>
    </cfRule>
    <cfRule type="cellIs" dxfId="3536" priority="68" operator="equal">
      <formula>100</formula>
    </cfRule>
  </conditionalFormatting>
  <conditionalFormatting sqref="L44">
    <cfRule type="cellIs" dxfId="3535" priority="72" operator="equal">
      <formula>"NO CUMPLE"</formula>
    </cfRule>
    <cfRule type="cellIs" dxfId="3534" priority="73" operator="equal">
      <formula>"CUMPLE"</formula>
    </cfRule>
    <cfRule type="cellIs" dxfId="3533" priority="74" operator="equal">
      <formula>100</formula>
    </cfRule>
  </conditionalFormatting>
  <conditionalFormatting sqref="L48:L49">
    <cfRule type="cellIs" dxfId="3532" priority="78" operator="equal">
      <formula>"NO CUMPLE"</formula>
    </cfRule>
    <cfRule type="cellIs" dxfId="3531" priority="79" operator="equal">
      <formula>"CUMPLE"</formula>
    </cfRule>
    <cfRule type="cellIs" dxfId="3530" priority="80" operator="equal">
      <formula>100</formula>
    </cfRule>
  </conditionalFormatting>
  <conditionalFormatting sqref="L53">
    <cfRule type="cellIs" dxfId="3529" priority="58" operator="equal">
      <formula>"NO CUMPLE"</formula>
    </cfRule>
    <cfRule type="cellIs" dxfId="3528" priority="59" operator="equal">
      <formula>"CUMPLE"</formula>
    </cfRule>
    <cfRule type="cellIs" dxfId="3527" priority="60" operator="equal">
      <formula>100</formula>
    </cfRule>
  </conditionalFormatting>
  <conditionalFormatting sqref="L56">
    <cfRule type="cellIs" dxfId="3526" priority="69" operator="equal">
      <formula>"NO CUMPLE"</formula>
    </cfRule>
    <cfRule type="cellIs" dxfId="3525" priority="70" operator="equal">
      <formula>"CUMPLE"</formula>
    </cfRule>
    <cfRule type="cellIs" dxfId="3524" priority="71" operator="equal">
      <formula>100</formula>
    </cfRule>
  </conditionalFormatting>
  <conditionalFormatting sqref="L64">
    <cfRule type="cellIs" dxfId="3523" priority="55" operator="equal">
      <formula>"NO CUMPLE"</formula>
    </cfRule>
    <cfRule type="cellIs" dxfId="3522" priority="56" operator="equal">
      <formula>"CUMPLE"</formula>
    </cfRule>
    <cfRule type="cellIs" dxfId="3521" priority="57" operator="equal">
      <formula>100</formula>
    </cfRule>
  </conditionalFormatting>
  <conditionalFormatting sqref="N21:N23">
    <cfRule type="cellIs" dxfId="3520" priority="61" operator="equal">
      <formula>"NO"</formula>
    </cfRule>
    <cfRule type="cellIs" dxfId="3519" priority="62" operator="equal">
      <formula>"SI"</formula>
    </cfRule>
  </conditionalFormatting>
  <conditionalFormatting sqref="N24">
    <cfRule type="cellIs" dxfId="3518" priority="63" operator="equal">
      <formula>"NO CUMPLE"</formula>
    </cfRule>
    <cfRule type="cellIs" dxfId="3517" priority="64" operator="equal">
      <formula>"CUMPLE"</formula>
    </cfRule>
    <cfRule type="cellIs" dxfId="3516" priority="65" operator="equal">
      <formula>100</formula>
    </cfRule>
  </conditionalFormatting>
  <conditionalFormatting sqref="N39">
    <cfRule type="cellIs" dxfId="3515" priority="84" operator="equal">
      <formula>"NO CUMPLE"</formula>
    </cfRule>
    <cfRule type="cellIs" dxfId="3514" priority="85" operator="equal">
      <formula>"CUMPLE"</formula>
    </cfRule>
    <cfRule type="cellIs" dxfId="3513" priority="86" operator="equal">
      <formula>100</formula>
    </cfRule>
  </conditionalFormatting>
  <conditionalFormatting sqref="N45:O45">
    <cfRule type="cellIs" dxfId="3512" priority="81" operator="equal">
      <formula>"NO CUMPLE"</formula>
    </cfRule>
    <cfRule type="cellIs" dxfId="3511" priority="82" operator="equal">
      <formula>"CUMPLE"</formula>
    </cfRule>
    <cfRule type="cellIs" dxfId="3510" priority="83" operator="equal">
      <formula>100</formula>
    </cfRule>
  </conditionalFormatting>
  <conditionalFormatting sqref="O48:O49">
    <cfRule type="cellIs" dxfId="3509" priority="75" operator="equal">
      <formula>"NO CUMPLE"</formula>
    </cfRule>
    <cfRule type="cellIs" dxfId="3508" priority="76" operator="equal">
      <formula>"CUMPLE"</formula>
    </cfRule>
    <cfRule type="cellIs" dxfId="3507" priority="77" operator="equal">
      <formula>100</formula>
    </cfRule>
  </conditionalFormatting>
  <conditionalFormatting sqref="I33:J35">
    <cfRule type="cellIs" dxfId="3506" priority="53" stopIfTrue="1" operator="greaterThan">
      <formula>0</formula>
    </cfRule>
  </conditionalFormatting>
  <conditionalFormatting sqref="N99">
    <cfRule type="cellIs" dxfId="3505" priority="50" operator="equal">
      <formula>"NO CUMPLE"</formula>
    </cfRule>
    <cfRule type="cellIs" dxfId="3504" priority="51" operator="equal">
      <formula>"CUMPLE"</formula>
    </cfRule>
    <cfRule type="cellIs" dxfId="3503" priority="52" operator="equal">
      <formula>100</formula>
    </cfRule>
  </conditionalFormatting>
  <conditionalFormatting sqref="H102:H106">
    <cfRule type="cellIs" dxfId="3502" priority="47" operator="equal">
      <formula>"NO CUMPLE"</formula>
    </cfRule>
    <cfRule type="cellIs" dxfId="3501" priority="48" operator="equal">
      <formula>"CUMPLE"</formula>
    </cfRule>
    <cfRule type="cellIs" dxfId="3500" priority="49" operator="equal">
      <formula>100</formula>
    </cfRule>
  </conditionalFormatting>
  <conditionalFormatting sqref="H107">
    <cfRule type="cellIs" dxfId="3499" priority="44" operator="equal">
      <formula>"NO CUMPLE"</formula>
    </cfRule>
    <cfRule type="cellIs" dxfId="3498" priority="45" operator="equal">
      <formula>"CUMPLE"</formula>
    </cfRule>
    <cfRule type="cellIs" dxfId="3497" priority="46" operator="equal">
      <formula>100</formula>
    </cfRule>
  </conditionalFormatting>
  <conditionalFormatting sqref="G102:G106">
    <cfRule type="cellIs" dxfId="3496" priority="43" operator="equal">
      <formula>"CAUSAL DE RECHAZO L"</formula>
    </cfRule>
  </conditionalFormatting>
  <conditionalFormatting sqref="H6">
    <cfRule type="cellIs" dxfId="3495" priority="40" operator="equal">
      <formula>"NO CUMPLE"</formula>
    </cfRule>
    <cfRule type="cellIs" dxfId="3494" priority="41" operator="equal">
      <formula>"CUMPLE"</formula>
    </cfRule>
    <cfRule type="cellIs" dxfId="3493" priority="42" operator="equal">
      <formula>100</formula>
    </cfRule>
  </conditionalFormatting>
  <conditionalFormatting sqref="G33">
    <cfRule type="cellIs" dxfId="3492" priority="37" operator="equal">
      <formula>"NO CUMPLE"</formula>
    </cfRule>
    <cfRule type="cellIs" dxfId="3491" priority="38" operator="equal">
      <formula>"CUMPLE"</formula>
    </cfRule>
    <cfRule type="cellIs" dxfId="3490" priority="39" operator="equal">
      <formula>100</formula>
    </cfRule>
  </conditionalFormatting>
  <conditionalFormatting sqref="G34">
    <cfRule type="cellIs" dxfId="3489" priority="34" operator="equal">
      <formula>"NO CUMPLE"</formula>
    </cfRule>
    <cfRule type="cellIs" dxfId="3488" priority="35" operator="equal">
      <formula>"CUMPLE"</formula>
    </cfRule>
    <cfRule type="cellIs" dxfId="3487" priority="36" operator="equal">
      <formula>100</formula>
    </cfRule>
  </conditionalFormatting>
  <conditionalFormatting sqref="G35:G37">
    <cfRule type="cellIs" dxfId="3486" priority="31" operator="equal">
      <formula>"NO CUMPLE"</formula>
    </cfRule>
    <cfRule type="cellIs" dxfId="3485" priority="32" operator="equal">
      <formula>"CUMPLE"</formula>
    </cfRule>
    <cfRule type="cellIs" dxfId="3484" priority="33" operator="equal">
      <formula>100</formula>
    </cfRule>
  </conditionalFormatting>
  <conditionalFormatting sqref="F33">
    <cfRule type="cellIs" dxfId="3483" priority="28" operator="equal">
      <formula>"NO CUMPLE"</formula>
    </cfRule>
    <cfRule type="cellIs" dxfId="3482" priority="29" operator="equal">
      <formula>"CUMPLE"</formula>
    </cfRule>
    <cfRule type="cellIs" dxfId="3481" priority="30" operator="equal">
      <formula>100</formula>
    </cfRule>
  </conditionalFormatting>
  <conditionalFormatting sqref="F34">
    <cfRule type="cellIs" dxfId="3480" priority="25" operator="equal">
      <formula>"NO CUMPLE"</formula>
    </cfRule>
    <cfRule type="cellIs" dxfId="3479" priority="26" operator="equal">
      <formula>"CUMPLE"</formula>
    </cfRule>
    <cfRule type="cellIs" dxfId="3478" priority="27" operator="equal">
      <formula>100</formula>
    </cfRule>
  </conditionalFormatting>
  <conditionalFormatting sqref="F35:F37">
    <cfRule type="cellIs" dxfId="3477" priority="22" operator="equal">
      <formula>"NO CUMPLE"</formula>
    </cfRule>
    <cfRule type="cellIs" dxfId="3476" priority="23" operator="equal">
      <formula>"CUMPLE"</formula>
    </cfRule>
    <cfRule type="cellIs" dxfId="3475" priority="24" operator="equal">
      <formula>100</formula>
    </cfRule>
  </conditionalFormatting>
  <conditionalFormatting sqref="F40">
    <cfRule type="cellIs" dxfId="3474" priority="19" operator="equal">
      <formula>"NO CUMPLE"</formula>
    </cfRule>
    <cfRule type="cellIs" dxfId="3473" priority="20" operator="equal">
      <formula>"CUMPLE"</formula>
    </cfRule>
    <cfRule type="cellIs" dxfId="3472" priority="21" operator="equal">
      <formula>100</formula>
    </cfRule>
  </conditionalFormatting>
  <conditionalFormatting sqref="N33">
    <cfRule type="cellIs" dxfId="3471" priority="16" operator="equal">
      <formula>"NO CUMPLE"</formula>
    </cfRule>
    <cfRule type="cellIs" dxfId="3470" priority="17" operator="equal">
      <formula>"CUMPLE"</formula>
    </cfRule>
    <cfRule type="cellIs" dxfId="3469" priority="18" operator="equal">
      <formula>100</formula>
    </cfRule>
  </conditionalFormatting>
  <conditionalFormatting sqref="N34">
    <cfRule type="cellIs" dxfId="3468" priority="13" operator="equal">
      <formula>"NO CUMPLE"</formula>
    </cfRule>
    <cfRule type="cellIs" dxfId="3467" priority="14" operator="equal">
      <formula>"CUMPLE"</formula>
    </cfRule>
    <cfRule type="cellIs" dxfId="3466" priority="15" operator="equal">
      <formula>100</formula>
    </cfRule>
  </conditionalFormatting>
  <conditionalFormatting sqref="N35 N37">
    <cfRule type="cellIs" dxfId="3465" priority="10" operator="equal">
      <formula>"NO CUMPLE"</formula>
    </cfRule>
    <cfRule type="cellIs" dxfId="3464" priority="11" operator="equal">
      <formula>"CUMPLE"</formula>
    </cfRule>
    <cfRule type="cellIs" dxfId="3463" priority="12" operator="equal">
      <formula>100</formula>
    </cfRule>
  </conditionalFormatting>
  <conditionalFormatting sqref="N36">
    <cfRule type="cellIs" dxfId="3462" priority="7" operator="equal">
      <formula>"NO CUMPLE"</formula>
    </cfRule>
    <cfRule type="cellIs" dxfId="3461" priority="8" operator="equal">
      <formula>"CUMPLE"</formula>
    </cfRule>
    <cfRule type="cellIs" dxfId="3460" priority="9" operator="equal">
      <formula>100</formula>
    </cfRule>
  </conditionalFormatting>
  <conditionalFormatting sqref="N40">
    <cfRule type="cellIs" dxfId="3459" priority="4" operator="equal">
      <formula>"NO CUMPLE"</formula>
    </cfRule>
    <cfRule type="cellIs" dxfId="3458" priority="5" operator="equal">
      <formula>"CUMPLE"</formula>
    </cfRule>
    <cfRule type="cellIs" dxfId="3457" priority="6" operator="equal">
      <formula>100</formula>
    </cfRule>
  </conditionalFormatting>
  <conditionalFormatting sqref="G40">
    <cfRule type="cellIs" dxfId="3456" priority="1" operator="equal">
      <formula>"NO CUMPLE"</formula>
    </cfRule>
    <cfRule type="cellIs" dxfId="3455" priority="2" operator="equal">
      <formula>"CUMPLE"</formula>
    </cfRule>
    <cfRule type="cellIs" dxfId="3454" priority="3" operator="equal">
      <formula>100</formula>
    </cfRule>
  </conditionalFormatting>
  <dataValidations count="10">
    <dataValidation type="list" allowBlank="1" showInputMessage="1" showErrorMessage="1" error="SELECCIONE A QUIEN CORRESPONDE ESTA EXPERIENCIA (INTEGRANTE)_x000a_" sqref="H33:H37" xr:uid="{00000000-0002-0000-0500-000000000000}">
      <formula1>$V$21:$V$25</formula1>
    </dataValidation>
    <dataValidation type="list" allowBlank="1" showInputMessage="1" showErrorMessage="1" sqref="N21:N23" xr:uid="{00000000-0002-0000-0500-000001000000}">
      <formula1>$R$2:$R$3</formula1>
    </dataValidation>
    <dataValidation type="list" allowBlank="1" showInputMessage="1" showErrorMessage="1" error="debe ser.. CUMPLE O NO CUMPLE" sqref="L44" xr:uid="{00000000-0002-0000-0500-000002000000}">
      <formula1>$Q$2:$Q$3</formula1>
    </dataValidation>
    <dataValidation type="list" allowBlank="1" showInputMessage="1" showErrorMessage="1" sqref="L48:L49" xr:uid="{00000000-0002-0000-0500-000003000000}">
      <formula1>$Q$19:$Q$21</formula1>
    </dataValidation>
    <dataValidation type="list" allowBlank="1" showInputMessage="1" showErrorMessage="1" error="SELECCIONE EL PRESUPUESTO A EVALUAR, EN LA LISTA DESPEGABLE._x000a_" sqref="H28:J28" xr:uid="{00000000-0002-0000-0500-000004000000}">
      <formula1>$A$96:$A$106</formula1>
    </dataValidation>
    <dataValidation type="list" allowBlank="1" showInputMessage="1" showErrorMessage="1" sqref="L56" xr:uid="{00000000-0002-0000-0500-000005000000}">
      <formula1>$U$1:$U$3</formula1>
    </dataValidation>
    <dataValidation type="list" allowBlank="1" showInputMessage="1" showErrorMessage="1" sqref="U1:U2" xr:uid="{00000000-0002-0000-0500-000006000000}">
      <formula1>$U$1:$U$2</formula1>
    </dataValidation>
    <dataValidation type="list" allowBlank="1" showInputMessage="1" showErrorMessage="1" sqref="N45 N24 N33:N37 N99 H4:H16 F33:G37 H102:H107" xr:uid="{00000000-0002-0000-0500-000007000000}">
      <formula1>$Q$2:$Q$3</formula1>
    </dataValidation>
    <dataValidation type="list" allowBlank="1" showInputMessage="1" showErrorMessage="1" sqref="L53:N53 L64:N64" xr:uid="{00000000-0002-0000-0500-000008000000}">
      <formula1>$T$1:$T$3</formula1>
    </dataValidation>
    <dataValidation type="list" allowBlank="1" showInputMessage="1" showErrorMessage="1" sqref="H82:K82" xr:uid="{00000000-0002-0000-0500-000009000000}">
      <formula1>$Q$23:$Q$25</formula1>
    </dataValidation>
  </dataValidations>
  <pageMargins left="0.7" right="0.7" top="0.75" bottom="0.75" header="0.3" footer="0.3"/>
  <pageSetup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50F828"/>
  </sheetPr>
  <dimension ref="A1:BE129"/>
  <sheetViews>
    <sheetView topLeftCell="A32" zoomScale="40" zoomScaleNormal="40" workbookViewId="0">
      <selection activeCell="C36" sqref="C36"/>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8.5703125" style="2" customWidth="1"/>
    <col min="56" max="56" width="50.85546875" style="2" customWidth="1"/>
    <col min="57"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4</v>
      </c>
      <c r="B19" s="541" t="s">
        <v>565</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26.25" customHeight="1">
      <c r="A21" s="540"/>
      <c r="B21" s="542"/>
      <c r="C21" s="542"/>
      <c r="D21" s="542"/>
      <c r="E21" s="542"/>
      <c r="F21" s="542"/>
      <c r="G21" s="542"/>
      <c r="H21" s="555" t="s">
        <v>122</v>
      </c>
      <c r="I21" s="555"/>
      <c r="J21" s="30">
        <v>0.5</v>
      </c>
      <c r="K21" s="556" t="s">
        <v>34</v>
      </c>
      <c r="L21" s="556"/>
      <c r="M21" s="556"/>
      <c r="N21" s="30" t="s">
        <v>24</v>
      </c>
      <c r="O21" s="24" t="str">
        <f t="shared" ref="O21:O25" si="0">+H21</f>
        <v>CONSULTEC SAS</v>
      </c>
      <c r="P21" s="24"/>
      <c r="Q21" s="24">
        <v>0</v>
      </c>
      <c r="R21" s="24"/>
      <c r="S21" s="24"/>
      <c r="T21" s="24"/>
      <c r="U21" s="24"/>
      <c r="V21" s="31" t="str">
        <f>+H21</f>
        <v>CONSULTEC SAS</v>
      </c>
      <c r="BA21" s="118"/>
    </row>
    <row r="22" spans="1:54" ht="32.25" customHeight="1">
      <c r="A22" s="540"/>
      <c r="B22" s="542"/>
      <c r="C22" s="542"/>
      <c r="D22" s="542"/>
      <c r="E22" s="542"/>
      <c r="F22" s="542"/>
      <c r="G22" s="542"/>
      <c r="H22" s="555" t="s">
        <v>131</v>
      </c>
      <c r="I22" s="555"/>
      <c r="J22" s="30">
        <v>0.5</v>
      </c>
      <c r="K22" s="556" t="s">
        <v>35</v>
      </c>
      <c r="L22" s="556"/>
      <c r="M22" s="556"/>
      <c r="N22" s="30" t="s">
        <v>24</v>
      </c>
      <c r="O22" s="24" t="str">
        <f t="shared" si="0"/>
        <v>INGEPLAN.CO SAS BIC</v>
      </c>
      <c r="P22" s="24"/>
      <c r="Q22" s="24"/>
      <c r="R22" s="24"/>
      <c r="S22" s="24"/>
      <c r="T22" s="24"/>
      <c r="U22" s="24"/>
      <c r="V22" s="31" t="str">
        <f t="shared" ref="V22:V25" si="1">+H22</f>
        <v>INGEPLAN.CO SAS BIC</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6" ht="121.5" customHeight="1" thickTop="1" thickBot="1">
      <c r="A33" s="141" t="s">
        <v>121</v>
      </c>
      <c r="B33" s="95">
        <v>1</v>
      </c>
      <c r="C33" s="97">
        <v>198</v>
      </c>
      <c r="D33" s="472" t="s">
        <v>148</v>
      </c>
      <c r="E33" s="431" t="s">
        <v>160</v>
      </c>
      <c r="F33" s="87" t="s">
        <v>6</v>
      </c>
      <c r="G33" s="87" t="s">
        <v>6</v>
      </c>
      <c r="H33" s="98" t="s">
        <v>122</v>
      </c>
      <c r="I33" s="149">
        <v>43299</v>
      </c>
      <c r="J33" s="150">
        <v>44132</v>
      </c>
      <c r="K33" s="151">
        <v>4065.71</v>
      </c>
      <c r="L33" s="140">
        <v>0.2</v>
      </c>
      <c r="M33" s="100">
        <f>IF(AND(F33="CUMPLE",G33="CUMPLE"),(K33*L33),0)</f>
        <v>813.14200000000005</v>
      </c>
      <c r="N33" s="87" t="s">
        <v>6</v>
      </c>
      <c r="O33" s="4"/>
      <c r="P33" s="4"/>
      <c r="Q33" s="16" t="str">
        <f>+IF(OR(N33="CUMPLE")*AND(M33&gt;=$Q$32),"CUMPLE","NO CUMPLE")</f>
        <v>CUMPLE</v>
      </c>
      <c r="R33" s="4"/>
      <c r="S33" s="12"/>
      <c r="U33" s="18">
        <v>2021</v>
      </c>
      <c r="V33" s="19">
        <v>908526</v>
      </c>
      <c r="BA33" s="69">
        <v>1995</v>
      </c>
      <c r="BB33" s="70">
        <v>118933.5</v>
      </c>
    </row>
    <row r="34" spans="1:56" ht="113.25" customHeight="1" thickBot="1">
      <c r="A34" s="141" t="s">
        <v>121</v>
      </c>
      <c r="B34" s="95">
        <v>2</v>
      </c>
      <c r="C34" s="97">
        <v>51</v>
      </c>
      <c r="D34" s="472" t="s">
        <v>147</v>
      </c>
      <c r="E34" s="148" t="s">
        <v>161</v>
      </c>
      <c r="F34" s="87" t="s">
        <v>6</v>
      </c>
      <c r="G34" s="87" t="s">
        <v>6</v>
      </c>
      <c r="H34" s="99" t="s">
        <v>131</v>
      </c>
      <c r="I34" s="149">
        <v>44085</v>
      </c>
      <c r="J34" s="150">
        <v>44327</v>
      </c>
      <c r="K34" s="151">
        <v>1967.35</v>
      </c>
      <c r="L34" s="140">
        <v>0.6</v>
      </c>
      <c r="M34" s="100">
        <f t="shared" ref="M34" si="2">IF(AND(F34="CUMPLE",G34="CUMPLE"),(K34*L34),0)</f>
        <v>1180.4099999999999</v>
      </c>
      <c r="N34" s="87" t="s">
        <v>6</v>
      </c>
      <c r="O34" s="4"/>
      <c r="P34" s="4"/>
      <c r="Q34" s="16" t="str">
        <f>+IF(OR(N34="CUMPLE")*AND(M34&gt;=$Q$32),"CUMPLE","NO CUMPLE")</f>
        <v>CUMPLE</v>
      </c>
      <c r="R34" s="4"/>
      <c r="S34" s="12"/>
      <c r="U34" s="17">
        <v>2020</v>
      </c>
      <c r="V34" s="20">
        <v>877803</v>
      </c>
      <c r="BA34" s="69">
        <v>1996</v>
      </c>
      <c r="BB34" s="70">
        <v>142125</v>
      </c>
    </row>
    <row r="35" spans="1:56" ht="165" customHeight="1" thickBot="1">
      <c r="A35" s="120"/>
      <c r="B35" s="95"/>
      <c r="C35" s="97"/>
      <c r="D35" s="96"/>
      <c r="E35" s="94"/>
      <c r="F35" s="136"/>
      <c r="G35" s="136"/>
      <c r="H35" s="99"/>
      <c r="I35" s="103"/>
      <c r="J35" s="104"/>
      <c r="K35" s="127"/>
      <c r="L35" s="128"/>
      <c r="M35" s="137"/>
      <c r="N35" s="138"/>
      <c r="O35" s="4"/>
      <c r="P35" s="4"/>
      <c r="Q35" s="16" t="str">
        <f t="shared" ref="Q35:Q40" si="3">+IF(OR(N35="CUMPLE")*AND(M35&gt;=$Q$32),"CUMPLE","NO CUMPLE")</f>
        <v>NO CUMPLE</v>
      </c>
      <c r="R35" s="4"/>
      <c r="S35" s="12"/>
      <c r="U35" s="17">
        <v>2019</v>
      </c>
      <c r="V35" s="20">
        <v>828116</v>
      </c>
      <c r="BA35" s="69">
        <v>1997</v>
      </c>
      <c r="BB35" s="70">
        <v>172005</v>
      </c>
    </row>
    <row r="36" spans="1:56" ht="130.5" customHeight="1" thickBot="1">
      <c r="A36" s="120"/>
      <c r="B36" s="95"/>
      <c r="C36" s="97"/>
      <c r="D36" s="96"/>
      <c r="E36" s="94"/>
      <c r="F36" s="136"/>
      <c r="G36" s="136"/>
      <c r="H36" s="99"/>
      <c r="I36" s="103"/>
      <c r="J36" s="104"/>
      <c r="K36" s="127"/>
      <c r="L36" s="128"/>
      <c r="M36" s="137"/>
      <c r="N36" s="138"/>
      <c r="O36" s="4"/>
      <c r="P36" s="4"/>
      <c r="Q36" s="16" t="str">
        <f t="shared" si="3"/>
        <v>NO CUMPLE</v>
      </c>
      <c r="R36" s="4"/>
      <c r="S36" s="12"/>
      <c r="U36" s="17">
        <v>2018</v>
      </c>
      <c r="V36" s="20">
        <v>781242</v>
      </c>
      <c r="BA36" s="69">
        <v>1998</v>
      </c>
      <c r="BB36" s="70">
        <v>203826</v>
      </c>
      <c r="BC36" s="157" t="s">
        <v>162</v>
      </c>
      <c r="BD36" s="157" t="s">
        <v>163</v>
      </c>
    </row>
    <row r="37" spans="1:56" ht="122.25" customHeight="1" thickBot="1">
      <c r="A37" s="120"/>
      <c r="B37" s="95"/>
      <c r="C37" s="97"/>
      <c r="D37" s="96"/>
      <c r="E37" s="94"/>
      <c r="F37" s="136"/>
      <c r="G37" s="136"/>
      <c r="H37" s="99"/>
      <c r="I37" s="103"/>
      <c r="J37" s="104"/>
      <c r="K37" s="127"/>
      <c r="L37" s="128"/>
      <c r="M37" s="137"/>
      <c r="N37" s="138"/>
      <c r="O37" s="4"/>
      <c r="P37" s="4"/>
      <c r="Q37" s="16" t="str">
        <f t="shared" si="3"/>
        <v>NO CUMPLE</v>
      </c>
      <c r="R37" s="4"/>
      <c r="S37" s="12"/>
      <c r="U37" s="17">
        <v>2017</v>
      </c>
      <c r="V37" s="20">
        <v>737717</v>
      </c>
      <c r="BA37" s="69">
        <v>1999</v>
      </c>
      <c r="BB37" s="70">
        <v>236460</v>
      </c>
      <c r="BC37" s="152">
        <v>0.4</v>
      </c>
      <c r="BD37" s="153" t="s">
        <v>122</v>
      </c>
    </row>
    <row r="38" spans="1:56" ht="68.25" customHeight="1" thickBot="1">
      <c r="A38" s="561" t="s">
        <v>55</v>
      </c>
      <c r="B38" s="562"/>
      <c r="C38" s="562"/>
      <c r="D38" s="563"/>
      <c r="E38" s="567" t="s">
        <v>3</v>
      </c>
      <c r="F38" s="568"/>
      <c r="G38" s="568"/>
      <c r="H38" s="568"/>
      <c r="I38" s="568"/>
      <c r="J38" s="568"/>
      <c r="K38" s="568"/>
      <c r="L38" s="569"/>
      <c r="M38" s="567">
        <f>SUM(M33:M37)</f>
        <v>1993.5519999999999</v>
      </c>
      <c r="N38" s="569"/>
      <c r="O38" s="4"/>
      <c r="P38" s="4"/>
      <c r="Q38" s="16"/>
      <c r="R38" s="4"/>
      <c r="S38" s="12"/>
      <c r="U38" s="17"/>
      <c r="V38" s="20"/>
      <c r="BA38" s="71">
        <v>2002</v>
      </c>
      <c r="BB38" s="72">
        <v>309000</v>
      </c>
      <c r="BC38" s="154">
        <f>M38*0.4</f>
        <v>797.42079999999999</v>
      </c>
      <c r="BD38" s="154" t="s">
        <v>75</v>
      </c>
    </row>
    <row r="39" spans="1:56" ht="68.25" customHeight="1" thickBot="1">
      <c r="A39" s="564"/>
      <c r="B39" s="565"/>
      <c r="C39" s="565"/>
      <c r="D39" s="566"/>
      <c r="E39" s="567" t="s">
        <v>65</v>
      </c>
      <c r="F39" s="568"/>
      <c r="G39" s="568"/>
      <c r="H39" s="568"/>
      <c r="I39" s="568"/>
      <c r="J39" s="568"/>
      <c r="K39" s="568"/>
      <c r="L39" s="569"/>
      <c r="M39" s="570">
        <f>AVERAGEIF(M33:M37,"&gt;0")</f>
        <v>996.77599999999995</v>
      </c>
      <c r="N39" s="570"/>
      <c r="O39" s="4"/>
      <c r="P39" s="4"/>
      <c r="Q39" s="16"/>
      <c r="R39" s="4"/>
      <c r="S39" s="12"/>
      <c r="U39" s="17"/>
      <c r="V39" s="20"/>
      <c r="BA39" s="71">
        <v>2003</v>
      </c>
      <c r="BB39" s="72">
        <v>332000</v>
      </c>
      <c r="BC39" s="155"/>
      <c r="BD39" s="158" t="s">
        <v>164</v>
      </c>
    </row>
    <row r="40" spans="1:56" ht="103.5" customHeight="1" thickBot="1">
      <c r="A40" s="587" t="s">
        <v>54</v>
      </c>
      <c r="B40" s="588"/>
      <c r="C40" s="65">
        <f>+BA27</f>
        <v>263.2021919230769</v>
      </c>
      <c r="D40" s="589" t="str">
        <f>E33</f>
        <v>Interventoría técnica y administrativa para la construcción de terminal y el mantenimiento de pista, calles de rodaje, plataforma, terminal y canales y zonas de seguridad del Aeropuerto el Edén de Armenia</v>
      </c>
      <c r="E40" s="590"/>
      <c r="F40" s="87" t="str">
        <f t="shared" ref="F40:M40" si="4">F33</f>
        <v>CUMPLE</v>
      </c>
      <c r="G40" s="87" t="str">
        <f t="shared" si="4"/>
        <v>CUMPLE</v>
      </c>
      <c r="H40" s="55" t="str">
        <f t="shared" si="4"/>
        <v>CONSULTEC SAS</v>
      </c>
      <c r="I40" s="116">
        <f t="shared" si="4"/>
        <v>43299</v>
      </c>
      <c r="J40" s="116">
        <f t="shared" si="4"/>
        <v>44132</v>
      </c>
      <c r="K40" s="52">
        <f t="shared" si="4"/>
        <v>4065.71</v>
      </c>
      <c r="L40" s="53">
        <f t="shared" si="4"/>
        <v>0.2</v>
      </c>
      <c r="M40" s="54">
        <f t="shared" si="4"/>
        <v>813.14200000000005</v>
      </c>
      <c r="N40" s="87" t="str">
        <f>+IF(M40&gt;=C40,"CUMPLE","NO CUMPLE")</f>
        <v>CUMPLE</v>
      </c>
      <c r="O40" s="26"/>
      <c r="P40" s="4"/>
      <c r="Q40" s="16" t="str">
        <f t="shared" si="3"/>
        <v>CUMPLE</v>
      </c>
      <c r="R40" s="4"/>
      <c r="S40" s="12"/>
      <c r="U40" s="17">
        <v>2016</v>
      </c>
      <c r="V40" s="20">
        <v>689455</v>
      </c>
      <c r="BA40" s="71">
        <v>2004</v>
      </c>
      <c r="BB40" s="72">
        <v>358000</v>
      </c>
    </row>
    <row r="41" spans="1:56"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6"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6"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6"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6"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6"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6"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6"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CONSULTEC SAS</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t="str">
        <f>+H22</f>
        <v>INGEPLAN.CO SAS BIC</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0.25</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195" customHeight="1" thickBot="1">
      <c r="A84" s="636" t="s">
        <v>593</v>
      </c>
      <c r="B84" s="636"/>
      <c r="C84" s="636"/>
      <c r="D84" s="636"/>
      <c r="E84" s="636"/>
      <c r="F84" s="636"/>
      <c r="G84" s="636"/>
      <c r="H84" s="636"/>
      <c r="I84" s="636"/>
      <c r="J84" s="636"/>
      <c r="K84" s="636"/>
      <c r="L84" s="636"/>
      <c r="M84" s="636"/>
      <c r="N84" s="636"/>
      <c r="O84" s="6"/>
      <c r="P84" s="10"/>
      <c r="U84" s="21">
        <v>1990</v>
      </c>
      <c r="V84" s="22">
        <v>41025</v>
      </c>
    </row>
    <row r="85" spans="1:22">
      <c r="A85" s="636"/>
      <c r="B85" s="636"/>
      <c r="C85" s="636"/>
      <c r="D85" s="636"/>
      <c r="E85" s="636"/>
      <c r="F85" s="636"/>
      <c r="G85" s="636"/>
      <c r="H85" s="636"/>
      <c r="I85" s="636"/>
      <c r="J85" s="636"/>
      <c r="K85" s="636"/>
      <c r="L85" s="636"/>
      <c r="M85" s="636"/>
      <c r="N85" s="636"/>
      <c r="O85" s="6"/>
      <c r="P85" s="10"/>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c r="A95" s="636"/>
      <c r="B95" s="636"/>
      <c r="C95" s="636"/>
      <c r="D95" s="636"/>
      <c r="E95" s="636"/>
      <c r="F95" s="636"/>
      <c r="G95" s="636"/>
      <c r="H95" s="636"/>
      <c r="I95" s="636"/>
      <c r="J95" s="636"/>
      <c r="K95" s="636"/>
      <c r="L95" s="636"/>
      <c r="M95" s="636"/>
      <c r="N95" s="636"/>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121"/>
      <c r="I101" s="648"/>
      <c r="J101" s="648"/>
      <c r="K101" s="648"/>
      <c r="L101" s="648"/>
      <c r="M101" s="648"/>
      <c r="N101" s="648"/>
      <c r="O101" s="76"/>
    </row>
    <row r="102" spans="1:16" ht="46.5" customHeight="1">
      <c r="A102" s="132">
        <v>1</v>
      </c>
      <c r="B102" s="637" t="s">
        <v>136</v>
      </c>
      <c r="C102" s="637"/>
      <c r="D102" s="637"/>
      <c r="E102" s="80">
        <v>16065000</v>
      </c>
      <c r="F102" s="80">
        <v>16065000</v>
      </c>
      <c r="G102" s="98" t="str">
        <f>+IF(F102&gt;E102, "CAUSAL DE RECHAZO M", "CUMPLE")</f>
        <v>CUMPLE</v>
      </c>
      <c r="H102" s="135" t="s">
        <v>6</v>
      </c>
      <c r="O102" s="6"/>
      <c r="P102" s="10"/>
    </row>
    <row r="103" spans="1:16" ht="57.75" customHeight="1">
      <c r="A103" s="132">
        <v>2</v>
      </c>
      <c r="B103" s="637" t="s">
        <v>137</v>
      </c>
      <c r="C103" s="637"/>
      <c r="D103" s="637"/>
      <c r="E103" s="80">
        <v>376740000</v>
      </c>
      <c r="F103" s="80">
        <v>376740000</v>
      </c>
      <c r="G103" s="98" t="str">
        <f t="shared" ref="G103:G105" si="5">+IF(F103&gt;E103, "CAUSAL DE RECHAZO M", "CUMPLE")</f>
        <v>CUMPLE</v>
      </c>
      <c r="H103" s="135" t="s">
        <v>6</v>
      </c>
      <c r="N103" s="7"/>
      <c r="O103" s="10"/>
      <c r="P103" s="10"/>
    </row>
    <row r="104" spans="1:16" ht="39" customHeight="1">
      <c r="A104" s="132">
        <v>3</v>
      </c>
      <c r="B104" s="637" t="s">
        <v>138</v>
      </c>
      <c r="C104" s="637"/>
      <c r="D104" s="637"/>
      <c r="E104" s="80">
        <v>105000000</v>
      </c>
      <c r="F104" s="80">
        <v>105000000</v>
      </c>
      <c r="G104" s="98" t="str">
        <f t="shared" si="5"/>
        <v>CUMPLE</v>
      </c>
      <c r="H104" s="135" t="s">
        <v>6</v>
      </c>
    </row>
    <row r="105" spans="1:16" ht="39" customHeight="1">
      <c r="A105" s="133">
        <v>4</v>
      </c>
      <c r="B105" s="649" t="s">
        <v>140</v>
      </c>
      <c r="C105" s="650"/>
      <c r="D105" s="651"/>
      <c r="E105" s="131">
        <v>77258613</v>
      </c>
      <c r="F105" s="131">
        <v>77258613</v>
      </c>
      <c r="G105" s="98" t="str">
        <f t="shared" si="5"/>
        <v>CUMPLE</v>
      </c>
      <c r="H105" s="135" t="s">
        <v>6</v>
      </c>
    </row>
    <row r="106" spans="1:16" ht="46.5" customHeight="1">
      <c r="A106" s="132">
        <v>5</v>
      </c>
      <c r="B106" s="638" t="s">
        <v>84</v>
      </c>
      <c r="C106" s="638"/>
      <c r="D106" s="638"/>
      <c r="E106" s="102">
        <v>684325699</v>
      </c>
      <c r="F106" s="102">
        <v>684325699</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B102:D102"/>
    <mergeCell ref="A83:N83"/>
    <mergeCell ref="A97:E97"/>
    <mergeCell ref="F97:N97"/>
    <mergeCell ref="A98:E98"/>
    <mergeCell ref="F98:N98"/>
    <mergeCell ref="A75:K80"/>
    <mergeCell ref="L75:N80"/>
    <mergeCell ref="A81:N81"/>
    <mergeCell ref="A82:G82"/>
    <mergeCell ref="H82:K82"/>
    <mergeCell ref="L82:N82"/>
    <mergeCell ref="A84:N95"/>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3453" priority="54" operator="containsText" text="SUBSANAR">
      <formula>NOT(ISERROR(SEARCH("SUBSANAR",H82)))</formula>
    </cfRule>
  </conditionalFormatting>
  <conditionalFormatting sqref="H82:L82 N41:O41 H4:H16 O42">
    <cfRule type="cellIs" dxfId="3452" priority="66" operator="equal">
      <formula>"NO CUMPLE"</formula>
    </cfRule>
    <cfRule type="cellIs" dxfId="3451" priority="67" operator="equal">
      <formula>"CUMPLE"</formula>
    </cfRule>
    <cfRule type="cellIs" dxfId="3450" priority="68" operator="equal">
      <formula>100</formula>
    </cfRule>
  </conditionalFormatting>
  <conditionalFormatting sqref="L44">
    <cfRule type="cellIs" dxfId="3449" priority="72" operator="equal">
      <formula>"NO CUMPLE"</formula>
    </cfRule>
    <cfRule type="cellIs" dxfId="3448" priority="73" operator="equal">
      <formula>"CUMPLE"</formula>
    </cfRule>
    <cfRule type="cellIs" dxfId="3447" priority="74" operator="equal">
      <formula>100</formula>
    </cfRule>
  </conditionalFormatting>
  <conditionalFormatting sqref="L48:L49">
    <cfRule type="cellIs" dxfId="3446" priority="78" operator="equal">
      <formula>"NO CUMPLE"</formula>
    </cfRule>
    <cfRule type="cellIs" dxfId="3445" priority="79" operator="equal">
      <formula>"CUMPLE"</formula>
    </cfRule>
    <cfRule type="cellIs" dxfId="3444" priority="80" operator="equal">
      <formula>100</formula>
    </cfRule>
  </conditionalFormatting>
  <conditionalFormatting sqref="L53">
    <cfRule type="cellIs" dxfId="3443" priority="58" operator="equal">
      <formula>"NO CUMPLE"</formula>
    </cfRule>
    <cfRule type="cellIs" dxfId="3442" priority="59" operator="equal">
      <formula>"CUMPLE"</formula>
    </cfRule>
    <cfRule type="cellIs" dxfId="3441" priority="60" operator="equal">
      <formula>100</formula>
    </cfRule>
  </conditionalFormatting>
  <conditionalFormatting sqref="L56">
    <cfRule type="cellIs" dxfId="3440" priority="69" operator="equal">
      <formula>"NO CUMPLE"</formula>
    </cfRule>
    <cfRule type="cellIs" dxfId="3439" priority="70" operator="equal">
      <formula>"CUMPLE"</formula>
    </cfRule>
    <cfRule type="cellIs" dxfId="3438" priority="71" operator="equal">
      <formula>100</formula>
    </cfRule>
  </conditionalFormatting>
  <conditionalFormatting sqref="L64">
    <cfRule type="cellIs" dxfId="3437" priority="55" operator="equal">
      <formula>"NO CUMPLE"</formula>
    </cfRule>
    <cfRule type="cellIs" dxfId="3436" priority="56" operator="equal">
      <formula>"CUMPLE"</formula>
    </cfRule>
    <cfRule type="cellIs" dxfId="3435" priority="57" operator="equal">
      <formula>100</formula>
    </cfRule>
  </conditionalFormatting>
  <conditionalFormatting sqref="N21:N23">
    <cfRule type="cellIs" dxfId="3434" priority="61" operator="equal">
      <formula>"NO"</formula>
    </cfRule>
    <cfRule type="cellIs" dxfId="3433" priority="62" operator="equal">
      <formula>"SI"</formula>
    </cfRule>
  </conditionalFormatting>
  <conditionalFormatting sqref="N24">
    <cfRule type="cellIs" dxfId="3432" priority="63" operator="equal">
      <formula>"NO CUMPLE"</formula>
    </cfRule>
    <cfRule type="cellIs" dxfId="3431" priority="64" operator="equal">
      <formula>"CUMPLE"</formula>
    </cfRule>
    <cfRule type="cellIs" dxfId="3430" priority="65" operator="equal">
      <formula>100</formula>
    </cfRule>
  </conditionalFormatting>
  <conditionalFormatting sqref="N39">
    <cfRule type="cellIs" dxfId="3429" priority="84" operator="equal">
      <formula>"NO CUMPLE"</formula>
    </cfRule>
    <cfRule type="cellIs" dxfId="3428" priority="85" operator="equal">
      <formula>"CUMPLE"</formula>
    </cfRule>
    <cfRule type="cellIs" dxfId="3427" priority="86" operator="equal">
      <formula>100</formula>
    </cfRule>
  </conditionalFormatting>
  <conditionalFormatting sqref="N45:O45">
    <cfRule type="cellIs" dxfId="3426" priority="81" operator="equal">
      <formula>"NO CUMPLE"</formula>
    </cfRule>
    <cfRule type="cellIs" dxfId="3425" priority="82" operator="equal">
      <formula>"CUMPLE"</formula>
    </cfRule>
    <cfRule type="cellIs" dxfId="3424" priority="83" operator="equal">
      <formula>100</formula>
    </cfRule>
  </conditionalFormatting>
  <conditionalFormatting sqref="O48:O49">
    <cfRule type="cellIs" dxfId="3423" priority="75" operator="equal">
      <formula>"NO CUMPLE"</formula>
    </cfRule>
    <cfRule type="cellIs" dxfId="3422" priority="76" operator="equal">
      <formula>"CUMPLE"</formula>
    </cfRule>
    <cfRule type="cellIs" dxfId="3421" priority="77" operator="equal">
      <formula>100</formula>
    </cfRule>
  </conditionalFormatting>
  <conditionalFormatting sqref="I33:J35">
    <cfRule type="cellIs" dxfId="3420" priority="53" stopIfTrue="1" operator="greaterThan">
      <formula>0</formula>
    </cfRule>
  </conditionalFormatting>
  <conditionalFormatting sqref="N99">
    <cfRule type="cellIs" dxfId="3419" priority="50" operator="equal">
      <formula>"NO CUMPLE"</formula>
    </cfRule>
    <cfRule type="cellIs" dxfId="3418" priority="51" operator="equal">
      <formula>"CUMPLE"</formula>
    </cfRule>
    <cfRule type="cellIs" dxfId="3417" priority="52" operator="equal">
      <formula>100</formula>
    </cfRule>
  </conditionalFormatting>
  <conditionalFormatting sqref="H102:H106">
    <cfRule type="cellIs" dxfId="3416" priority="47" operator="equal">
      <formula>"NO CUMPLE"</formula>
    </cfRule>
    <cfRule type="cellIs" dxfId="3415" priority="48" operator="equal">
      <formula>"CUMPLE"</formula>
    </cfRule>
    <cfRule type="cellIs" dxfId="3414" priority="49" operator="equal">
      <formula>100</formula>
    </cfRule>
  </conditionalFormatting>
  <conditionalFormatting sqref="H107">
    <cfRule type="cellIs" dxfId="3413" priority="44" operator="equal">
      <formula>"NO CUMPLE"</formula>
    </cfRule>
    <cfRule type="cellIs" dxfId="3412" priority="45" operator="equal">
      <formula>"CUMPLE"</formula>
    </cfRule>
    <cfRule type="cellIs" dxfId="3411" priority="46" operator="equal">
      <formula>100</formula>
    </cfRule>
  </conditionalFormatting>
  <conditionalFormatting sqref="G102:G106">
    <cfRule type="cellIs" dxfId="3410" priority="43" operator="equal">
      <formula>"CAUSAL DE RECHAZO L"</formula>
    </cfRule>
  </conditionalFormatting>
  <conditionalFormatting sqref="H6">
    <cfRule type="cellIs" dxfId="3409" priority="40" operator="equal">
      <formula>"NO CUMPLE"</formula>
    </cfRule>
    <cfRule type="cellIs" dxfId="3408" priority="41" operator="equal">
      <formula>"CUMPLE"</formula>
    </cfRule>
    <cfRule type="cellIs" dxfId="3407" priority="42" operator="equal">
      <formula>100</formula>
    </cfRule>
  </conditionalFormatting>
  <conditionalFormatting sqref="G33">
    <cfRule type="cellIs" dxfId="3406" priority="37" operator="equal">
      <formula>"NO CUMPLE"</formula>
    </cfRule>
    <cfRule type="cellIs" dxfId="3405" priority="38" operator="equal">
      <formula>"CUMPLE"</formula>
    </cfRule>
    <cfRule type="cellIs" dxfId="3404" priority="39" operator="equal">
      <formula>100</formula>
    </cfRule>
  </conditionalFormatting>
  <conditionalFormatting sqref="G34">
    <cfRule type="cellIs" dxfId="3403" priority="34" operator="equal">
      <formula>"NO CUMPLE"</formula>
    </cfRule>
    <cfRule type="cellIs" dxfId="3402" priority="35" operator="equal">
      <formula>"CUMPLE"</formula>
    </cfRule>
    <cfRule type="cellIs" dxfId="3401" priority="36" operator="equal">
      <formula>100</formula>
    </cfRule>
  </conditionalFormatting>
  <conditionalFormatting sqref="G35:G37">
    <cfRule type="cellIs" dxfId="3400" priority="31" operator="equal">
      <formula>"NO CUMPLE"</formula>
    </cfRule>
    <cfRule type="cellIs" dxfId="3399" priority="32" operator="equal">
      <formula>"CUMPLE"</formula>
    </cfRule>
    <cfRule type="cellIs" dxfId="3398" priority="33" operator="equal">
      <formula>100</formula>
    </cfRule>
  </conditionalFormatting>
  <conditionalFormatting sqref="F33">
    <cfRule type="cellIs" dxfId="3397" priority="28" operator="equal">
      <formula>"NO CUMPLE"</formula>
    </cfRule>
    <cfRule type="cellIs" dxfId="3396" priority="29" operator="equal">
      <formula>"CUMPLE"</formula>
    </cfRule>
    <cfRule type="cellIs" dxfId="3395" priority="30" operator="equal">
      <formula>100</formula>
    </cfRule>
  </conditionalFormatting>
  <conditionalFormatting sqref="F34">
    <cfRule type="cellIs" dxfId="3394" priority="25" operator="equal">
      <formula>"NO CUMPLE"</formula>
    </cfRule>
    <cfRule type="cellIs" dxfId="3393" priority="26" operator="equal">
      <formula>"CUMPLE"</formula>
    </cfRule>
    <cfRule type="cellIs" dxfId="3392" priority="27" operator="equal">
      <formula>100</formula>
    </cfRule>
  </conditionalFormatting>
  <conditionalFormatting sqref="F35:F37">
    <cfRule type="cellIs" dxfId="3391" priority="22" operator="equal">
      <formula>"NO CUMPLE"</formula>
    </cfRule>
    <cfRule type="cellIs" dxfId="3390" priority="23" operator="equal">
      <formula>"CUMPLE"</formula>
    </cfRule>
    <cfRule type="cellIs" dxfId="3389" priority="24" operator="equal">
      <formula>100</formula>
    </cfRule>
  </conditionalFormatting>
  <conditionalFormatting sqref="F40">
    <cfRule type="cellIs" dxfId="3388" priority="19" operator="equal">
      <formula>"NO CUMPLE"</formula>
    </cfRule>
    <cfRule type="cellIs" dxfId="3387" priority="20" operator="equal">
      <formula>"CUMPLE"</formula>
    </cfRule>
    <cfRule type="cellIs" dxfId="3386" priority="21" operator="equal">
      <formula>100</formula>
    </cfRule>
  </conditionalFormatting>
  <conditionalFormatting sqref="N33">
    <cfRule type="cellIs" dxfId="3385" priority="16" operator="equal">
      <formula>"NO CUMPLE"</formula>
    </cfRule>
    <cfRule type="cellIs" dxfId="3384" priority="17" operator="equal">
      <formula>"CUMPLE"</formula>
    </cfRule>
    <cfRule type="cellIs" dxfId="3383" priority="18" operator="equal">
      <formula>100</formula>
    </cfRule>
  </conditionalFormatting>
  <conditionalFormatting sqref="N34">
    <cfRule type="cellIs" dxfId="3382" priority="13" operator="equal">
      <formula>"NO CUMPLE"</formula>
    </cfRule>
    <cfRule type="cellIs" dxfId="3381" priority="14" operator="equal">
      <formula>"CUMPLE"</formula>
    </cfRule>
    <cfRule type="cellIs" dxfId="3380" priority="15" operator="equal">
      <formula>100</formula>
    </cfRule>
  </conditionalFormatting>
  <conditionalFormatting sqref="N35 N37">
    <cfRule type="cellIs" dxfId="3379" priority="10" operator="equal">
      <formula>"NO CUMPLE"</formula>
    </cfRule>
    <cfRule type="cellIs" dxfId="3378" priority="11" operator="equal">
      <formula>"CUMPLE"</formula>
    </cfRule>
    <cfRule type="cellIs" dxfId="3377" priority="12" operator="equal">
      <formula>100</formula>
    </cfRule>
  </conditionalFormatting>
  <conditionalFormatting sqref="N36">
    <cfRule type="cellIs" dxfId="3376" priority="7" operator="equal">
      <formula>"NO CUMPLE"</formula>
    </cfRule>
    <cfRule type="cellIs" dxfId="3375" priority="8" operator="equal">
      <formula>"CUMPLE"</formula>
    </cfRule>
    <cfRule type="cellIs" dxfId="3374" priority="9" operator="equal">
      <formula>100</formula>
    </cfRule>
  </conditionalFormatting>
  <conditionalFormatting sqref="N40">
    <cfRule type="cellIs" dxfId="3373" priority="4" operator="equal">
      <formula>"NO CUMPLE"</formula>
    </cfRule>
    <cfRule type="cellIs" dxfId="3372" priority="5" operator="equal">
      <formula>"CUMPLE"</formula>
    </cfRule>
    <cfRule type="cellIs" dxfId="3371" priority="6" operator="equal">
      <formula>100</formula>
    </cfRule>
  </conditionalFormatting>
  <conditionalFormatting sqref="G40">
    <cfRule type="cellIs" dxfId="3370" priority="1" operator="equal">
      <formula>"NO CUMPLE"</formula>
    </cfRule>
    <cfRule type="cellIs" dxfId="3369" priority="2" operator="equal">
      <formula>"CUMPLE"</formula>
    </cfRule>
    <cfRule type="cellIs" dxfId="3368" priority="3" operator="equal">
      <formula>100</formula>
    </cfRule>
  </conditionalFormatting>
  <dataValidations count="10">
    <dataValidation type="list" allowBlank="1" showInputMessage="1" showErrorMessage="1" error="SELECCIONE A QUIEN CORRESPONDE ESTA EXPERIENCIA (INTEGRANTE)_x000a_" sqref="H33:H37" xr:uid="{00000000-0002-0000-0600-000000000000}">
      <formula1>$V$21:$V$25</formula1>
    </dataValidation>
    <dataValidation type="list" allowBlank="1" showInputMessage="1" showErrorMessage="1" sqref="N21:N23" xr:uid="{00000000-0002-0000-0600-000001000000}">
      <formula1>$R$2:$R$3</formula1>
    </dataValidation>
    <dataValidation type="list" allowBlank="1" showInputMessage="1" showErrorMessage="1" error="debe ser.. CUMPLE O NO CUMPLE" sqref="L44" xr:uid="{00000000-0002-0000-0600-000002000000}">
      <formula1>$Q$2:$Q$3</formula1>
    </dataValidation>
    <dataValidation type="list" allowBlank="1" showInputMessage="1" showErrorMessage="1" sqref="L48:L49" xr:uid="{00000000-0002-0000-0600-000003000000}">
      <formula1>$Q$19:$Q$21</formula1>
    </dataValidation>
    <dataValidation type="list" allowBlank="1" showInputMessage="1" showErrorMessage="1" error="SELECCIONE EL PRESUPUESTO A EVALUAR, EN LA LISTA DESPEGABLE._x000a_" sqref="H28:J28" xr:uid="{00000000-0002-0000-0600-000004000000}">
      <formula1>$A$96:$A$106</formula1>
    </dataValidation>
    <dataValidation type="list" allowBlank="1" showInputMessage="1" showErrorMessage="1" sqref="L56" xr:uid="{00000000-0002-0000-0600-000005000000}">
      <formula1>$U$1:$U$3</formula1>
    </dataValidation>
    <dataValidation type="list" allowBlank="1" showInputMessage="1" showErrorMessage="1" sqref="U1:U2" xr:uid="{00000000-0002-0000-0600-000006000000}">
      <formula1>$U$1:$U$2</formula1>
    </dataValidation>
    <dataValidation type="list" allowBlank="1" showInputMessage="1" showErrorMessage="1" sqref="N45 N24 N33:N37 N99 H4:H16 F33:G37 H102:H107" xr:uid="{00000000-0002-0000-0600-000007000000}">
      <formula1>$Q$2:$Q$3</formula1>
    </dataValidation>
    <dataValidation type="list" allowBlank="1" showInputMessage="1" showErrorMessage="1" sqref="L53:N53 L64:N64" xr:uid="{00000000-0002-0000-0600-000008000000}">
      <formula1>$T$1:$T$3</formula1>
    </dataValidation>
    <dataValidation type="list" allowBlank="1" showInputMessage="1" showErrorMessage="1" sqref="H82:K82" xr:uid="{00000000-0002-0000-0600-000009000000}">
      <formula1>$Q$23:$Q$25</formula1>
    </dataValidation>
  </dataValidations>
  <pageMargins left="0.7" right="0.7" top="0.75" bottom="0.75" header="0.3" footer="0.3"/>
  <pageSetup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50F828"/>
  </sheetPr>
  <dimension ref="A1:BE130"/>
  <sheetViews>
    <sheetView topLeftCell="A33" zoomScale="40" zoomScaleNormal="40" workbookViewId="0">
      <selection activeCell="G33" sqref="G33"/>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63.42578125" style="2" customWidth="1"/>
    <col min="57" max="57" width="37.85546875" style="2" customWidth="1"/>
    <col min="58"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5</v>
      </c>
      <c r="B19" s="541" t="s">
        <v>143</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26.25" customHeight="1">
      <c r="A21" s="540"/>
      <c r="B21" s="542"/>
      <c r="C21" s="542"/>
      <c r="D21" s="542"/>
      <c r="E21" s="542"/>
      <c r="F21" s="542"/>
      <c r="G21" s="542"/>
      <c r="H21" s="555" t="s">
        <v>165</v>
      </c>
      <c r="I21" s="555"/>
      <c r="J21" s="30">
        <v>0.5</v>
      </c>
      <c r="K21" s="556" t="s">
        <v>34</v>
      </c>
      <c r="L21" s="556"/>
      <c r="M21" s="556"/>
      <c r="N21" s="30" t="s">
        <v>24</v>
      </c>
      <c r="O21" s="24" t="str">
        <f t="shared" ref="O21:O25" si="0">+H21</f>
        <v>INGENIERÍA DE PROYECTOS SAS</v>
      </c>
      <c r="P21" s="24"/>
      <c r="Q21" s="24">
        <v>0</v>
      </c>
      <c r="R21" s="24"/>
      <c r="S21" s="24"/>
      <c r="T21" s="24"/>
      <c r="U21" s="24"/>
      <c r="V21" s="31" t="str">
        <f>+H21</f>
        <v>INGENIERÍA DE PROYECTOS SAS</v>
      </c>
      <c r="BA21" s="118"/>
    </row>
    <row r="22" spans="1:54" ht="49.5" customHeight="1">
      <c r="A22" s="540"/>
      <c r="B22" s="542"/>
      <c r="C22" s="542"/>
      <c r="D22" s="542"/>
      <c r="E22" s="542"/>
      <c r="F22" s="542"/>
      <c r="G22" s="542"/>
      <c r="H22" s="555" t="s">
        <v>166</v>
      </c>
      <c r="I22" s="555"/>
      <c r="J22" s="30">
        <v>0.5</v>
      </c>
      <c r="K22" s="556" t="s">
        <v>35</v>
      </c>
      <c r="L22" s="556"/>
      <c r="M22" s="556"/>
      <c r="N22" s="30" t="s">
        <v>24</v>
      </c>
      <c r="O22" s="24" t="str">
        <f t="shared" si="0"/>
        <v>INGECO INGENIERÍA DE CONSTRUCCIONES SAS</v>
      </c>
      <c r="P22" s="24"/>
      <c r="Q22" s="24"/>
      <c r="R22" s="24"/>
      <c r="S22" s="24"/>
      <c r="T22" s="24"/>
      <c r="U22" s="24"/>
      <c r="V22" s="31" t="str">
        <f t="shared" ref="V22:V25" si="1">+H22</f>
        <v>INGECO INGENIERÍA DE CONSTRUCCIONES SAS</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J27/BB63</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7" ht="121.5" customHeight="1" thickTop="1" thickBot="1">
      <c r="A33" s="141" t="s">
        <v>121</v>
      </c>
      <c r="B33" s="95">
        <v>1</v>
      </c>
      <c r="C33" s="165" t="s">
        <v>176</v>
      </c>
      <c r="D33" s="164" t="s">
        <v>173</v>
      </c>
      <c r="E33" s="475" t="s">
        <v>167</v>
      </c>
      <c r="F33" s="87" t="s">
        <v>6</v>
      </c>
      <c r="G33" s="87" t="s">
        <v>26</v>
      </c>
      <c r="H33" s="98" t="s">
        <v>166</v>
      </c>
      <c r="I33" s="162">
        <v>42732</v>
      </c>
      <c r="J33" s="162">
        <v>42906</v>
      </c>
      <c r="K33" s="194">
        <v>777.86</v>
      </c>
      <c r="L33" s="168">
        <v>0.4</v>
      </c>
      <c r="M33" s="197">
        <f>IF(AND(F33="CUMPLE",G33="CUMPLE"),(K33*L33),0)</f>
        <v>0</v>
      </c>
      <c r="N33" s="87" t="s">
        <v>6</v>
      </c>
      <c r="O33" s="4"/>
      <c r="P33" s="4"/>
      <c r="Q33" s="16" t="str">
        <f>+IF(OR(N33="CUMPLE")*AND(M33&gt;=$Q$32),"CUMPLE","NO CUMPLE")</f>
        <v>NO CUMPLE</v>
      </c>
      <c r="R33" s="4"/>
      <c r="S33" s="12"/>
      <c r="U33" s="18">
        <v>2021</v>
      </c>
      <c r="V33" s="19">
        <v>908526</v>
      </c>
      <c r="BA33" s="69">
        <v>1995</v>
      </c>
      <c r="BB33" s="70">
        <v>118933.5</v>
      </c>
    </row>
    <row r="34" spans="1:57" ht="143.25" customHeight="1" thickBot="1">
      <c r="A34" s="141" t="s">
        <v>121</v>
      </c>
      <c r="B34" s="95">
        <v>2</v>
      </c>
      <c r="C34" s="166" t="s">
        <v>177</v>
      </c>
      <c r="D34" s="161" t="s">
        <v>147</v>
      </c>
      <c r="E34" s="474" t="s">
        <v>168</v>
      </c>
      <c r="F34" s="87" t="s">
        <v>6</v>
      </c>
      <c r="G34" s="87" t="s">
        <v>6</v>
      </c>
      <c r="H34" s="99" t="s">
        <v>165</v>
      </c>
      <c r="I34" s="163">
        <v>38338</v>
      </c>
      <c r="J34" s="163">
        <v>40296</v>
      </c>
      <c r="K34" s="195">
        <v>10895.16</v>
      </c>
      <c r="L34" s="168">
        <v>0.5</v>
      </c>
      <c r="M34" s="197">
        <f t="shared" ref="M34:M37" si="2">IF(AND(F34="CUMPLE",G34="CUMPLE"),(K34*L34),0)</f>
        <v>5447.58</v>
      </c>
      <c r="N34" s="87" t="s">
        <v>6</v>
      </c>
      <c r="O34" s="4"/>
      <c r="P34" s="4"/>
      <c r="Q34" s="16" t="str">
        <f>+IF(OR(N34="CUMPLE")*AND(M34&gt;=$Q$32),"CUMPLE","NO CUMPLE")</f>
        <v>CUMPLE</v>
      </c>
      <c r="R34" s="4"/>
      <c r="S34" s="12"/>
      <c r="U34" s="17">
        <v>2020</v>
      </c>
      <c r="V34" s="20">
        <v>877803</v>
      </c>
      <c r="BA34" s="69">
        <v>1996</v>
      </c>
      <c r="BB34" s="70">
        <v>142125</v>
      </c>
    </row>
    <row r="35" spans="1:57" ht="165" customHeight="1" thickBot="1">
      <c r="A35" s="141" t="s">
        <v>121</v>
      </c>
      <c r="B35" s="95">
        <v>3</v>
      </c>
      <c r="C35" s="165" t="s">
        <v>178</v>
      </c>
      <c r="D35" s="161" t="s">
        <v>147</v>
      </c>
      <c r="E35" s="474" t="s">
        <v>169</v>
      </c>
      <c r="F35" s="87" t="s">
        <v>6</v>
      </c>
      <c r="G35" s="87" t="s">
        <v>6</v>
      </c>
      <c r="H35" s="99" t="s">
        <v>166</v>
      </c>
      <c r="I35" s="163">
        <v>42920</v>
      </c>
      <c r="J35" s="163">
        <v>42995</v>
      </c>
      <c r="K35" s="195">
        <v>50.07</v>
      </c>
      <c r="L35" s="168">
        <v>0.1</v>
      </c>
      <c r="M35" s="197">
        <f t="shared" si="2"/>
        <v>5.0070000000000006</v>
      </c>
      <c r="N35" s="87" t="s">
        <v>6</v>
      </c>
      <c r="O35" s="4"/>
      <c r="P35" s="4"/>
      <c r="Q35" s="16" t="str">
        <f t="shared" ref="Q35:Q41" si="3">+IF(OR(N35="CUMPLE")*AND(M35&gt;=$Q$32),"CUMPLE","NO CUMPLE")</f>
        <v>NO CUMPLE</v>
      </c>
      <c r="R35" s="4"/>
      <c r="S35" s="12"/>
      <c r="U35" s="17">
        <v>2019</v>
      </c>
      <c r="V35" s="20">
        <v>828116</v>
      </c>
      <c r="BA35" s="69">
        <v>1997</v>
      </c>
      <c r="BB35" s="70">
        <v>172005</v>
      </c>
    </row>
    <row r="36" spans="1:57" ht="166.5" customHeight="1" thickBot="1">
      <c r="A36" s="141">
        <v>81101500</v>
      </c>
      <c r="B36" s="95">
        <v>4</v>
      </c>
      <c r="C36" s="165" t="s">
        <v>179</v>
      </c>
      <c r="D36" s="161" t="s">
        <v>174</v>
      </c>
      <c r="E36" s="474" t="s">
        <v>170</v>
      </c>
      <c r="F36" s="87" t="s">
        <v>6</v>
      </c>
      <c r="G36" s="87" t="s">
        <v>6</v>
      </c>
      <c r="H36" s="99" t="s">
        <v>166</v>
      </c>
      <c r="I36" s="163">
        <v>44120</v>
      </c>
      <c r="J36" s="163">
        <v>44186</v>
      </c>
      <c r="K36" s="195">
        <v>150.74</v>
      </c>
      <c r="L36" s="168">
        <v>0.49</v>
      </c>
      <c r="M36" s="197">
        <f t="shared" si="2"/>
        <v>73.8626</v>
      </c>
      <c r="N36" s="87" t="s">
        <v>6</v>
      </c>
      <c r="O36" s="4"/>
      <c r="P36" s="4"/>
      <c r="Q36" s="16" t="str">
        <f t="shared" si="3"/>
        <v>NO CUMPLE</v>
      </c>
      <c r="R36" s="4"/>
      <c r="S36" s="12"/>
      <c r="U36" s="17">
        <v>2018</v>
      </c>
      <c r="V36" s="20">
        <v>781242</v>
      </c>
      <c r="BA36" s="69">
        <v>1998</v>
      </c>
      <c r="BB36" s="70">
        <v>203826</v>
      </c>
    </row>
    <row r="37" spans="1:57" ht="122.25" customHeight="1" thickBot="1">
      <c r="A37" s="141" t="s">
        <v>121</v>
      </c>
      <c r="B37" s="95">
        <v>5</v>
      </c>
      <c r="C37" s="165" t="s">
        <v>180</v>
      </c>
      <c r="D37" s="164" t="s">
        <v>175</v>
      </c>
      <c r="E37" s="475" t="s">
        <v>171</v>
      </c>
      <c r="F37" s="87" t="s">
        <v>6</v>
      </c>
      <c r="G37" s="87" t="s">
        <v>6</v>
      </c>
      <c r="H37" s="99" t="s">
        <v>165</v>
      </c>
      <c r="I37" s="162">
        <v>41977</v>
      </c>
      <c r="J37" s="162">
        <v>42091</v>
      </c>
      <c r="K37" s="196">
        <v>365.28</v>
      </c>
      <c r="L37" s="168">
        <v>0.5</v>
      </c>
      <c r="M37" s="197">
        <f t="shared" si="2"/>
        <v>182.64</v>
      </c>
      <c r="N37" s="87" t="s">
        <v>6</v>
      </c>
      <c r="O37" s="4"/>
      <c r="P37" s="4"/>
      <c r="Q37" s="16" t="str">
        <f t="shared" si="3"/>
        <v>NO CUMPLE</v>
      </c>
      <c r="R37" s="4"/>
      <c r="S37" s="12"/>
      <c r="U37" s="17">
        <v>2017</v>
      </c>
      <c r="V37" s="20">
        <v>737717</v>
      </c>
      <c r="BA37" s="69">
        <v>1999</v>
      </c>
      <c r="BB37" s="70">
        <v>236460</v>
      </c>
      <c r="BC37" s="157" t="s">
        <v>162</v>
      </c>
      <c r="BD37" s="157" t="s">
        <v>182</v>
      </c>
    </row>
    <row r="38" spans="1:57" ht="122.25" customHeight="1" thickBot="1">
      <c r="A38" s="141">
        <v>81101500</v>
      </c>
      <c r="B38" s="95">
        <v>6</v>
      </c>
      <c r="C38" s="165" t="s">
        <v>181</v>
      </c>
      <c r="D38" s="161" t="s">
        <v>174</v>
      </c>
      <c r="E38" s="473" t="s">
        <v>172</v>
      </c>
      <c r="F38" s="87" t="s">
        <v>6</v>
      </c>
      <c r="G38" s="87" t="s">
        <v>6</v>
      </c>
      <c r="H38" s="99" t="s">
        <v>166</v>
      </c>
      <c r="I38" s="163">
        <v>44189</v>
      </c>
      <c r="J38" s="163">
        <v>44449</v>
      </c>
      <c r="K38" s="195">
        <v>275.14999999999998</v>
      </c>
      <c r="L38" s="168">
        <v>1</v>
      </c>
      <c r="M38" s="197">
        <f t="shared" ref="M38" si="4">IF(AND(F38="CUMPLE",G38="CUMPLE"),(K38*L38),0)</f>
        <v>275.14999999999998</v>
      </c>
      <c r="N38" s="87" t="s">
        <v>6</v>
      </c>
      <c r="O38" s="4"/>
      <c r="P38" s="4"/>
      <c r="Q38" s="16"/>
      <c r="R38" s="4"/>
      <c r="S38" s="12"/>
      <c r="U38" s="17"/>
      <c r="V38" s="20"/>
      <c r="BA38" s="159"/>
      <c r="BB38" s="160"/>
      <c r="BC38" s="152">
        <v>0.4</v>
      </c>
      <c r="BD38" s="169" t="s">
        <v>236</v>
      </c>
      <c r="BE38" s="190">
        <f>M39</f>
        <v>5984.2395999999999</v>
      </c>
    </row>
    <row r="39" spans="1:57" ht="68.25" customHeight="1" thickBot="1">
      <c r="A39" s="561" t="s">
        <v>55</v>
      </c>
      <c r="B39" s="562"/>
      <c r="C39" s="562"/>
      <c r="D39" s="563"/>
      <c r="E39" s="567" t="s">
        <v>3</v>
      </c>
      <c r="F39" s="568"/>
      <c r="G39" s="568"/>
      <c r="H39" s="568"/>
      <c r="I39" s="568"/>
      <c r="J39" s="568"/>
      <c r="K39" s="568"/>
      <c r="L39" s="569"/>
      <c r="M39" s="567">
        <f>SUM(M33:M38)</f>
        <v>5984.2395999999999</v>
      </c>
      <c r="N39" s="569"/>
      <c r="O39" s="4"/>
      <c r="P39" s="4"/>
      <c r="Q39" s="16"/>
      <c r="R39" s="4"/>
      <c r="S39" s="12"/>
      <c r="U39" s="17"/>
      <c r="V39" s="20"/>
      <c r="BA39" s="71">
        <v>2002</v>
      </c>
      <c r="BB39" s="72">
        <v>309000</v>
      </c>
      <c r="BC39" s="190">
        <f>M39*0.4</f>
        <v>2393.6958399999999</v>
      </c>
      <c r="BD39" s="154" t="s">
        <v>75</v>
      </c>
    </row>
    <row r="40" spans="1:57" ht="68.25" customHeight="1" thickBot="1">
      <c r="A40" s="564"/>
      <c r="B40" s="565"/>
      <c r="C40" s="565"/>
      <c r="D40" s="566"/>
      <c r="E40" s="567" t="s">
        <v>65</v>
      </c>
      <c r="F40" s="568"/>
      <c r="G40" s="568"/>
      <c r="H40" s="568"/>
      <c r="I40" s="568"/>
      <c r="J40" s="568"/>
      <c r="K40" s="568"/>
      <c r="L40" s="569"/>
      <c r="M40" s="570">
        <f>AVERAGEIF(M33:M38,"&gt;0")</f>
        <v>1196.8479199999999</v>
      </c>
      <c r="N40" s="570"/>
      <c r="O40" s="4"/>
      <c r="P40" s="4"/>
      <c r="Q40" s="16"/>
      <c r="R40" s="4"/>
      <c r="S40" s="12"/>
      <c r="U40" s="17"/>
      <c r="V40" s="20"/>
      <c r="BA40" s="71">
        <v>2003</v>
      </c>
      <c r="BB40" s="72">
        <v>332000</v>
      </c>
      <c r="BC40" s="155"/>
      <c r="BD40" s="189" t="s">
        <v>26</v>
      </c>
    </row>
    <row r="41" spans="1:57" ht="103.5" customHeight="1" thickBot="1">
      <c r="A41" s="587" t="s">
        <v>54</v>
      </c>
      <c r="B41" s="588"/>
      <c r="C41" s="65">
        <f>+BA27</f>
        <v>263.2021919230769</v>
      </c>
      <c r="D41" s="589" t="str">
        <f>E38</f>
        <v>REALIZAR LA INTERVENTORIA INTEGRAL AL MEJORAMIENTO DE LA VIA SEI, CALLES DE RODAJE Y VIA DE SERVICIO INTERNA EN EL AEROPUERTO SIMON BOLIVAR DE SANTA MARTA</v>
      </c>
      <c r="E41" s="590"/>
      <c r="F41" s="87" t="str">
        <f>F38</f>
        <v>CUMPLE</v>
      </c>
      <c r="G41" s="87" t="str">
        <f>G38</f>
        <v>CUMPLE</v>
      </c>
      <c r="H41" s="55" t="str">
        <f>H38</f>
        <v>INGECO INGENIERÍA DE CONSTRUCCIONES SAS</v>
      </c>
      <c r="I41" s="116">
        <f t="shared" ref="I41:M41" si="5">I38</f>
        <v>44189</v>
      </c>
      <c r="J41" s="116">
        <f t="shared" si="5"/>
        <v>44449</v>
      </c>
      <c r="K41" s="167">
        <f t="shared" si="5"/>
        <v>275.14999999999998</v>
      </c>
      <c r="L41" s="53">
        <f t="shared" si="5"/>
        <v>1</v>
      </c>
      <c r="M41" s="54">
        <f t="shared" si="5"/>
        <v>275.14999999999998</v>
      </c>
      <c r="N41" s="87" t="str">
        <f>+IF(M41&gt;=C41,"CUMPLE","NO CUMPLE")</f>
        <v>CUMPLE</v>
      </c>
      <c r="O41" s="26"/>
      <c r="P41" s="4"/>
      <c r="Q41" s="16" t="str">
        <f t="shared" si="3"/>
        <v>CUMPLE</v>
      </c>
      <c r="R41" s="4"/>
      <c r="S41" s="12"/>
      <c r="U41" s="17">
        <v>2016</v>
      </c>
      <c r="V41" s="20">
        <v>689455</v>
      </c>
      <c r="BA41" s="71">
        <v>2004</v>
      </c>
      <c r="BB41" s="72">
        <v>358000</v>
      </c>
    </row>
    <row r="42" spans="1:57" ht="27" thickBot="1">
      <c r="A42" s="39"/>
      <c r="B42" s="39"/>
      <c r="C42" s="39"/>
      <c r="D42" s="39"/>
      <c r="E42" s="39"/>
      <c r="F42" s="39"/>
      <c r="G42" s="39"/>
      <c r="H42" s="39"/>
      <c r="I42" s="39"/>
      <c r="J42" s="39"/>
      <c r="K42" s="39"/>
      <c r="L42" s="39"/>
      <c r="M42" s="40"/>
      <c r="N42" s="41"/>
      <c r="O42" s="5"/>
      <c r="P42" s="4"/>
      <c r="Q42" s="4"/>
      <c r="R42" s="4"/>
      <c r="S42" s="4"/>
      <c r="U42" s="17">
        <v>2012</v>
      </c>
      <c r="V42" s="20">
        <v>566700</v>
      </c>
      <c r="BA42" s="71">
        <v>2005</v>
      </c>
      <c r="BB42" s="72">
        <v>381500</v>
      </c>
    </row>
    <row r="43" spans="1:57" ht="409.6" customHeight="1" thickBot="1">
      <c r="A43" s="591"/>
      <c r="B43" s="592"/>
      <c r="C43" s="592"/>
      <c r="D43" s="592"/>
      <c r="E43" s="592"/>
      <c r="F43" s="592"/>
      <c r="G43" s="592"/>
      <c r="H43" s="592"/>
      <c r="I43" s="592"/>
      <c r="J43" s="592"/>
      <c r="K43" s="592"/>
      <c r="L43" s="592"/>
      <c r="M43" s="592"/>
      <c r="N43" s="593"/>
      <c r="O43" s="5"/>
      <c r="P43" s="4"/>
      <c r="Q43" s="4"/>
      <c r="R43" s="4"/>
      <c r="S43" s="4"/>
      <c r="U43" s="17"/>
      <c r="V43" s="20"/>
      <c r="BA43" s="71"/>
      <c r="BB43" s="72"/>
    </row>
    <row r="44" spans="1:57" ht="39" customHeight="1" thickBot="1">
      <c r="A44" s="594" t="s">
        <v>109</v>
      </c>
      <c r="B44" s="594"/>
      <c r="C44" s="594"/>
      <c r="D44" s="594"/>
      <c r="E44" s="594"/>
      <c r="F44" s="594"/>
      <c r="G44" s="594"/>
      <c r="H44" s="594"/>
      <c r="I44" s="594"/>
      <c r="J44" s="594"/>
      <c r="K44" s="594"/>
      <c r="L44" s="584" t="s">
        <v>56</v>
      </c>
      <c r="M44" s="584"/>
      <c r="N44" s="584"/>
      <c r="U44" s="17">
        <v>2008</v>
      </c>
      <c r="V44" s="20">
        <v>461500</v>
      </c>
      <c r="BA44" s="71">
        <v>2006</v>
      </c>
      <c r="BB44" s="72">
        <v>408000</v>
      </c>
    </row>
    <row r="45" spans="1:57" ht="268.5" customHeight="1" thickBot="1">
      <c r="A45" s="595" t="s">
        <v>110</v>
      </c>
      <c r="B45" s="595"/>
      <c r="C45" s="595"/>
      <c r="D45" s="595"/>
      <c r="E45" s="595"/>
      <c r="F45" s="595"/>
      <c r="G45" s="595"/>
      <c r="H45" s="595"/>
      <c r="I45" s="595"/>
      <c r="J45" s="595"/>
      <c r="K45" s="595"/>
      <c r="L45" s="596" t="s">
        <v>6</v>
      </c>
      <c r="M45" s="596"/>
      <c r="N45" s="596"/>
      <c r="U45" s="17">
        <v>2007</v>
      </c>
      <c r="V45" s="20">
        <v>433700</v>
      </c>
      <c r="BA45" s="71">
        <v>2007</v>
      </c>
      <c r="BB45" s="72">
        <v>433700</v>
      </c>
      <c r="BC45" s="2" t="s">
        <v>108</v>
      </c>
    </row>
    <row r="46" spans="1:57" ht="18.75" thickBot="1">
      <c r="A46" s="42"/>
      <c r="B46" s="43"/>
      <c r="C46" s="43"/>
      <c r="D46" s="43"/>
      <c r="E46" s="43"/>
      <c r="F46" s="43"/>
      <c r="G46" s="43"/>
      <c r="H46" s="43"/>
      <c r="I46" s="43"/>
      <c r="J46" s="43"/>
      <c r="K46" s="43"/>
      <c r="L46" s="43"/>
      <c r="M46" s="43"/>
      <c r="N46" s="41"/>
      <c r="O46" s="5"/>
      <c r="P46" s="4"/>
      <c r="Q46" s="4"/>
      <c r="R46" s="4"/>
      <c r="S46" s="4"/>
      <c r="U46" s="17">
        <v>2009</v>
      </c>
      <c r="V46" s="20">
        <v>496900</v>
      </c>
      <c r="BA46" s="71">
        <v>2008</v>
      </c>
      <c r="BB46" s="72">
        <v>461500</v>
      </c>
    </row>
    <row r="47" spans="1:57" ht="26.25" customHeight="1" thickBot="1">
      <c r="A47" s="581" t="s">
        <v>106</v>
      </c>
      <c r="B47" s="581"/>
      <c r="C47" s="581"/>
      <c r="D47" s="581"/>
      <c r="E47" s="581"/>
      <c r="F47" s="581"/>
      <c r="G47" s="581"/>
      <c r="H47" s="581"/>
      <c r="I47" s="581"/>
      <c r="J47" s="581"/>
      <c r="K47" s="581"/>
      <c r="L47" s="581"/>
      <c r="M47" s="581"/>
      <c r="N47" s="581"/>
      <c r="O47" s="4"/>
      <c r="P47" s="4"/>
      <c r="Q47" s="4"/>
      <c r="R47" s="4"/>
      <c r="S47" s="4"/>
      <c r="U47" s="17">
        <v>2011</v>
      </c>
      <c r="V47" s="20">
        <v>535600</v>
      </c>
      <c r="BA47" s="71">
        <v>2009</v>
      </c>
      <c r="BB47" s="72">
        <v>496900</v>
      </c>
    </row>
    <row r="48" spans="1:57" ht="36.75" customHeight="1" thickBot="1">
      <c r="A48" s="583" t="s">
        <v>107</v>
      </c>
      <c r="B48" s="583"/>
      <c r="C48" s="583"/>
      <c r="D48" s="583"/>
      <c r="E48" s="583"/>
      <c r="F48" s="583"/>
      <c r="G48" s="583"/>
      <c r="H48" s="583"/>
      <c r="I48" s="583"/>
      <c r="J48" s="583"/>
      <c r="K48" s="583"/>
      <c r="L48" s="584" t="s">
        <v>56</v>
      </c>
      <c r="M48" s="584"/>
      <c r="N48" s="584"/>
      <c r="O48" s="4"/>
      <c r="P48" s="4"/>
      <c r="Q48" s="4"/>
      <c r="R48" s="4"/>
      <c r="S48" s="4"/>
      <c r="U48" s="17"/>
      <c r="V48" s="20"/>
      <c r="BA48" s="71">
        <v>2010</v>
      </c>
      <c r="BB48" s="72">
        <v>515000</v>
      </c>
    </row>
    <row r="49" spans="1:57" ht="135" customHeight="1" thickBot="1">
      <c r="A49" s="585" t="s">
        <v>111</v>
      </c>
      <c r="B49" s="585"/>
      <c r="C49" s="585"/>
      <c r="D49" s="585"/>
      <c r="E49" s="585"/>
      <c r="F49" s="585"/>
      <c r="G49" s="585"/>
      <c r="H49" s="585"/>
      <c r="I49" s="585"/>
      <c r="J49" s="585"/>
      <c r="K49" s="585"/>
      <c r="L49" s="586">
        <v>5</v>
      </c>
      <c r="M49" s="586"/>
      <c r="N49" s="586"/>
      <c r="O49" s="5"/>
      <c r="P49" s="4"/>
      <c r="Q49" s="4"/>
      <c r="R49" s="4"/>
      <c r="S49" s="4"/>
      <c r="U49" s="17">
        <v>2010</v>
      </c>
      <c r="V49" s="20">
        <v>515000</v>
      </c>
      <c r="BA49" s="69">
        <v>2011</v>
      </c>
      <c r="BB49" s="70">
        <v>535600</v>
      </c>
    </row>
    <row r="50" spans="1:57" ht="123" customHeight="1" thickBot="1">
      <c r="A50" s="585" t="s">
        <v>112</v>
      </c>
      <c r="B50" s="585"/>
      <c r="C50" s="585"/>
      <c r="D50" s="585"/>
      <c r="E50" s="585"/>
      <c r="F50" s="585"/>
      <c r="G50" s="585"/>
      <c r="H50" s="585"/>
      <c r="I50" s="585"/>
      <c r="J50" s="585"/>
      <c r="K50" s="585"/>
      <c r="L50" s="586">
        <v>5</v>
      </c>
      <c r="M50" s="586"/>
      <c r="N50" s="586"/>
      <c r="O50" s="5"/>
      <c r="P50" s="4"/>
      <c r="Q50" s="4"/>
      <c r="R50" s="4"/>
      <c r="S50" s="4"/>
      <c r="U50" s="17">
        <v>2010</v>
      </c>
      <c r="V50" s="20">
        <v>515000</v>
      </c>
      <c r="BA50" s="69">
        <v>2012</v>
      </c>
      <c r="BB50" s="70">
        <v>566700</v>
      </c>
    </row>
    <row r="51" spans="1:57" ht="30.75" thickBot="1">
      <c r="A51" s="44"/>
      <c r="B51" s="62"/>
      <c r="C51" s="44"/>
      <c r="D51" s="44"/>
      <c r="E51" s="44"/>
      <c r="F51" s="44"/>
      <c r="G51" s="44"/>
      <c r="H51" s="45"/>
      <c r="I51" s="45"/>
      <c r="J51" s="45"/>
      <c r="K51" s="46"/>
      <c r="L51" s="47"/>
      <c r="M51" s="47"/>
      <c r="N51" s="47"/>
      <c r="S51" s="8"/>
      <c r="U51" s="17">
        <v>2006</v>
      </c>
      <c r="V51" s="20">
        <v>408000</v>
      </c>
      <c r="BA51" s="69">
        <v>2013</v>
      </c>
      <c r="BB51" s="70">
        <v>589500</v>
      </c>
    </row>
    <row r="52" spans="1:57" ht="28.5" customHeight="1" thickBot="1">
      <c r="A52" s="581" t="s">
        <v>64</v>
      </c>
      <c r="B52" s="581"/>
      <c r="C52" s="581"/>
      <c r="D52" s="581"/>
      <c r="E52" s="581"/>
      <c r="F52" s="581"/>
      <c r="G52" s="581"/>
      <c r="H52" s="581"/>
      <c r="I52" s="581"/>
      <c r="J52" s="581"/>
      <c r="K52" s="581"/>
      <c r="L52" s="581"/>
      <c r="M52" s="581"/>
      <c r="N52" s="581"/>
      <c r="U52" s="17">
        <v>2005</v>
      </c>
      <c r="V52" s="20">
        <v>381500</v>
      </c>
      <c r="BA52" s="69">
        <v>2014</v>
      </c>
      <c r="BB52" s="70">
        <v>616000</v>
      </c>
    </row>
    <row r="53" spans="1:57" ht="51.75" customHeight="1" thickBot="1">
      <c r="A53" s="585" t="s">
        <v>113</v>
      </c>
      <c r="B53" s="585"/>
      <c r="C53" s="585"/>
      <c r="D53" s="585"/>
      <c r="E53" s="585"/>
      <c r="F53" s="585"/>
      <c r="G53" s="585"/>
      <c r="H53" s="585"/>
      <c r="I53" s="585"/>
      <c r="J53" s="585"/>
      <c r="K53" s="585"/>
      <c r="L53" s="584" t="s">
        <v>56</v>
      </c>
      <c r="M53" s="584"/>
      <c r="N53" s="584"/>
      <c r="O53" s="9"/>
      <c r="P53" s="10"/>
      <c r="U53" s="17">
        <v>2004</v>
      </c>
      <c r="V53" s="20">
        <v>358000</v>
      </c>
      <c r="BA53" s="69">
        <v>2015</v>
      </c>
      <c r="BB53" s="70">
        <v>644350</v>
      </c>
    </row>
    <row r="54" spans="1:57" ht="132.75" customHeight="1" thickBot="1">
      <c r="A54" s="585"/>
      <c r="B54" s="585"/>
      <c r="C54" s="585"/>
      <c r="D54" s="585"/>
      <c r="E54" s="585"/>
      <c r="F54" s="585"/>
      <c r="G54" s="585"/>
      <c r="H54" s="585"/>
      <c r="I54" s="585"/>
      <c r="J54" s="585"/>
      <c r="K54" s="585"/>
      <c r="L54" s="586">
        <v>1</v>
      </c>
      <c r="M54" s="586"/>
      <c r="N54" s="586"/>
      <c r="O54" s="9"/>
      <c r="P54" s="10"/>
      <c r="U54" s="17">
        <v>2003</v>
      </c>
      <c r="V54" s="20">
        <v>332000</v>
      </c>
      <c r="BA54" s="69">
        <v>2016</v>
      </c>
      <c r="BB54" s="70">
        <v>689455</v>
      </c>
    </row>
    <row r="55" spans="1:57" ht="36.75" customHeight="1" thickBot="1">
      <c r="A55" s="48"/>
      <c r="B55" s="63"/>
      <c r="C55" s="48"/>
      <c r="D55" s="48"/>
      <c r="E55" s="48"/>
      <c r="F55" s="48"/>
      <c r="G55" s="48"/>
      <c r="H55" s="48"/>
      <c r="I55" s="48"/>
      <c r="J55" s="48"/>
      <c r="K55" s="48"/>
      <c r="L55" s="48"/>
      <c r="M55" s="48"/>
      <c r="N55" s="48"/>
      <c r="O55" s="9"/>
      <c r="P55" s="10"/>
      <c r="U55" s="17">
        <v>2000</v>
      </c>
      <c r="V55" s="20">
        <v>260100</v>
      </c>
      <c r="BA55" s="69">
        <v>2017</v>
      </c>
      <c r="BB55" s="70">
        <v>737717</v>
      </c>
    </row>
    <row r="56" spans="1:57" ht="30.75" customHeight="1" thickBot="1">
      <c r="A56" s="581" t="s">
        <v>63</v>
      </c>
      <c r="B56" s="581"/>
      <c r="C56" s="581"/>
      <c r="D56" s="581"/>
      <c r="E56" s="581"/>
      <c r="F56" s="581"/>
      <c r="G56" s="581"/>
      <c r="H56" s="581"/>
      <c r="I56" s="581"/>
      <c r="J56" s="581"/>
      <c r="K56" s="581"/>
      <c r="L56" s="581"/>
      <c r="M56" s="581"/>
      <c r="N56" s="581"/>
      <c r="O56" s="9"/>
      <c r="P56" s="10"/>
      <c r="U56" s="17">
        <v>1999</v>
      </c>
      <c r="V56" s="20">
        <v>236438</v>
      </c>
      <c r="BA56" s="69">
        <v>2018</v>
      </c>
      <c r="BB56" s="70">
        <v>781242</v>
      </c>
      <c r="BD56" s="2" t="s">
        <v>68</v>
      </c>
      <c r="BE56" s="10" t="s">
        <v>69</v>
      </c>
    </row>
    <row r="57" spans="1:57" ht="33.75" customHeight="1" thickBot="1">
      <c r="A57" s="551" t="s">
        <v>57</v>
      </c>
      <c r="B57" s="551"/>
      <c r="C57" s="597" t="s">
        <v>58</v>
      </c>
      <c r="D57" s="597"/>
      <c r="E57" s="597"/>
      <c r="F57" s="597"/>
      <c r="G57" s="597"/>
      <c r="H57" s="597"/>
      <c r="I57" s="597"/>
      <c r="J57" s="597"/>
      <c r="K57" s="597"/>
      <c r="L57" s="586">
        <v>20</v>
      </c>
      <c r="M57" s="586"/>
      <c r="N57" s="586"/>
      <c r="O57" s="6"/>
      <c r="P57" s="10"/>
      <c r="U57" s="17">
        <v>1998</v>
      </c>
      <c r="V57" s="20">
        <v>203825</v>
      </c>
      <c r="BA57" s="69">
        <v>2019</v>
      </c>
      <c r="BB57" s="70">
        <v>828116</v>
      </c>
      <c r="BC57" s="49" t="str">
        <f>+H21</f>
        <v>INGENIERÍA DE PROYECTOS SAS</v>
      </c>
      <c r="BD57" s="2" t="s">
        <v>70</v>
      </c>
      <c r="BE57" s="2" t="s">
        <v>71</v>
      </c>
    </row>
    <row r="58" spans="1:57" ht="33.75" customHeight="1" thickBot="1">
      <c r="A58" s="551"/>
      <c r="B58" s="551"/>
      <c r="C58" s="597" t="s">
        <v>59</v>
      </c>
      <c r="D58" s="597"/>
      <c r="E58" s="597"/>
      <c r="F58" s="597"/>
      <c r="G58" s="597"/>
      <c r="H58" s="597"/>
      <c r="I58" s="597"/>
      <c r="J58" s="597"/>
      <c r="K58" s="597"/>
      <c r="L58" s="586"/>
      <c r="M58" s="586"/>
      <c r="N58" s="586"/>
      <c r="O58" s="6"/>
      <c r="P58" s="10"/>
      <c r="U58" s="17">
        <v>1997</v>
      </c>
      <c r="V58" s="20">
        <v>172005</v>
      </c>
      <c r="BA58" s="69">
        <v>2019</v>
      </c>
      <c r="BB58" s="70">
        <v>828116</v>
      </c>
      <c r="BC58" s="49" t="str">
        <f>+H22</f>
        <v>INGECO INGENIERÍA DE CONSTRUCCIONES SAS</v>
      </c>
      <c r="BD58" s="50">
        <v>45180</v>
      </c>
      <c r="BE58" s="2" t="s">
        <v>71</v>
      </c>
    </row>
    <row r="59" spans="1:57" ht="31.5" customHeight="1" thickBot="1">
      <c r="A59" s="551"/>
      <c r="B59" s="551"/>
      <c r="C59" s="597" t="s">
        <v>60</v>
      </c>
      <c r="D59" s="597"/>
      <c r="E59" s="597"/>
      <c r="F59" s="597"/>
      <c r="G59" s="597"/>
      <c r="H59" s="597"/>
      <c r="I59" s="597"/>
      <c r="J59" s="597"/>
      <c r="K59" s="597"/>
      <c r="L59" s="586"/>
      <c r="M59" s="586"/>
      <c r="N59" s="586"/>
      <c r="O59" s="6"/>
      <c r="P59" s="10"/>
      <c r="U59" s="17">
        <v>1996</v>
      </c>
      <c r="V59" s="20">
        <v>142125</v>
      </c>
      <c r="BA59" s="69">
        <v>2020</v>
      </c>
      <c r="BB59" s="70">
        <v>877803</v>
      </c>
    </row>
    <row r="60" spans="1:57" ht="32.25" customHeight="1" thickBot="1">
      <c r="A60" s="551"/>
      <c r="B60" s="551"/>
      <c r="C60" s="597" t="s">
        <v>61</v>
      </c>
      <c r="D60" s="597"/>
      <c r="E60" s="597"/>
      <c r="F60" s="597"/>
      <c r="G60" s="597"/>
      <c r="H60" s="597"/>
      <c r="I60" s="597"/>
      <c r="J60" s="597"/>
      <c r="K60" s="597"/>
      <c r="L60" s="586"/>
      <c r="M60" s="586"/>
      <c r="N60" s="586"/>
      <c r="O60" s="6"/>
      <c r="P60" s="10"/>
      <c r="U60" s="17">
        <v>1995</v>
      </c>
      <c r="V60" s="20">
        <v>118934</v>
      </c>
      <c r="BA60" s="69">
        <v>2021</v>
      </c>
      <c r="BB60" s="70">
        <v>908526</v>
      </c>
    </row>
    <row r="61" spans="1:57" ht="30" customHeight="1" thickBot="1">
      <c r="A61" s="551" t="s">
        <v>62</v>
      </c>
      <c r="B61" s="551"/>
      <c r="C61" s="597" t="s">
        <v>124</v>
      </c>
      <c r="D61" s="597"/>
      <c r="E61" s="597"/>
      <c r="F61" s="597"/>
      <c r="G61" s="597"/>
      <c r="H61" s="597"/>
      <c r="I61" s="597"/>
      <c r="J61" s="597"/>
      <c r="K61" s="597"/>
      <c r="L61" s="586"/>
      <c r="M61" s="586"/>
      <c r="N61" s="586"/>
      <c r="O61" s="6"/>
      <c r="P61" s="10"/>
      <c r="U61" s="17">
        <v>1994</v>
      </c>
      <c r="V61" s="20">
        <v>98700</v>
      </c>
      <c r="BA61" s="69">
        <v>2022</v>
      </c>
      <c r="BB61" s="70">
        <v>1000000</v>
      </c>
    </row>
    <row r="62" spans="1:57" ht="30.75" thickBot="1">
      <c r="A62" s="44"/>
      <c r="B62" s="62"/>
      <c r="C62" s="44"/>
      <c r="D62" s="44"/>
      <c r="E62" s="44"/>
      <c r="F62" s="44"/>
      <c r="G62" s="44"/>
      <c r="H62" s="45"/>
      <c r="I62" s="45"/>
      <c r="J62" s="45"/>
      <c r="K62" s="46"/>
      <c r="L62" s="47"/>
      <c r="M62" s="47"/>
      <c r="N62" s="47"/>
      <c r="S62" s="8"/>
      <c r="U62" s="17">
        <v>2006</v>
      </c>
      <c r="V62" s="20">
        <v>408000</v>
      </c>
      <c r="BA62" s="69">
        <v>2023</v>
      </c>
      <c r="BB62" s="70">
        <v>1160000</v>
      </c>
    </row>
    <row r="63" spans="1:57" ht="28.5" customHeight="1" thickBot="1">
      <c r="A63" s="581" t="s">
        <v>118</v>
      </c>
      <c r="B63" s="581"/>
      <c r="C63" s="581"/>
      <c r="D63" s="581"/>
      <c r="E63" s="581"/>
      <c r="F63" s="581"/>
      <c r="G63" s="581"/>
      <c r="H63" s="581"/>
      <c r="I63" s="581"/>
      <c r="J63" s="581"/>
      <c r="K63" s="581"/>
      <c r="L63" s="581"/>
      <c r="M63" s="581"/>
      <c r="N63" s="581"/>
      <c r="U63" s="17">
        <v>2005</v>
      </c>
      <c r="V63" s="20">
        <v>381500</v>
      </c>
      <c r="BA63" s="69">
        <v>2024</v>
      </c>
      <c r="BB63" s="70">
        <v>1300000</v>
      </c>
    </row>
    <row r="64" spans="1:57" ht="63.75" customHeight="1" thickBot="1">
      <c r="A64" s="585" t="s">
        <v>114</v>
      </c>
      <c r="B64" s="585"/>
      <c r="C64" s="585"/>
      <c r="D64" s="585"/>
      <c r="E64" s="585"/>
      <c r="F64" s="585"/>
      <c r="G64" s="585"/>
      <c r="H64" s="585"/>
      <c r="I64" s="585"/>
      <c r="J64" s="585"/>
      <c r="K64" s="585"/>
      <c r="L64" s="584" t="s">
        <v>56</v>
      </c>
      <c r="M64" s="584"/>
      <c r="N64" s="584"/>
      <c r="O64" s="9"/>
      <c r="P64" s="10"/>
      <c r="U64" s="17">
        <v>2004</v>
      </c>
      <c r="V64" s="20">
        <v>358000</v>
      </c>
    </row>
    <row r="65" spans="1:22" ht="324" customHeight="1" thickBot="1">
      <c r="A65" s="585"/>
      <c r="B65" s="585"/>
      <c r="C65" s="585"/>
      <c r="D65" s="585"/>
      <c r="E65" s="585"/>
      <c r="F65" s="585"/>
      <c r="G65" s="585"/>
      <c r="H65" s="585"/>
      <c r="I65" s="585"/>
      <c r="J65" s="585"/>
      <c r="K65" s="585"/>
      <c r="L65" s="586">
        <v>1</v>
      </c>
      <c r="M65" s="586"/>
      <c r="N65" s="586"/>
      <c r="O65" s="9"/>
      <c r="P65" s="10"/>
      <c r="U65" s="17">
        <v>2003</v>
      </c>
      <c r="V65" s="20">
        <v>332000</v>
      </c>
    </row>
    <row r="66" spans="1:22" ht="30" customHeight="1" thickBot="1">
      <c r="A66" s="598"/>
      <c r="B66" s="598"/>
      <c r="C66" s="598"/>
      <c r="D66" s="598"/>
      <c r="E66" s="598"/>
      <c r="F66" s="598"/>
      <c r="G66" s="598"/>
      <c r="H66" s="598"/>
      <c r="I66" s="598"/>
      <c r="J66" s="598"/>
      <c r="K66" s="598"/>
      <c r="L66" s="598"/>
      <c r="M66" s="598"/>
      <c r="N66" s="598"/>
      <c r="O66" s="6"/>
      <c r="P66" s="10"/>
      <c r="U66" s="17">
        <v>1993</v>
      </c>
      <c r="V66" s="20">
        <v>81510</v>
      </c>
    </row>
    <row r="67" spans="1:22" ht="30" customHeight="1" thickBot="1">
      <c r="A67" s="581" t="s">
        <v>117</v>
      </c>
      <c r="B67" s="581"/>
      <c r="C67" s="581"/>
      <c r="D67" s="581"/>
      <c r="E67" s="581"/>
      <c r="F67" s="581"/>
      <c r="G67" s="581"/>
      <c r="H67" s="581"/>
      <c r="I67" s="581"/>
      <c r="J67" s="581"/>
      <c r="K67" s="581"/>
      <c r="L67" s="581"/>
      <c r="M67" s="581"/>
      <c r="N67" s="581"/>
      <c r="O67" s="6"/>
      <c r="P67" s="10"/>
      <c r="U67" s="17"/>
      <c r="V67" s="20"/>
    </row>
    <row r="68" spans="1:22" ht="30" customHeight="1" thickBot="1">
      <c r="A68" s="599" t="s">
        <v>115</v>
      </c>
      <c r="B68" s="600"/>
      <c r="C68" s="600"/>
      <c r="D68" s="600"/>
      <c r="E68" s="600"/>
      <c r="F68" s="600"/>
      <c r="G68" s="600"/>
      <c r="H68" s="600"/>
      <c r="I68" s="600"/>
      <c r="J68" s="600"/>
      <c r="K68" s="601"/>
      <c r="L68" s="605">
        <v>0.25</v>
      </c>
      <c r="M68" s="606"/>
      <c r="N68" s="607"/>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08"/>
      <c r="M72" s="609"/>
      <c r="N72" s="610"/>
      <c r="O72" s="6"/>
      <c r="P72" s="10"/>
      <c r="U72" s="17"/>
      <c r="V72" s="20"/>
    </row>
    <row r="73" spans="1:22" ht="30" customHeight="1" thickBot="1">
      <c r="A73" s="602"/>
      <c r="B73" s="603"/>
      <c r="C73" s="603"/>
      <c r="D73" s="603"/>
      <c r="E73" s="603"/>
      <c r="F73" s="603"/>
      <c r="G73" s="603"/>
      <c r="H73" s="603"/>
      <c r="I73" s="603"/>
      <c r="J73" s="603"/>
      <c r="K73" s="604"/>
      <c r="L73" s="611"/>
      <c r="M73" s="612"/>
      <c r="N73" s="613"/>
      <c r="O73" s="6"/>
      <c r="P73" s="10"/>
      <c r="U73" s="17"/>
      <c r="V73" s="20"/>
    </row>
    <row r="74" spans="1:22" ht="30" customHeight="1" thickBot="1">
      <c r="A74" s="598"/>
      <c r="B74" s="598"/>
      <c r="C74" s="598"/>
      <c r="D74" s="598"/>
      <c r="E74" s="598"/>
      <c r="F74" s="598"/>
      <c r="G74" s="598"/>
      <c r="H74" s="598"/>
      <c r="I74" s="598"/>
      <c r="J74" s="598"/>
      <c r="K74" s="598"/>
      <c r="L74" s="598"/>
      <c r="M74" s="598"/>
      <c r="N74" s="598"/>
      <c r="O74" s="6"/>
      <c r="P74" s="10"/>
      <c r="U74" s="17"/>
      <c r="V74" s="20"/>
    </row>
    <row r="75" spans="1:22" ht="30" customHeight="1" thickBot="1">
      <c r="A75" s="581" t="s">
        <v>67</v>
      </c>
      <c r="B75" s="581"/>
      <c r="C75" s="581"/>
      <c r="D75" s="581"/>
      <c r="E75" s="581"/>
      <c r="F75" s="581"/>
      <c r="G75" s="581"/>
      <c r="H75" s="581"/>
      <c r="I75" s="581"/>
      <c r="J75" s="581"/>
      <c r="K75" s="581"/>
      <c r="L75" s="581"/>
      <c r="M75" s="581"/>
      <c r="N75" s="581"/>
      <c r="O75" s="6"/>
      <c r="P75" s="10"/>
      <c r="U75" s="17"/>
      <c r="V75" s="20"/>
    </row>
    <row r="76" spans="1:22" s="10" customFormat="1" ht="30" customHeight="1" thickBot="1">
      <c r="A76" s="599" t="s">
        <v>116</v>
      </c>
      <c r="B76" s="625"/>
      <c r="C76" s="625"/>
      <c r="D76" s="625"/>
      <c r="E76" s="625"/>
      <c r="F76" s="625"/>
      <c r="G76" s="625"/>
      <c r="H76" s="625"/>
      <c r="I76" s="625"/>
      <c r="J76" s="625"/>
      <c r="K76" s="626"/>
      <c r="L76" s="605">
        <v>0.25</v>
      </c>
      <c r="M76" s="606"/>
      <c r="N76" s="607"/>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27"/>
      <c r="B80" s="628"/>
      <c r="C80" s="628"/>
      <c r="D80" s="628"/>
      <c r="E80" s="628"/>
      <c r="F80" s="628"/>
      <c r="G80" s="628"/>
      <c r="H80" s="628"/>
      <c r="I80" s="628"/>
      <c r="J80" s="628"/>
      <c r="K80" s="629"/>
      <c r="L80" s="608"/>
      <c r="M80" s="609"/>
      <c r="N80" s="610"/>
      <c r="O80" s="6"/>
      <c r="U80" s="27"/>
      <c r="V80" s="28"/>
    </row>
    <row r="81" spans="1:22" s="10" customFormat="1" ht="30" customHeight="1" thickBot="1">
      <c r="A81" s="630"/>
      <c r="B81" s="631"/>
      <c r="C81" s="631"/>
      <c r="D81" s="631"/>
      <c r="E81" s="631"/>
      <c r="F81" s="631"/>
      <c r="G81" s="631"/>
      <c r="H81" s="631"/>
      <c r="I81" s="631"/>
      <c r="J81" s="631"/>
      <c r="K81" s="632"/>
      <c r="L81" s="611"/>
      <c r="M81" s="612"/>
      <c r="N81" s="613"/>
      <c r="O81" s="6"/>
      <c r="U81" s="27"/>
      <c r="V81" s="28"/>
    </row>
    <row r="82" spans="1:22" s="10" customFormat="1" ht="30" customHeight="1" thickBot="1">
      <c r="A82" s="598"/>
      <c r="B82" s="598"/>
      <c r="C82" s="598"/>
      <c r="D82" s="598"/>
      <c r="E82" s="598"/>
      <c r="F82" s="598"/>
      <c r="G82" s="598"/>
      <c r="H82" s="598"/>
      <c r="I82" s="598"/>
      <c r="J82" s="598"/>
      <c r="K82" s="598"/>
      <c r="L82" s="598"/>
      <c r="M82" s="598"/>
      <c r="N82" s="598"/>
      <c r="O82" s="6"/>
      <c r="U82" s="27"/>
      <c r="V82" s="28"/>
    </row>
    <row r="83" spans="1:22" ht="21" thickBot="1">
      <c r="A83" s="633" t="s">
        <v>17</v>
      </c>
      <c r="B83" s="633"/>
      <c r="C83" s="633"/>
      <c r="D83" s="633"/>
      <c r="E83" s="633"/>
      <c r="F83" s="633"/>
      <c r="G83" s="633"/>
      <c r="H83" s="634" t="s">
        <v>6</v>
      </c>
      <c r="I83" s="634"/>
      <c r="J83" s="634"/>
      <c r="K83" s="634"/>
      <c r="L83" s="635">
        <f>+L65+L57+L54+L50+L49+L68+L76</f>
        <v>32.5</v>
      </c>
      <c r="M83" s="635"/>
      <c r="N83" s="635"/>
      <c r="O83" s="6"/>
      <c r="P83" s="10"/>
      <c r="U83" s="17">
        <v>1992</v>
      </c>
      <c r="V83" s="20">
        <v>65190</v>
      </c>
    </row>
    <row r="84" spans="1:22" ht="25.5" customHeight="1" thickBot="1">
      <c r="A84" s="614" t="s">
        <v>66</v>
      </c>
      <c r="B84" s="615"/>
      <c r="C84" s="615"/>
      <c r="D84" s="615"/>
      <c r="E84" s="615"/>
      <c r="F84" s="615"/>
      <c r="G84" s="615"/>
      <c r="H84" s="615"/>
      <c r="I84" s="615"/>
      <c r="J84" s="615"/>
      <c r="K84" s="615"/>
      <c r="L84" s="615"/>
      <c r="M84" s="615"/>
      <c r="N84" s="616"/>
      <c r="O84" s="6"/>
      <c r="P84" s="10"/>
      <c r="U84" s="17">
        <v>1991</v>
      </c>
      <c r="V84" s="20">
        <v>51720</v>
      </c>
    </row>
    <row r="85" spans="1:22" ht="195" customHeight="1" thickBot="1">
      <c r="A85" s="636" t="s">
        <v>639</v>
      </c>
      <c r="B85" s="636"/>
      <c r="C85" s="636"/>
      <c r="D85" s="636"/>
      <c r="E85" s="636"/>
      <c r="F85" s="636"/>
      <c r="G85" s="636"/>
      <c r="H85" s="636"/>
      <c r="I85" s="636"/>
      <c r="J85" s="636"/>
      <c r="K85" s="636"/>
      <c r="L85" s="636"/>
      <c r="M85" s="636"/>
      <c r="N85" s="636"/>
      <c r="O85" s="6"/>
      <c r="P85" s="10"/>
      <c r="U85" s="21">
        <v>1990</v>
      </c>
      <c r="V85" s="22">
        <v>41025</v>
      </c>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c r="A95" s="636"/>
      <c r="B95" s="636"/>
      <c r="C95" s="636"/>
      <c r="D95" s="636"/>
      <c r="E95" s="636"/>
      <c r="F95" s="636"/>
      <c r="G95" s="636"/>
      <c r="H95" s="636"/>
      <c r="I95" s="636"/>
      <c r="J95" s="636"/>
      <c r="K95" s="636"/>
      <c r="L95" s="636"/>
      <c r="M95" s="636"/>
      <c r="N95" s="636"/>
      <c r="O95" s="6"/>
      <c r="P95" s="10"/>
    </row>
    <row r="96" spans="1:22">
      <c r="A96" s="636"/>
      <c r="B96" s="636"/>
      <c r="C96" s="636"/>
      <c r="D96" s="636"/>
      <c r="E96" s="636"/>
      <c r="F96" s="636"/>
      <c r="G96" s="636"/>
      <c r="H96" s="636"/>
      <c r="I96" s="636"/>
      <c r="J96" s="636"/>
      <c r="K96" s="636"/>
      <c r="L96" s="636"/>
      <c r="M96" s="636"/>
      <c r="N96" s="636"/>
      <c r="O96" s="6"/>
      <c r="P96" s="10"/>
    </row>
    <row r="97" spans="1:16">
      <c r="A97" s="656"/>
      <c r="B97" s="656"/>
      <c r="C97" s="656"/>
      <c r="D97" s="656"/>
      <c r="E97" s="656"/>
      <c r="F97" s="656"/>
      <c r="G97" s="656"/>
      <c r="H97" s="656"/>
      <c r="I97" s="656"/>
      <c r="J97" s="656"/>
      <c r="K97" s="656"/>
      <c r="L97" s="656"/>
      <c r="M97" s="656"/>
      <c r="N97" s="656"/>
      <c r="O97" s="6"/>
      <c r="P97" s="10"/>
    </row>
    <row r="98" spans="1:16" ht="78" customHeight="1">
      <c r="A98" s="617" t="s">
        <v>81</v>
      </c>
      <c r="B98" s="618"/>
      <c r="C98" s="618"/>
      <c r="D98" s="618"/>
      <c r="E98" s="619"/>
      <c r="F98" s="620"/>
      <c r="G98" s="621"/>
      <c r="H98" s="621"/>
      <c r="I98" s="621"/>
      <c r="J98" s="621"/>
      <c r="K98" s="621"/>
      <c r="L98" s="621"/>
      <c r="M98" s="621"/>
      <c r="N98" s="622"/>
      <c r="O98" s="6"/>
      <c r="P98" s="10"/>
    </row>
    <row r="99" spans="1:16" ht="159" customHeight="1">
      <c r="A99" s="623" t="s">
        <v>123</v>
      </c>
      <c r="B99" s="623"/>
      <c r="C99" s="623"/>
      <c r="D99" s="623"/>
      <c r="E99" s="623"/>
      <c r="F99" s="624" t="s">
        <v>82</v>
      </c>
      <c r="G99" s="624"/>
      <c r="H99" s="624"/>
      <c r="I99" s="624"/>
      <c r="J99" s="624"/>
      <c r="K99" s="624"/>
      <c r="L99" s="624"/>
      <c r="M99" s="624"/>
      <c r="N99" s="624"/>
      <c r="O99" s="6"/>
      <c r="P99" s="10"/>
    </row>
    <row r="100" spans="1:16" ht="213" customHeight="1">
      <c r="A100" s="640"/>
      <c r="B100" s="641"/>
      <c r="C100" s="641"/>
      <c r="D100" s="641"/>
      <c r="E100" s="642"/>
      <c r="F100" s="620"/>
      <c r="G100" s="621"/>
      <c r="H100" s="621"/>
      <c r="I100" s="621"/>
      <c r="J100" s="621"/>
      <c r="K100" s="621"/>
      <c r="L100" s="621"/>
      <c r="M100" s="622"/>
      <c r="N100" s="66" t="s">
        <v>6</v>
      </c>
      <c r="O100" s="6"/>
      <c r="P100" s="10"/>
    </row>
    <row r="101" spans="1:16" ht="156.75" customHeight="1">
      <c r="A101" s="643" t="s">
        <v>83</v>
      </c>
      <c r="B101" s="644"/>
      <c r="C101" s="644"/>
      <c r="D101" s="644"/>
      <c r="E101" s="644"/>
      <c r="F101" s="644"/>
      <c r="G101" s="644"/>
      <c r="H101" s="644"/>
      <c r="I101" s="60"/>
      <c r="J101" s="60"/>
      <c r="K101" s="60"/>
      <c r="L101" s="60"/>
      <c r="M101" s="60"/>
      <c r="N101" s="60"/>
      <c r="O101" s="6"/>
      <c r="P101" s="10"/>
    </row>
    <row r="102" spans="1:16" s="77" customFormat="1" ht="66.75" customHeight="1">
      <c r="A102" s="75"/>
      <c r="B102" s="645" t="s">
        <v>141</v>
      </c>
      <c r="C102" s="646"/>
      <c r="D102" s="647"/>
      <c r="E102" s="78" t="s">
        <v>88</v>
      </c>
      <c r="F102" s="79" t="s">
        <v>89</v>
      </c>
      <c r="G102" s="83" t="s">
        <v>105</v>
      </c>
      <c r="H102" s="121"/>
      <c r="I102" s="648"/>
      <c r="J102" s="648"/>
      <c r="K102" s="648"/>
      <c r="L102" s="648"/>
      <c r="M102" s="648"/>
      <c r="N102" s="648"/>
      <c r="O102" s="76"/>
    </row>
    <row r="103" spans="1:16" ht="46.5" customHeight="1">
      <c r="A103" s="132">
        <v>1</v>
      </c>
      <c r="B103" s="637" t="s">
        <v>136</v>
      </c>
      <c r="C103" s="637"/>
      <c r="D103" s="637"/>
      <c r="E103" s="80">
        <v>16065000</v>
      </c>
      <c r="F103" s="134">
        <v>16042050</v>
      </c>
      <c r="G103" s="98" t="str">
        <f>+IF(F103&gt;E103, "CAUSAL DE RECHAZO M", "CUMPLE")</f>
        <v>CUMPLE</v>
      </c>
      <c r="H103" s="135" t="s">
        <v>6</v>
      </c>
      <c r="O103" s="6"/>
      <c r="P103" s="10"/>
    </row>
    <row r="104" spans="1:16" ht="57.75" customHeight="1">
      <c r="A104" s="132">
        <v>2</v>
      </c>
      <c r="B104" s="637" t="s">
        <v>137</v>
      </c>
      <c r="C104" s="637"/>
      <c r="D104" s="637"/>
      <c r="E104" s="80">
        <v>376740000</v>
      </c>
      <c r="F104" s="134">
        <v>376731875</v>
      </c>
      <c r="G104" s="98" t="str">
        <f t="shared" ref="G104:G106" si="6">+IF(F104&gt;E104, "CAUSAL DE RECHAZO M", "CUMPLE")</f>
        <v>CUMPLE</v>
      </c>
      <c r="H104" s="135" t="s">
        <v>6</v>
      </c>
      <c r="N104" s="7"/>
      <c r="O104" s="10"/>
      <c r="P104" s="10"/>
    </row>
    <row r="105" spans="1:16" ht="39" customHeight="1">
      <c r="A105" s="132">
        <v>3</v>
      </c>
      <c r="B105" s="637" t="s">
        <v>138</v>
      </c>
      <c r="C105" s="637"/>
      <c r="D105" s="637"/>
      <c r="E105" s="80">
        <v>105000000</v>
      </c>
      <c r="F105" s="134">
        <v>105000000</v>
      </c>
      <c r="G105" s="98" t="str">
        <f t="shared" si="6"/>
        <v>CUMPLE</v>
      </c>
      <c r="H105" s="135" t="s">
        <v>6</v>
      </c>
    </row>
    <row r="106" spans="1:16" ht="39" customHeight="1">
      <c r="A106" s="133">
        <v>4</v>
      </c>
      <c r="B106" s="649" t="s">
        <v>140</v>
      </c>
      <c r="C106" s="650"/>
      <c r="D106" s="651"/>
      <c r="E106" s="131">
        <v>77258613</v>
      </c>
      <c r="F106" s="134">
        <v>77258075</v>
      </c>
      <c r="G106" s="98" t="str">
        <f t="shared" si="6"/>
        <v>CUMPLE</v>
      </c>
      <c r="H106" s="135" t="s">
        <v>6</v>
      </c>
    </row>
    <row r="107" spans="1:16" ht="46.5" customHeight="1">
      <c r="A107" s="132">
        <v>5</v>
      </c>
      <c r="B107" s="638" t="s">
        <v>84</v>
      </c>
      <c r="C107" s="638"/>
      <c r="D107" s="638"/>
      <c r="E107" s="102">
        <v>684325699</v>
      </c>
      <c r="F107" s="134">
        <v>684288080</v>
      </c>
      <c r="G107" s="98" t="str">
        <f>+IF(F107&gt;E107, "CAUSAL DE RECHAZO L", "CUMPLE")</f>
        <v>CUMPLE</v>
      </c>
      <c r="H107" s="135" t="s">
        <v>6</v>
      </c>
    </row>
    <row r="108" spans="1:16" ht="99" customHeight="1">
      <c r="E108" s="639" t="s">
        <v>90</v>
      </c>
      <c r="F108" s="639"/>
      <c r="G108" s="639"/>
      <c r="H108" s="135" t="str">
        <f>+IF(OR(H103="NO CUMPLE",H104="NO CUMPLE",H105="NO CUMPLE",H107="NO CUMPLE"), "NO CUMPLE", "CUMPLE")</f>
        <v>CUMPLE</v>
      </c>
    </row>
    <row r="110" spans="1:16" ht="27.75">
      <c r="B110" s="130" t="s">
        <v>139</v>
      </c>
    </row>
    <row r="114" spans="3:3">
      <c r="C114" s="13"/>
    </row>
    <row r="115" spans="3:3">
      <c r="C115" s="13"/>
    </row>
    <row r="117" spans="3:3">
      <c r="C117" s="13"/>
    </row>
    <row r="119" spans="3:3">
      <c r="C119" s="13"/>
    </row>
    <row r="130" ht="4.5" customHeight="1"/>
  </sheetData>
  <mergeCells count="109">
    <mergeCell ref="B104:D104"/>
    <mergeCell ref="B105:D105"/>
    <mergeCell ref="B106:D106"/>
    <mergeCell ref="B107:D107"/>
    <mergeCell ref="E108:G108"/>
    <mergeCell ref="A100:E100"/>
    <mergeCell ref="F100:M100"/>
    <mergeCell ref="A101:H101"/>
    <mergeCell ref="B102:D102"/>
    <mergeCell ref="I102:N102"/>
    <mergeCell ref="B103:D103"/>
    <mergeCell ref="A84:N84"/>
    <mergeCell ref="A98:E98"/>
    <mergeCell ref="F98:N98"/>
    <mergeCell ref="A99:E99"/>
    <mergeCell ref="F99:N99"/>
    <mergeCell ref="A76:K81"/>
    <mergeCell ref="L76:N81"/>
    <mergeCell ref="A82:N82"/>
    <mergeCell ref="A83:G83"/>
    <mergeCell ref="H83:K83"/>
    <mergeCell ref="L83:N83"/>
    <mergeCell ref="A85:N97"/>
    <mergeCell ref="A66:N66"/>
    <mergeCell ref="A67:N67"/>
    <mergeCell ref="A68:K73"/>
    <mergeCell ref="L68:N73"/>
    <mergeCell ref="A74:N74"/>
    <mergeCell ref="A75:N75"/>
    <mergeCell ref="C60:K60"/>
    <mergeCell ref="A61:B61"/>
    <mergeCell ref="C61:K61"/>
    <mergeCell ref="A63:N63"/>
    <mergeCell ref="A64:K65"/>
    <mergeCell ref="L64:N64"/>
    <mergeCell ref="L65:N65"/>
    <mergeCell ref="A52:N52"/>
    <mergeCell ref="A53:K54"/>
    <mergeCell ref="L53:N53"/>
    <mergeCell ref="L54:N54"/>
    <mergeCell ref="A56:N56"/>
    <mergeCell ref="A57:B60"/>
    <mergeCell ref="C57:K57"/>
    <mergeCell ref="L57:N61"/>
    <mergeCell ref="C58:K58"/>
    <mergeCell ref="C59:K59"/>
    <mergeCell ref="A47:N47"/>
    <mergeCell ref="A48:K48"/>
    <mergeCell ref="L48:N48"/>
    <mergeCell ref="A49:K49"/>
    <mergeCell ref="L49:N49"/>
    <mergeCell ref="A50:K50"/>
    <mergeCell ref="L50:N50"/>
    <mergeCell ref="A41:B41"/>
    <mergeCell ref="D41:E41"/>
    <mergeCell ref="A43:N43"/>
    <mergeCell ref="A44:K44"/>
    <mergeCell ref="L44:N44"/>
    <mergeCell ref="A45:K45"/>
    <mergeCell ref="L45:N45"/>
    <mergeCell ref="A39:D40"/>
    <mergeCell ref="E39:L39"/>
    <mergeCell ref="M39:N39"/>
    <mergeCell ref="E40:L40"/>
    <mergeCell ref="M40:N40"/>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3:K83">
    <cfRule type="containsText" dxfId="3367" priority="54" operator="containsText" text="SUBSANAR">
      <formula>NOT(ISERROR(SEARCH("SUBSANAR",H83)))</formula>
    </cfRule>
  </conditionalFormatting>
  <conditionalFormatting sqref="H83:L83 N42:O42 H4:H16 O43">
    <cfRule type="cellIs" dxfId="3366" priority="66" operator="equal">
      <formula>"NO CUMPLE"</formula>
    </cfRule>
    <cfRule type="cellIs" dxfId="3365" priority="67" operator="equal">
      <formula>"CUMPLE"</formula>
    </cfRule>
    <cfRule type="cellIs" dxfId="3364" priority="68" operator="equal">
      <formula>100</formula>
    </cfRule>
  </conditionalFormatting>
  <conditionalFormatting sqref="L45">
    <cfRule type="cellIs" dxfId="3363" priority="72" operator="equal">
      <formula>"NO CUMPLE"</formula>
    </cfRule>
    <cfRule type="cellIs" dxfId="3362" priority="73" operator="equal">
      <formula>"CUMPLE"</formula>
    </cfRule>
    <cfRule type="cellIs" dxfId="3361" priority="74" operator="equal">
      <formula>100</formula>
    </cfRule>
  </conditionalFormatting>
  <conditionalFormatting sqref="L49:L50">
    <cfRule type="cellIs" dxfId="3360" priority="78" operator="equal">
      <formula>"NO CUMPLE"</formula>
    </cfRule>
    <cfRule type="cellIs" dxfId="3359" priority="79" operator="equal">
      <formula>"CUMPLE"</formula>
    </cfRule>
    <cfRule type="cellIs" dxfId="3358" priority="80" operator="equal">
      <formula>100</formula>
    </cfRule>
  </conditionalFormatting>
  <conditionalFormatting sqref="L54">
    <cfRule type="cellIs" dxfId="3357" priority="58" operator="equal">
      <formula>"NO CUMPLE"</formula>
    </cfRule>
    <cfRule type="cellIs" dxfId="3356" priority="59" operator="equal">
      <formula>"CUMPLE"</formula>
    </cfRule>
    <cfRule type="cellIs" dxfId="3355" priority="60" operator="equal">
      <formula>100</formula>
    </cfRule>
  </conditionalFormatting>
  <conditionalFormatting sqref="L57">
    <cfRule type="cellIs" dxfId="3354" priority="69" operator="equal">
      <formula>"NO CUMPLE"</formula>
    </cfRule>
    <cfRule type="cellIs" dxfId="3353" priority="70" operator="equal">
      <formula>"CUMPLE"</formula>
    </cfRule>
    <cfRule type="cellIs" dxfId="3352" priority="71" operator="equal">
      <formula>100</formula>
    </cfRule>
  </conditionalFormatting>
  <conditionalFormatting sqref="L65">
    <cfRule type="cellIs" dxfId="3351" priority="55" operator="equal">
      <formula>"NO CUMPLE"</formula>
    </cfRule>
    <cfRule type="cellIs" dxfId="3350" priority="56" operator="equal">
      <formula>"CUMPLE"</formula>
    </cfRule>
    <cfRule type="cellIs" dxfId="3349" priority="57" operator="equal">
      <formula>100</formula>
    </cfRule>
  </conditionalFormatting>
  <conditionalFormatting sqref="N21:N23">
    <cfRule type="cellIs" dxfId="3348" priority="61" operator="equal">
      <formula>"NO"</formula>
    </cfRule>
    <cfRule type="cellIs" dxfId="3347" priority="62" operator="equal">
      <formula>"SI"</formula>
    </cfRule>
  </conditionalFormatting>
  <conditionalFormatting sqref="N24">
    <cfRule type="cellIs" dxfId="3346" priority="63" operator="equal">
      <formula>"NO CUMPLE"</formula>
    </cfRule>
    <cfRule type="cellIs" dxfId="3345" priority="64" operator="equal">
      <formula>"CUMPLE"</formula>
    </cfRule>
    <cfRule type="cellIs" dxfId="3344" priority="65" operator="equal">
      <formula>100</formula>
    </cfRule>
  </conditionalFormatting>
  <conditionalFormatting sqref="N40">
    <cfRule type="cellIs" dxfId="3343" priority="84" operator="equal">
      <formula>"NO CUMPLE"</formula>
    </cfRule>
    <cfRule type="cellIs" dxfId="3342" priority="85" operator="equal">
      <formula>"CUMPLE"</formula>
    </cfRule>
    <cfRule type="cellIs" dxfId="3341" priority="86" operator="equal">
      <formula>100</formula>
    </cfRule>
  </conditionalFormatting>
  <conditionalFormatting sqref="N46:O46">
    <cfRule type="cellIs" dxfId="3340" priority="81" operator="equal">
      <formula>"NO CUMPLE"</formula>
    </cfRule>
    <cfRule type="cellIs" dxfId="3339" priority="82" operator="equal">
      <formula>"CUMPLE"</formula>
    </cfRule>
    <cfRule type="cellIs" dxfId="3338" priority="83" operator="equal">
      <formula>100</formula>
    </cfRule>
  </conditionalFormatting>
  <conditionalFormatting sqref="O49:O50">
    <cfRule type="cellIs" dxfId="3337" priority="75" operator="equal">
      <formula>"NO CUMPLE"</formula>
    </cfRule>
    <cfRule type="cellIs" dxfId="3336" priority="76" operator="equal">
      <formula>"CUMPLE"</formula>
    </cfRule>
    <cfRule type="cellIs" dxfId="3335" priority="77" operator="equal">
      <formula>100</formula>
    </cfRule>
  </conditionalFormatting>
  <conditionalFormatting sqref="I33:J35">
    <cfRule type="cellIs" dxfId="3334" priority="53" stopIfTrue="1" operator="greaterThan">
      <formula>0</formula>
    </cfRule>
  </conditionalFormatting>
  <conditionalFormatting sqref="N100">
    <cfRule type="cellIs" dxfId="3333" priority="50" operator="equal">
      <formula>"NO CUMPLE"</formula>
    </cfRule>
    <cfRule type="cellIs" dxfId="3332" priority="51" operator="equal">
      <formula>"CUMPLE"</formula>
    </cfRule>
    <cfRule type="cellIs" dxfId="3331" priority="52" operator="equal">
      <formula>100</formula>
    </cfRule>
  </conditionalFormatting>
  <conditionalFormatting sqref="H103:H107">
    <cfRule type="cellIs" dxfId="3330" priority="47" operator="equal">
      <formula>"NO CUMPLE"</formula>
    </cfRule>
    <cfRule type="cellIs" dxfId="3329" priority="48" operator="equal">
      <formula>"CUMPLE"</formula>
    </cfRule>
    <cfRule type="cellIs" dxfId="3328" priority="49" operator="equal">
      <formula>100</formula>
    </cfRule>
  </conditionalFormatting>
  <conditionalFormatting sqref="H108">
    <cfRule type="cellIs" dxfId="3327" priority="44" operator="equal">
      <formula>"NO CUMPLE"</formula>
    </cfRule>
    <cfRule type="cellIs" dxfId="3326" priority="45" operator="equal">
      <formula>"CUMPLE"</formula>
    </cfRule>
    <cfRule type="cellIs" dxfId="3325" priority="46" operator="equal">
      <formula>100</formula>
    </cfRule>
  </conditionalFormatting>
  <conditionalFormatting sqref="G103:G107">
    <cfRule type="cellIs" dxfId="3324" priority="43" operator="equal">
      <formula>"CAUSAL DE RECHAZO L"</formula>
    </cfRule>
  </conditionalFormatting>
  <conditionalFormatting sqref="H6">
    <cfRule type="cellIs" dxfId="3323" priority="40" operator="equal">
      <formula>"NO CUMPLE"</formula>
    </cfRule>
    <cfRule type="cellIs" dxfId="3322" priority="41" operator="equal">
      <formula>"CUMPLE"</formula>
    </cfRule>
    <cfRule type="cellIs" dxfId="3321" priority="42" operator="equal">
      <formula>100</formula>
    </cfRule>
  </conditionalFormatting>
  <conditionalFormatting sqref="G33">
    <cfRule type="cellIs" dxfId="3320" priority="37" operator="equal">
      <formula>"NO CUMPLE"</formula>
    </cfRule>
    <cfRule type="cellIs" dxfId="3319" priority="38" operator="equal">
      <formula>"CUMPLE"</formula>
    </cfRule>
    <cfRule type="cellIs" dxfId="3318" priority="39" operator="equal">
      <formula>100</formula>
    </cfRule>
  </conditionalFormatting>
  <conditionalFormatting sqref="G34">
    <cfRule type="cellIs" dxfId="3317" priority="34" operator="equal">
      <formula>"NO CUMPLE"</formula>
    </cfRule>
    <cfRule type="cellIs" dxfId="3316" priority="35" operator="equal">
      <formula>"CUMPLE"</formula>
    </cfRule>
    <cfRule type="cellIs" dxfId="3315" priority="36" operator="equal">
      <formula>100</formula>
    </cfRule>
  </conditionalFormatting>
  <conditionalFormatting sqref="G35:G38">
    <cfRule type="cellIs" dxfId="3314" priority="31" operator="equal">
      <formula>"NO CUMPLE"</formula>
    </cfRule>
    <cfRule type="cellIs" dxfId="3313" priority="32" operator="equal">
      <formula>"CUMPLE"</formula>
    </cfRule>
    <cfRule type="cellIs" dxfId="3312" priority="33" operator="equal">
      <formula>100</formula>
    </cfRule>
  </conditionalFormatting>
  <conditionalFormatting sqref="F33">
    <cfRule type="cellIs" dxfId="3311" priority="28" operator="equal">
      <formula>"NO CUMPLE"</formula>
    </cfRule>
    <cfRule type="cellIs" dxfId="3310" priority="29" operator="equal">
      <formula>"CUMPLE"</formula>
    </cfRule>
    <cfRule type="cellIs" dxfId="3309" priority="30" operator="equal">
      <formula>100</formula>
    </cfRule>
  </conditionalFormatting>
  <conditionalFormatting sqref="F34">
    <cfRule type="cellIs" dxfId="3308" priority="25" operator="equal">
      <formula>"NO CUMPLE"</formula>
    </cfRule>
    <cfRule type="cellIs" dxfId="3307" priority="26" operator="equal">
      <formula>"CUMPLE"</formula>
    </cfRule>
    <cfRule type="cellIs" dxfId="3306" priority="27" operator="equal">
      <formula>100</formula>
    </cfRule>
  </conditionalFormatting>
  <conditionalFormatting sqref="F35:F38">
    <cfRule type="cellIs" dxfId="3305" priority="22" operator="equal">
      <formula>"NO CUMPLE"</formula>
    </cfRule>
    <cfRule type="cellIs" dxfId="3304" priority="23" operator="equal">
      <formula>"CUMPLE"</formula>
    </cfRule>
    <cfRule type="cellIs" dxfId="3303" priority="24" operator="equal">
      <formula>100</formula>
    </cfRule>
  </conditionalFormatting>
  <conditionalFormatting sqref="F41">
    <cfRule type="cellIs" dxfId="3302" priority="19" operator="equal">
      <formula>"NO CUMPLE"</formula>
    </cfRule>
    <cfRule type="cellIs" dxfId="3301" priority="20" operator="equal">
      <formula>"CUMPLE"</formula>
    </cfRule>
    <cfRule type="cellIs" dxfId="3300" priority="21" operator="equal">
      <formula>100</formula>
    </cfRule>
  </conditionalFormatting>
  <conditionalFormatting sqref="N33">
    <cfRule type="cellIs" dxfId="3299" priority="16" operator="equal">
      <formula>"NO CUMPLE"</formula>
    </cfRule>
    <cfRule type="cellIs" dxfId="3298" priority="17" operator="equal">
      <formula>"CUMPLE"</formula>
    </cfRule>
    <cfRule type="cellIs" dxfId="3297" priority="18" operator="equal">
      <formula>100</formula>
    </cfRule>
  </conditionalFormatting>
  <conditionalFormatting sqref="N34">
    <cfRule type="cellIs" dxfId="3296" priority="13" operator="equal">
      <formula>"NO CUMPLE"</formula>
    </cfRule>
    <cfRule type="cellIs" dxfId="3295" priority="14" operator="equal">
      <formula>"CUMPLE"</formula>
    </cfRule>
    <cfRule type="cellIs" dxfId="3294" priority="15" operator="equal">
      <formula>100</formula>
    </cfRule>
  </conditionalFormatting>
  <conditionalFormatting sqref="N35 N37:N38">
    <cfRule type="cellIs" dxfId="3293" priority="10" operator="equal">
      <formula>"NO CUMPLE"</formula>
    </cfRule>
    <cfRule type="cellIs" dxfId="3292" priority="11" operator="equal">
      <formula>"CUMPLE"</formula>
    </cfRule>
    <cfRule type="cellIs" dxfId="3291" priority="12" operator="equal">
      <formula>100</formula>
    </cfRule>
  </conditionalFormatting>
  <conditionalFormatting sqref="N36">
    <cfRule type="cellIs" dxfId="3290" priority="7" operator="equal">
      <formula>"NO CUMPLE"</formula>
    </cfRule>
    <cfRule type="cellIs" dxfId="3289" priority="8" operator="equal">
      <formula>"CUMPLE"</formula>
    </cfRule>
    <cfRule type="cellIs" dxfId="3288" priority="9" operator="equal">
      <formula>100</formula>
    </cfRule>
  </conditionalFormatting>
  <conditionalFormatting sqref="N41">
    <cfRule type="cellIs" dxfId="3287" priority="4" operator="equal">
      <formula>"NO CUMPLE"</formula>
    </cfRule>
    <cfRule type="cellIs" dxfId="3286" priority="5" operator="equal">
      <formula>"CUMPLE"</formula>
    </cfRule>
    <cfRule type="cellIs" dxfId="3285" priority="6" operator="equal">
      <formula>100</formula>
    </cfRule>
  </conditionalFormatting>
  <conditionalFormatting sqref="G41">
    <cfRule type="cellIs" dxfId="3284" priority="1" operator="equal">
      <formula>"NO CUMPLE"</formula>
    </cfRule>
    <cfRule type="cellIs" dxfId="3283" priority="2" operator="equal">
      <formula>"CUMPLE"</formula>
    </cfRule>
    <cfRule type="cellIs" dxfId="3282" priority="3" operator="equal">
      <formula>100</formula>
    </cfRule>
  </conditionalFormatting>
  <dataValidations count="10">
    <dataValidation type="list" allowBlank="1" showInputMessage="1" showErrorMessage="1" error="SELECCIONE A QUIEN CORRESPONDE ESTA EXPERIENCIA (INTEGRANTE)_x000a_" sqref="H33:H38" xr:uid="{00000000-0002-0000-0700-000000000000}">
      <formula1>$V$21:$V$25</formula1>
    </dataValidation>
    <dataValidation type="list" allowBlank="1" showInputMessage="1" showErrorMessage="1" sqref="N21:N23" xr:uid="{00000000-0002-0000-0700-000001000000}">
      <formula1>$R$2:$R$3</formula1>
    </dataValidation>
    <dataValidation type="list" allowBlank="1" showInputMessage="1" showErrorMessage="1" error="debe ser.. CUMPLE O NO CUMPLE" sqref="L45" xr:uid="{00000000-0002-0000-0700-000002000000}">
      <formula1>$Q$2:$Q$3</formula1>
    </dataValidation>
    <dataValidation type="list" allowBlank="1" showInputMessage="1" showErrorMessage="1" sqref="L49:L50" xr:uid="{00000000-0002-0000-0700-000003000000}">
      <formula1>$Q$19:$Q$21</formula1>
    </dataValidation>
    <dataValidation type="list" allowBlank="1" showInputMessage="1" showErrorMessage="1" error="SELECCIONE EL PRESUPUESTO A EVALUAR, EN LA LISTA DESPEGABLE._x000a_" sqref="H28:J28" xr:uid="{00000000-0002-0000-0700-000004000000}">
      <formula1>$A$97:$A$107</formula1>
    </dataValidation>
    <dataValidation type="list" allowBlank="1" showInputMessage="1" showErrorMessage="1" sqref="L57" xr:uid="{00000000-0002-0000-0700-000005000000}">
      <formula1>$U$1:$U$3</formula1>
    </dataValidation>
    <dataValidation type="list" allowBlank="1" showInputMessage="1" showErrorMessage="1" sqref="U1:U2" xr:uid="{00000000-0002-0000-0700-000006000000}">
      <formula1>$U$1:$U$2</formula1>
    </dataValidation>
    <dataValidation type="list" allowBlank="1" showInputMessage="1" showErrorMessage="1" sqref="N46 N24 F33:G38 N100 H4:H16 H103:H108 N33:N38" xr:uid="{00000000-0002-0000-0700-000007000000}">
      <formula1>$Q$2:$Q$3</formula1>
    </dataValidation>
    <dataValidation type="list" allowBlank="1" showInputMessage="1" showErrorMessage="1" sqref="L54:N54 L65:N65" xr:uid="{00000000-0002-0000-0700-000008000000}">
      <formula1>$T$1:$T$3</formula1>
    </dataValidation>
    <dataValidation type="list" allowBlank="1" showInputMessage="1" showErrorMessage="1" sqref="H83:K83" xr:uid="{00000000-0002-0000-0700-000009000000}">
      <formula1>$Q$23:$Q$25</formula1>
    </dataValidation>
  </dataValidations>
  <pageMargins left="0.7" right="0.7" top="0.75" bottom="0.75" header="0.3" footer="0.3"/>
  <pageSetup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50F828"/>
  </sheetPr>
  <dimension ref="A1:BE129"/>
  <sheetViews>
    <sheetView topLeftCell="A30" zoomScale="40" zoomScaleNormal="40" workbookViewId="0">
      <selection activeCell="A84" sqref="A84:N8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63.7109375" style="2" customWidth="1"/>
    <col min="57" max="57" width="32.42578125" style="2" customWidth="1"/>
    <col min="58"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6</v>
      </c>
      <c r="B19" s="541" t="s">
        <v>144</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26.25" customHeight="1">
      <c r="A21" s="540"/>
      <c r="B21" s="542"/>
      <c r="C21" s="542"/>
      <c r="D21" s="542"/>
      <c r="E21" s="542"/>
      <c r="F21" s="542"/>
      <c r="G21" s="542"/>
      <c r="H21" s="555" t="s">
        <v>197</v>
      </c>
      <c r="I21" s="555"/>
      <c r="J21" s="30">
        <v>0.5</v>
      </c>
      <c r="K21" s="556" t="s">
        <v>34</v>
      </c>
      <c r="L21" s="556"/>
      <c r="M21" s="556"/>
      <c r="N21" s="30" t="s">
        <v>24</v>
      </c>
      <c r="O21" s="24" t="str">
        <f t="shared" ref="O21:O25" si="0">+H21</f>
        <v>CONSULTORES DEL OCCIDENTE</v>
      </c>
      <c r="P21" s="24"/>
      <c r="Q21" s="24">
        <v>0</v>
      </c>
      <c r="R21" s="24"/>
      <c r="S21" s="24"/>
      <c r="T21" s="24"/>
      <c r="U21" s="24"/>
      <c r="V21" s="31" t="str">
        <f>+H21</f>
        <v>CONSULTORES DEL OCCIDENTE</v>
      </c>
      <c r="BA21" s="118"/>
    </row>
    <row r="22" spans="1:54" ht="32.25" customHeight="1">
      <c r="A22" s="540"/>
      <c r="B22" s="542"/>
      <c r="C22" s="542"/>
      <c r="D22" s="542"/>
      <c r="E22" s="542"/>
      <c r="F22" s="542"/>
      <c r="G22" s="542"/>
      <c r="H22" s="555" t="s">
        <v>184</v>
      </c>
      <c r="I22" s="555"/>
      <c r="J22" s="30">
        <v>0.5</v>
      </c>
      <c r="K22" s="556" t="s">
        <v>35</v>
      </c>
      <c r="L22" s="556"/>
      <c r="M22" s="556"/>
      <c r="N22" s="30" t="s">
        <v>24</v>
      </c>
      <c r="O22" s="24" t="str">
        <f t="shared" si="0"/>
        <v>GERMAN A PERDOMO SAS</v>
      </c>
      <c r="P22" s="24"/>
      <c r="Q22" s="24"/>
      <c r="R22" s="24"/>
      <c r="S22" s="24"/>
      <c r="T22" s="24"/>
      <c r="U22" s="24"/>
      <c r="V22" s="31" t="str">
        <f t="shared" ref="V22:V25" si="1">+H22</f>
        <v>GERMAN A PERDOMO SAS</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170" t="s">
        <v>119</v>
      </c>
      <c r="B32" s="170" t="s">
        <v>43</v>
      </c>
      <c r="C32" s="171" t="s">
        <v>44</v>
      </c>
      <c r="D32" s="171" t="s">
        <v>45</v>
      </c>
      <c r="E32" s="171"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7" ht="121.5" customHeight="1" thickTop="1" thickBot="1">
      <c r="A33" s="180" t="s">
        <v>121</v>
      </c>
      <c r="B33" s="177">
        <v>1</v>
      </c>
      <c r="C33" s="178" t="s">
        <v>188</v>
      </c>
      <c r="D33" s="178" t="s">
        <v>148</v>
      </c>
      <c r="E33" s="181" t="s">
        <v>185</v>
      </c>
      <c r="F33" s="87" t="s">
        <v>6</v>
      </c>
      <c r="G33" s="87" t="s">
        <v>6</v>
      </c>
      <c r="H33" s="98" t="s">
        <v>183</v>
      </c>
      <c r="I33" s="103" t="s">
        <v>191</v>
      </c>
      <c r="J33" s="104" t="s">
        <v>192</v>
      </c>
      <c r="K33" s="179">
        <v>2105.17</v>
      </c>
      <c r="L33" s="140">
        <v>0.35</v>
      </c>
      <c r="M33" s="100">
        <f>IF(AND(F33="CUMPLE",G33="CUMPLE"),(K33*L33),0)</f>
        <v>736.80949999999996</v>
      </c>
      <c r="N33" s="87" t="s">
        <v>6</v>
      </c>
      <c r="O33" s="4"/>
      <c r="P33" s="4"/>
      <c r="Q33" s="16" t="str">
        <f>+IF(OR(N33="CUMPLE")*AND(M33&gt;=$Q$32),"CUMPLE","NO CUMPLE")</f>
        <v>CUMPLE</v>
      </c>
      <c r="R33" s="4"/>
      <c r="S33" s="12"/>
      <c r="U33" s="18">
        <v>2021</v>
      </c>
      <c r="V33" s="19">
        <v>908526</v>
      </c>
      <c r="BA33" s="69">
        <v>1995</v>
      </c>
      <c r="BB33" s="70">
        <v>118933.5</v>
      </c>
    </row>
    <row r="34" spans="1:57" ht="113.25" customHeight="1" thickBot="1">
      <c r="A34" s="180" t="s">
        <v>121</v>
      </c>
      <c r="B34" s="177">
        <v>2</v>
      </c>
      <c r="C34" s="178" t="s">
        <v>189</v>
      </c>
      <c r="D34" s="178" t="s">
        <v>148</v>
      </c>
      <c r="E34" s="476" t="s">
        <v>186</v>
      </c>
      <c r="F34" s="87" t="s">
        <v>6</v>
      </c>
      <c r="G34" s="87" t="s">
        <v>6</v>
      </c>
      <c r="H34" s="99" t="s">
        <v>183</v>
      </c>
      <c r="I34" s="103" t="s">
        <v>193</v>
      </c>
      <c r="J34" s="104" t="s">
        <v>194</v>
      </c>
      <c r="K34" s="179">
        <v>749.76</v>
      </c>
      <c r="L34" s="140">
        <v>0.5</v>
      </c>
      <c r="M34" s="100">
        <f t="shared" ref="M34:M35" si="2">IF(AND(F34="CUMPLE",G34="CUMPLE"),(K34*L34),0)</f>
        <v>374.88</v>
      </c>
      <c r="N34" s="87" t="s">
        <v>6</v>
      </c>
      <c r="O34" s="4"/>
      <c r="P34" s="4"/>
      <c r="Q34" s="16" t="str">
        <f>+IF(OR(N34="CUMPLE")*AND(M34&gt;=$Q$32),"CUMPLE","NO CUMPLE")</f>
        <v>CUMPLE</v>
      </c>
      <c r="R34" s="4"/>
      <c r="S34" s="12"/>
      <c r="U34" s="17">
        <v>2020</v>
      </c>
      <c r="V34" s="20">
        <v>877803</v>
      </c>
      <c r="BA34" s="69">
        <v>1996</v>
      </c>
      <c r="BB34" s="70">
        <v>142125</v>
      </c>
    </row>
    <row r="35" spans="1:57" ht="165" customHeight="1" thickBot="1">
      <c r="A35" s="180">
        <v>80101600</v>
      </c>
      <c r="B35" s="177">
        <v>3</v>
      </c>
      <c r="C35" s="178" t="s">
        <v>190</v>
      </c>
      <c r="D35" s="178" t="s">
        <v>148</v>
      </c>
      <c r="E35" s="476" t="s">
        <v>187</v>
      </c>
      <c r="F35" s="87" t="s">
        <v>6</v>
      </c>
      <c r="G35" s="87" t="s">
        <v>6</v>
      </c>
      <c r="H35" s="99" t="s">
        <v>184</v>
      </c>
      <c r="I35" s="103" t="s">
        <v>195</v>
      </c>
      <c r="J35" s="104" t="s">
        <v>196</v>
      </c>
      <c r="K35" s="179">
        <v>3609.01</v>
      </c>
      <c r="L35" s="140">
        <v>0.4</v>
      </c>
      <c r="M35" s="100">
        <f t="shared" si="2"/>
        <v>1443.6040000000003</v>
      </c>
      <c r="N35" s="87" t="s">
        <v>6</v>
      </c>
      <c r="O35" s="4"/>
      <c r="P35" s="4"/>
      <c r="Q35" s="16" t="str">
        <f t="shared" ref="Q35:Q40" si="3">+IF(OR(N35="CUMPLE")*AND(M35&gt;=$Q$32),"CUMPLE","NO CUMPLE")</f>
        <v>CUMPLE</v>
      </c>
      <c r="R35" s="4"/>
      <c r="S35" s="12"/>
      <c r="U35" s="17">
        <v>2019</v>
      </c>
      <c r="V35" s="20">
        <v>828116</v>
      </c>
      <c r="BA35" s="69">
        <v>1997</v>
      </c>
      <c r="BB35" s="70">
        <v>172005</v>
      </c>
    </row>
    <row r="36" spans="1:57" ht="130.5" customHeight="1" thickBot="1">
      <c r="A36" s="172"/>
      <c r="B36" s="173"/>
      <c r="C36" s="174"/>
      <c r="D36" s="175"/>
      <c r="E36" s="176"/>
      <c r="F36" s="136"/>
      <c r="G36" s="136"/>
      <c r="H36" s="99"/>
      <c r="I36" s="103"/>
      <c r="J36" s="104"/>
      <c r="K36" s="127"/>
      <c r="L36" s="128"/>
      <c r="M36" s="100"/>
      <c r="N36" s="100"/>
      <c r="O36" s="4"/>
      <c r="P36" s="4"/>
      <c r="Q36" s="16" t="str">
        <f t="shared" si="3"/>
        <v>NO CUMPLE</v>
      </c>
      <c r="R36" s="4"/>
      <c r="S36" s="12"/>
      <c r="U36" s="17">
        <v>2018</v>
      </c>
      <c r="V36" s="20">
        <v>781242</v>
      </c>
      <c r="BA36" s="69">
        <v>1998</v>
      </c>
      <c r="BB36" s="70">
        <v>203826</v>
      </c>
      <c r="BC36" s="157" t="s">
        <v>162</v>
      </c>
      <c r="BD36" s="157" t="s">
        <v>163</v>
      </c>
    </row>
    <row r="37" spans="1:57" ht="122.25" customHeight="1" thickBot="1">
      <c r="A37" s="120"/>
      <c r="B37" s="95"/>
      <c r="C37" s="97"/>
      <c r="D37" s="96"/>
      <c r="E37" s="94"/>
      <c r="F37" s="136"/>
      <c r="G37" s="136"/>
      <c r="H37" s="99"/>
      <c r="I37" s="103"/>
      <c r="J37" s="104"/>
      <c r="K37" s="127"/>
      <c r="L37" s="128"/>
      <c r="M37" s="100"/>
      <c r="N37" s="100"/>
      <c r="O37" s="4"/>
      <c r="P37" s="4"/>
      <c r="Q37" s="16" t="str">
        <f t="shared" si="3"/>
        <v>NO CUMPLE</v>
      </c>
      <c r="R37" s="4"/>
      <c r="S37" s="12"/>
      <c r="U37" s="17">
        <v>2017</v>
      </c>
      <c r="V37" s="20">
        <v>737717</v>
      </c>
      <c r="BA37" s="69">
        <v>1999</v>
      </c>
      <c r="BB37" s="70">
        <v>236460</v>
      </c>
      <c r="BC37" s="152">
        <v>0.4</v>
      </c>
      <c r="BD37" s="169" t="s">
        <v>184</v>
      </c>
      <c r="BE37" s="154">
        <f>K35*0.35</f>
        <v>1263.1534999999999</v>
      </c>
    </row>
    <row r="38" spans="1:57" ht="68.25" customHeight="1" thickBot="1">
      <c r="A38" s="561" t="s">
        <v>55</v>
      </c>
      <c r="B38" s="562"/>
      <c r="C38" s="562"/>
      <c r="D38" s="563"/>
      <c r="E38" s="567" t="s">
        <v>3</v>
      </c>
      <c r="F38" s="568"/>
      <c r="G38" s="568"/>
      <c r="H38" s="568"/>
      <c r="I38" s="568"/>
      <c r="J38" s="568"/>
      <c r="K38" s="568"/>
      <c r="L38" s="569"/>
      <c r="M38" s="567">
        <f>SUM(M33:M37)</f>
        <v>2555.2935000000002</v>
      </c>
      <c r="N38" s="569"/>
      <c r="O38" s="4"/>
      <c r="P38" s="4"/>
      <c r="Q38" s="16"/>
      <c r="R38" s="4"/>
      <c r="S38" s="12"/>
      <c r="U38" s="17"/>
      <c r="V38" s="20"/>
      <c r="BA38" s="71">
        <v>2002</v>
      </c>
      <c r="BB38" s="72">
        <v>309000</v>
      </c>
      <c r="BC38" s="154">
        <f>M38*0.4</f>
        <v>1022.1174000000001</v>
      </c>
      <c r="BD38" s="154" t="s">
        <v>75</v>
      </c>
    </row>
    <row r="39" spans="1:57" ht="68.25" customHeight="1" thickBot="1">
      <c r="A39" s="564"/>
      <c r="B39" s="565"/>
      <c r="C39" s="565"/>
      <c r="D39" s="566"/>
      <c r="E39" s="567" t="s">
        <v>65</v>
      </c>
      <c r="F39" s="568"/>
      <c r="G39" s="568"/>
      <c r="H39" s="568"/>
      <c r="I39" s="568"/>
      <c r="J39" s="568"/>
      <c r="K39" s="568"/>
      <c r="L39" s="569"/>
      <c r="M39" s="570">
        <f>AVERAGEIF(M33:M37,"&gt;0")</f>
        <v>851.76450000000011</v>
      </c>
      <c r="N39" s="570"/>
      <c r="O39" s="4"/>
      <c r="P39" s="4"/>
      <c r="Q39" s="16"/>
      <c r="R39" s="4"/>
      <c r="S39" s="12"/>
      <c r="U39" s="17"/>
      <c r="V39" s="20"/>
      <c r="BA39" s="71">
        <v>2003</v>
      </c>
      <c r="BB39" s="72">
        <v>332000</v>
      </c>
      <c r="BC39" s="155"/>
      <c r="BD39" s="158" t="s">
        <v>164</v>
      </c>
    </row>
    <row r="40" spans="1:57" ht="103.5" customHeight="1" thickBot="1">
      <c r="A40" s="587" t="s">
        <v>54</v>
      </c>
      <c r="B40" s="588"/>
      <c r="C40" s="65">
        <f>+BA27</f>
        <v>263.2021919230769</v>
      </c>
      <c r="D40" s="589" t="str">
        <f>+E33</f>
        <v>CONTRATAR LA INTERVENTORÍA TÉCNICA Y ADMINISTRATIVA PARA LA CONSTRUCCIÓN DE LA INFRAESTRUCTURA AEROPORTUARIA Y EL MANTENIMIENTO DE LA PISTA EN EL AEROPUERTO "EL ALCARAVÁN" DE YOPAL</v>
      </c>
      <c r="E40" s="590"/>
      <c r="F40" s="87" t="str">
        <f t="shared" ref="F40:M40" si="4">+F33</f>
        <v>CUMPLE</v>
      </c>
      <c r="G40" s="87" t="str">
        <f t="shared" si="4"/>
        <v>CUMPLE</v>
      </c>
      <c r="H40" s="55" t="str">
        <f t="shared" si="4"/>
        <v>CONSULTORES DE OCCIDENTE</v>
      </c>
      <c r="I40" s="116" t="str">
        <f t="shared" si="4"/>
        <v>23/01/2012</v>
      </c>
      <c r="J40" s="116" t="str">
        <f t="shared" si="4"/>
        <v>17/11/2012</v>
      </c>
      <c r="K40" s="182">
        <f t="shared" si="4"/>
        <v>2105.17</v>
      </c>
      <c r="L40" s="53">
        <f t="shared" si="4"/>
        <v>0.35</v>
      </c>
      <c r="M40" s="54">
        <f t="shared" si="4"/>
        <v>736.80949999999996</v>
      </c>
      <c r="N40" s="87" t="str">
        <f>+IF(M40&gt;=C40,"CUMPLE","NO CUMPLE")</f>
        <v>CUMPLE</v>
      </c>
      <c r="O40" s="26"/>
      <c r="P40" s="4"/>
      <c r="Q40" s="16" t="str">
        <f t="shared" si="3"/>
        <v>CUMPLE</v>
      </c>
      <c r="R40" s="4"/>
      <c r="S40" s="12"/>
      <c r="U40" s="17">
        <v>2016</v>
      </c>
      <c r="V40" s="20">
        <v>689455</v>
      </c>
      <c r="BA40" s="71">
        <v>2004</v>
      </c>
      <c r="BB40" s="72">
        <v>358000</v>
      </c>
    </row>
    <row r="41" spans="1:57"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7"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7"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7"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7"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7"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7"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7"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CONSULTORES DEL OCCIDENTE</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t="str">
        <f>+H22</f>
        <v>GERMAN A PERDOMO SAS</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0.25</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195" customHeight="1" thickBot="1">
      <c r="A84" s="657" t="s">
        <v>638</v>
      </c>
      <c r="B84" s="658"/>
      <c r="C84" s="658"/>
      <c r="D84" s="658"/>
      <c r="E84" s="658"/>
      <c r="F84" s="658"/>
      <c r="G84" s="658"/>
      <c r="H84" s="658"/>
      <c r="I84" s="658"/>
      <c r="J84" s="658"/>
      <c r="K84" s="658"/>
      <c r="L84" s="658"/>
      <c r="M84" s="658"/>
      <c r="N84" s="659"/>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121"/>
      <c r="I101" s="648"/>
      <c r="J101" s="648"/>
      <c r="K101" s="648"/>
      <c r="L101" s="648"/>
      <c r="M101" s="648"/>
      <c r="N101" s="648"/>
      <c r="O101" s="76"/>
    </row>
    <row r="102" spans="1:16" ht="46.5" customHeight="1">
      <c r="A102" s="132">
        <v>1</v>
      </c>
      <c r="B102" s="637" t="s">
        <v>136</v>
      </c>
      <c r="C102" s="637"/>
      <c r="D102" s="637"/>
      <c r="E102" s="80">
        <v>16065000</v>
      </c>
      <c r="F102" s="80">
        <v>16065000</v>
      </c>
      <c r="G102" s="98" t="str">
        <f>+IF(F102&gt;E102, "CAUSAL DE RECHAZO M", "CUMPLE")</f>
        <v>CUMPLE</v>
      </c>
      <c r="H102" s="135" t="s">
        <v>6</v>
      </c>
      <c r="O102" s="6"/>
      <c r="P102" s="10"/>
    </row>
    <row r="103" spans="1:16" ht="57.75" customHeight="1">
      <c r="A103" s="132">
        <v>2</v>
      </c>
      <c r="B103" s="637" t="s">
        <v>137</v>
      </c>
      <c r="C103" s="637"/>
      <c r="D103" s="637"/>
      <c r="E103" s="80">
        <v>376740000</v>
      </c>
      <c r="F103" s="80">
        <v>376740000</v>
      </c>
      <c r="G103" s="98" t="str">
        <f t="shared" ref="G103:G105" si="5">+IF(F103&gt;E103, "CAUSAL DE RECHAZO M", "CUMPLE")</f>
        <v>CUMPLE</v>
      </c>
      <c r="H103" s="135" t="s">
        <v>6</v>
      </c>
      <c r="N103" s="7"/>
      <c r="O103" s="10"/>
      <c r="P103" s="10"/>
    </row>
    <row r="104" spans="1:16" ht="39" customHeight="1">
      <c r="A104" s="132">
        <v>3</v>
      </c>
      <c r="B104" s="637" t="s">
        <v>138</v>
      </c>
      <c r="C104" s="637"/>
      <c r="D104" s="637"/>
      <c r="E104" s="80">
        <v>105000000</v>
      </c>
      <c r="F104" s="80">
        <v>105000000</v>
      </c>
      <c r="G104" s="98" t="str">
        <f t="shared" si="5"/>
        <v>CUMPLE</v>
      </c>
      <c r="H104" s="135" t="s">
        <v>6</v>
      </c>
    </row>
    <row r="105" spans="1:16" ht="39" customHeight="1">
      <c r="A105" s="133">
        <v>4</v>
      </c>
      <c r="B105" s="649" t="s">
        <v>140</v>
      </c>
      <c r="C105" s="650"/>
      <c r="D105" s="651"/>
      <c r="E105" s="131">
        <v>77258613</v>
      </c>
      <c r="F105" s="134">
        <v>77258000</v>
      </c>
      <c r="G105" s="98" t="str">
        <f t="shared" si="5"/>
        <v>CUMPLE</v>
      </c>
      <c r="H105" s="135" t="s">
        <v>6</v>
      </c>
    </row>
    <row r="106" spans="1:16" ht="46.5" customHeight="1">
      <c r="A106" s="132">
        <v>5</v>
      </c>
      <c r="B106" s="638" t="s">
        <v>84</v>
      </c>
      <c r="C106" s="638"/>
      <c r="D106" s="638"/>
      <c r="E106" s="102">
        <v>684325699</v>
      </c>
      <c r="F106" s="134">
        <v>684324970</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B102:D102"/>
    <mergeCell ref="A83:N83"/>
    <mergeCell ref="A84:N84"/>
    <mergeCell ref="A97:E97"/>
    <mergeCell ref="F97:N97"/>
    <mergeCell ref="A98:E98"/>
    <mergeCell ref="F98:N98"/>
    <mergeCell ref="A75:K80"/>
    <mergeCell ref="L75:N80"/>
    <mergeCell ref="A81:N81"/>
    <mergeCell ref="A82:G82"/>
    <mergeCell ref="H82:K82"/>
    <mergeCell ref="L82:N82"/>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3281" priority="54" operator="containsText" text="SUBSANAR">
      <formula>NOT(ISERROR(SEARCH("SUBSANAR",H82)))</formula>
    </cfRule>
  </conditionalFormatting>
  <conditionalFormatting sqref="H82:L82 N41:O41 H4:H16 O42">
    <cfRule type="cellIs" dxfId="3280" priority="66" operator="equal">
      <formula>"NO CUMPLE"</formula>
    </cfRule>
    <cfRule type="cellIs" dxfId="3279" priority="67" operator="equal">
      <formula>"CUMPLE"</formula>
    </cfRule>
    <cfRule type="cellIs" dxfId="3278" priority="68" operator="equal">
      <formula>100</formula>
    </cfRule>
  </conditionalFormatting>
  <conditionalFormatting sqref="L44">
    <cfRule type="cellIs" dxfId="3277" priority="72" operator="equal">
      <formula>"NO CUMPLE"</formula>
    </cfRule>
    <cfRule type="cellIs" dxfId="3276" priority="73" operator="equal">
      <formula>"CUMPLE"</formula>
    </cfRule>
    <cfRule type="cellIs" dxfId="3275" priority="74" operator="equal">
      <formula>100</formula>
    </cfRule>
  </conditionalFormatting>
  <conditionalFormatting sqref="L48:L49">
    <cfRule type="cellIs" dxfId="3274" priority="78" operator="equal">
      <formula>"NO CUMPLE"</formula>
    </cfRule>
    <cfRule type="cellIs" dxfId="3273" priority="79" operator="equal">
      <formula>"CUMPLE"</formula>
    </cfRule>
    <cfRule type="cellIs" dxfId="3272" priority="80" operator="equal">
      <formula>100</formula>
    </cfRule>
  </conditionalFormatting>
  <conditionalFormatting sqref="L53">
    <cfRule type="cellIs" dxfId="3271" priority="58" operator="equal">
      <formula>"NO CUMPLE"</formula>
    </cfRule>
    <cfRule type="cellIs" dxfId="3270" priority="59" operator="equal">
      <formula>"CUMPLE"</formula>
    </cfRule>
    <cfRule type="cellIs" dxfId="3269" priority="60" operator="equal">
      <formula>100</formula>
    </cfRule>
  </conditionalFormatting>
  <conditionalFormatting sqref="L56">
    <cfRule type="cellIs" dxfId="3268" priority="69" operator="equal">
      <formula>"NO CUMPLE"</formula>
    </cfRule>
    <cfRule type="cellIs" dxfId="3267" priority="70" operator="equal">
      <formula>"CUMPLE"</formula>
    </cfRule>
    <cfRule type="cellIs" dxfId="3266" priority="71" operator="equal">
      <formula>100</formula>
    </cfRule>
  </conditionalFormatting>
  <conditionalFormatting sqref="L64">
    <cfRule type="cellIs" dxfId="3265" priority="55" operator="equal">
      <formula>"NO CUMPLE"</formula>
    </cfRule>
    <cfRule type="cellIs" dxfId="3264" priority="56" operator="equal">
      <formula>"CUMPLE"</formula>
    </cfRule>
    <cfRule type="cellIs" dxfId="3263" priority="57" operator="equal">
      <formula>100</formula>
    </cfRule>
  </conditionalFormatting>
  <conditionalFormatting sqref="N21:N23">
    <cfRule type="cellIs" dxfId="3262" priority="61" operator="equal">
      <formula>"NO"</formula>
    </cfRule>
    <cfRule type="cellIs" dxfId="3261" priority="62" operator="equal">
      <formula>"SI"</formula>
    </cfRule>
  </conditionalFormatting>
  <conditionalFormatting sqref="N24">
    <cfRule type="cellIs" dxfId="3260" priority="63" operator="equal">
      <formula>"NO CUMPLE"</formula>
    </cfRule>
    <cfRule type="cellIs" dxfId="3259" priority="64" operator="equal">
      <formula>"CUMPLE"</formula>
    </cfRule>
    <cfRule type="cellIs" dxfId="3258" priority="65" operator="equal">
      <formula>100</formula>
    </cfRule>
  </conditionalFormatting>
  <conditionalFormatting sqref="N39">
    <cfRule type="cellIs" dxfId="3257" priority="84" operator="equal">
      <formula>"NO CUMPLE"</formula>
    </cfRule>
    <cfRule type="cellIs" dxfId="3256" priority="85" operator="equal">
      <formula>"CUMPLE"</formula>
    </cfRule>
    <cfRule type="cellIs" dxfId="3255" priority="86" operator="equal">
      <formula>100</formula>
    </cfRule>
  </conditionalFormatting>
  <conditionalFormatting sqref="N45:O45">
    <cfRule type="cellIs" dxfId="3254" priority="81" operator="equal">
      <formula>"NO CUMPLE"</formula>
    </cfRule>
    <cfRule type="cellIs" dxfId="3253" priority="82" operator="equal">
      <formula>"CUMPLE"</formula>
    </cfRule>
    <cfRule type="cellIs" dxfId="3252" priority="83" operator="equal">
      <formula>100</formula>
    </cfRule>
  </conditionalFormatting>
  <conditionalFormatting sqref="O48:O49">
    <cfRule type="cellIs" dxfId="3251" priority="75" operator="equal">
      <formula>"NO CUMPLE"</formula>
    </cfRule>
    <cfRule type="cellIs" dxfId="3250" priority="76" operator="equal">
      <formula>"CUMPLE"</formula>
    </cfRule>
    <cfRule type="cellIs" dxfId="3249" priority="77" operator="equal">
      <formula>100</formula>
    </cfRule>
  </conditionalFormatting>
  <conditionalFormatting sqref="I33:J35">
    <cfRule type="cellIs" dxfId="3248" priority="53" stopIfTrue="1" operator="greaterThan">
      <formula>0</formula>
    </cfRule>
  </conditionalFormatting>
  <conditionalFormatting sqref="N99">
    <cfRule type="cellIs" dxfId="3247" priority="50" operator="equal">
      <formula>"NO CUMPLE"</formula>
    </cfRule>
    <cfRule type="cellIs" dxfId="3246" priority="51" operator="equal">
      <formula>"CUMPLE"</formula>
    </cfRule>
    <cfRule type="cellIs" dxfId="3245" priority="52" operator="equal">
      <formula>100</formula>
    </cfRule>
  </conditionalFormatting>
  <conditionalFormatting sqref="H102:H106">
    <cfRule type="cellIs" dxfId="3244" priority="47" operator="equal">
      <formula>"NO CUMPLE"</formula>
    </cfRule>
    <cfRule type="cellIs" dxfId="3243" priority="48" operator="equal">
      <formula>"CUMPLE"</formula>
    </cfRule>
    <cfRule type="cellIs" dxfId="3242" priority="49" operator="equal">
      <formula>100</formula>
    </cfRule>
  </conditionalFormatting>
  <conditionalFormatting sqref="H107">
    <cfRule type="cellIs" dxfId="3241" priority="44" operator="equal">
      <formula>"NO CUMPLE"</formula>
    </cfRule>
    <cfRule type="cellIs" dxfId="3240" priority="45" operator="equal">
      <formula>"CUMPLE"</formula>
    </cfRule>
    <cfRule type="cellIs" dxfId="3239" priority="46" operator="equal">
      <formula>100</formula>
    </cfRule>
  </conditionalFormatting>
  <conditionalFormatting sqref="G102:G106">
    <cfRule type="cellIs" dxfId="3238" priority="43" operator="equal">
      <formula>"CAUSAL DE RECHAZO L"</formula>
    </cfRule>
  </conditionalFormatting>
  <conditionalFormatting sqref="H6">
    <cfRule type="cellIs" dxfId="3237" priority="40" operator="equal">
      <formula>"NO CUMPLE"</formula>
    </cfRule>
    <cfRule type="cellIs" dxfId="3236" priority="41" operator="equal">
      <formula>"CUMPLE"</formula>
    </cfRule>
    <cfRule type="cellIs" dxfId="3235" priority="42" operator="equal">
      <formula>100</formula>
    </cfRule>
  </conditionalFormatting>
  <conditionalFormatting sqref="G33">
    <cfRule type="cellIs" dxfId="3234" priority="37" operator="equal">
      <formula>"NO CUMPLE"</formula>
    </cfRule>
    <cfRule type="cellIs" dxfId="3233" priority="38" operator="equal">
      <formula>"CUMPLE"</formula>
    </cfRule>
    <cfRule type="cellIs" dxfId="3232" priority="39" operator="equal">
      <formula>100</formula>
    </cfRule>
  </conditionalFormatting>
  <conditionalFormatting sqref="G34">
    <cfRule type="cellIs" dxfId="3231" priority="34" operator="equal">
      <formula>"NO CUMPLE"</formula>
    </cfRule>
    <cfRule type="cellIs" dxfId="3230" priority="35" operator="equal">
      <formula>"CUMPLE"</formula>
    </cfRule>
    <cfRule type="cellIs" dxfId="3229" priority="36" operator="equal">
      <formula>100</formula>
    </cfRule>
  </conditionalFormatting>
  <conditionalFormatting sqref="G35:G37">
    <cfRule type="cellIs" dxfId="3228" priority="31" operator="equal">
      <formula>"NO CUMPLE"</formula>
    </cfRule>
    <cfRule type="cellIs" dxfId="3227" priority="32" operator="equal">
      <formula>"CUMPLE"</formula>
    </cfRule>
    <cfRule type="cellIs" dxfId="3226" priority="33" operator="equal">
      <formula>100</formula>
    </cfRule>
  </conditionalFormatting>
  <conditionalFormatting sqref="F33">
    <cfRule type="cellIs" dxfId="3225" priority="28" operator="equal">
      <formula>"NO CUMPLE"</formula>
    </cfRule>
    <cfRule type="cellIs" dxfId="3224" priority="29" operator="equal">
      <formula>"CUMPLE"</formula>
    </cfRule>
    <cfRule type="cellIs" dxfId="3223" priority="30" operator="equal">
      <formula>100</formula>
    </cfRule>
  </conditionalFormatting>
  <conditionalFormatting sqref="F34">
    <cfRule type="cellIs" dxfId="3222" priority="25" operator="equal">
      <formula>"NO CUMPLE"</formula>
    </cfRule>
    <cfRule type="cellIs" dxfId="3221" priority="26" operator="equal">
      <formula>"CUMPLE"</formula>
    </cfRule>
    <cfRule type="cellIs" dxfId="3220" priority="27" operator="equal">
      <formula>100</formula>
    </cfRule>
  </conditionalFormatting>
  <conditionalFormatting sqref="F35:F37">
    <cfRule type="cellIs" dxfId="3219" priority="22" operator="equal">
      <formula>"NO CUMPLE"</formula>
    </cfRule>
    <cfRule type="cellIs" dxfId="3218" priority="23" operator="equal">
      <formula>"CUMPLE"</formula>
    </cfRule>
    <cfRule type="cellIs" dxfId="3217" priority="24" operator="equal">
      <formula>100</formula>
    </cfRule>
  </conditionalFormatting>
  <conditionalFormatting sqref="F40">
    <cfRule type="cellIs" dxfId="3216" priority="19" operator="equal">
      <formula>"NO CUMPLE"</formula>
    </cfRule>
    <cfRule type="cellIs" dxfId="3215" priority="20" operator="equal">
      <formula>"CUMPLE"</formula>
    </cfRule>
    <cfRule type="cellIs" dxfId="3214" priority="21" operator="equal">
      <formula>100</formula>
    </cfRule>
  </conditionalFormatting>
  <conditionalFormatting sqref="N33">
    <cfRule type="cellIs" dxfId="3213" priority="16" operator="equal">
      <formula>"NO CUMPLE"</formula>
    </cfRule>
    <cfRule type="cellIs" dxfId="3212" priority="17" operator="equal">
      <formula>"CUMPLE"</formula>
    </cfRule>
    <cfRule type="cellIs" dxfId="3211" priority="18" operator="equal">
      <formula>100</formula>
    </cfRule>
  </conditionalFormatting>
  <conditionalFormatting sqref="N34">
    <cfRule type="cellIs" dxfId="3210" priority="13" operator="equal">
      <formula>"NO CUMPLE"</formula>
    </cfRule>
    <cfRule type="cellIs" dxfId="3209" priority="14" operator="equal">
      <formula>"CUMPLE"</formula>
    </cfRule>
    <cfRule type="cellIs" dxfId="3208" priority="15" operator="equal">
      <formula>100</formula>
    </cfRule>
  </conditionalFormatting>
  <conditionalFormatting sqref="N35">
    <cfRule type="cellIs" dxfId="3207" priority="10" operator="equal">
      <formula>"NO CUMPLE"</formula>
    </cfRule>
    <cfRule type="cellIs" dxfId="3206" priority="11" operator="equal">
      <formula>"CUMPLE"</formula>
    </cfRule>
    <cfRule type="cellIs" dxfId="3205" priority="12" operator="equal">
      <formula>100</formula>
    </cfRule>
  </conditionalFormatting>
  <conditionalFormatting sqref="N40">
    <cfRule type="cellIs" dxfId="3204" priority="4" operator="equal">
      <formula>"NO CUMPLE"</formula>
    </cfRule>
    <cfRule type="cellIs" dxfId="3203" priority="5" operator="equal">
      <formula>"CUMPLE"</formula>
    </cfRule>
    <cfRule type="cellIs" dxfId="3202" priority="6" operator="equal">
      <formula>100</formula>
    </cfRule>
  </conditionalFormatting>
  <conditionalFormatting sqref="G40">
    <cfRule type="cellIs" dxfId="3201" priority="1" operator="equal">
      <formula>"NO CUMPLE"</formula>
    </cfRule>
    <cfRule type="cellIs" dxfId="3200" priority="2" operator="equal">
      <formula>"CUMPLE"</formula>
    </cfRule>
    <cfRule type="cellIs" dxfId="3199" priority="3" operator="equal">
      <formula>100</formula>
    </cfRule>
  </conditionalFormatting>
  <dataValidations disablePrompts="1" count="10">
    <dataValidation type="list" allowBlank="1" showInputMessage="1" showErrorMessage="1" error="SELECCIONE A QUIEN CORRESPONDE ESTA EXPERIENCIA (INTEGRANTE)_x000a_" sqref="H33:H37" xr:uid="{00000000-0002-0000-0800-000000000000}">
      <formula1>$V$21:$V$25</formula1>
    </dataValidation>
    <dataValidation type="list" allowBlank="1" showInputMessage="1" showErrorMessage="1" sqref="N21:N23" xr:uid="{00000000-0002-0000-0800-000001000000}">
      <formula1>$R$2:$R$3</formula1>
    </dataValidation>
    <dataValidation type="list" allowBlank="1" showInputMessage="1" showErrorMessage="1" error="debe ser.. CUMPLE O NO CUMPLE" sqref="L44" xr:uid="{00000000-0002-0000-0800-000002000000}">
      <formula1>$Q$2:$Q$3</formula1>
    </dataValidation>
    <dataValidation type="list" allowBlank="1" showInputMessage="1" showErrorMessage="1" sqref="L48:L49" xr:uid="{00000000-0002-0000-0800-000003000000}">
      <formula1>$Q$19:$Q$21</formula1>
    </dataValidation>
    <dataValidation type="list" allowBlank="1" showInputMessage="1" showErrorMessage="1" error="SELECCIONE EL PRESUPUESTO A EVALUAR, EN LA LISTA DESPEGABLE._x000a_" sqref="H28:J28" xr:uid="{00000000-0002-0000-0800-000004000000}">
      <formula1>$A$96:$A$106</formula1>
    </dataValidation>
    <dataValidation type="list" allowBlank="1" showInputMessage="1" showErrorMessage="1" sqref="L56" xr:uid="{00000000-0002-0000-0800-000005000000}">
      <formula1>$U$1:$U$3</formula1>
    </dataValidation>
    <dataValidation type="list" allowBlank="1" showInputMessage="1" showErrorMessage="1" sqref="U1:U2" xr:uid="{00000000-0002-0000-0800-000006000000}">
      <formula1>$U$1:$U$2</formula1>
    </dataValidation>
    <dataValidation type="list" allowBlank="1" showInputMessage="1" showErrorMessage="1" sqref="N45 N24 N33:N37 N99 H4:H16 F33:G37 H102:H107" xr:uid="{00000000-0002-0000-0800-000007000000}">
      <formula1>$Q$2:$Q$3</formula1>
    </dataValidation>
    <dataValidation type="list" allowBlank="1" showInputMessage="1" showErrorMessage="1" sqref="L53:N53 L64:N64" xr:uid="{00000000-0002-0000-0800-000008000000}">
      <formula1>$T$1:$T$3</formula1>
    </dataValidation>
    <dataValidation type="list" allowBlank="1" showInputMessage="1" showErrorMessage="1" sqref="H82:K82" xr:uid="{00000000-0002-0000-0800-000009000000}">
      <formula1>$Q$23:$Q$25</formula1>
    </dataValidation>
  </dataValidations>
  <pageMargins left="0.7" right="0.7" top="0.75" bottom="0.75" header="0.3" footer="0.3"/>
  <pageSetup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50F828"/>
  </sheetPr>
  <dimension ref="A1:BF129"/>
  <sheetViews>
    <sheetView topLeftCell="C32" zoomScale="50" zoomScaleNormal="50" workbookViewId="0">
      <selection activeCell="E35" sqref="E35"/>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63" style="2" customWidth="1"/>
    <col min="57" max="57" width="28.28515625" style="2" customWidth="1"/>
    <col min="58" max="58" width="22.5703125" style="2" customWidth="1"/>
    <col min="59"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7</v>
      </c>
      <c r="B19" s="541" t="s">
        <v>145</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26.25" customHeight="1">
      <c r="A21" s="540"/>
      <c r="B21" s="542"/>
      <c r="C21" s="542"/>
      <c r="D21" s="542"/>
      <c r="E21" s="542"/>
      <c r="F21" s="542"/>
      <c r="G21" s="542"/>
      <c r="H21" s="555" t="s">
        <v>198</v>
      </c>
      <c r="I21" s="555"/>
      <c r="J21" s="30">
        <v>0.6</v>
      </c>
      <c r="K21" s="556" t="s">
        <v>34</v>
      </c>
      <c r="L21" s="556"/>
      <c r="M21" s="556"/>
      <c r="N21" s="30" t="s">
        <v>24</v>
      </c>
      <c r="O21" s="24" t="str">
        <f t="shared" ref="O21:O25" si="0">+H21</f>
        <v>CIMA ENGINEERING SAS</v>
      </c>
      <c r="P21" s="24"/>
      <c r="Q21" s="24">
        <v>0</v>
      </c>
      <c r="R21" s="24"/>
      <c r="S21" s="24"/>
      <c r="T21" s="24"/>
      <c r="U21" s="24"/>
      <c r="V21" s="31" t="str">
        <f>+H21</f>
        <v>CIMA ENGINEERING SAS</v>
      </c>
      <c r="BA21" s="118"/>
    </row>
    <row r="22" spans="1:54" ht="32.25" customHeight="1">
      <c r="A22" s="540"/>
      <c r="B22" s="542"/>
      <c r="C22" s="542"/>
      <c r="D22" s="542"/>
      <c r="E22" s="542"/>
      <c r="F22" s="542"/>
      <c r="G22" s="542"/>
      <c r="H22" s="555" t="s">
        <v>199</v>
      </c>
      <c r="I22" s="555"/>
      <c r="J22" s="30">
        <v>0.4</v>
      </c>
      <c r="K22" s="556" t="s">
        <v>35</v>
      </c>
      <c r="L22" s="556"/>
      <c r="M22" s="556"/>
      <c r="N22" s="30" t="s">
        <v>24</v>
      </c>
      <c r="O22" s="24" t="str">
        <f t="shared" si="0"/>
        <v>URBA INGENIERIA Y CONSULTORIA SAS</v>
      </c>
      <c r="P22" s="24"/>
      <c r="Q22" s="24"/>
      <c r="R22" s="24"/>
      <c r="S22" s="24"/>
      <c r="T22" s="24"/>
      <c r="U22" s="24"/>
      <c r="V22" s="31" t="str">
        <f t="shared" ref="V22:V25" si="1">+H22</f>
        <v>URBA INGENIERIA Y CONSULTORIA SAS</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8" ht="121.5" customHeight="1" thickTop="1" thickBot="1">
      <c r="A33" s="141" t="s">
        <v>121</v>
      </c>
      <c r="B33" s="95">
        <v>1</v>
      </c>
      <c r="C33" s="97" t="s">
        <v>203</v>
      </c>
      <c r="D33" s="96" t="s">
        <v>148</v>
      </c>
      <c r="E33" s="477" t="s">
        <v>202</v>
      </c>
      <c r="F33" s="87" t="s">
        <v>6</v>
      </c>
      <c r="G33" s="87" t="s">
        <v>6</v>
      </c>
      <c r="H33" s="98" t="s">
        <v>199</v>
      </c>
      <c r="I33" s="183">
        <v>42244</v>
      </c>
      <c r="J33" s="183">
        <v>42596</v>
      </c>
      <c r="K33" s="184">
        <v>854</v>
      </c>
      <c r="L33" s="140">
        <v>1</v>
      </c>
      <c r="M33" s="100">
        <f>IF(AND(F33="CUMPLE",G33="CUMPLE"),(K33*L33),0)</f>
        <v>854</v>
      </c>
      <c r="N33" s="87" t="s">
        <v>6</v>
      </c>
      <c r="O33" s="4"/>
      <c r="P33" s="4"/>
      <c r="Q33" s="16" t="str">
        <f>+IF(OR(N33="CUMPLE")*AND(M33&gt;=$Q$32),"CUMPLE","NO CUMPLE")</f>
        <v>CUMPLE</v>
      </c>
      <c r="R33" s="4"/>
      <c r="S33" s="12"/>
      <c r="U33" s="18">
        <v>2021</v>
      </c>
      <c r="V33" s="19">
        <v>908526</v>
      </c>
      <c r="BA33" s="69">
        <v>1995</v>
      </c>
      <c r="BB33" s="70">
        <v>118933.5</v>
      </c>
    </row>
    <row r="34" spans="1:58" ht="113.25" customHeight="1" thickBot="1">
      <c r="A34" s="141" t="s">
        <v>121</v>
      </c>
      <c r="B34" s="95">
        <v>2</v>
      </c>
      <c r="C34" s="97" t="s">
        <v>204</v>
      </c>
      <c r="D34" s="96" t="s">
        <v>147</v>
      </c>
      <c r="E34" s="478" t="s">
        <v>200</v>
      </c>
      <c r="F34" s="87" t="s">
        <v>6</v>
      </c>
      <c r="G34" s="87" t="s">
        <v>6</v>
      </c>
      <c r="H34" s="99" t="s">
        <v>198</v>
      </c>
      <c r="I34" s="183">
        <v>39590</v>
      </c>
      <c r="J34" s="183">
        <v>39994</v>
      </c>
      <c r="K34" s="184">
        <v>3779.12</v>
      </c>
      <c r="L34" s="140">
        <v>0.4</v>
      </c>
      <c r="M34" s="100">
        <f t="shared" ref="M34:M35" si="2">IF(AND(F34="CUMPLE",G34="CUMPLE"),(K34*L34),0)</f>
        <v>1511.6480000000001</v>
      </c>
      <c r="N34" s="87" t="s">
        <v>6</v>
      </c>
      <c r="O34" s="4"/>
      <c r="P34" s="4"/>
      <c r="Q34" s="16" t="str">
        <f>+IF(OR(N34="CUMPLE")*AND(M34&gt;=$Q$32),"CUMPLE","NO CUMPLE")</f>
        <v>CUMPLE</v>
      </c>
      <c r="R34" s="4"/>
      <c r="S34" s="12"/>
      <c r="U34" s="17">
        <v>2020</v>
      </c>
      <c r="V34" s="20">
        <v>877803</v>
      </c>
      <c r="BA34" s="69">
        <v>1996</v>
      </c>
      <c r="BB34" s="70">
        <v>142125</v>
      </c>
    </row>
    <row r="35" spans="1:58" ht="165" customHeight="1" thickBot="1">
      <c r="A35" s="141" t="s">
        <v>121</v>
      </c>
      <c r="B35" s="95">
        <v>3</v>
      </c>
      <c r="C35" s="97" t="s">
        <v>205</v>
      </c>
      <c r="D35" s="96" t="s">
        <v>147</v>
      </c>
      <c r="E35" s="478" t="s">
        <v>201</v>
      </c>
      <c r="F35" s="87" t="s">
        <v>6</v>
      </c>
      <c r="G35" s="87" t="s">
        <v>6</v>
      </c>
      <c r="H35" s="99" t="s">
        <v>198</v>
      </c>
      <c r="I35" s="183">
        <v>35251</v>
      </c>
      <c r="J35" s="183">
        <v>35524</v>
      </c>
      <c r="K35" s="184">
        <v>616.73</v>
      </c>
      <c r="L35" s="140">
        <v>1</v>
      </c>
      <c r="M35" s="100">
        <f t="shared" si="2"/>
        <v>616.73</v>
      </c>
      <c r="N35" s="87" t="s">
        <v>6</v>
      </c>
      <c r="O35" s="4"/>
      <c r="P35" s="4"/>
      <c r="Q35" s="16" t="str">
        <f t="shared" ref="Q35:Q40" si="3">+IF(OR(N35="CUMPLE")*AND(M35&gt;=$Q$32),"CUMPLE","NO CUMPLE")</f>
        <v>CUMPLE</v>
      </c>
      <c r="R35" s="4"/>
      <c r="S35" s="12"/>
      <c r="U35" s="17">
        <v>2019</v>
      </c>
      <c r="V35" s="20">
        <v>828116</v>
      </c>
      <c r="BA35" s="69">
        <v>1997</v>
      </c>
      <c r="BB35" s="70">
        <v>172005</v>
      </c>
    </row>
    <row r="36" spans="1:58" ht="130.5" customHeight="1" thickBot="1">
      <c r="A36" s="120"/>
      <c r="B36" s="95"/>
      <c r="C36" s="97"/>
      <c r="D36" s="96"/>
      <c r="E36" s="94"/>
      <c r="F36" s="136"/>
      <c r="G36" s="136"/>
      <c r="H36" s="99"/>
      <c r="I36" s="103"/>
      <c r="J36" s="104"/>
      <c r="K36" s="127"/>
      <c r="L36" s="128"/>
      <c r="M36" s="137"/>
      <c r="N36" s="138"/>
      <c r="O36" s="4"/>
      <c r="P36" s="4"/>
      <c r="Q36" s="16" t="str">
        <f t="shared" si="3"/>
        <v>NO CUMPLE</v>
      </c>
      <c r="R36" s="4"/>
      <c r="S36" s="12"/>
      <c r="U36" s="17">
        <v>2018</v>
      </c>
      <c r="V36" s="20">
        <v>781242</v>
      </c>
      <c r="BA36" s="69">
        <v>1998</v>
      </c>
      <c r="BB36" s="70">
        <v>203826</v>
      </c>
      <c r="BC36" s="157" t="s">
        <v>162</v>
      </c>
      <c r="BD36" s="157" t="s">
        <v>163</v>
      </c>
    </row>
    <row r="37" spans="1:58" ht="122.25" customHeight="1" thickBot="1">
      <c r="A37" s="120"/>
      <c r="B37" s="95"/>
      <c r="C37" s="97"/>
      <c r="D37" s="96"/>
      <c r="E37" s="94"/>
      <c r="F37" s="136"/>
      <c r="G37" s="136"/>
      <c r="H37" s="99"/>
      <c r="I37" s="103"/>
      <c r="J37" s="104"/>
      <c r="K37" s="127"/>
      <c r="L37" s="128"/>
      <c r="M37" s="137"/>
      <c r="N37" s="138"/>
      <c r="O37" s="4"/>
      <c r="P37" s="4"/>
      <c r="Q37" s="16" t="str">
        <f t="shared" si="3"/>
        <v>NO CUMPLE</v>
      </c>
      <c r="R37" s="4"/>
      <c r="S37" s="12"/>
      <c r="U37" s="17">
        <v>2017</v>
      </c>
      <c r="V37" s="20">
        <v>737717</v>
      </c>
      <c r="BA37" s="69">
        <v>1999</v>
      </c>
      <c r="BB37" s="70">
        <v>236460</v>
      </c>
      <c r="BC37" s="152">
        <v>0.4</v>
      </c>
      <c r="BD37" s="169" t="s">
        <v>198</v>
      </c>
      <c r="BE37" s="154">
        <f>M34+M35</f>
        <v>2128.3780000000002</v>
      </c>
      <c r="BF37" s="156" t="s">
        <v>206</v>
      </c>
    </row>
    <row r="38" spans="1:58" ht="68.25" customHeight="1" thickBot="1">
      <c r="A38" s="561" t="s">
        <v>55</v>
      </c>
      <c r="B38" s="562"/>
      <c r="C38" s="562"/>
      <c r="D38" s="563"/>
      <c r="E38" s="567" t="s">
        <v>3</v>
      </c>
      <c r="F38" s="568"/>
      <c r="G38" s="568"/>
      <c r="H38" s="568"/>
      <c r="I38" s="568"/>
      <c r="J38" s="568"/>
      <c r="K38" s="568"/>
      <c r="L38" s="569"/>
      <c r="M38" s="567">
        <f>SUM(M33:M37)</f>
        <v>2982.3780000000002</v>
      </c>
      <c r="N38" s="569"/>
      <c r="O38" s="4"/>
      <c r="P38" s="4"/>
      <c r="Q38" s="16"/>
      <c r="R38" s="4"/>
      <c r="S38" s="12"/>
      <c r="U38" s="17"/>
      <c r="V38" s="20"/>
      <c r="BA38" s="71">
        <v>2002</v>
      </c>
      <c r="BB38" s="72">
        <v>309000</v>
      </c>
      <c r="BC38" s="154">
        <f>M38*0.4</f>
        <v>1192.9512000000002</v>
      </c>
      <c r="BD38" s="154" t="s">
        <v>75</v>
      </c>
    </row>
    <row r="39" spans="1:58" ht="68.25" customHeight="1" thickBot="1">
      <c r="A39" s="564"/>
      <c r="B39" s="565"/>
      <c r="C39" s="565"/>
      <c r="D39" s="566"/>
      <c r="E39" s="567" t="s">
        <v>65</v>
      </c>
      <c r="F39" s="568"/>
      <c r="G39" s="568"/>
      <c r="H39" s="568"/>
      <c r="I39" s="568"/>
      <c r="J39" s="568"/>
      <c r="K39" s="568"/>
      <c r="L39" s="569"/>
      <c r="M39" s="570">
        <f>AVERAGEIF(M33:M37,"&gt;0")</f>
        <v>994.12600000000009</v>
      </c>
      <c r="N39" s="570"/>
      <c r="O39" s="4"/>
      <c r="P39" s="4"/>
      <c r="Q39" s="16"/>
      <c r="R39" s="4"/>
      <c r="S39" s="12"/>
      <c r="U39" s="17"/>
      <c r="V39" s="20"/>
      <c r="BA39" s="71">
        <v>2003</v>
      </c>
      <c r="BB39" s="72">
        <v>332000</v>
      </c>
      <c r="BC39" s="155"/>
      <c r="BD39" s="158" t="s">
        <v>164</v>
      </c>
    </row>
    <row r="40" spans="1:58" ht="103.5" customHeight="1" thickBot="1">
      <c r="A40" s="587" t="s">
        <v>54</v>
      </c>
      <c r="B40" s="588"/>
      <c r="C40" s="65">
        <f>+BA27</f>
        <v>263.2021919230769</v>
      </c>
      <c r="D40" s="589" t="str">
        <f>E33</f>
        <v>REALIZAR LA INTERVENTORIA TÉCNICA y ADMINISTRATIVA PARA EL ESTUDIO, DISEÑO y MANTENIMIENTO PISTA, CALLES DE RODAJE y PLATAFORMA PARA LOS AEROPUERTOS DE PUERTO INIRIDA, SAN JOSE DE GUAVIARE y LA PRIMAVERA</v>
      </c>
      <c r="E40" s="590"/>
      <c r="F40" s="87" t="str">
        <f t="shared" ref="F40:M40" si="4">F33</f>
        <v>CUMPLE</v>
      </c>
      <c r="G40" s="87" t="str">
        <f t="shared" si="4"/>
        <v>CUMPLE</v>
      </c>
      <c r="H40" s="55" t="str">
        <f t="shared" si="4"/>
        <v>URBA INGENIERIA Y CONSULTORIA SAS</v>
      </c>
      <c r="I40" s="116">
        <f t="shared" si="4"/>
        <v>42244</v>
      </c>
      <c r="J40" s="116">
        <f t="shared" si="4"/>
        <v>42596</v>
      </c>
      <c r="K40" s="52">
        <f t="shared" si="4"/>
        <v>854</v>
      </c>
      <c r="L40" s="53">
        <f t="shared" si="4"/>
        <v>1</v>
      </c>
      <c r="M40" s="54">
        <f t="shared" si="4"/>
        <v>854</v>
      </c>
      <c r="N40" s="87" t="str">
        <f>+IF(M40&gt;=C40,"CUMPLE","NO CUMPLE")</f>
        <v>CUMPLE</v>
      </c>
      <c r="O40" s="26"/>
      <c r="P40" s="4"/>
      <c r="Q40" s="16" t="str">
        <f t="shared" si="3"/>
        <v>CUMPLE</v>
      </c>
      <c r="R40" s="4"/>
      <c r="S40" s="12"/>
      <c r="U40" s="17">
        <v>2016</v>
      </c>
      <c r="V40" s="20">
        <v>689455</v>
      </c>
      <c r="BA40" s="71">
        <v>2004</v>
      </c>
      <c r="BB40" s="72">
        <v>358000</v>
      </c>
    </row>
    <row r="41" spans="1:58"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8"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8"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8"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8"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8"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8"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8"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CIMA ENGINEERING SAS</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t="str">
        <f>+H22</f>
        <v>URBA INGENIERIA Y CONSULTORIA SAS</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0.25</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195" customHeight="1" thickBot="1">
      <c r="A84" s="660" t="s">
        <v>589</v>
      </c>
      <c r="B84" s="661"/>
      <c r="C84" s="661"/>
      <c r="D84" s="661"/>
      <c r="E84" s="661"/>
      <c r="F84" s="661"/>
      <c r="G84" s="661"/>
      <c r="H84" s="661"/>
      <c r="I84" s="661"/>
      <c r="J84" s="661"/>
      <c r="K84" s="661"/>
      <c r="L84" s="661"/>
      <c r="M84" s="661"/>
      <c r="N84" s="662"/>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121"/>
      <c r="I101" s="648"/>
      <c r="J101" s="648"/>
      <c r="K101" s="648"/>
      <c r="L101" s="648"/>
      <c r="M101" s="648"/>
      <c r="N101" s="648"/>
      <c r="O101" s="76"/>
    </row>
    <row r="102" spans="1:16" ht="46.5" customHeight="1">
      <c r="A102" s="132">
        <v>1</v>
      </c>
      <c r="B102" s="637" t="s">
        <v>136</v>
      </c>
      <c r="C102" s="637"/>
      <c r="D102" s="637"/>
      <c r="E102" s="80">
        <v>16065000</v>
      </c>
      <c r="F102" s="80">
        <v>16065000</v>
      </c>
      <c r="G102" s="98" t="str">
        <f>+IF(F102&gt;E102, "CAUSAL DE RECHAZO M", "CUMPLE")</f>
        <v>CUMPLE</v>
      </c>
      <c r="H102" s="135" t="s">
        <v>6</v>
      </c>
      <c r="O102" s="6"/>
      <c r="P102" s="10"/>
    </row>
    <row r="103" spans="1:16" ht="57.75" customHeight="1">
      <c r="A103" s="132">
        <v>2</v>
      </c>
      <c r="B103" s="637" t="s">
        <v>137</v>
      </c>
      <c r="C103" s="637"/>
      <c r="D103" s="637"/>
      <c r="E103" s="80">
        <v>376740000</v>
      </c>
      <c r="F103" s="80">
        <v>376740000</v>
      </c>
      <c r="G103" s="98" t="str">
        <f t="shared" ref="G103:G105" si="5">+IF(F103&gt;E103, "CAUSAL DE RECHAZO M", "CUMPLE")</f>
        <v>CUMPLE</v>
      </c>
      <c r="H103" s="135" t="s">
        <v>6</v>
      </c>
      <c r="N103" s="7"/>
      <c r="O103" s="10"/>
      <c r="P103" s="10"/>
    </row>
    <row r="104" spans="1:16" ht="39" customHeight="1">
      <c r="A104" s="132">
        <v>3</v>
      </c>
      <c r="B104" s="637" t="s">
        <v>138</v>
      </c>
      <c r="C104" s="637"/>
      <c r="D104" s="637"/>
      <c r="E104" s="80">
        <v>105000000</v>
      </c>
      <c r="F104" s="80">
        <v>105000000</v>
      </c>
      <c r="G104" s="98" t="str">
        <f t="shared" si="5"/>
        <v>CUMPLE</v>
      </c>
      <c r="H104" s="135" t="s">
        <v>6</v>
      </c>
    </row>
    <row r="105" spans="1:16" ht="39" customHeight="1">
      <c r="A105" s="133">
        <v>4</v>
      </c>
      <c r="B105" s="649" t="s">
        <v>140</v>
      </c>
      <c r="C105" s="650"/>
      <c r="D105" s="651"/>
      <c r="E105" s="131">
        <v>77258613</v>
      </c>
      <c r="F105" s="131">
        <v>77258613</v>
      </c>
      <c r="G105" s="98" t="str">
        <f t="shared" si="5"/>
        <v>CUMPLE</v>
      </c>
      <c r="H105" s="135" t="s">
        <v>6</v>
      </c>
    </row>
    <row r="106" spans="1:16" ht="46.5" customHeight="1">
      <c r="A106" s="132">
        <v>5</v>
      </c>
      <c r="B106" s="638" t="s">
        <v>84</v>
      </c>
      <c r="C106" s="638"/>
      <c r="D106" s="638"/>
      <c r="E106" s="102">
        <v>684325699</v>
      </c>
      <c r="F106" s="134">
        <v>684325699</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B102:D102"/>
    <mergeCell ref="A83:N83"/>
    <mergeCell ref="A84:N84"/>
    <mergeCell ref="A97:E97"/>
    <mergeCell ref="F97:N97"/>
    <mergeCell ref="A98:E98"/>
    <mergeCell ref="F98:N98"/>
    <mergeCell ref="A75:K80"/>
    <mergeCell ref="L75:N80"/>
    <mergeCell ref="A81:N81"/>
    <mergeCell ref="A82:G82"/>
    <mergeCell ref="H82:K82"/>
    <mergeCell ref="L82:N82"/>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3198" priority="54" operator="containsText" text="SUBSANAR">
      <formula>NOT(ISERROR(SEARCH("SUBSANAR",H82)))</formula>
    </cfRule>
  </conditionalFormatting>
  <conditionalFormatting sqref="H82:L82 N41:O41 H4:H16 O42">
    <cfRule type="cellIs" dxfId="3197" priority="66" operator="equal">
      <formula>"NO CUMPLE"</formula>
    </cfRule>
    <cfRule type="cellIs" dxfId="3196" priority="67" operator="equal">
      <formula>"CUMPLE"</formula>
    </cfRule>
    <cfRule type="cellIs" dxfId="3195" priority="68" operator="equal">
      <formula>100</formula>
    </cfRule>
  </conditionalFormatting>
  <conditionalFormatting sqref="L44">
    <cfRule type="cellIs" dxfId="3194" priority="72" operator="equal">
      <formula>"NO CUMPLE"</formula>
    </cfRule>
    <cfRule type="cellIs" dxfId="3193" priority="73" operator="equal">
      <formula>"CUMPLE"</formula>
    </cfRule>
    <cfRule type="cellIs" dxfId="3192" priority="74" operator="equal">
      <formula>100</formula>
    </cfRule>
  </conditionalFormatting>
  <conditionalFormatting sqref="L48:L49">
    <cfRule type="cellIs" dxfId="3191" priority="78" operator="equal">
      <formula>"NO CUMPLE"</formula>
    </cfRule>
    <cfRule type="cellIs" dxfId="3190" priority="79" operator="equal">
      <formula>"CUMPLE"</formula>
    </cfRule>
    <cfRule type="cellIs" dxfId="3189" priority="80" operator="equal">
      <formula>100</formula>
    </cfRule>
  </conditionalFormatting>
  <conditionalFormatting sqref="L53">
    <cfRule type="cellIs" dxfId="3188" priority="58" operator="equal">
      <formula>"NO CUMPLE"</formula>
    </cfRule>
    <cfRule type="cellIs" dxfId="3187" priority="59" operator="equal">
      <formula>"CUMPLE"</formula>
    </cfRule>
    <cfRule type="cellIs" dxfId="3186" priority="60" operator="equal">
      <formula>100</formula>
    </cfRule>
  </conditionalFormatting>
  <conditionalFormatting sqref="L56">
    <cfRule type="cellIs" dxfId="3185" priority="69" operator="equal">
      <formula>"NO CUMPLE"</formula>
    </cfRule>
    <cfRule type="cellIs" dxfId="3184" priority="70" operator="equal">
      <formula>"CUMPLE"</formula>
    </cfRule>
    <cfRule type="cellIs" dxfId="3183" priority="71" operator="equal">
      <formula>100</formula>
    </cfRule>
  </conditionalFormatting>
  <conditionalFormatting sqref="L64">
    <cfRule type="cellIs" dxfId="3182" priority="55" operator="equal">
      <formula>"NO CUMPLE"</formula>
    </cfRule>
    <cfRule type="cellIs" dxfId="3181" priority="56" operator="equal">
      <formula>"CUMPLE"</formula>
    </cfRule>
    <cfRule type="cellIs" dxfId="3180" priority="57" operator="equal">
      <formula>100</formula>
    </cfRule>
  </conditionalFormatting>
  <conditionalFormatting sqref="N21:N23">
    <cfRule type="cellIs" dxfId="3179" priority="61" operator="equal">
      <formula>"NO"</formula>
    </cfRule>
    <cfRule type="cellIs" dxfId="3178" priority="62" operator="equal">
      <formula>"SI"</formula>
    </cfRule>
  </conditionalFormatting>
  <conditionalFormatting sqref="N24">
    <cfRule type="cellIs" dxfId="3177" priority="63" operator="equal">
      <formula>"NO CUMPLE"</formula>
    </cfRule>
    <cfRule type="cellIs" dxfId="3176" priority="64" operator="equal">
      <formula>"CUMPLE"</formula>
    </cfRule>
    <cfRule type="cellIs" dxfId="3175" priority="65" operator="equal">
      <formula>100</formula>
    </cfRule>
  </conditionalFormatting>
  <conditionalFormatting sqref="N39">
    <cfRule type="cellIs" dxfId="3174" priority="84" operator="equal">
      <formula>"NO CUMPLE"</formula>
    </cfRule>
    <cfRule type="cellIs" dxfId="3173" priority="85" operator="equal">
      <formula>"CUMPLE"</formula>
    </cfRule>
    <cfRule type="cellIs" dxfId="3172" priority="86" operator="equal">
      <formula>100</formula>
    </cfRule>
  </conditionalFormatting>
  <conditionalFormatting sqref="N45:O45">
    <cfRule type="cellIs" dxfId="3171" priority="81" operator="equal">
      <formula>"NO CUMPLE"</formula>
    </cfRule>
    <cfRule type="cellIs" dxfId="3170" priority="82" operator="equal">
      <formula>"CUMPLE"</formula>
    </cfRule>
    <cfRule type="cellIs" dxfId="3169" priority="83" operator="equal">
      <formula>100</formula>
    </cfRule>
  </conditionalFormatting>
  <conditionalFormatting sqref="O48:O49">
    <cfRule type="cellIs" dxfId="3168" priority="75" operator="equal">
      <formula>"NO CUMPLE"</formula>
    </cfRule>
    <cfRule type="cellIs" dxfId="3167" priority="76" operator="equal">
      <formula>"CUMPLE"</formula>
    </cfRule>
    <cfRule type="cellIs" dxfId="3166" priority="77" operator="equal">
      <formula>100</formula>
    </cfRule>
  </conditionalFormatting>
  <conditionalFormatting sqref="I33:J35">
    <cfRule type="cellIs" dxfId="3165" priority="53" stopIfTrue="1" operator="greaterThan">
      <formula>0</formula>
    </cfRule>
  </conditionalFormatting>
  <conditionalFormatting sqref="N99">
    <cfRule type="cellIs" dxfId="3164" priority="50" operator="equal">
      <formula>"NO CUMPLE"</formula>
    </cfRule>
    <cfRule type="cellIs" dxfId="3163" priority="51" operator="equal">
      <formula>"CUMPLE"</formula>
    </cfRule>
    <cfRule type="cellIs" dxfId="3162" priority="52" operator="equal">
      <formula>100</formula>
    </cfRule>
  </conditionalFormatting>
  <conditionalFormatting sqref="H102:H106">
    <cfRule type="cellIs" dxfId="3161" priority="47" operator="equal">
      <formula>"NO CUMPLE"</formula>
    </cfRule>
    <cfRule type="cellIs" dxfId="3160" priority="48" operator="equal">
      <formula>"CUMPLE"</formula>
    </cfRule>
    <cfRule type="cellIs" dxfId="3159" priority="49" operator="equal">
      <formula>100</formula>
    </cfRule>
  </conditionalFormatting>
  <conditionalFormatting sqref="H107">
    <cfRule type="cellIs" dxfId="3158" priority="44" operator="equal">
      <formula>"NO CUMPLE"</formula>
    </cfRule>
    <cfRule type="cellIs" dxfId="3157" priority="45" operator="equal">
      <formula>"CUMPLE"</formula>
    </cfRule>
    <cfRule type="cellIs" dxfId="3156" priority="46" operator="equal">
      <formula>100</formula>
    </cfRule>
  </conditionalFormatting>
  <conditionalFormatting sqref="G102:G106">
    <cfRule type="cellIs" dxfId="3155" priority="43" operator="equal">
      <formula>"CAUSAL DE RECHAZO L"</formula>
    </cfRule>
  </conditionalFormatting>
  <conditionalFormatting sqref="H6">
    <cfRule type="cellIs" dxfId="3154" priority="40" operator="equal">
      <formula>"NO CUMPLE"</formula>
    </cfRule>
    <cfRule type="cellIs" dxfId="3153" priority="41" operator="equal">
      <formula>"CUMPLE"</formula>
    </cfRule>
    <cfRule type="cellIs" dxfId="3152" priority="42" operator="equal">
      <formula>100</formula>
    </cfRule>
  </conditionalFormatting>
  <conditionalFormatting sqref="G33">
    <cfRule type="cellIs" dxfId="3151" priority="37" operator="equal">
      <formula>"NO CUMPLE"</formula>
    </cfRule>
    <cfRule type="cellIs" dxfId="3150" priority="38" operator="equal">
      <formula>"CUMPLE"</formula>
    </cfRule>
    <cfRule type="cellIs" dxfId="3149" priority="39" operator="equal">
      <formula>100</formula>
    </cfRule>
  </conditionalFormatting>
  <conditionalFormatting sqref="G34">
    <cfRule type="cellIs" dxfId="3148" priority="34" operator="equal">
      <formula>"NO CUMPLE"</formula>
    </cfRule>
    <cfRule type="cellIs" dxfId="3147" priority="35" operator="equal">
      <formula>"CUMPLE"</formula>
    </cfRule>
    <cfRule type="cellIs" dxfId="3146" priority="36" operator="equal">
      <formula>100</formula>
    </cfRule>
  </conditionalFormatting>
  <conditionalFormatting sqref="G35:G37">
    <cfRule type="cellIs" dxfId="3145" priority="31" operator="equal">
      <formula>"NO CUMPLE"</formula>
    </cfRule>
    <cfRule type="cellIs" dxfId="3144" priority="32" operator="equal">
      <formula>"CUMPLE"</formula>
    </cfRule>
    <cfRule type="cellIs" dxfId="3143" priority="33" operator="equal">
      <formula>100</formula>
    </cfRule>
  </conditionalFormatting>
  <conditionalFormatting sqref="F33">
    <cfRule type="cellIs" dxfId="3142" priority="28" operator="equal">
      <formula>"NO CUMPLE"</formula>
    </cfRule>
    <cfRule type="cellIs" dxfId="3141" priority="29" operator="equal">
      <formula>"CUMPLE"</formula>
    </cfRule>
    <cfRule type="cellIs" dxfId="3140" priority="30" operator="equal">
      <formula>100</formula>
    </cfRule>
  </conditionalFormatting>
  <conditionalFormatting sqref="F34">
    <cfRule type="cellIs" dxfId="3139" priority="25" operator="equal">
      <formula>"NO CUMPLE"</formula>
    </cfRule>
    <cfRule type="cellIs" dxfId="3138" priority="26" operator="equal">
      <formula>"CUMPLE"</formula>
    </cfRule>
    <cfRule type="cellIs" dxfId="3137" priority="27" operator="equal">
      <formula>100</formula>
    </cfRule>
  </conditionalFormatting>
  <conditionalFormatting sqref="F35:F37">
    <cfRule type="cellIs" dxfId="3136" priority="22" operator="equal">
      <formula>"NO CUMPLE"</formula>
    </cfRule>
    <cfRule type="cellIs" dxfId="3135" priority="23" operator="equal">
      <formula>"CUMPLE"</formula>
    </cfRule>
    <cfRule type="cellIs" dxfId="3134" priority="24" operator="equal">
      <formula>100</formula>
    </cfRule>
  </conditionalFormatting>
  <conditionalFormatting sqref="F40">
    <cfRule type="cellIs" dxfId="3133" priority="19" operator="equal">
      <formula>"NO CUMPLE"</formula>
    </cfRule>
    <cfRule type="cellIs" dxfId="3132" priority="20" operator="equal">
      <formula>"CUMPLE"</formula>
    </cfRule>
    <cfRule type="cellIs" dxfId="3131" priority="21" operator="equal">
      <formula>100</formula>
    </cfRule>
  </conditionalFormatting>
  <conditionalFormatting sqref="N33">
    <cfRule type="cellIs" dxfId="3130" priority="16" operator="equal">
      <formula>"NO CUMPLE"</formula>
    </cfRule>
    <cfRule type="cellIs" dxfId="3129" priority="17" operator="equal">
      <formula>"CUMPLE"</formula>
    </cfRule>
    <cfRule type="cellIs" dxfId="3128" priority="18" operator="equal">
      <formula>100</formula>
    </cfRule>
  </conditionalFormatting>
  <conditionalFormatting sqref="N34">
    <cfRule type="cellIs" dxfId="3127" priority="13" operator="equal">
      <formula>"NO CUMPLE"</formula>
    </cfRule>
    <cfRule type="cellIs" dxfId="3126" priority="14" operator="equal">
      <formula>"CUMPLE"</formula>
    </cfRule>
    <cfRule type="cellIs" dxfId="3125" priority="15" operator="equal">
      <formula>100</formula>
    </cfRule>
  </conditionalFormatting>
  <conditionalFormatting sqref="N35 N37">
    <cfRule type="cellIs" dxfId="3124" priority="10" operator="equal">
      <formula>"NO CUMPLE"</formula>
    </cfRule>
    <cfRule type="cellIs" dxfId="3123" priority="11" operator="equal">
      <formula>"CUMPLE"</formula>
    </cfRule>
    <cfRule type="cellIs" dxfId="3122" priority="12" operator="equal">
      <formula>100</formula>
    </cfRule>
  </conditionalFormatting>
  <conditionalFormatting sqref="N36">
    <cfRule type="cellIs" dxfId="3121" priority="7" operator="equal">
      <formula>"NO CUMPLE"</formula>
    </cfRule>
    <cfRule type="cellIs" dxfId="3120" priority="8" operator="equal">
      <formula>"CUMPLE"</formula>
    </cfRule>
    <cfRule type="cellIs" dxfId="3119" priority="9" operator="equal">
      <formula>100</formula>
    </cfRule>
  </conditionalFormatting>
  <conditionalFormatting sqref="N40">
    <cfRule type="cellIs" dxfId="3118" priority="4" operator="equal">
      <formula>"NO CUMPLE"</formula>
    </cfRule>
    <cfRule type="cellIs" dxfId="3117" priority="5" operator="equal">
      <formula>"CUMPLE"</formula>
    </cfRule>
    <cfRule type="cellIs" dxfId="3116" priority="6" operator="equal">
      <formula>100</formula>
    </cfRule>
  </conditionalFormatting>
  <conditionalFormatting sqref="G40">
    <cfRule type="cellIs" dxfId="3115" priority="1" operator="equal">
      <formula>"NO CUMPLE"</formula>
    </cfRule>
    <cfRule type="cellIs" dxfId="3114" priority="2" operator="equal">
      <formula>"CUMPLE"</formula>
    </cfRule>
    <cfRule type="cellIs" dxfId="3113" priority="3" operator="equal">
      <formula>100</formula>
    </cfRule>
  </conditionalFormatting>
  <dataValidations count="10">
    <dataValidation type="list" allowBlank="1" showInputMessage="1" showErrorMessage="1" error="SELECCIONE A QUIEN CORRESPONDE ESTA EXPERIENCIA (INTEGRANTE)_x000a_" sqref="H33:H37" xr:uid="{00000000-0002-0000-0900-000000000000}">
      <formula1>$V$21:$V$25</formula1>
    </dataValidation>
    <dataValidation type="list" allowBlank="1" showInputMessage="1" showErrorMessage="1" sqref="N21:N23" xr:uid="{00000000-0002-0000-0900-000001000000}">
      <formula1>$R$2:$R$3</formula1>
    </dataValidation>
    <dataValidation type="list" allowBlank="1" showInputMessage="1" showErrorMessage="1" error="debe ser.. CUMPLE O NO CUMPLE" sqref="L44" xr:uid="{00000000-0002-0000-0900-000002000000}">
      <formula1>$Q$2:$Q$3</formula1>
    </dataValidation>
    <dataValidation type="list" allowBlank="1" showInputMessage="1" showErrorMessage="1" sqref="L48:L49" xr:uid="{00000000-0002-0000-0900-000003000000}">
      <formula1>$Q$19:$Q$21</formula1>
    </dataValidation>
    <dataValidation type="list" allowBlank="1" showInputMessage="1" showErrorMessage="1" error="SELECCIONE EL PRESUPUESTO A EVALUAR, EN LA LISTA DESPEGABLE._x000a_" sqref="H28:J28" xr:uid="{00000000-0002-0000-0900-000004000000}">
      <formula1>$A$96:$A$106</formula1>
    </dataValidation>
    <dataValidation type="list" allowBlank="1" showInputMessage="1" showErrorMessage="1" sqref="L56" xr:uid="{00000000-0002-0000-0900-000005000000}">
      <formula1>$U$1:$U$3</formula1>
    </dataValidation>
    <dataValidation type="list" allowBlank="1" showInputMessage="1" showErrorMessage="1" sqref="U1:U2" xr:uid="{00000000-0002-0000-0900-000006000000}">
      <formula1>$U$1:$U$2</formula1>
    </dataValidation>
    <dataValidation type="list" allowBlank="1" showInputMessage="1" showErrorMessage="1" sqref="N45 N24 N33:N37 N99 H4:H16 F33:G37 H102:H107" xr:uid="{00000000-0002-0000-0900-000007000000}">
      <formula1>$Q$2:$Q$3</formula1>
    </dataValidation>
    <dataValidation type="list" allowBlank="1" showInputMessage="1" showErrorMessage="1" sqref="L53:N53 L64:N64" xr:uid="{00000000-0002-0000-0900-000008000000}">
      <formula1>$T$1:$T$3</formula1>
    </dataValidation>
    <dataValidation type="list" allowBlank="1" showInputMessage="1" showErrorMessage="1" sqref="H82:K82" xr:uid="{00000000-0002-0000-0900-000009000000}">
      <formula1>$Q$23:$Q$25</formula1>
    </dataValidation>
  </dataValidations>
  <pageMargins left="0.7" right="0.7" top="0.75" bottom="0.75" header="0.3" footer="0.3"/>
  <pageSetup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50F828"/>
  </sheetPr>
  <dimension ref="A1:BF129"/>
  <sheetViews>
    <sheetView topLeftCell="C30" zoomScale="40" zoomScaleNormal="40" workbookViewId="0">
      <selection activeCell="H33" sqref="H33"/>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38" style="2" customWidth="1"/>
    <col min="57" max="57" width="26.140625" style="2" customWidth="1"/>
    <col min="58" max="58" width="30.7109375" style="2" customWidth="1"/>
    <col min="59"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8</v>
      </c>
      <c r="B19" s="541" t="s">
        <v>207</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45" customHeight="1">
      <c r="A21" s="540"/>
      <c r="B21" s="542"/>
      <c r="C21" s="542"/>
      <c r="D21" s="542"/>
      <c r="E21" s="542"/>
      <c r="F21" s="542"/>
      <c r="G21" s="542"/>
      <c r="H21" s="555" t="s">
        <v>208</v>
      </c>
      <c r="I21" s="555"/>
      <c r="J21" s="30">
        <v>0.5</v>
      </c>
      <c r="K21" s="556" t="s">
        <v>34</v>
      </c>
      <c r="L21" s="556"/>
      <c r="M21" s="556"/>
      <c r="N21" s="30" t="s">
        <v>24</v>
      </c>
      <c r="O21" s="24" t="str">
        <f t="shared" ref="O21:O25" si="0">+H21</f>
        <v>ARCA – ARQUITECTURA E
INGENIERÍA S.A.</v>
      </c>
      <c r="P21" s="24"/>
      <c r="Q21" s="24">
        <v>0</v>
      </c>
      <c r="R21" s="24"/>
      <c r="S21" s="24"/>
      <c r="T21" s="24"/>
      <c r="U21" s="24"/>
      <c r="V21" s="31" t="str">
        <f>+H21</f>
        <v>ARCA – ARQUITECTURA E
INGENIERÍA S.A.</v>
      </c>
      <c r="BA21" s="118"/>
    </row>
    <row r="22" spans="1:54" ht="51" customHeight="1">
      <c r="A22" s="540"/>
      <c r="B22" s="542"/>
      <c r="C22" s="542"/>
      <c r="D22" s="542"/>
      <c r="E22" s="542"/>
      <c r="F22" s="542"/>
      <c r="G22" s="542"/>
      <c r="H22" s="555" t="s">
        <v>209</v>
      </c>
      <c r="I22" s="555"/>
      <c r="J22" s="30">
        <v>0.5</v>
      </c>
      <c r="K22" s="556" t="s">
        <v>35</v>
      </c>
      <c r="L22" s="556"/>
      <c r="M22" s="556"/>
      <c r="N22" s="30" t="s">
        <v>24</v>
      </c>
      <c r="O22" s="24" t="str">
        <f t="shared" si="0"/>
        <v>CB INGENIERIA Y
DESARROLLO SAS BIC</v>
      </c>
      <c r="P22" s="24"/>
      <c r="Q22" s="24"/>
      <c r="R22" s="24"/>
      <c r="S22" s="24"/>
      <c r="T22" s="24"/>
      <c r="U22" s="24"/>
      <c r="V22" s="31" t="str">
        <f t="shared" ref="V22:V25" si="1">+H22</f>
        <v>CB INGENIERIA Y
DESARROLLO SAS BIC</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8" ht="319.5" customHeight="1" thickTop="1" thickBot="1">
      <c r="A33" s="120" t="s">
        <v>121</v>
      </c>
      <c r="B33" s="95">
        <v>1</v>
      </c>
      <c r="C33" s="97" t="s">
        <v>214</v>
      </c>
      <c r="D33" s="96" t="s">
        <v>213</v>
      </c>
      <c r="E33" s="186" t="s">
        <v>210</v>
      </c>
      <c r="F33" s="87" t="s">
        <v>6</v>
      </c>
      <c r="G33" s="87" t="s">
        <v>6</v>
      </c>
      <c r="H33" s="98" t="s">
        <v>209</v>
      </c>
      <c r="I33" s="103">
        <v>41907</v>
      </c>
      <c r="J33" s="104">
        <v>43093</v>
      </c>
      <c r="K33" s="185">
        <v>10433.947257552692</v>
      </c>
      <c r="L33" s="128">
        <v>0.25</v>
      </c>
      <c r="M33" s="100">
        <f>IF(AND(F33="CUMPLE",G33="CUMPLE"),(K33*L33),0)</f>
        <v>2608.4868143881731</v>
      </c>
      <c r="N33" s="87" t="s">
        <v>6</v>
      </c>
      <c r="O33" s="4"/>
      <c r="P33" s="4"/>
      <c r="Q33" s="16" t="str">
        <f>+IF(OR(N33="CUMPLE")*AND(M33&gt;=$Q$32),"CUMPLE","NO CUMPLE")</f>
        <v>CUMPLE</v>
      </c>
      <c r="R33" s="4"/>
      <c r="S33" s="12"/>
      <c r="U33" s="18">
        <v>2021</v>
      </c>
      <c r="V33" s="19">
        <v>908526</v>
      </c>
      <c r="BA33" s="69">
        <v>1995</v>
      </c>
      <c r="BB33" s="70">
        <v>118933.5</v>
      </c>
    </row>
    <row r="34" spans="1:58" ht="113.25" customHeight="1" thickBot="1">
      <c r="A34" s="120" t="s">
        <v>121</v>
      </c>
      <c r="B34" s="95">
        <v>2</v>
      </c>
      <c r="C34" s="97" t="s">
        <v>215</v>
      </c>
      <c r="D34" s="96" t="s">
        <v>148</v>
      </c>
      <c r="E34" s="186" t="s">
        <v>211</v>
      </c>
      <c r="F34" s="87" t="s">
        <v>6</v>
      </c>
      <c r="G34" s="87" t="s">
        <v>6</v>
      </c>
      <c r="H34" s="99" t="s">
        <v>209</v>
      </c>
      <c r="I34" s="103">
        <v>43503</v>
      </c>
      <c r="J34" s="104">
        <v>43867</v>
      </c>
      <c r="K34" s="185">
        <v>950.93933376851066</v>
      </c>
      <c r="L34" s="128">
        <v>1</v>
      </c>
      <c r="M34" s="100">
        <f t="shared" ref="M34:M35" si="2">IF(AND(F34="CUMPLE",G34="CUMPLE"),(K34*L34),0)</f>
        <v>950.93933376851066</v>
      </c>
      <c r="N34" s="87" t="s">
        <v>6</v>
      </c>
      <c r="O34" s="4"/>
      <c r="P34" s="4"/>
      <c r="Q34" s="16" t="str">
        <f>+IF(OR(N34="CUMPLE")*AND(M34&gt;=$Q$32),"CUMPLE","NO CUMPLE")</f>
        <v>CUMPLE</v>
      </c>
      <c r="R34" s="4"/>
      <c r="S34" s="12"/>
      <c r="U34" s="17">
        <v>2020</v>
      </c>
      <c r="V34" s="20">
        <v>877803</v>
      </c>
      <c r="BA34" s="69">
        <v>1996</v>
      </c>
      <c r="BB34" s="70">
        <v>142125</v>
      </c>
    </row>
    <row r="35" spans="1:58" ht="165" customHeight="1" thickBot="1">
      <c r="A35" s="120" t="s">
        <v>121</v>
      </c>
      <c r="B35" s="95">
        <v>3</v>
      </c>
      <c r="C35" s="97" t="s">
        <v>216</v>
      </c>
      <c r="D35" s="96" t="s">
        <v>148</v>
      </c>
      <c r="E35" s="479" t="s">
        <v>212</v>
      </c>
      <c r="F35" s="87" t="s">
        <v>6</v>
      </c>
      <c r="G35" s="87" t="s">
        <v>6</v>
      </c>
      <c r="H35" s="99" t="s">
        <v>208</v>
      </c>
      <c r="I35" s="103">
        <v>42244</v>
      </c>
      <c r="J35" s="104">
        <v>42596</v>
      </c>
      <c r="K35" s="185">
        <v>1423.3403760941612</v>
      </c>
      <c r="L35" s="128">
        <v>0.4</v>
      </c>
      <c r="M35" s="100">
        <f t="shared" si="2"/>
        <v>569.33615043766451</v>
      </c>
      <c r="N35" s="87" t="s">
        <v>6</v>
      </c>
      <c r="O35" s="4"/>
      <c r="P35" s="4"/>
      <c r="Q35" s="16" t="str">
        <f t="shared" ref="Q35:Q40" si="3">+IF(OR(N35="CUMPLE")*AND(M35&gt;=$Q$32),"CUMPLE","NO CUMPLE")</f>
        <v>CUMPLE</v>
      </c>
      <c r="R35" s="4"/>
      <c r="S35" s="12"/>
      <c r="U35" s="17">
        <v>2019</v>
      </c>
      <c r="V35" s="20">
        <v>828116</v>
      </c>
      <c r="BA35" s="69">
        <v>1997</v>
      </c>
      <c r="BB35" s="70">
        <v>172005</v>
      </c>
    </row>
    <row r="36" spans="1:58" ht="130.5" customHeight="1" thickBot="1">
      <c r="A36" s="120"/>
      <c r="B36" s="95"/>
      <c r="C36" s="97"/>
      <c r="D36" s="96"/>
      <c r="E36" s="94"/>
      <c r="F36" s="136"/>
      <c r="G36" s="136"/>
      <c r="H36" s="99"/>
      <c r="I36" s="103"/>
      <c r="J36" s="104"/>
      <c r="K36" s="127"/>
      <c r="L36" s="128"/>
      <c r="M36" s="137"/>
      <c r="N36" s="138"/>
      <c r="O36" s="4"/>
      <c r="P36" s="4"/>
      <c r="Q36" s="16" t="str">
        <f t="shared" si="3"/>
        <v>NO CUMPLE</v>
      </c>
      <c r="R36" s="4"/>
      <c r="S36" s="12"/>
      <c r="U36" s="17">
        <v>2018</v>
      </c>
      <c r="V36" s="20">
        <v>781242</v>
      </c>
      <c r="BA36" s="69">
        <v>1998</v>
      </c>
      <c r="BB36" s="70">
        <v>203826</v>
      </c>
      <c r="BC36" s="157" t="s">
        <v>162</v>
      </c>
      <c r="BD36" s="157" t="s">
        <v>163</v>
      </c>
    </row>
    <row r="37" spans="1:58" ht="122.25" customHeight="1" thickBot="1">
      <c r="A37" s="120"/>
      <c r="B37" s="95"/>
      <c r="C37" s="97"/>
      <c r="D37" s="96"/>
      <c r="E37" s="94"/>
      <c r="F37" s="136"/>
      <c r="G37" s="136"/>
      <c r="H37" s="99"/>
      <c r="I37" s="103"/>
      <c r="J37" s="104"/>
      <c r="K37" s="127"/>
      <c r="L37" s="128"/>
      <c r="M37" s="137"/>
      <c r="N37" s="138"/>
      <c r="O37" s="4"/>
      <c r="P37" s="4"/>
      <c r="Q37" s="16" t="str">
        <f t="shared" si="3"/>
        <v>NO CUMPLE</v>
      </c>
      <c r="R37" s="4"/>
      <c r="S37" s="12"/>
      <c r="U37" s="17">
        <v>2017</v>
      </c>
      <c r="V37" s="20">
        <v>737717</v>
      </c>
      <c r="BA37" s="69">
        <v>1999</v>
      </c>
      <c r="BB37" s="70">
        <v>236460</v>
      </c>
      <c r="BC37" s="152">
        <v>0.4</v>
      </c>
      <c r="BD37" s="187" t="s">
        <v>208</v>
      </c>
      <c r="BE37" s="190">
        <f>M35</f>
        <v>569.33615043766451</v>
      </c>
      <c r="BF37" s="188"/>
    </row>
    <row r="38" spans="1:58" ht="68.25" customHeight="1" thickBot="1">
      <c r="A38" s="561" t="s">
        <v>55</v>
      </c>
      <c r="B38" s="562"/>
      <c r="C38" s="562"/>
      <c r="D38" s="563"/>
      <c r="E38" s="567" t="s">
        <v>3</v>
      </c>
      <c r="F38" s="568"/>
      <c r="G38" s="568"/>
      <c r="H38" s="568"/>
      <c r="I38" s="568"/>
      <c r="J38" s="568"/>
      <c r="K38" s="568"/>
      <c r="L38" s="569"/>
      <c r="M38" s="567">
        <f>SUM(M33:M37)</f>
        <v>4128.7622985943481</v>
      </c>
      <c r="N38" s="569"/>
      <c r="O38" s="4"/>
      <c r="P38" s="4"/>
      <c r="Q38" s="16"/>
      <c r="R38" s="4"/>
      <c r="S38" s="12"/>
      <c r="U38" s="17"/>
      <c r="V38" s="20"/>
      <c r="BA38" s="71">
        <v>2002</v>
      </c>
      <c r="BB38" s="72">
        <v>309000</v>
      </c>
      <c r="BC38" s="154">
        <f>M38*0.4</f>
        <v>1651.5049194377393</v>
      </c>
      <c r="BD38" s="154" t="s">
        <v>75</v>
      </c>
    </row>
    <row r="39" spans="1:58" ht="68.25" customHeight="1" thickBot="1">
      <c r="A39" s="564"/>
      <c r="B39" s="565"/>
      <c r="C39" s="565"/>
      <c r="D39" s="566"/>
      <c r="E39" s="567" t="s">
        <v>65</v>
      </c>
      <c r="F39" s="568"/>
      <c r="G39" s="568"/>
      <c r="H39" s="568"/>
      <c r="I39" s="568"/>
      <c r="J39" s="568"/>
      <c r="K39" s="568"/>
      <c r="L39" s="569"/>
      <c r="M39" s="570">
        <f>AVERAGEIF(M33:M37,"&gt;0")</f>
        <v>1376.2540995314494</v>
      </c>
      <c r="N39" s="570"/>
      <c r="O39" s="4"/>
      <c r="P39" s="4"/>
      <c r="Q39" s="16"/>
      <c r="R39" s="4"/>
      <c r="S39" s="12"/>
      <c r="U39" s="17"/>
      <c r="V39" s="20"/>
      <c r="BA39" s="71">
        <v>2003</v>
      </c>
      <c r="BB39" s="72">
        <v>332000</v>
      </c>
      <c r="BC39" s="155"/>
      <c r="BD39" s="189" t="s">
        <v>26</v>
      </c>
    </row>
    <row r="40" spans="1:58" ht="103.5" customHeight="1" thickBot="1">
      <c r="A40" s="587" t="s">
        <v>54</v>
      </c>
      <c r="B40" s="588"/>
      <c r="C40" s="65">
        <f>+BA27</f>
        <v>263.2021919230769</v>
      </c>
      <c r="D40" s="589" t="str">
        <f>+E34</f>
        <v>REALIZAR LA INTERVENTORÍA INTEGRAL PARA LOS ESTUDIOS, DISEÑOS Y CONSTRUCCIÓN DE LA PLATAFORMA EN EL APTO DE PITALITO.</v>
      </c>
      <c r="E40" s="590"/>
      <c r="F40" s="87" t="str">
        <f>+F34</f>
        <v>CUMPLE</v>
      </c>
      <c r="G40" s="87" t="str">
        <f>+G34</f>
        <v>CUMPLE</v>
      </c>
      <c r="H40" s="55" t="str">
        <f t="shared" ref="H40:L40" si="4">+H34</f>
        <v>CB INGENIERIA Y
DESARROLLO SAS BIC</v>
      </c>
      <c r="I40" s="116">
        <f t="shared" si="4"/>
        <v>43503</v>
      </c>
      <c r="J40" s="116">
        <f t="shared" si="4"/>
        <v>43867</v>
      </c>
      <c r="K40" s="52">
        <f t="shared" si="4"/>
        <v>950.93933376851066</v>
      </c>
      <c r="L40" s="53">
        <f t="shared" si="4"/>
        <v>1</v>
      </c>
      <c r="M40" s="54">
        <f>+M34</f>
        <v>950.93933376851066</v>
      </c>
      <c r="N40" s="87" t="str">
        <f>+IF(M40&gt;=C40,"CUMPLE","NO CUMPLE")</f>
        <v>CUMPLE</v>
      </c>
      <c r="O40" s="26"/>
      <c r="P40" s="4"/>
      <c r="Q40" s="16" t="str">
        <f t="shared" si="3"/>
        <v>CUMPLE</v>
      </c>
      <c r="R40" s="4"/>
      <c r="S40" s="12"/>
      <c r="U40" s="17">
        <v>2016</v>
      </c>
      <c r="V40" s="20">
        <v>689455</v>
      </c>
      <c r="BA40" s="71">
        <v>2004</v>
      </c>
      <c r="BB40" s="72">
        <v>358000</v>
      </c>
    </row>
    <row r="41" spans="1:58"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8"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8"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8"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8"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8"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8"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8"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ARCA – ARQUITECTURA E
INGENIERÍA S.A.</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t="str">
        <f>+H22</f>
        <v>CB INGENIERIA Y
DESARROLLO SAS BIC</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0.25</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298.5" customHeight="1" thickBot="1">
      <c r="A84" s="636" t="s">
        <v>640</v>
      </c>
      <c r="B84" s="636"/>
      <c r="C84" s="636"/>
      <c r="D84" s="636"/>
      <c r="E84" s="636"/>
      <c r="F84" s="636"/>
      <c r="G84" s="636"/>
      <c r="H84" s="636"/>
      <c r="I84" s="636"/>
      <c r="J84" s="636"/>
      <c r="K84" s="636"/>
      <c r="L84" s="636"/>
      <c r="M84" s="636"/>
      <c r="N84" s="636"/>
      <c r="O84" s="6"/>
      <c r="P84" s="10"/>
      <c r="U84" s="21">
        <v>1990</v>
      </c>
      <c r="V84" s="22">
        <v>41025</v>
      </c>
    </row>
    <row r="85" spans="1:22">
      <c r="A85" s="636"/>
      <c r="B85" s="636"/>
      <c r="C85" s="636"/>
      <c r="D85" s="636"/>
      <c r="E85" s="636"/>
      <c r="F85" s="636"/>
      <c r="G85" s="636"/>
      <c r="H85" s="636"/>
      <c r="I85" s="636"/>
      <c r="J85" s="636"/>
      <c r="K85" s="636"/>
      <c r="L85" s="636"/>
      <c r="M85" s="636"/>
      <c r="N85" s="636"/>
      <c r="O85" s="6"/>
      <c r="P85" s="10"/>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ht="195" customHeight="1">
      <c r="A95" s="636"/>
      <c r="B95" s="636"/>
      <c r="C95" s="636"/>
      <c r="D95" s="636"/>
      <c r="E95" s="636"/>
      <c r="F95" s="636"/>
      <c r="G95" s="636"/>
      <c r="H95" s="636"/>
      <c r="I95" s="636"/>
      <c r="J95" s="636"/>
      <c r="K95" s="636"/>
      <c r="L95" s="636"/>
      <c r="M95" s="636"/>
      <c r="N95" s="636"/>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121"/>
      <c r="I101" s="648"/>
      <c r="J101" s="648"/>
      <c r="K101" s="648"/>
      <c r="L101" s="648"/>
      <c r="M101" s="648"/>
      <c r="N101" s="648"/>
      <c r="O101" s="76"/>
    </row>
    <row r="102" spans="1:16" ht="46.5" customHeight="1">
      <c r="A102" s="132">
        <v>1</v>
      </c>
      <c r="B102" s="637" t="s">
        <v>136</v>
      </c>
      <c r="C102" s="637"/>
      <c r="D102" s="637"/>
      <c r="E102" s="80">
        <v>16065000</v>
      </c>
      <c r="F102" s="80">
        <v>16065000</v>
      </c>
      <c r="G102" s="98" t="str">
        <f>+IF(F102&gt;E102, "CAUSAL DE RECHAZO M", "CUMPLE")</f>
        <v>CUMPLE</v>
      </c>
      <c r="H102" s="135" t="s">
        <v>6</v>
      </c>
      <c r="O102" s="6"/>
      <c r="P102" s="10"/>
    </row>
    <row r="103" spans="1:16" ht="57.75" customHeight="1">
      <c r="A103" s="132">
        <v>2</v>
      </c>
      <c r="B103" s="637" t="s">
        <v>137</v>
      </c>
      <c r="C103" s="637"/>
      <c r="D103" s="637"/>
      <c r="E103" s="80">
        <v>376740000</v>
      </c>
      <c r="F103" s="80">
        <v>376740000</v>
      </c>
      <c r="G103" s="98" t="str">
        <f t="shared" ref="G103:G105" si="5">+IF(F103&gt;E103, "CAUSAL DE RECHAZO M", "CUMPLE")</f>
        <v>CUMPLE</v>
      </c>
      <c r="H103" s="135" t="s">
        <v>6</v>
      </c>
      <c r="N103" s="7"/>
      <c r="O103" s="10"/>
      <c r="P103" s="10"/>
    </row>
    <row r="104" spans="1:16" ht="39" customHeight="1">
      <c r="A104" s="132">
        <v>3</v>
      </c>
      <c r="B104" s="637" t="s">
        <v>138</v>
      </c>
      <c r="C104" s="637"/>
      <c r="D104" s="637"/>
      <c r="E104" s="80">
        <v>105000000</v>
      </c>
      <c r="F104" s="80">
        <v>105000000</v>
      </c>
      <c r="G104" s="98" t="str">
        <f t="shared" si="5"/>
        <v>CUMPLE</v>
      </c>
      <c r="H104" s="135" t="s">
        <v>6</v>
      </c>
    </row>
    <row r="105" spans="1:16" ht="39" customHeight="1">
      <c r="A105" s="133">
        <v>4</v>
      </c>
      <c r="B105" s="649" t="s">
        <v>140</v>
      </c>
      <c r="C105" s="650"/>
      <c r="D105" s="651"/>
      <c r="E105" s="131">
        <v>77258613</v>
      </c>
      <c r="F105" s="131">
        <v>77258613</v>
      </c>
      <c r="G105" s="98" t="str">
        <f t="shared" si="5"/>
        <v>CUMPLE</v>
      </c>
      <c r="H105" s="135" t="s">
        <v>6</v>
      </c>
    </row>
    <row r="106" spans="1:16" ht="46.5" customHeight="1">
      <c r="A106" s="132">
        <v>5</v>
      </c>
      <c r="B106" s="638" t="s">
        <v>84</v>
      </c>
      <c r="C106" s="638"/>
      <c r="D106" s="638"/>
      <c r="E106" s="102">
        <v>684325699</v>
      </c>
      <c r="F106" s="102">
        <v>684325699</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B102:D102"/>
    <mergeCell ref="A83:N83"/>
    <mergeCell ref="A97:E97"/>
    <mergeCell ref="F97:N97"/>
    <mergeCell ref="A98:E98"/>
    <mergeCell ref="F98:N98"/>
    <mergeCell ref="A75:K80"/>
    <mergeCell ref="L75:N80"/>
    <mergeCell ref="A81:N81"/>
    <mergeCell ref="A82:G82"/>
    <mergeCell ref="H82:K82"/>
    <mergeCell ref="L82:N82"/>
    <mergeCell ref="A84:N95"/>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3112" priority="54" operator="containsText" text="SUBSANAR">
      <formula>NOT(ISERROR(SEARCH("SUBSANAR",H82)))</formula>
    </cfRule>
  </conditionalFormatting>
  <conditionalFormatting sqref="H82:L82 N41:O41 H4:H16 O42">
    <cfRule type="cellIs" dxfId="3111" priority="66" operator="equal">
      <formula>"NO CUMPLE"</formula>
    </cfRule>
    <cfRule type="cellIs" dxfId="3110" priority="67" operator="equal">
      <formula>"CUMPLE"</formula>
    </cfRule>
    <cfRule type="cellIs" dxfId="3109" priority="68" operator="equal">
      <formula>100</formula>
    </cfRule>
  </conditionalFormatting>
  <conditionalFormatting sqref="L44">
    <cfRule type="cellIs" dxfId="3108" priority="72" operator="equal">
      <formula>"NO CUMPLE"</formula>
    </cfRule>
    <cfRule type="cellIs" dxfId="3107" priority="73" operator="equal">
      <formula>"CUMPLE"</formula>
    </cfRule>
    <cfRule type="cellIs" dxfId="3106" priority="74" operator="equal">
      <formula>100</formula>
    </cfRule>
  </conditionalFormatting>
  <conditionalFormatting sqref="L48:L49">
    <cfRule type="cellIs" dxfId="3105" priority="78" operator="equal">
      <formula>"NO CUMPLE"</formula>
    </cfRule>
    <cfRule type="cellIs" dxfId="3104" priority="79" operator="equal">
      <formula>"CUMPLE"</formula>
    </cfRule>
    <cfRule type="cellIs" dxfId="3103" priority="80" operator="equal">
      <formula>100</formula>
    </cfRule>
  </conditionalFormatting>
  <conditionalFormatting sqref="L53">
    <cfRule type="cellIs" dxfId="3102" priority="58" operator="equal">
      <formula>"NO CUMPLE"</formula>
    </cfRule>
    <cfRule type="cellIs" dxfId="3101" priority="59" operator="equal">
      <formula>"CUMPLE"</formula>
    </cfRule>
    <cfRule type="cellIs" dxfId="3100" priority="60" operator="equal">
      <formula>100</formula>
    </cfRule>
  </conditionalFormatting>
  <conditionalFormatting sqref="L56">
    <cfRule type="cellIs" dxfId="3099" priority="69" operator="equal">
      <formula>"NO CUMPLE"</formula>
    </cfRule>
    <cfRule type="cellIs" dxfId="3098" priority="70" operator="equal">
      <formula>"CUMPLE"</formula>
    </cfRule>
    <cfRule type="cellIs" dxfId="3097" priority="71" operator="equal">
      <formula>100</formula>
    </cfRule>
  </conditionalFormatting>
  <conditionalFormatting sqref="L64">
    <cfRule type="cellIs" dxfId="3096" priority="55" operator="equal">
      <formula>"NO CUMPLE"</formula>
    </cfRule>
    <cfRule type="cellIs" dxfId="3095" priority="56" operator="equal">
      <formula>"CUMPLE"</formula>
    </cfRule>
    <cfRule type="cellIs" dxfId="3094" priority="57" operator="equal">
      <formula>100</formula>
    </cfRule>
  </conditionalFormatting>
  <conditionalFormatting sqref="N21:N23">
    <cfRule type="cellIs" dxfId="3093" priority="61" operator="equal">
      <formula>"NO"</formula>
    </cfRule>
    <cfRule type="cellIs" dxfId="3092" priority="62" operator="equal">
      <formula>"SI"</formula>
    </cfRule>
  </conditionalFormatting>
  <conditionalFormatting sqref="N24">
    <cfRule type="cellIs" dxfId="3091" priority="63" operator="equal">
      <formula>"NO CUMPLE"</formula>
    </cfRule>
    <cfRule type="cellIs" dxfId="3090" priority="64" operator="equal">
      <formula>"CUMPLE"</formula>
    </cfRule>
    <cfRule type="cellIs" dxfId="3089" priority="65" operator="equal">
      <formula>100</formula>
    </cfRule>
  </conditionalFormatting>
  <conditionalFormatting sqref="N39">
    <cfRule type="cellIs" dxfId="3088" priority="84" operator="equal">
      <formula>"NO CUMPLE"</formula>
    </cfRule>
    <cfRule type="cellIs" dxfId="3087" priority="85" operator="equal">
      <formula>"CUMPLE"</formula>
    </cfRule>
    <cfRule type="cellIs" dxfId="3086" priority="86" operator="equal">
      <formula>100</formula>
    </cfRule>
  </conditionalFormatting>
  <conditionalFormatting sqref="N45:O45">
    <cfRule type="cellIs" dxfId="3085" priority="81" operator="equal">
      <formula>"NO CUMPLE"</formula>
    </cfRule>
    <cfRule type="cellIs" dxfId="3084" priority="82" operator="equal">
      <formula>"CUMPLE"</formula>
    </cfRule>
    <cfRule type="cellIs" dxfId="3083" priority="83" operator="equal">
      <formula>100</formula>
    </cfRule>
  </conditionalFormatting>
  <conditionalFormatting sqref="O48:O49">
    <cfRule type="cellIs" dxfId="3082" priority="75" operator="equal">
      <formula>"NO CUMPLE"</formula>
    </cfRule>
    <cfRule type="cellIs" dxfId="3081" priority="76" operator="equal">
      <formula>"CUMPLE"</formula>
    </cfRule>
    <cfRule type="cellIs" dxfId="3080" priority="77" operator="equal">
      <formula>100</formula>
    </cfRule>
  </conditionalFormatting>
  <conditionalFormatting sqref="I33:J35">
    <cfRule type="cellIs" dxfId="3079" priority="53" stopIfTrue="1" operator="greaterThan">
      <formula>0</formula>
    </cfRule>
  </conditionalFormatting>
  <conditionalFormatting sqref="N99">
    <cfRule type="cellIs" dxfId="3078" priority="50" operator="equal">
      <formula>"NO CUMPLE"</formula>
    </cfRule>
    <cfRule type="cellIs" dxfId="3077" priority="51" operator="equal">
      <formula>"CUMPLE"</formula>
    </cfRule>
    <cfRule type="cellIs" dxfId="3076" priority="52" operator="equal">
      <formula>100</formula>
    </cfRule>
  </conditionalFormatting>
  <conditionalFormatting sqref="H102:H106">
    <cfRule type="cellIs" dxfId="3075" priority="47" operator="equal">
      <formula>"NO CUMPLE"</formula>
    </cfRule>
    <cfRule type="cellIs" dxfId="3074" priority="48" operator="equal">
      <formula>"CUMPLE"</formula>
    </cfRule>
    <cfRule type="cellIs" dxfId="3073" priority="49" operator="equal">
      <formula>100</formula>
    </cfRule>
  </conditionalFormatting>
  <conditionalFormatting sqref="H107">
    <cfRule type="cellIs" dxfId="3072" priority="44" operator="equal">
      <formula>"NO CUMPLE"</formula>
    </cfRule>
    <cfRule type="cellIs" dxfId="3071" priority="45" operator="equal">
      <formula>"CUMPLE"</formula>
    </cfRule>
    <cfRule type="cellIs" dxfId="3070" priority="46" operator="equal">
      <formula>100</formula>
    </cfRule>
  </conditionalFormatting>
  <conditionalFormatting sqref="G102:G106">
    <cfRule type="cellIs" dxfId="3069" priority="43" operator="equal">
      <formula>"CAUSAL DE RECHAZO L"</formula>
    </cfRule>
  </conditionalFormatting>
  <conditionalFormatting sqref="H6">
    <cfRule type="cellIs" dxfId="3068" priority="40" operator="equal">
      <formula>"NO CUMPLE"</formula>
    </cfRule>
    <cfRule type="cellIs" dxfId="3067" priority="41" operator="equal">
      <formula>"CUMPLE"</formula>
    </cfRule>
    <cfRule type="cellIs" dxfId="3066" priority="42" operator="equal">
      <formula>100</formula>
    </cfRule>
  </conditionalFormatting>
  <conditionalFormatting sqref="G33">
    <cfRule type="cellIs" dxfId="3065" priority="37" operator="equal">
      <formula>"NO CUMPLE"</formula>
    </cfRule>
    <cfRule type="cellIs" dxfId="3064" priority="38" operator="equal">
      <formula>"CUMPLE"</formula>
    </cfRule>
    <cfRule type="cellIs" dxfId="3063" priority="39" operator="equal">
      <formula>100</formula>
    </cfRule>
  </conditionalFormatting>
  <conditionalFormatting sqref="G34">
    <cfRule type="cellIs" dxfId="3062" priority="34" operator="equal">
      <formula>"NO CUMPLE"</formula>
    </cfRule>
    <cfRule type="cellIs" dxfId="3061" priority="35" operator="equal">
      <formula>"CUMPLE"</formula>
    </cfRule>
    <cfRule type="cellIs" dxfId="3060" priority="36" operator="equal">
      <formula>100</formula>
    </cfRule>
  </conditionalFormatting>
  <conditionalFormatting sqref="G35:G37">
    <cfRule type="cellIs" dxfId="3059" priority="31" operator="equal">
      <formula>"NO CUMPLE"</formula>
    </cfRule>
    <cfRule type="cellIs" dxfId="3058" priority="32" operator="equal">
      <formula>"CUMPLE"</formula>
    </cfRule>
    <cfRule type="cellIs" dxfId="3057" priority="33" operator="equal">
      <formula>100</formula>
    </cfRule>
  </conditionalFormatting>
  <conditionalFormatting sqref="F33">
    <cfRule type="cellIs" dxfId="3056" priority="28" operator="equal">
      <formula>"NO CUMPLE"</formula>
    </cfRule>
    <cfRule type="cellIs" dxfId="3055" priority="29" operator="equal">
      <formula>"CUMPLE"</formula>
    </cfRule>
    <cfRule type="cellIs" dxfId="3054" priority="30" operator="equal">
      <formula>100</formula>
    </cfRule>
  </conditionalFormatting>
  <conditionalFormatting sqref="F34">
    <cfRule type="cellIs" dxfId="3053" priority="25" operator="equal">
      <formula>"NO CUMPLE"</formula>
    </cfRule>
    <cfRule type="cellIs" dxfId="3052" priority="26" operator="equal">
      <formula>"CUMPLE"</formula>
    </cfRule>
    <cfRule type="cellIs" dxfId="3051" priority="27" operator="equal">
      <formula>100</formula>
    </cfRule>
  </conditionalFormatting>
  <conditionalFormatting sqref="F35:F37">
    <cfRule type="cellIs" dxfId="3050" priority="22" operator="equal">
      <formula>"NO CUMPLE"</formula>
    </cfRule>
    <cfRule type="cellIs" dxfId="3049" priority="23" operator="equal">
      <formula>"CUMPLE"</formula>
    </cfRule>
    <cfRule type="cellIs" dxfId="3048" priority="24" operator="equal">
      <formula>100</formula>
    </cfRule>
  </conditionalFormatting>
  <conditionalFormatting sqref="F40">
    <cfRule type="cellIs" dxfId="3047" priority="19" operator="equal">
      <formula>"NO CUMPLE"</formula>
    </cfRule>
    <cfRule type="cellIs" dxfId="3046" priority="20" operator="equal">
      <formula>"CUMPLE"</formula>
    </cfRule>
    <cfRule type="cellIs" dxfId="3045" priority="21" operator="equal">
      <formula>100</formula>
    </cfRule>
  </conditionalFormatting>
  <conditionalFormatting sqref="N33">
    <cfRule type="cellIs" dxfId="3044" priority="16" operator="equal">
      <formula>"NO CUMPLE"</formula>
    </cfRule>
    <cfRule type="cellIs" dxfId="3043" priority="17" operator="equal">
      <formula>"CUMPLE"</formula>
    </cfRule>
    <cfRule type="cellIs" dxfId="3042" priority="18" operator="equal">
      <formula>100</formula>
    </cfRule>
  </conditionalFormatting>
  <conditionalFormatting sqref="N34">
    <cfRule type="cellIs" dxfId="3041" priority="13" operator="equal">
      <formula>"NO CUMPLE"</formula>
    </cfRule>
    <cfRule type="cellIs" dxfId="3040" priority="14" operator="equal">
      <formula>"CUMPLE"</formula>
    </cfRule>
    <cfRule type="cellIs" dxfId="3039" priority="15" operator="equal">
      <formula>100</formula>
    </cfRule>
  </conditionalFormatting>
  <conditionalFormatting sqref="N35 N37">
    <cfRule type="cellIs" dxfId="3038" priority="10" operator="equal">
      <formula>"NO CUMPLE"</formula>
    </cfRule>
    <cfRule type="cellIs" dxfId="3037" priority="11" operator="equal">
      <formula>"CUMPLE"</formula>
    </cfRule>
    <cfRule type="cellIs" dxfId="3036" priority="12" operator="equal">
      <formula>100</formula>
    </cfRule>
  </conditionalFormatting>
  <conditionalFormatting sqref="N36">
    <cfRule type="cellIs" dxfId="3035" priority="7" operator="equal">
      <formula>"NO CUMPLE"</formula>
    </cfRule>
    <cfRule type="cellIs" dxfId="3034" priority="8" operator="equal">
      <formula>"CUMPLE"</formula>
    </cfRule>
    <cfRule type="cellIs" dxfId="3033" priority="9" operator="equal">
      <formula>100</formula>
    </cfRule>
  </conditionalFormatting>
  <conditionalFormatting sqref="N40">
    <cfRule type="cellIs" dxfId="3032" priority="4" operator="equal">
      <formula>"NO CUMPLE"</formula>
    </cfRule>
    <cfRule type="cellIs" dxfId="3031" priority="5" operator="equal">
      <formula>"CUMPLE"</formula>
    </cfRule>
    <cfRule type="cellIs" dxfId="3030" priority="6" operator="equal">
      <formula>100</formula>
    </cfRule>
  </conditionalFormatting>
  <conditionalFormatting sqref="G40">
    <cfRule type="cellIs" dxfId="3029" priority="1" operator="equal">
      <formula>"NO CUMPLE"</formula>
    </cfRule>
    <cfRule type="cellIs" dxfId="3028" priority="2" operator="equal">
      <formula>"CUMPLE"</formula>
    </cfRule>
    <cfRule type="cellIs" dxfId="3027" priority="3" operator="equal">
      <formula>100</formula>
    </cfRule>
  </conditionalFormatting>
  <dataValidations count="10">
    <dataValidation type="list" allowBlank="1" showInputMessage="1" showErrorMessage="1" error="SELECCIONE A QUIEN CORRESPONDE ESTA EXPERIENCIA (INTEGRANTE)_x000a_" sqref="H33:H37" xr:uid="{00000000-0002-0000-0A00-000000000000}">
      <formula1>$V$21:$V$25</formula1>
    </dataValidation>
    <dataValidation type="list" allowBlank="1" showInputMessage="1" showErrorMessage="1" sqref="N21:N23" xr:uid="{00000000-0002-0000-0A00-000001000000}">
      <formula1>$R$2:$R$3</formula1>
    </dataValidation>
    <dataValidation type="list" allowBlank="1" showInputMessage="1" showErrorMessage="1" error="debe ser.. CUMPLE O NO CUMPLE" sqref="L44" xr:uid="{00000000-0002-0000-0A00-000002000000}">
      <formula1>$Q$2:$Q$3</formula1>
    </dataValidation>
    <dataValidation type="list" allowBlank="1" showInputMessage="1" showErrorMessage="1" sqref="L48:L49" xr:uid="{00000000-0002-0000-0A00-000003000000}">
      <formula1>$Q$19:$Q$21</formula1>
    </dataValidation>
    <dataValidation type="list" allowBlank="1" showInputMessage="1" showErrorMessage="1" error="SELECCIONE EL PRESUPUESTO A EVALUAR, EN LA LISTA DESPEGABLE._x000a_" sqref="H28:J28" xr:uid="{00000000-0002-0000-0A00-000004000000}">
      <formula1>$A$96:$A$106</formula1>
    </dataValidation>
    <dataValidation type="list" allowBlank="1" showInputMessage="1" showErrorMessage="1" sqref="L56" xr:uid="{00000000-0002-0000-0A00-000005000000}">
      <formula1>$U$1:$U$3</formula1>
    </dataValidation>
    <dataValidation type="list" allowBlank="1" showInputMessage="1" showErrorMessage="1" sqref="U1:U2" xr:uid="{00000000-0002-0000-0A00-000006000000}">
      <formula1>$U$1:$U$2</formula1>
    </dataValidation>
    <dataValidation type="list" allowBlank="1" showInputMessage="1" showErrorMessage="1" sqref="N45 N24 N33:N37 N99 H4:H16 F33:G37 H102:H107" xr:uid="{00000000-0002-0000-0A00-000007000000}">
      <formula1>$Q$2:$Q$3</formula1>
    </dataValidation>
    <dataValidation type="list" allowBlank="1" showInputMessage="1" showErrorMessage="1" sqref="L53:N53 L64:N64" xr:uid="{00000000-0002-0000-0A00-000008000000}">
      <formula1>$T$1:$T$3</formula1>
    </dataValidation>
    <dataValidation type="list" allowBlank="1" showInputMessage="1" showErrorMessage="1" sqref="H82:K82" xr:uid="{00000000-0002-0000-0A00-000009000000}">
      <formula1>$Q$23:$Q$25</formula1>
    </dataValidation>
  </dataValidations>
  <pageMargins left="0.7" right="0.7" top="0.75" bottom="0.75" header="0.3" footer="0.3"/>
  <pageSetup orientation="portrait"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50F828"/>
  </sheetPr>
  <dimension ref="A1:BE129"/>
  <sheetViews>
    <sheetView topLeftCell="B30" zoomScale="40" zoomScaleNormal="40" workbookViewId="0">
      <selection activeCell="E34" sqref="E3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57" width="31.140625" style="2" customWidth="1"/>
    <col min="58"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9</v>
      </c>
      <c r="B19" s="541" t="s">
        <v>633</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41.25" customHeight="1">
      <c r="A21" s="540"/>
      <c r="B21" s="542"/>
      <c r="C21" s="542"/>
      <c r="D21" s="542"/>
      <c r="E21" s="542"/>
      <c r="F21" s="542"/>
      <c r="G21" s="542"/>
      <c r="H21" s="555" t="s">
        <v>218</v>
      </c>
      <c r="I21" s="555"/>
      <c r="J21" s="30">
        <v>0.9</v>
      </c>
      <c r="K21" s="556" t="s">
        <v>34</v>
      </c>
      <c r="L21" s="556"/>
      <c r="M21" s="556"/>
      <c r="N21" s="30" t="s">
        <v>24</v>
      </c>
      <c r="O21" s="24" t="str">
        <f t="shared" ref="O21:O25" si="0">+H21</f>
        <v xml:space="preserve">SERVICIOS DE INGENIERÍA Y CONSTRUCCIÓN S.A.S </v>
      </c>
      <c r="P21" s="24"/>
      <c r="Q21" s="24">
        <v>0</v>
      </c>
      <c r="R21" s="24"/>
      <c r="S21" s="24"/>
      <c r="T21" s="24"/>
      <c r="U21" s="24"/>
      <c r="V21" s="31" t="str">
        <f>+H21</f>
        <v xml:space="preserve">SERVICIOS DE INGENIERÍA Y CONSTRUCCIÓN S.A.S </v>
      </c>
      <c r="BA21" s="118"/>
    </row>
    <row r="22" spans="1:54" ht="32.25" customHeight="1">
      <c r="A22" s="540"/>
      <c r="B22" s="542"/>
      <c r="C22" s="542"/>
      <c r="D22" s="542"/>
      <c r="E22" s="542"/>
      <c r="F22" s="542"/>
      <c r="G22" s="542"/>
      <c r="H22" s="555" t="s">
        <v>217</v>
      </c>
      <c r="I22" s="555"/>
      <c r="J22" s="30">
        <v>0.1</v>
      </c>
      <c r="K22" s="556" t="s">
        <v>35</v>
      </c>
      <c r="L22" s="556"/>
      <c r="M22" s="556"/>
      <c r="N22" s="30" t="s">
        <v>24</v>
      </c>
      <c r="O22" s="24" t="str">
        <f t="shared" si="0"/>
        <v>BETMAF SAS</v>
      </c>
      <c r="P22" s="24"/>
      <c r="Q22" s="24"/>
      <c r="R22" s="24"/>
      <c r="S22" s="24"/>
      <c r="T22" s="24"/>
      <c r="U22" s="24"/>
      <c r="V22" s="31" t="str">
        <f t="shared" ref="V22:V25" si="1">+H22</f>
        <v>BETMAF SAS</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7" ht="147.75" customHeight="1" thickTop="1" thickBot="1">
      <c r="A33" s="141" t="s">
        <v>121</v>
      </c>
      <c r="B33" s="95">
        <v>1</v>
      </c>
      <c r="C33" s="97">
        <v>117</v>
      </c>
      <c r="D33" s="96" t="s">
        <v>147</v>
      </c>
      <c r="E33" s="479" t="s">
        <v>219</v>
      </c>
      <c r="F33" s="87" t="s">
        <v>6</v>
      </c>
      <c r="G33" s="87" t="s">
        <v>6</v>
      </c>
      <c r="H33" s="98" t="s">
        <v>218</v>
      </c>
      <c r="I33" s="103">
        <v>43067</v>
      </c>
      <c r="J33" s="104">
        <v>43441</v>
      </c>
      <c r="K33" s="191">
        <v>1275.03</v>
      </c>
      <c r="L33" s="140">
        <v>0.2</v>
      </c>
      <c r="M33" s="100">
        <f>IF(AND(F33="CUMPLE",G33="CUMPLE"),(K33*L33),0)</f>
        <v>255.006</v>
      </c>
      <c r="N33" s="87" t="s">
        <v>6</v>
      </c>
      <c r="O33" s="4"/>
      <c r="P33" s="4"/>
      <c r="Q33" s="16" t="str">
        <f>+IF(OR(N33="CUMPLE")*AND(M33&gt;=$Q$32),"CUMPLE","NO CUMPLE")</f>
        <v>NO CUMPLE</v>
      </c>
      <c r="R33" s="4"/>
      <c r="S33" s="12"/>
      <c r="U33" s="18">
        <v>2021</v>
      </c>
      <c r="V33" s="19">
        <v>908526</v>
      </c>
      <c r="BA33" s="69">
        <v>1995</v>
      </c>
      <c r="BB33" s="70">
        <v>118933.5</v>
      </c>
    </row>
    <row r="34" spans="1:57" ht="113.25" customHeight="1" thickBot="1">
      <c r="A34" s="141" t="s">
        <v>121</v>
      </c>
      <c r="B34" s="95">
        <v>2</v>
      </c>
      <c r="C34" s="97">
        <v>126</v>
      </c>
      <c r="D34" s="96" t="s">
        <v>148</v>
      </c>
      <c r="E34" s="479" t="s">
        <v>220</v>
      </c>
      <c r="F34" s="87" t="s">
        <v>6</v>
      </c>
      <c r="G34" s="87" t="s">
        <v>6</v>
      </c>
      <c r="H34" s="99" t="s">
        <v>218</v>
      </c>
      <c r="I34" s="103">
        <v>43522</v>
      </c>
      <c r="J34" s="104">
        <v>44005</v>
      </c>
      <c r="K34" s="191">
        <v>319.85000000000002</v>
      </c>
      <c r="L34" s="140">
        <v>0.5</v>
      </c>
      <c r="M34" s="100">
        <f t="shared" ref="M34:M35" si="2">IF(AND(F34="CUMPLE",G34="CUMPLE"),(K34*L34),0)</f>
        <v>159.92500000000001</v>
      </c>
      <c r="N34" s="87" t="s">
        <v>6</v>
      </c>
      <c r="O34" s="4"/>
      <c r="P34" s="4"/>
      <c r="Q34" s="16" t="str">
        <f>+IF(OR(N34="CUMPLE")*AND(M34&gt;=$Q$32),"CUMPLE","NO CUMPLE")</f>
        <v>NO CUMPLE</v>
      </c>
      <c r="R34" s="4"/>
      <c r="S34" s="12"/>
      <c r="U34" s="17">
        <v>2020</v>
      </c>
      <c r="V34" s="20">
        <v>877803</v>
      </c>
      <c r="BA34" s="69">
        <v>1996</v>
      </c>
      <c r="BB34" s="70">
        <v>142125</v>
      </c>
    </row>
    <row r="35" spans="1:57" ht="165" customHeight="1" thickBot="1">
      <c r="A35" s="141" t="s">
        <v>121</v>
      </c>
      <c r="B35" s="95">
        <v>3</v>
      </c>
      <c r="C35" s="97">
        <v>147</v>
      </c>
      <c r="D35" s="96" t="s">
        <v>148</v>
      </c>
      <c r="E35" s="186" t="s">
        <v>221</v>
      </c>
      <c r="F35" s="87" t="s">
        <v>6</v>
      </c>
      <c r="G35" s="87" t="s">
        <v>6</v>
      </c>
      <c r="H35" s="99" t="s">
        <v>218</v>
      </c>
      <c r="I35" s="103">
        <v>44235</v>
      </c>
      <c r="J35" s="104">
        <v>45260</v>
      </c>
      <c r="K35" s="191">
        <v>4724.74</v>
      </c>
      <c r="L35" s="140">
        <v>0.5</v>
      </c>
      <c r="M35" s="100">
        <f t="shared" si="2"/>
        <v>2362.37</v>
      </c>
      <c r="N35" s="87" t="s">
        <v>6</v>
      </c>
      <c r="O35" s="4"/>
      <c r="P35" s="4"/>
      <c r="Q35" s="16" t="str">
        <f t="shared" ref="Q35:Q40" si="3">+IF(OR(N35="CUMPLE")*AND(M35&gt;=$Q$32),"CUMPLE","NO CUMPLE")</f>
        <v>CUMPLE</v>
      </c>
      <c r="R35" s="4"/>
      <c r="S35" s="12"/>
      <c r="U35" s="17">
        <v>2019</v>
      </c>
      <c r="V35" s="20">
        <v>828116</v>
      </c>
      <c r="BA35" s="69">
        <v>1997</v>
      </c>
      <c r="BB35" s="70">
        <v>172005</v>
      </c>
    </row>
    <row r="36" spans="1:57" ht="130.5" customHeight="1" thickBot="1">
      <c r="A36" s="120"/>
      <c r="B36" s="95"/>
      <c r="C36" s="97"/>
      <c r="D36" s="96"/>
      <c r="E36" s="94"/>
      <c r="F36" s="136"/>
      <c r="G36" s="136"/>
      <c r="H36" s="99"/>
      <c r="I36" s="103"/>
      <c r="J36" s="104"/>
      <c r="K36" s="127"/>
      <c r="L36" s="128"/>
      <c r="M36" s="137"/>
      <c r="N36" s="138"/>
      <c r="O36" s="4"/>
      <c r="P36" s="4"/>
      <c r="Q36" s="16" t="str">
        <f t="shared" si="3"/>
        <v>NO CUMPLE</v>
      </c>
      <c r="R36" s="4"/>
      <c r="S36" s="12"/>
      <c r="U36" s="17">
        <v>2018</v>
      </c>
      <c r="V36" s="20">
        <v>781242</v>
      </c>
      <c r="BA36" s="69">
        <v>1998</v>
      </c>
      <c r="BB36" s="70">
        <v>203826</v>
      </c>
      <c r="BC36" s="157" t="s">
        <v>162</v>
      </c>
      <c r="BD36" s="157" t="s">
        <v>163</v>
      </c>
    </row>
    <row r="37" spans="1:57" ht="122.25" customHeight="1" thickBot="1">
      <c r="A37" s="120"/>
      <c r="B37" s="95"/>
      <c r="C37" s="97"/>
      <c r="D37" s="96"/>
      <c r="E37" s="94"/>
      <c r="F37" s="136"/>
      <c r="G37" s="136"/>
      <c r="H37" s="99"/>
      <c r="I37" s="103"/>
      <c r="J37" s="104"/>
      <c r="K37" s="127"/>
      <c r="L37" s="128"/>
      <c r="M37" s="137"/>
      <c r="N37" s="138"/>
      <c r="O37" s="4"/>
      <c r="P37" s="4"/>
      <c r="Q37" s="16" t="str">
        <f t="shared" si="3"/>
        <v>NO CUMPLE</v>
      </c>
      <c r="R37" s="4"/>
      <c r="S37" s="12"/>
      <c r="U37" s="17">
        <v>2017</v>
      </c>
      <c r="V37" s="20">
        <v>737717</v>
      </c>
      <c r="BA37" s="69">
        <v>1999</v>
      </c>
      <c r="BB37" s="70">
        <v>236460</v>
      </c>
      <c r="BC37" s="152">
        <v>0.4</v>
      </c>
      <c r="BD37" s="187" t="str">
        <f>H21</f>
        <v xml:space="preserve">SERVICIOS DE INGENIERÍA Y CONSTRUCCIÓN S.A.S </v>
      </c>
      <c r="BE37" s="190">
        <f>M38</f>
        <v>2777.3009999999999</v>
      </c>
    </row>
    <row r="38" spans="1:57" ht="68.25" customHeight="1" thickBot="1">
      <c r="A38" s="561" t="s">
        <v>55</v>
      </c>
      <c r="B38" s="562"/>
      <c r="C38" s="562"/>
      <c r="D38" s="563"/>
      <c r="E38" s="567" t="s">
        <v>3</v>
      </c>
      <c r="F38" s="568"/>
      <c r="G38" s="568"/>
      <c r="H38" s="568"/>
      <c r="I38" s="568"/>
      <c r="J38" s="568"/>
      <c r="K38" s="568"/>
      <c r="L38" s="569"/>
      <c r="M38" s="567">
        <f>SUM(M33:M37)</f>
        <v>2777.3009999999999</v>
      </c>
      <c r="N38" s="569"/>
      <c r="O38" s="4"/>
      <c r="P38" s="4"/>
      <c r="Q38" s="16"/>
      <c r="R38" s="4"/>
      <c r="S38" s="12"/>
      <c r="U38" s="17"/>
      <c r="V38" s="20"/>
      <c r="BA38" s="71">
        <v>2002</v>
      </c>
      <c r="BB38" s="72">
        <v>309000</v>
      </c>
      <c r="BC38" s="154">
        <f>M38*0.4</f>
        <v>1110.9204</v>
      </c>
      <c r="BD38" s="154" t="s">
        <v>75</v>
      </c>
    </row>
    <row r="39" spans="1:57" ht="68.25" customHeight="1" thickBot="1">
      <c r="A39" s="564"/>
      <c r="B39" s="565"/>
      <c r="C39" s="565"/>
      <c r="D39" s="566"/>
      <c r="E39" s="567" t="s">
        <v>65</v>
      </c>
      <c r="F39" s="568"/>
      <c r="G39" s="568"/>
      <c r="H39" s="568"/>
      <c r="I39" s="568"/>
      <c r="J39" s="568"/>
      <c r="K39" s="568"/>
      <c r="L39" s="569"/>
      <c r="M39" s="570">
        <f>AVERAGEIF(M33:M37,"&gt;0")</f>
        <v>925.76699999999994</v>
      </c>
      <c r="N39" s="570"/>
      <c r="O39" s="4"/>
      <c r="P39" s="4"/>
      <c r="Q39" s="16"/>
      <c r="R39" s="4"/>
      <c r="S39" s="12"/>
      <c r="U39" s="17"/>
      <c r="V39" s="20"/>
      <c r="BA39" s="71">
        <v>2003</v>
      </c>
      <c r="BB39" s="72">
        <v>332000</v>
      </c>
      <c r="BC39" s="155"/>
      <c r="BD39" s="158" t="s">
        <v>6</v>
      </c>
    </row>
    <row r="40" spans="1:57" ht="103.5" customHeight="1" thickBot="1">
      <c r="A40" s="587" t="s">
        <v>54</v>
      </c>
      <c r="B40" s="588"/>
      <c r="C40" s="65">
        <f>+BA27</f>
        <v>263.2021919230769</v>
      </c>
      <c r="D40" s="589" t="str">
        <f>+E35</f>
        <v>REALIZAR LA INTERVENTORÍA INTEGRAL A LA AMPLIACIÓN DE LA PISTA, ADECUACIÓN DE FRANJAS DE SEGURIDAD Y MANTENIMIENTO LADO TIERRA Y LADO AIRE DEL AEROPUERTO REYES MURILLO DE NUQUÍ, CHOCÓ.</v>
      </c>
      <c r="E40" s="590"/>
      <c r="F40" s="87" t="str">
        <f t="shared" ref="F40:M40" si="4">+F35</f>
        <v>CUMPLE</v>
      </c>
      <c r="G40" s="87" t="str">
        <f t="shared" si="4"/>
        <v>CUMPLE</v>
      </c>
      <c r="H40" s="55" t="str">
        <f t="shared" si="4"/>
        <v xml:space="preserve">SERVICIOS DE INGENIERÍA Y CONSTRUCCIÓN S.A.S </v>
      </c>
      <c r="I40" s="116">
        <f t="shared" si="4"/>
        <v>44235</v>
      </c>
      <c r="J40" s="116">
        <f t="shared" si="4"/>
        <v>45260</v>
      </c>
      <c r="K40" s="52">
        <f t="shared" si="4"/>
        <v>4724.74</v>
      </c>
      <c r="L40" s="53">
        <f t="shared" si="4"/>
        <v>0.5</v>
      </c>
      <c r="M40" s="54">
        <f t="shared" si="4"/>
        <v>2362.37</v>
      </c>
      <c r="N40" s="87" t="str">
        <f>+IF(M40&gt;=C40,"CUMPLE","NO CUMPLE")</f>
        <v>CUMPLE</v>
      </c>
      <c r="O40" s="26"/>
      <c r="P40" s="4"/>
      <c r="Q40" s="16" t="str">
        <f t="shared" si="3"/>
        <v>CUMPLE</v>
      </c>
      <c r="R40" s="4"/>
      <c r="S40" s="12"/>
      <c r="U40" s="17">
        <v>2016</v>
      </c>
      <c r="V40" s="20">
        <v>689455</v>
      </c>
      <c r="BA40" s="71">
        <v>2004</v>
      </c>
      <c r="BB40" s="72">
        <v>358000</v>
      </c>
    </row>
    <row r="41" spans="1:57"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7"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7"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7"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7"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7"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7"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7"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 xml:space="preserve">SERVICIOS DE INGENIERÍA Y CONSTRUCCIÓN S.A.S </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t="str">
        <f>+H22</f>
        <v>BETMAF SAS</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0.25</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121"/>
      <c r="I101" s="648"/>
      <c r="J101" s="648"/>
      <c r="K101" s="648"/>
      <c r="L101" s="648"/>
      <c r="M101" s="648"/>
      <c r="N101" s="648"/>
      <c r="O101" s="76"/>
    </row>
    <row r="102" spans="1:16" ht="46.5" customHeight="1">
      <c r="A102" s="132">
        <v>1</v>
      </c>
      <c r="B102" s="637" t="s">
        <v>136</v>
      </c>
      <c r="C102" s="637"/>
      <c r="D102" s="637"/>
      <c r="E102" s="80">
        <v>16065000</v>
      </c>
      <c r="F102" s="134">
        <v>16063000</v>
      </c>
      <c r="G102" s="98" t="str">
        <f>+IF(F102&gt;E102, "CAUSAL DE RECHAZO M", "CUMPLE")</f>
        <v>CUMPLE</v>
      </c>
      <c r="H102" s="135" t="s">
        <v>6</v>
      </c>
      <c r="O102" s="6"/>
      <c r="P102" s="10"/>
    </row>
    <row r="103" spans="1:16" ht="57.75" customHeight="1">
      <c r="A103" s="132">
        <v>2</v>
      </c>
      <c r="B103" s="637" t="s">
        <v>137</v>
      </c>
      <c r="C103" s="637"/>
      <c r="D103" s="637"/>
      <c r="E103" s="80">
        <v>376740000</v>
      </c>
      <c r="F103" s="80">
        <v>376740000</v>
      </c>
      <c r="G103" s="98" t="str">
        <f t="shared" ref="G103:G105" si="5">+IF(F103&gt;E103, "CAUSAL DE RECHAZO M", "CUMPLE")</f>
        <v>CUMPLE</v>
      </c>
      <c r="H103" s="135" t="s">
        <v>6</v>
      </c>
      <c r="N103" s="7"/>
      <c r="O103" s="10"/>
      <c r="P103" s="10"/>
    </row>
    <row r="104" spans="1:16" ht="39" customHeight="1">
      <c r="A104" s="132">
        <v>3</v>
      </c>
      <c r="B104" s="637" t="s">
        <v>138</v>
      </c>
      <c r="C104" s="637"/>
      <c r="D104" s="637"/>
      <c r="E104" s="80">
        <v>105000000</v>
      </c>
      <c r="F104" s="80">
        <v>105000000</v>
      </c>
      <c r="G104" s="98" t="str">
        <f t="shared" si="5"/>
        <v>CUMPLE</v>
      </c>
      <c r="H104" s="135" t="s">
        <v>6</v>
      </c>
    </row>
    <row r="105" spans="1:16" ht="39" customHeight="1">
      <c r="A105" s="133">
        <v>4</v>
      </c>
      <c r="B105" s="649" t="s">
        <v>140</v>
      </c>
      <c r="C105" s="650"/>
      <c r="D105" s="651"/>
      <c r="E105" s="131">
        <v>77258613</v>
      </c>
      <c r="F105" s="131">
        <v>77258613</v>
      </c>
      <c r="G105" s="98" t="str">
        <f t="shared" si="5"/>
        <v>CUMPLE</v>
      </c>
      <c r="H105" s="135" t="s">
        <v>6</v>
      </c>
    </row>
    <row r="106" spans="1:16" ht="46.5" customHeight="1">
      <c r="A106" s="132">
        <v>5</v>
      </c>
      <c r="B106" s="638" t="s">
        <v>84</v>
      </c>
      <c r="C106" s="638"/>
      <c r="D106" s="638"/>
      <c r="E106" s="102">
        <v>684325699</v>
      </c>
      <c r="F106" s="134">
        <v>684323319</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B102:D102"/>
    <mergeCell ref="A83:N83"/>
    <mergeCell ref="A84:N84"/>
    <mergeCell ref="A97:E97"/>
    <mergeCell ref="F97:N97"/>
    <mergeCell ref="A98:E98"/>
    <mergeCell ref="F98:N98"/>
    <mergeCell ref="A75:K80"/>
    <mergeCell ref="L75:N80"/>
    <mergeCell ref="A81:N81"/>
    <mergeCell ref="A82:G82"/>
    <mergeCell ref="H82:K82"/>
    <mergeCell ref="L82:N82"/>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3026" priority="54" operator="containsText" text="SUBSANAR">
      <formula>NOT(ISERROR(SEARCH("SUBSANAR",H82)))</formula>
    </cfRule>
  </conditionalFormatting>
  <conditionalFormatting sqref="H82:L82 N41:O41 H4:H16 O42">
    <cfRule type="cellIs" dxfId="3025" priority="66" operator="equal">
      <formula>"NO CUMPLE"</formula>
    </cfRule>
    <cfRule type="cellIs" dxfId="3024" priority="67" operator="equal">
      <formula>"CUMPLE"</formula>
    </cfRule>
    <cfRule type="cellIs" dxfId="3023" priority="68" operator="equal">
      <formula>100</formula>
    </cfRule>
  </conditionalFormatting>
  <conditionalFormatting sqref="L44">
    <cfRule type="cellIs" dxfId="3022" priority="72" operator="equal">
      <formula>"NO CUMPLE"</formula>
    </cfRule>
    <cfRule type="cellIs" dxfId="3021" priority="73" operator="equal">
      <formula>"CUMPLE"</formula>
    </cfRule>
    <cfRule type="cellIs" dxfId="3020" priority="74" operator="equal">
      <formula>100</formula>
    </cfRule>
  </conditionalFormatting>
  <conditionalFormatting sqref="L48:L49">
    <cfRule type="cellIs" dxfId="3019" priority="78" operator="equal">
      <formula>"NO CUMPLE"</formula>
    </cfRule>
    <cfRule type="cellIs" dxfId="3018" priority="79" operator="equal">
      <formula>"CUMPLE"</formula>
    </cfRule>
    <cfRule type="cellIs" dxfId="3017" priority="80" operator="equal">
      <formula>100</formula>
    </cfRule>
  </conditionalFormatting>
  <conditionalFormatting sqref="L53">
    <cfRule type="cellIs" dxfId="3016" priority="58" operator="equal">
      <formula>"NO CUMPLE"</formula>
    </cfRule>
    <cfRule type="cellIs" dxfId="3015" priority="59" operator="equal">
      <formula>"CUMPLE"</formula>
    </cfRule>
    <cfRule type="cellIs" dxfId="3014" priority="60" operator="equal">
      <formula>100</formula>
    </cfRule>
  </conditionalFormatting>
  <conditionalFormatting sqref="L56">
    <cfRule type="cellIs" dxfId="3013" priority="69" operator="equal">
      <formula>"NO CUMPLE"</formula>
    </cfRule>
    <cfRule type="cellIs" dxfId="3012" priority="70" operator="equal">
      <formula>"CUMPLE"</formula>
    </cfRule>
    <cfRule type="cellIs" dxfId="3011" priority="71" operator="equal">
      <formula>100</formula>
    </cfRule>
  </conditionalFormatting>
  <conditionalFormatting sqref="L64">
    <cfRule type="cellIs" dxfId="3010" priority="55" operator="equal">
      <formula>"NO CUMPLE"</formula>
    </cfRule>
    <cfRule type="cellIs" dxfId="3009" priority="56" operator="equal">
      <formula>"CUMPLE"</formula>
    </cfRule>
    <cfRule type="cellIs" dxfId="3008" priority="57" operator="equal">
      <formula>100</formula>
    </cfRule>
  </conditionalFormatting>
  <conditionalFormatting sqref="N21:N23">
    <cfRule type="cellIs" dxfId="3007" priority="61" operator="equal">
      <formula>"NO"</formula>
    </cfRule>
    <cfRule type="cellIs" dxfId="3006" priority="62" operator="equal">
      <formula>"SI"</formula>
    </cfRule>
  </conditionalFormatting>
  <conditionalFormatting sqref="N24">
    <cfRule type="cellIs" dxfId="3005" priority="63" operator="equal">
      <formula>"NO CUMPLE"</formula>
    </cfRule>
    <cfRule type="cellIs" dxfId="3004" priority="64" operator="equal">
      <formula>"CUMPLE"</formula>
    </cfRule>
    <cfRule type="cellIs" dxfId="3003" priority="65" operator="equal">
      <formula>100</formula>
    </cfRule>
  </conditionalFormatting>
  <conditionalFormatting sqref="N39">
    <cfRule type="cellIs" dxfId="3002" priority="84" operator="equal">
      <formula>"NO CUMPLE"</formula>
    </cfRule>
    <cfRule type="cellIs" dxfId="3001" priority="85" operator="equal">
      <formula>"CUMPLE"</formula>
    </cfRule>
    <cfRule type="cellIs" dxfId="3000" priority="86" operator="equal">
      <formula>100</formula>
    </cfRule>
  </conditionalFormatting>
  <conditionalFormatting sqref="N45:O45">
    <cfRule type="cellIs" dxfId="2999" priority="81" operator="equal">
      <formula>"NO CUMPLE"</formula>
    </cfRule>
    <cfRule type="cellIs" dxfId="2998" priority="82" operator="equal">
      <formula>"CUMPLE"</formula>
    </cfRule>
    <cfRule type="cellIs" dxfId="2997" priority="83" operator="equal">
      <formula>100</formula>
    </cfRule>
  </conditionalFormatting>
  <conditionalFormatting sqref="O48:O49">
    <cfRule type="cellIs" dxfId="2996" priority="75" operator="equal">
      <formula>"NO CUMPLE"</formula>
    </cfRule>
    <cfRule type="cellIs" dxfId="2995" priority="76" operator="equal">
      <formula>"CUMPLE"</formula>
    </cfRule>
    <cfRule type="cellIs" dxfId="2994" priority="77" operator="equal">
      <formula>100</formula>
    </cfRule>
  </conditionalFormatting>
  <conditionalFormatting sqref="I33:J35">
    <cfRule type="cellIs" dxfId="2993" priority="53" stopIfTrue="1" operator="greaterThan">
      <formula>0</formula>
    </cfRule>
  </conditionalFormatting>
  <conditionalFormatting sqref="N99">
    <cfRule type="cellIs" dxfId="2992" priority="50" operator="equal">
      <formula>"NO CUMPLE"</formula>
    </cfRule>
    <cfRule type="cellIs" dxfId="2991" priority="51" operator="equal">
      <formula>"CUMPLE"</formula>
    </cfRule>
    <cfRule type="cellIs" dxfId="2990" priority="52" operator="equal">
      <formula>100</formula>
    </cfRule>
  </conditionalFormatting>
  <conditionalFormatting sqref="H102:H106">
    <cfRule type="cellIs" dxfId="2989" priority="47" operator="equal">
      <formula>"NO CUMPLE"</formula>
    </cfRule>
    <cfRule type="cellIs" dxfId="2988" priority="48" operator="equal">
      <formula>"CUMPLE"</formula>
    </cfRule>
    <cfRule type="cellIs" dxfId="2987" priority="49" operator="equal">
      <formula>100</formula>
    </cfRule>
  </conditionalFormatting>
  <conditionalFormatting sqref="H107">
    <cfRule type="cellIs" dxfId="2986" priority="44" operator="equal">
      <formula>"NO CUMPLE"</formula>
    </cfRule>
    <cfRule type="cellIs" dxfId="2985" priority="45" operator="equal">
      <formula>"CUMPLE"</formula>
    </cfRule>
    <cfRule type="cellIs" dxfId="2984" priority="46" operator="equal">
      <formula>100</formula>
    </cfRule>
  </conditionalFormatting>
  <conditionalFormatting sqref="G102:G106">
    <cfRule type="cellIs" dxfId="2983" priority="43" operator="equal">
      <formula>"CAUSAL DE RECHAZO L"</formula>
    </cfRule>
  </conditionalFormatting>
  <conditionalFormatting sqref="H6">
    <cfRule type="cellIs" dxfId="2982" priority="40" operator="equal">
      <formula>"NO CUMPLE"</formula>
    </cfRule>
    <cfRule type="cellIs" dxfId="2981" priority="41" operator="equal">
      <formula>"CUMPLE"</formula>
    </cfRule>
    <cfRule type="cellIs" dxfId="2980" priority="42" operator="equal">
      <formula>100</formula>
    </cfRule>
  </conditionalFormatting>
  <conditionalFormatting sqref="G33">
    <cfRule type="cellIs" dxfId="2979" priority="37" operator="equal">
      <formula>"NO CUMPLE"</formula>
    </cfRule>
    <cfRule type="cellIs" dxfId="2978" priority="38" operator="equal">
      <formula>"CUMPLE"</formula>
    </cfRule>
    <cfRule type="cellIs" dxfId="2977" priority="39" operator="equal">
      <formula>100</formula>
    </cfRule>
  </conditionalFormatting>
  <conditionalFormatting sqref="G34">
    <cfRule type="cellIs" dxfId="2976" priority="34" operator="equal">
      <formula>"NO CUMPLE"</formula>
    </cfRule>
    <cfRule type="cellIs" dxfId="2975" priority="35" operator="equal">
      <formula>"CUMPLE"</formula>
    </cfRule>
    <cfRule type="cellIs" dxfId="2974" priority="36" operator="equal">
      <formula>100</formula>
    </cfRule>
  </conditionalFormatting>
  <conditionalFormatting sqref="G35:G37">
    <cfRule type="cellIs" dxfId="2973" priority="31" operator="equal">
      <formula>"NO CUMPLE"</formula>
    </cfRule>
    <cfRule type="cellIs" dxfId="2972" priority="32" operator="equal">
      <formula>"CUMPLE"</formula>
    </cfRule>
    <cfRule type="cellIs" dxfId="2971" priority="33" operator="equal">
      <formula>100</formula>
    </cfRule>
  </conditionalFormatting>
  <conditionalFormatting sqref="F33">
    <cfRule type="cellIs" dxfId="2970" priority="28" operator="equal">
      <formula>"NO CUMPLE"</formula>
    </cfRule>
    <cfRule type="cellIs" dxfId="2969" priority="29" operator="equal">
      <formula>"CUMPLE"</formula>
    </cfRule>
    <cfRule type="cellIs" dxfId="2968" priority="30" operator="equal">
      <formula>100</formula>
    </cfRule>
  </conditionalFormatting>
  <conditionalFormatting sqref="F34">
    <cfRule type="cellIs" dxfId="2967" priority="25" operator="equal">
      <formula>"NO CUMPLE"</formula>
    </cfRule>
    <cfRule type="cellIs" dxfId="2966" priority="26" operator="equal">
      <formula>"CUMPLE"</formula>
    </cfRule>
    <cfRule type="cellIs" dxfId="2965" priority="27" operator="equal">
      <formula>100</formula>
    </cfRule>
  </conditionalFormatting>
  <conditionalFormatting sqref="F35:F37">
    <cfRule type="cellIs" dxfId="2964" priority="22" operator="equal">
      <formula>"NO CUMPLE"</formula>
    </cfRule>
    <cfRule type="cellIs" dxfId="2963" priority="23" operator="equal">
      <formula>"CUMPLE"</formula>
    </cfRule>
    <cfRule type="cellIs" dxfId="2962" priority="24" operator="equal">
      <formula>100</formula>
    </cfRule>
  </conditionalFormatting>
  <conditionalFormatting sqref="F40">
    <cfRule type="cellIs" dxfId="2961" priority="19" operator="equal">
      <formula>"NO CUMPLE"</formula>
    </cfRule>
    <cfRule type="cellIs" dxfId="2960" priority="20" operator="equal">
      <formula>"CUMPLE"</formula>
    </cfRule>
    <cfRule type="cellIs" dxfId="2959" priority="21" operator="equal">
      <formula>100</formula>
    </cfRule>
  </conditionalFormatting>
  <conditionalFormatting sqref="N33">
    <cfRule type="cellIs" dxfId="2958" priority="16" operator="equal">
      <formula>"NO CUMPLE"</formula>
    </cfRule>
    <cfRule type="cellIs" dxfId="2957" priority="17" operator="equal">
      <formula>"CUMPLE"</formula>
    </cfRule>
    <cfRule type="cellIs" dxfId="2956" priority="18" operator="equal">
      <formula>100</formula>
    </cfRule>
  </conditionalFormatting>
  <conditionalFormatting sqref="N34">
    <cfRule type="cellIs" dxfId="2955" priority="13" operator="equal">
      <formula>"NO CUMPLE"</formula>
    </cfRule>
    <cfRule type="cellIs" dxfId="2954" priority="14" operator="equal">
      <formula>"CUMPLE"</formula>
    </cfRule>
    <cfRule type="cellIs" dxfId="2953" priority="15" operator="equal">
      <formula>100</formula>
    </cfRule>
  </conditionalFormatting>
  <conditionalFormatting sqref="N35 N37">
    <cfRule type="cellIs" dxfId="2952" priority="10" operator="equal">
      <formula>"NO CUMPLE"</formula>
    </cfRule>
    <cfRule type="cellIs" dxfId="2951" priority="11" operator="equal">
      <formula>"CUMPLE"</formula>
    </cfRule>
    <cfRule type="cellIs" dxfId="2950" priority="12" operator="equal">
      <formula>100</formula>
    </cfRule>
  </conditionalFormatting>
  <conditionalFormatting sqref="N36">
    <cfRule type="cellIs" dxfId="2949" priority="7" operator="equal">
      <formula>"NO CUMPLE"</formula>
    </cfRule>
    <cfRule type="cellIs" dxfId="2948" priority="8" operator="equal">
      <formula>"CUMPLE"</formula>
    </cfRule>
    <cfRule type="cellIs" dxfId="2947" priority="9" operator="equal">
      <formula>100</formula>
    </cfRule>
  </conditionalFormatting>
  <conditionalFormatting sqref="N40">
    <cfRule type="cellIs" dxfId="2946" priority="4" operator="equal">
      <formula>"NO CUMPLE"</formula>
    </cfRule>
    <cfRule type="cellIs" dxfId="2945" priority="5" operator="equal">
      <formula>"CUMPLE"</formula>
    </cfRule>
    <cfRule type="cellIs" dxfId="2944" priority="6" operator="equal">
      <formula>100</formula>
    </cfRule>
  </conditionalFormatting>
  <conditionalFormatting sqref="G40">
    <cfRule type="cellIs" dxfId="2943" priority="1" operator="equal">
      <formula>"NO CUMPLE"</formula>
    </cfRule>
    <cfRule type="cellIs" dxfId="2942" priority="2" operator="equal">
      <formula>"CUMPLE"</formula>
    </cfRule>
    <cfRule type="cellIs" dxfId="2941" priority="3" operator="equal">
      <formula>100</formula>
    </cfRule>
  </conditionalFormatting>
  <dataValidations count="10">
    <dataValidation type="list" allowBlank="1" showInputMessage="1" showErrorMessage="1" error="SELECCIONE A QUIEN CORRESPONDE ESTA EXPERIENCIA (INTEGRANTE)_x000a_" sqref="H33:H37" xr:uid="{00000000-0002-0000-0B00-000000000000}">
      <formula1>$V$21:$V$25</formula1>
    </dataValidation>
    <dataValidation type="list" allowBlank="1" showInputMessage="1" showErrorMessage="1" sqref="N21:N23" xr:uid="{00000000-0002-0000-0B00-000001000000}">
      <formula1>$R$2:$R$3</formula1>
    </dataValidation>
    <dataValidation type="list" allowBlank="1" showInputMessage="1" showErrorMessage="1" error="debe ser.. CUMPLE O NO CUMPLE" sqref="L44" xr:uid="{00000000-0002-0000-0B00-000002000000}">
      <formula1>$Q$2:$Q$3</formula1>
    </dataValidation>
    <dataValidation type="list" allowBlank="1" showInputMessage="1" showErrorMessage="1" sqref="L48:L49" xr:uid="{00000000-0002-0000-0B00-000003000000}">
      <formula1>$Q$19:$Q$21</formula1>
    </dataValidation>
    <dataValidation type="list" allowBlank="1" showInputMessage="1" showErrorMessage="1" error="SELECCIONE EL PRESUPUESTO A EVALUAR, EN LA LISTA DESPEGABLE._x000a_" sqref="H28:J28" xr:uid="{00000000-0002-0000-0B00-000004000000}">
      <formula1>$A$96:$A$106</formula1>
    </dataValidation>
    <dataValidation type="list" allowBlank="1" showInputMessage="1" showErrorMessage="1" sqref="L56" xr:uid="{00000000-0002-0000-0B00-000005000000}">
      <formula1>$U$1:$U$3</formula1>
    </dataValidation>
    <dataValidation type="list" allowBlank="1" showInputMessage="1" showErrorMessage="1" sqref="U1:U2" xr:uid="{00000000-0002-0000-0B00-000006000000}">
      <formula1>$U$1:$U$2</formula1>
    </dataValidation>
    <dataValidation type="list" allowBlank="1" showInputMessage="1" showErrorMessage="1" sqref="N45 N24 N33:N37 N99 H4:H16 F33:G37 H102:H107" xr:uid="{00000000-0002-0000-0B00-000007000000}">
      <formula1>$Q$2:$Q$3</formula1>
    </dataValidation>
    <dataValidation type="list" allowBlank="1" showInputMessage="1" showErrorMessage="1" sqref="L53:N53 L64:N64" xr:uid="{00000000-0002-0000-0B00-000008000000}">
      <formula1>$T$1:$T$3</formula1>
    </dataValidation>
    <dataValidation type="list" allowBlank="1" showInputMessage="1" showErrorMessage="1" sqref="H82:K82" xr:uid="{00000000-0002-0000-0B00-000009000000}">
      <formula1>$Q$23:$Q$25</formula1>
    </dataValidation>
  </dataValidations>
  <pageMargins left="0.7" right="0.7" top="0.75" bottom="0.75" header="0.3" footer="0.3"/>
  <pageSetup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BE129"/>
  <sheetViews>
    <sheetView topLeftCell="A33" zoomScale="40" zoomScaleNormal="40" workbookViewId="0">
      <selection activeCell="A84" sqref="A84:N95"/>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57" width="33.5703125" style="2" customWidth="1"/>
    <col min="58"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10</v>
      </c>
      <c r="B19" s="541" t="s">
        <v>77</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26.25" customHeight="1">
      <c r="A21" s="540"/>
      <c r="B21" s="542"/>
      <c r="C21" s="542"/>
      <c r="D21" s="542"/>
      <c r="E21" s="542"/>
      <c r="F21" s="542"/>
      <c r="G21" s="542"/>
      <c r="H21" s="555" t="s">
        <v>222</v>
      </c>
      <c r="I21" s="555"/>
      <c r="J21" s="30">
        <v>0.95</v>
      </c>
      <c r="K21" s="556" t="s">
        <v>34</v>
      </c>
      <c r="L21" s="556"/>
      <c r="M21" s="556"/>
      <c r="N21" s="30" t="s">
        <v>24</v>
      </c>
      <c r="O21" s="24" t="str">
        <f t="shared" ref="O21:O25" si="0">+H21</f>
        <v>VELNEC S.A.</v>
      </c>
      <c r="P21" s="24"/>
      <c r="Q21" s="24">
        <v>0</v>
      </c>
      <c r="R21" s="24"/>
      <c r="S21" s="24"/>
      <c r="T21" s="24"/>
      <c r="U21" s="24"/>
      <c r="V21" s="31" t="str">
        <f>+H21</f>
        <v>VELNEC S.A.</v>
      </c>
      <c r="BA21" s="118"/>
    </row>
    <row r="22" spans="1:54" ht="32.25" customHeight="1">
      <c r="A22" s="540"/>
      <c r="B22" s="542"/>
      <c r="C22" s="542"/>
      <c r="D22" s="542"/>
      <c r="E22" s="542"/>
      <c r="F22" s="542"/>
      <c r="G22" s="542"/>
      <c r="H22" s="555" t="s">
        <v>223</v>
      </c>
      <c r="I22" s="555"/>
      <c r="J22" s="30">
        <v>0.05</v>
      </c>
      <c r="K22" s="556" t="s">
        <v>35</v>
      </c>
      <c r="L22" s="556"/>
      <c r="M22" s="556"/>
      <c r="N22" s="30" t="s">
        <v>24</v>
      </c>
      <c r="O22" s="24" t="str">
        <f t="shared" si="0"/>
        <v>VELNEC INGENIERIA S.A.S. BIC</v>
      </c>
      <c r="P22" s="24"/>
      <c r="Q22" s="24"/>
      <c r="R22" s="24"/>
      <c r="S22" s="24"/>
      <c r="T22" s="24"/>
      <c r="U22" s="24"/>
      <c r="V22" s="31" t="str">
        <f t="shared" ref="V22:V25" si="1">+H22</f>
        <v>VELNEC INGENIERIA S.A.S. BIC</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7" ht="121.5" customHeight="1" thickTop="1" thickBot="1">
      <c r="A33" s="141" t="s">
        <v>121</v>
      </c>
      <c r="B33" s="95">
        <v>1</v>
      </c>
      <c r="C33" s="97">
        <v>3</v>
      </c>
      <c r="D33" s="96" t="s">
        <v>147</v>
      </c>
      <c r="E33" s="94" t="s">
        <v>224</v>
      </c>
      <c r="F33" s="87" t="s">
        <v>6</v>
      </c>
      <c r="G33" s="87" t="s">
        <v>6</v>
      </c>
      <c r="H33" s="98" t="s">
        <v>222</v>
      </c>
      <c r="I33" s="103">
        <v>39114</v>
      </c>
      <c r="J33" s="104">
        <v>40117</v>
      </c>
      <c r="K33" s="191">
        <v>5297.65</v>
      </c>
      <c r="L33" s="140">
        <v>0.51</v>
      </c>
      <c r="M33" s="100">
        <f>IF(AND(F33="CUMPLE",G33="CUMPLE"),(K33*L33),0)</f>
        <v>2701.8015</v>
      </c>
      <c r="N33" s="87" t="s">
        <v>6</v>
      </c>
      <c r="O33" s="4"/>
      <c r="P33" s="4"/>
      <c r="Q33" s="16" t="str">
        <f>+IF(OR(N33="CUMPLE")*AND(M33&gt;=$Q$32),"CUMPLE","NO CUMPLE")</f>
        <v>CUMPLE</v>
      </c>
      <c r="R33" s="4"/>
      <c r="S33" s="12"/>
      <c r="U33" s="18">
        <v>2021</v>
      </c>
      <c r="V33" s="19">
        <v>908526</v>
      </c>
      <c r="BA33" s="69">
        <v>1995</v>
      </c>
      <c r="BB33" s="70">
        <v>118933.5</v>
      </c>
    </row>
    <row r="34" spans="1:57" ht="113.25" customHeight="1" thickBot="1">
      <c r="A34" s="141" t="s">
        <v>121</v>
      </c>
      <c r="B34" s="95">
        <v>2</v>
      </c>
      <c r="C34" s="97">
        <v>186</v>
      </c>
      <c r="D34" s="96" t="s">
        <v>148</v>
      </c>
      <c r="E34" s="129" t="s">
        <v>225</v>
      </c>
      <c r="F34" s="87" t="s">
        <v>6</v>
      </c>
      <c r="G34" s="87" t="s">
        <v>6</v>
      </c>
      <c r="H34" s="99" t="s">
        <v>222</v>
      </c>
      <c r="I34" s="103">
        <v>43523</v>
      </c>
      <c r="J34" s="104">
        <v>44223</v>
      </c>
      <c r="K34" s="191">
        <v>2665.66</v>
      </c>
      <c r="L34" s="140">
        <v>0.5</v>
      </c>
      <c r="M34" s="100">
        <f t="shared" ref="M34:M35" si="2">IF(AND(F34="CUMPLE",G34="CUMPLE"),(K34*L34),0)</f>
        <v>1332.83</v>
      </c>
      <c r="N34" s="87" t="s">
        <v>6</v>
      </c>
      <c r="O34" s="4"/>
      <c r="P34" s="4"/>
      <c r="Q34" s="16" t="str">
        <f>+IF(OR(N34="CUMPLE")*AND(M34&gt;=$Q$32),"CUMPLE","NO CUMPLE")</f>
        <v>CUMPLE</v>
      </c>
      <c r="R34" s="4"/>
      <c r="S34" s="12"/>
      <c r="U34" s="17">
        <v>2020</v>
      </c>
      <c r="V34" s="20">
        <v>877803</v>
      </c>
      <c r="BA34" s="69">
        <v>1996</v>
      </c>
      <c r="BB34" s="70">
        <v>142125</v>
      </c>
    </row>
    <row r="35" spans="1:57" ht="165" customHeight="1" thickBot="1">
      <c r="A35" s="141" t="s">
        <v>121</v>
      </c>
      <c r="B35" s="95">
        <v>3</v>
      </c>
      <c r="C35" s="97">
        <v>187</v>
      </c>
      <c r="D35" s="96" t="s">
        <v>148</v>
      </c>
      <c r="E35" s="94" t="s">
        <v>226</v>
      </c>
      <c r="F35" s="87" t="s">
        <v>6</v>
      </c>
      <c r="G35" s="87" t="s">
        <v>6</v>
      </c>
      <c r="H35" s="99" t="s">
        <v>222</v>
      </c>
      <c r="I35" s="103">
        <v>43514</v>
      </c>
      <c r="J35" s="104">
        <v>44075</v>
      </c>
      <c r="K35" s="191">
        <v>887.8443340931849</v>
      </c>
      <c r="L35" s="140">
        <v>0.5</v>
      </c>
      <c r="M35" s="100">
        <f t="shared" si="2"/>
        <v>443.92216704659245</v>
      </c>
      <c r="N35" s="87" t="s">
        <v>6</v>
      </c>
      <c r="O35" s="4"/>
      <c r="P35" s="4"/>
      <c r="Q35" s="16" t="str">
        <f t="shared" ref="Q35:Q40" si="3">+IF(OR(N35="CUMPLE")*AND(M35&gt;=$Q$32),"CUMPLE","NO CUMPLE")</f>
        <v>CUMPLE</v>
      </c>
      <c r="R35" s="4"/>
      <c r="S35" s="12"/>
      <c r="U35" s="17">
        <v>2019</v>
      </c>
      <c r="V35" s="20">
        <v>828116</v>
      </c>
      <c r="BA35" s="69">
        <v>1997</v>
      </c>
      <c r="BB35" s="70">
        <v>172005</v>
      </c>
    </row>
    <row r="36" spans="1:57" ht="130.5" customHeight="1" thickBot="1">
      <c r="A36" s="120"/>
      <c r="B36" s="95"/>
      <c r="C36" s="97"/>
      <c r="D36" s="96"/>
      <c r="E36" s="94"/>
      <c r="F36" s="136"/>
      <c r="G36" s="136"/>
      <c r="H36" s="99"/>
      <c r="I36" s="103"/>
      <c r="J36" s="104"/>
      <c r="K36" s="127"/>
      <c r="L36" s="128"/>
      <c r="M36" s="137"/>
      <c r="N36" s="138"/>
      <c r="O36" s="4"/>
      <c r="P36" s="4"/>
      <c r="Q36" s="16" t="str">
        <f t="shared" si="3"/>
        <v>NO CUMPLE</v>
      </c>
      <c r="R36" s="4"/>
      <c r="S36" s="12"/>
      <c r="U36" s="17">
        <v>2018</v>
      </c>
      <c r="V36" s="20">
        <v>781242</v>
      </c>
      <c r="BA36" s="69">
        <v>1998</v>
      </c>
      <c r="BB36" s="70">
        <v>203826</v>
      </c>
      <c r="BC36" s="157" t="s">
        <v>162</v>
      </c>
      <c r="BD36" s="157" t="s">
        <v>163</v>
      </c>
    </row>
    <row r="37" spans="1:57" ht="122.25" customHeight="1" thickBot="1">
      <c r="A37" s="120"/>
      <c r="B37" s="95"/>
      <c r="C37" s="97"/>
      <c r="D37" s="96"/>
      <c r="E37" s="94"/>
      <c r="F37" s="136"/>
      <c r="G37" s="136"/>
      <c r="H37" s="99"/>
      <c r="I37" s="103"/>
      <c r="J37" s="104"/>
      <c r="K37" s="127"/>
      <c r="L37" s="128"/>
      <c r="M37" s="137"/>
      <c r="N37" s="138"/>
      <c r="O37" s="4"/>
      <c r="P37" s="4"/>
      <c r="Q37" s="16" t="str">
        <f t="shared" si="3"/>
        <v>NO CUMPLE</v>
      </c>
      <c r="R37" s="4"/>
      <c r="S37" s="12"/>
      <c r="U37" s="17">
        <v>2017</v>
      </c>
      <c r="V37" s="20">
        <v>737717</v>
      </c>
      <c r="BA37" s="69">
        <v>1999</v>
      </c>
      <c r="BB37" s="70">
        <v>236460</v>
      </c>
      <c r="BC37" s="152">
        <v>0.4</v>
      </c>
      <c r="BD37" s="187" t="str">
        <f>H21</f>
        <v>VELNEC S.A.</v>
      </c>
      <c r="BE37" s="190">
        <f>M38</f>
        <v>4478.5536670465926</v>
      </c>
    </row>
    <row r="38" spans="1:57" ht="68.25" customHeight="1" thickBot="1">
      <c r="A38" s="561" t="s">
        <v>55</v>
      </c>
      <c r="B38" s="562"/>
      <c r="C38" s="562"/>
      <c r="D38" s="563"/>
      <c r="E38" s="567" t="s">
        <v>3</v>
      </c>
      <c r="F38" s="568"/>
      <c r="G38" s="568"/>
      <c r="H38" s="568"/>
      <c r="I38" s="568"/>
      <c r="J38" s="568"/>
      <c r="K38" s="568"/>
      <c r="L38" s="569"/>
      <c r="M38" s="567">
        <f>SUM(M33:M37)</f>
        <v>4478.5536670465926</v>
      </c>
      <c r="N38" s="569"/>
      <c r="O38" s="4"/>
      <c r="P38" s="4"/>
      <c r="Q38" s="16"/>
      <c r="R38" s="4"/>
      <c r="S38" s="12"/>
      <c r="U38" s="17"/>
      <c r="V38" s="20"/>
      <c r="BA38" s="71">
        <v>2002</v>
      </c>
      <c r="BB38" s="72">
        <v>309000</v>
      </c>
      <c r="BC38" s="154">
        <f>M38*0.4</f>
        <v>1791.4214668186371</v>
      </c>
      <c r="BD38" s="154" t="s">
        <v>75</v>
      </c>
    </row>
    <row r="39" spans="1:57" ht="68.25" customHeight="1" thickBot="1">
      <c r="A39" s="564"/>
      <c r="B39" s="565"/>
      <c r="C39" s="565"/>
      <c r="D39" s="566"/>
      <c r="E39" s="567" t="s">
        <v>65</v>
      </c>
      <c r="F39" s="568"/>
      <c r="G39" s="568"/>
      <c r="H39" s="568"/>
      <c r="I39" s="568"/>
      <c r="J39" s="568"/>
      <c r="K39" s="568"/>
      <c r="L39" s="569"/>
      <c r="M39" s="570">
        <f>AVERAGEIF(M33:M37,"&gt;0")</f>
        <v>1492.8512223488642</v>
      </c>
      <c r="N39" s="570"/>
      <c r="O39" s="4"/>
      <c r="P39" s="4"/>
      <c r="Q39" s="16"/>
      <c r="R39" s="4"/>
      <c r="S39" s="12"/>
      <c r="U39" s="17"/>
      <c r="V39" s="20"/>
      <c r="BA39" s="71">
        <v>2003</v>
      </c>
      <c r="BB39" s="72">
        <v>332000</v>
      </c>
      <c r="BC39" s="155"/>
      <c r="BD39" s="158" t="s">
        <v>6</v>
      </c>
    </row>
    <row r="40" spans="1:57" ht="103.5" customHeight="1" thickBot="1">
      <c r="A40" s="587" t="s">
        <v>54</v>
      </c>
      <c r="B40" s="588"/>
      <c r="C40" s="65">
        <f>+BA27</f>
        <v>263.2021919230769</v>
      </c>
      <c r="D40" s="589"/>
      <c r="E40" s="590"/>
      <c r="F40" s="87" t="s">
        <v>26</v>
      </c>
      <c r="G40" s="87" t="s">
        <v>26</v>
      </c>
      <c r="H40" s="55"/>
      <c r="I40" s="116"/>
      <c r="J40" s="116"/>
      <c r="K40" s="52"/>
      <c r="L40" s="53"/>
      <c r="M40" s="54"/>
      <c r="N40" s="87" t="str">
        <f>+IF(M40&gt;=C40,"CUMPLE","NO CUMPLE")</f>
        <v>NO CUMPLE</v>
      </c>
      <c r="O40" s="26"/>
      <c r="P40" s="4"/>
      <c r="Q40" s="16" t="str">
        <f t="shared" si="3"/>
        <v>NO CUMPLE</v>
      </c>
      <c r="R40" s="4"/>
      <c r="S40" s="12"/>
      <c r="U40" s="17">
        <v>2016</v>
      </c>
      <c r="V40" s="20">
        <v>689455</v>
      </c>
      <c r="BA40" s="71">
        <v>2004</v>
      </c>
      <c r="BB40" s="72">
        <v>358000</v>
      </c>
    </row>
    <row r="41" spans="1:57"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7"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7"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7"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7"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7"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7"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7"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VELNEC S.A.</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t="str">
        <f>+H22</f>
        <v>VELNEC INGENIERIA S.A.S. BIC</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0.25</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232.5" customHeight="1" thickBot="1">
      <c r="A84" s="666" t="s">
        <v>598</v>
      </c>
      <c r="B84" s="666"/>
      <c r="C84" s="666"/>
      <c r="D84" s="666"/>
      <c r="E84" s="666"/>
      <c r="F84" s="666"/>
      <c r="G84" s="666"/>
      <c r="H84" s="666"/>
      <c r="I84" s="666"/>
      <c r="J84" s="666"/>
      <c r="K84" s="666"/>
      <c r="L84" s="666"/>
      <c r="M84" s="666"/>
      <c r="N84" s="666"/>
      <c r="O84" s="6"/>
      <c r="P84" s="10"/>
      <c r="U84" s="21">
        <v>1990</v>
      </c>
      <c r="V84" s="22">
        <v>41025</v>
      </c>
    </row>
    <row r="85" spans="1:22">
      <c r="A85" s="666"/>
      <c r="B85" s="666"/>
      <c r="C85" s="666"/>
      <c r="D85" s="666"/>
      <c r="E85" s="666"/>
      <c r="F85" s="666"/>
      <c r="G85" s="666"/>
      <c r="H85" s="666"/>
      <c r="I85" s="666"/>
      <c r="J85" s="666"/>
      <c r="K85" s="666"/>
      <c r="L85" s="666"/>
      <c r="M85" s="666"/>
      <c r="N85" s="666"/>
      <c r="O85" s="6"/>
      <c r="P85" s="10"/>
    </row>
    <row r="86" spans="1:22">
      <c r="A86" s="666"/>
      <c r="B86" s="666"/>
      <c r="C86" s="666"/>
      <c r="D86" s="666"/>
      <c r="E86" s="666"/>
      <c r="F86" s="666"/>
      <c r="G86" s="666"/>
      <c r="H86" s="666"/>
      <c r="I86" s="666"/>
      <c r="J86" s="666"/>
      <c r="K86" s="666"/>
      <c r="L86" s="666"/>
      <c r="M86" s="666"/>
      <c r="N86" s="666"/>
      <c r="O86" s="6"/>
      <c r="P86" s="10"/>
    </row>
    <row r="87" spans="1:22">
      <c r="A87" s="666"/>
      <c r="B87" s="666"/>
      <c r="C87" s="666"/>
      <c r="D87" s="666"/>
      <c r="E87" s="666"/>
      <c r="F87" s="666"/>
      <c r="G87" s="666"/>
      <c r="H87" s="666"/>
      <c r="I87" s="666"/>
      <c r="J87" s="666"/>
      <c r="K87" s="666"/>
      <c r="L87" s="666"/>
      <c r="M87" s="666"/>
      <c r="N87" s="666"/>
      <c r="O87" s="6"/>
      <c r="P87" s="10"/>
    </row>
    <row r="88" spans="1:22">
      <c r="A88" s="666"/>
      <c r="B88" s="666"/>
      <c r="C88" s="666"/>
      <c r="D88" s="666"/>
      <c r="E88" s="666"/>
      <c r="F88" s="666"/>
      <c r="G88" s="666"/>
      <c r="H88" s="666"/>
      <c r="I88" s="666"/>
      <c r="J88" s="666"/>
      <c r="K88" s="666"/>
      <c r="L88" s="666"/>
      <c r="M88" s="666"/>
      <c r="N88" s="666"/>
      <c r="O88" s="6"/>
      <c r="P88" s="10"/>
    </row>
    <row r="89" spans="1:22">
      <c r="A89" s="666"/>
      <c r="B89" s="666"/>
      <c r="C89" s="666"/>
      <c r="D89" s="666"/>
      <c r="E89" s="666"/>
      <c r="F89" s="666"/>
      <c r="G89" s="666"/>
      <c r="H89" s="666"/>
      <c r="I89" s="666"/>
      <c r="J89" s="666"/>
      <c r="K89" s="666"/>
      <c r="L89" s="666"/>
      <c r="M89" s="666"/>
      <c r="N89" s="666"/>
      <c r="O89" s="6"/>
      <c r="P89" s="10"/>
    </row>
    <row r="90" spans="1:22">
      <c r="A90" s="666"/>
      <c r="B90" s="666"/>
      <c r="C90" s="666"/>
      <c r="D90" s="666"/>
      <c r="E90" s="666"/>
      <c r="F90" s="666"/>
      <c r="G90" s="666"/>
      <c r="H90" s="666"/>
      <c r="I90" s="666"/>
      <c r="J90" s="666"/>
      <c r="K90" s="666"/>
      <c r="L90" s="666"/>
      <c r="M90" s="666"/>
      <c r="N90" s="666"/>
      <c r="O90" s="6"/>
      <c r="P90" s="10"/>
    </row>
    <row r="91" spans="1:22">
      <c r="A91" s="666"/>
      <c r="B91" s="666"/>
      <c r="C91" s="666"/>
      <c r="D91" s="666"/>
      <c r="E91" s="666"/>
      <c r="F91" s="666"/>
      <c r="G91" s="666"/>
      <c r="H91" s="666"/>
      <c r="I91" s="666"/>
      <c r="J91" s="666"/>
      <c r="K91" s="666"/>
      <c r="L91" s="666"/>
      <c r="M91" s="666"/>
      <c r="N91" s="666"/>
      <c r="O91" s="6"/>
      <c r="P91" s="10"/>
    </row>
    <row r="92" spans="1:22">
      <c r="A92" s="666"/>
      <c r="B92" s="666"/>
      <c r="C92" s="666"/>
      <c r="D92" s="666"/>
      <c r="E92" s="666"/>
      <c r="F92" s="666"/>
      <c r="G92" s="666"/>
      <c r="H92" s="666"/>
      <c r="I92" s="666"/>
      <c r="J92" s="666"/>
      <c r="K92" s="666"/>
      <c r="L92" s="666"/>
      <c r="M92" s="666"/>
      <c r="N92" s="666"/>
      <c r="O92" s="6"/>
      <c r="P92" s="10"/>
    </row>
    <row r="93" spans="1:22">
      <c r="A93" s="666"/>
      <c r="B93" s="666"/>
      <c r="C93" s="666"/>
      <c r="D93" s="666"/>
      <c r="E93" s="666"/>
      <c r="F93" s="666"/>
      <c r="G93" s="666"/>
      <c r="H93" s="666"/>
      <c r="I93" s="666"/>
      <c r="J93" s="666"/>
      <c r="K93" s="666"/>
      <c r="L93" s="666"/>
      <c r="M93" s="666"/>
      <c r="N93" s="666"/>
      <c r="O93" s="6"/>
      <c r="P93" s="10"/>
    </row>
    <row r="94" spans="1:22">
      <c r="A94" s="666"/>
      <c r="B94" s="666"/>
      <c r="C94" s="666"/>
      <c r="D94" s="666"/>
      <c r="E94" s="666"/>
      <c r="F94" s="666"/>
      <c r="G94" s="666"/>
      <c r="H94" s="666"/>
      <c r="I94" s="666"/>
      <c r="J94" s="666"/>
      <c r="K94" s="666"/>
      <c r="L94" s="666"/>
      <c r="M94" s="666"/>
      <c r="N94" s="666"/>
      <c r="O94" s="6"/>
      <c r="P94" s="10"/>
    </row>
    <row r="95" spans="1:22" ht="235.5" customHeight="1">
      <c r="A95" s="666"/>
      <c r="B95" s="666"/>
      <c r="C95" s="666"/>
      <c r="D95" s="666"/>
      <c r="E95" s="666"/>
      <c r="F95" s="666"/>
      <c r="G95" s="666"/>
      <c r="H95" s="666"/>
      <c r="I95" s="666"/>
      <c r="J95" s="666"/>
      <c r="K95" s="666"/>
      <c r="L95" s="666"/>
      <c r="M95" s="666"/>
      <c r="N95" s="666"/>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121"/>
      <c r="I101" s="648"/>
      <c r="J101" s="648"/>
      <c r="K101" s="648"/>
      <c r="L101" s="648"/>
      <c r="M101" s="648"/>
      <c r="N101" s="648"/>
      <c r="O101" s="76"/>
    </row>
    <row r="102" spans="1:16" ht="46.5" customHeight="1">
      <c r="A102" s="132">
        <v>1</v>
      </c>
      <c r="B102" s="637" t="s">
        <v>136</v>
      </c>
      <c r="C102" s="637"/>
      <c r="D102" s="637"/>
      <c r="E102" s="80">
        <v>16065000</v>
      </c>
      <c r="F102" s="80">
        <v>16065000</v>
      </c>
      <c r="G102" s="98" t="str">
        <f>+IF(F102&gt;E102, "CAUSAL DE RECHAZO M", "CUMPLE")</f>
        <v>CUMPLE</v>
      </c>
      <c r="H102" s="135" t="s">
        <v>6</v>
      </c>
      <c r="O102" s="6"/>
      <c r="P102" s="10"/>
    </row>
    <row r="103" spans="1:16" ht="57.75" customHeight="1">
      <c r="A103" s="132">
        <v>2</v>
      </c>
      <c r="B103" s="637" t="s">
        <v>137</v>
      </c>
      <c r="C103" s="637"/>
      <c r="D103" s="637"/>
      <c r="E103" s="80">
        <v>376740000</v>
      </c>
      <c r="F103" s="134">
        <v>376739863.5</v>
      </c>
      <c r="G103" s="98" t="str">
        <f t="shared" ref="G103:G105" si="4">+IF(F103&gt;E103, "CAUSAL DE RECHAZO M", "CUMPLE")</f>
        <v>CUMPLE</v>
      </c>
      <c r="H103" s="135" t="s">
        <v>6</v>
      </c>
      <c r="N103" s="7"/>
      <c r="O103" s="10"/>
      <c r="P103" s="10"/>
    </row>
    <row r="104" spans="1:16" ht="52.5" customHeight="1">
      <c r="A104" s="132">
        <v>3</v>
      </c>
      <c r="B104" s="637" t="s">
        <v>138</v>
      </c>
      <c r="C104" s="637"/>
      <c r="D104" s="637"/>
      <c r="E104" s="80">
        <v>105000000</v>
      </c>
      <c r="F104" s="80">
        <v>105000000</v>
      </c>
      <c r="G104" s="432" t="str">
        <f t="shared" si="4"/>
        <v>CUMPLE</v>
      </c>
      <c r="H104" s="135" t="s">
        <v>6</v>
      </c>
    </row>
    <row r="105" spans="1:16" ht="39" customHeight="1">
      <c r="A105" s="133">
        <v>4</v>
      </c>
      <c r="B105" s="649" t="s">
        <v>140</v>
      </c>
      <c r="C105" s="650"/>
      <c r="D105" s="651"/>
      <c r="E105" s="131">
        <v>77258613</v>
      </c>
      <c r="F105" s="131">
        <v>77258613</v>
      </c>
      <c r="G105" s="98" t="str">
        <f t="shared" si="4"/>
        <v>CUMPLE</v>
      </c>
      <c r="H105" s="135" t="s">
        <v>6</v>
      </c>
    </row>
    <row r="106" spans="1:16" ht="46.5" customHeight="1">
      <c r="A106" s="132">
        <v>5</v>
      </c>
      <c r="B106" s="638" t="s">
        <v>84</v>
      </c>
      <c r="C106" s="638"/>
      <c r="D106" s="638"/>
      <c r="E106" s="102">
        <v>684325699</v>
      </c>
      <c r="F106" s="134">
        <v>684325537.5</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B102:D102"/>
    <mergeCell ref="A83:N83"/>
    <mergeCell ref="A97:E97"/>
    <mergeCell ref="F97:N97"/>
    <mergeCell ref="A98:E98"/>
    <mergeCell ref="F98:N98"/>
    <mergeCell ref="A75:K80"/>
    <mergeCell ref="L75:N80"/>
    <mergeCell ref="A81:N81"/>
    <mergeCell ref="A82:G82"/>
    <mergeCell ref="H82:K82"/>
    <mergeCell ref="L82:N82"/>
    <mergeCell ref="A84:N95"/>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2940" priority="54" operator="containsText" text="SUBSANAR">
      <formula>NOT(ISERROR(SEARCH("SUBSANAR",H82)))</formula>
    </cfRule>
  </conditionalFormatting>
  <conditionalFormatting sqref="H82:L82 N41:O41 H4:H16 O42">
    <cfRule type="cellIs" dxfId="2939" priority="66" operator="equal">
      <formula>"NO CUMPLE"</formula>
    </cfRule>
    <cfRule type="cellIs" dxfId="2938" priority="67" operator="equal">
      <formula>"CUMPLE"</formula>
    </cfRule>
    <cfRule type="cellIs" dxfId="2937" priority="68" operator="equal">
      <formula>100</formula>
    </cfRule>
  </conditionalFormatting>
  <conditionalFormatting sqref="L44">
    <cfRule type="cellIs" dxfId="2936" priority="72" operator="equal">
      <formula>"NO CUMPLE"</formula>
    </cfRule>
    <cfRule type="cellIs" dxfId="2935" priority="73" operator="equal">
      <formula>"CUMPLE"</formula>
    </cfRule>
    <cfRule type="cellIs" dxfId="2934" priority="74" operator="equal">
      <formula>100</formula>
    </cfRule>
  </conditionalFormatting>
  <conditionalFormatting sqref="L48:L49">
    <cfRule type="cellIs" dxfId="2933" priority="78" operator="equal">
      <formula>"NO CUMPLE"</formula>
    </cfRule>
    <cfRule type="cellIs" dxfId="2932" priority="79" operator="equal">
      <formula>"CUMPLE"</formula>
    </cfRule>
    <cfRule type="cellIs" dxfId="2931" priority="80" operator="equal">
      <formula>100</formula>
    </cfRule>
  </conditionalFormatting>
  <conditionalFormatting sqref="L53">
    <cfRule type="cellIs" dxfId="2930" priority="58" operator="equal">
      <formula>"NO CUMPLE"</formula>
    </cfRule>
    <cfRule type="cellIs" dxfId="2929" priority="59" operator="equal">
      <formula>"CUMPLE"</formula>
    </cfRule>
    <cfRule type="cellIs" dxfId="2928" priority="60" operator="equal">
      <formula>100</formula>
    </cfRule>
  </conditionalFormatting>
  <conditionalFormatting sqref="L56">
    <cfRule type="cellIs" dxfId="2927" priority="69" operator="equal">
      <formula>"NO CUMPLE"</formula>
    </cfRule>
    <cfRule type="cellIs" dxfId="2926" priority="70" operator="equal">
      <formula>"CUMPLE"</formula>
    </cfRule>
    <cfRule type="cellIs" dxfId="2925" priority="71" operator="equal">
      <formula>100</formula>
    </cfRule>
  </conditionalFormatting>
  <conditionalFormatting sqref="L64">
    <cfRule type="cellIs" dxfId="2924" priority="55" operator="equal">
      <formula>"NO CUMPLE"</formula>
    </cfRule>
    <cfRule type="cellIs" dxfId="2923" priority="56" operator="equal">
      <formula>"CUMPLE"</formula>
    </cfRule>
    <cfRule type="cellIs" dxfId="2922" priority="57" operator="equal">
      <formula>100</formula>
    </cfRule>
  </conditionalFormatting>
  <conditionalFormatting sqref="N21:N23">
    <cfRule type="cellIs" dxfId="2921" priority="61" operator="equal">
      <formula>"NO"</formula>
    </cfRule>
    <cfRule type="cellIs" dxfId="2920" priority="62" operator="equal">
      <formula>"SI"</formula>
    </cfRule>
  </conditionalFormatting>
  <conditionalFormatting sqref="N24">
    <cfRule type="cellIs" dxfId="2919" priority="63" operator="equal">
      <formula>"NO CUMPLE"</formula>
    </cfRule>
    <cfRule type="cellIs" dxfId="2918" priority="64" operator="equal">
      <formula>"CUMPLE"</formula>
    </cfRule>
    <cfRule type="cellIs" dxfId="2917" priority="65" operator="equal">
      <formula>100</formula>
    </cfRule>
  </conditionalFormatting>
  <conditionalFormatting sqref="N39">
    <cfRule type="cellIs" dxfId="2916" priority="84" operator="equal">
      <formula>"NO CUMPLE"</formula>
    </cfRule>
    <cfRule type="cellIs" dxfId="2915" priority="85" operator="equal">
      <formula>"CUMPLE"</formula>
    </cfRule>
    <cfRule type="cellIs" dxfId="2914" priority="86" operator="equal">
      <formula>100</formula>
    </cfRule>
  </conditionalFormatting>
  <conditionalFormatting sqref="N45:O45">
    <cfRule type="cellIs" dxfId="2913" priority="81" operator="equal">
      <formula>"NO CUMPLE"</formula>
    </cfRule>
    <cfRule type="cellIs" dxfId="2912" priority="82" operator="equal">
      <formula>"CUMPLE"</formula>
    </cfRule>
    <cfRule type="cellIs" dxfId="2911" priority="83" operator="equal">
      <formula>100</formula>
    </cfRule>
  </conditionalFormatting>
  <conditionalFormatting sqref="O48:O49">
    <cfRule type="cellIs" dxfId="2910" priority="75" operator="equal">
      <formula>"NO CUMPLE"</formula>
    </cfRule>
    <cfRule type="cellIs" dxfId="2909" priority="76" operator="equal">
      <formula>"CUMPLE"</formula>
    </cfRule>
    <cfRule type="cellIs" dxfId="2908" priority="77" operator="equal">
      <formula>100</formula>
    </cfRule>
  </conditionalFormatting>
  <conditionalFormatting sqref="I33:J35">
    <cfRule type="cellIs" dxfId="2907" priority="53" stopIfTrue="1" operator="greaterThan">
      <formula>0</formula>
    </cfRule>
  </conditionalFormatting>
  <conditionalFormatting sqref="N99">
    <cfRule type="cellIs" dxfId="2906" priority="50" operator="equal">
      <formula>"NO CUMPLE"</formula>
    </cfRule>
    <cfRule type="cellIs" dxfId="2905" priority="51" operator="equal">
      <formula>"CUMPLE"</formula>
    </cfRule>
    <cfRule type="cellIs" dxfId="2904" priority="52" operator="equal">
      <formula>100</formula>
    </cfRule>
  </conditionalFormatting>
  <conditionalFormatting sqref="H102:H106">
    <cfRule type="cellIs" dxfId="2903" priority="47" operator="equal">
      <formula>"NO CUMPLE"</formula>
    </cfRule>
    <cfRule type="cellIs" dxfId="2902" priority="48" operator="equal">
      <formula>"CUMPLE"</formula>
    </cfRule>
    <cfRule type="cellIs" dxfId="2901" priority="49" operator="equal">
      <formula>100</formula>
    </cfRule>
  </conditionalFormatting>
  <conditionalFormatting sqref="H107">
    <cfRule type="cellIs" dxfId="2900" priority="44" operator="equal">
      <formula>"NO CUMPLE"</formula>
    </cfRule>
    <cfRule type="cellIs" dxfId="2899" priority="45" operator="equal">
      <formula>"CUMPLE"</formula>
    </cfRule>
    <cfRule type="cellIs" dxfId="2898" priority="46" operator="equal">
      <formula>100</formula>
    </cfRule>
  </conditionalFormatting>
  <conditionalFormatting sqref="G102:G106">
    <cfRule type="cellIs" dxfId="2897" priority="43" operator="equal">
      <formula>"CAUSAL DE RECHAZO L"</formula>
    </cfRule>
  </conditionalFormatting>
  <conditionalFormatting sqref="H6">
    <cfRule type="cellIs" dxfId="2896" priority="40" operator="equal">
      <formula>"NO CUMPLE"</formula>
    </cfRule>
    <cfRule type="cellIs" dxfId="2895" priority="41" operator="equal">
      <formula>"CUMPLE"</formula>
    </cfRule>
    <cfRule type="cellIs" dxfId="2894" priority="42" operator="equal">
      <formula>100</formula>
    </cfRule>
  </conditionalFormatting>
  <conditionalFormatting sqref="G33">
    <cfRule type="cellIs" dxfId="2893" priority="37" operator="equal">
      <formula>"NO CUMPLE"</formula>
    </cfRule>
    <cfRule type="cellIs" dxfId="2892" priority="38" operator="equal">
      <formula>"CUMPLE"</formula>
    </cfRule>
    <cfRule type="cellIs" dxfId="2891" priority="39" operator="equal">
      <formula>100</formula>
    </cfRule>
  </conditionalFormatting>
  <conditionalFormatting sqref="G34">
    <cfRule type="cellIs" dxfId="2890" priority="34" operator="equal">
      <formula>"NO CUMPLE"</formula>
    </cfRule>
    <cfRule type="cellIs" dxfId="2889" priority="35" operator="equal">
      <formula>"CUMPLE"</formula>
    </cfRule>
    <cfRule type="cellIs" dxfId="2888" priority="36" operator="equal">
      <formula>100</formula>
    </cfRule>
  </conditionalFormatting>
  <conditionalFormatting sqref="G35:G37">
    <cfRule type="cellIs" dxfId="2887" priority="31" operator="equal">
      <formula>"NO CUMPLE"</formula>
    </cfRule>
    <cfRule type="cellIs" dxfId="2886" priority="32" operator="equal">
      <formula>"CUMPLE"</formula>
    </cfRule>
    <cfRule type="cellIs" dxfId="2885" priority="33" operator="equal">
      <formula>100</formula>
    </cfRule>
  </conditionalFormatting>
  <conditionalFormatting sqref="F33">
    <cfRule type="cellIs" dxfId="2884" priority="28" operator="equal">
      <formula>"NO CUMPLE"</formula>
    </cfRule>
    <cfRule type="cellIs" dxfId="2883" priority="29" operator="equal">
      <formula>"CUMPLE"</formula>
    </cfRule>
    <cfRule type="cellIs" dxfId="2882" priority="30" operator="equal">
      <formula>100</formula>
    </cfRule>
  </conditionalFormatting>
  <conditionalFormatting sqref="F34">
    <cfRule type="cellIs" dxfId="2881" priority="25" operator="equal">
      <formula>"NO CUMPLE"</formula>
    </cfRule>
    <cfRule type="cellIs" dxfId="2880" priority="26" operator="equal">
      <formula>"CUMPLE"</formula>
    </cfRule>
    <cfRule type="cellIs" dxfId="2879" priority="27" operator="equal">
      <formula>100</formula>
    </cfRule>
  </conditionalFormatting>
  <conditionalFormatting sqref="F35:F37">
    <cfRule type="cellIs" dxfId="2878" priority="22" operator="equal">
      <formula>"NO CUMPLE"</formula>
    </cfRule>
    <cfRule type="cellIs" dxfId="2877" priority="23" operator="equal">
      <formula>"CUMPLE"</formula>
    </cfRule>
    <cfRule type="cellIs" dxfId="2876" priority="24" operator="equal">
      <formula>100</formula>
    </cfRule>
  </conditionalFormatting>
  <conditionalFormatting sqref="F40">
    <cfRule type="cellIs" dxfId="2875" priority="19" operator="equal">
      <formula>"NO CUMPLE"</formula>
    </cfRule>
    <cfRule type="cellIs" dxfId="2874" priority="20" operator="equal">
      <formula>"CUMPLE"</formula>
    </cfRule>
    <cfRule type="cellIs" dxfId="2873" priority="21" operator="equal">
      <formula>100</formula>
    </cfRule>
  </conditionalFormatting>
  <conditionalFormatting sqref="N33">
    <cfRule type="cellIs" dxfId="2872" priority="16" operator="equal">
      <formula>"NO CUMPLE"</formula>
    </cfRule>
    <cfRule type="cellIs" dxfId="2871" priority="17" operator="equal">
      <formula>"CUMPLE"</formula>
    </cfRule>
    <cfRule type="cellIs" dxfId="2870" priority="18" operator="equal">
      <formula>100</formula>
    </cfRule>
  </conditionalFormatting>
  <conditionalFormatting sqref="N34">
    <cfRule type="cellIs" dxfId="2869" priority="13" operator="equal">
      <formula>"NO CUMPLE"</formula>
    </cfRule>
    <cfRule type="cellIs" dxfId="2868" priority="14" operator="equal">
      <formula>"CUMPLE"</formula>
    </cfRule>
    <cfRule type="cellIs" dxfId="2867" priority="15" operator="equal">
      <formula>100</formula>
    </cfRule>
  </conditionalFormatting>
  <conditionalFormatting sqref="N35 N37">
    <cfRule type="cellIs" dxfId="2866" priority="10" operator="equal">
      <formula>"NO CUMPLE"</formula>
    </cfRule>
    <cfRule type="cellIs" dxfId="2865" priority="11" operator="equal">
      <formula>"CUMPLE"</formula>
    </cfRule>
    <cfRule type="cellIs" dxfId="2864" priority="12" operator="equal">
      <formula>100</formula>
    </cfRule>
  </conditionalFormatting>
  <conditionalFormatting sqref="N36">
    <cfRule type="cellIs" dxfId="2863" priority="7" operator="equal">
      <formula>"NO CUMPLE"</formula>
    </cfRule>
    <cfRule type="cellIs" dxfId="2862" priority="8" operator="equal">
      <formula>"CUMPLE"</formula>
    </cfRule>
    <cfRule type="cellIs" dxfId="2861" priority="9" operator="equal">
      <formula>100</formula>
    </cfRule>
  </conditionalFormatting>
  <conditionalFormatting sqref="N40">
    <cfRule type="cellIs" dxfId="2860" priority="4" operator="equal">
      <formula>"NO CUMPLE"</formula>
    </cfRule>
    <cfRule type="cellIs" dxfId="2859" priority="5" operator="equal">
      <formula>"CUMPLE"</formula>
    </cfRule>
    <cfRule type="cellIs" dxfId="2858" priority="6" operator="equal">
      <formula>100</formula>
    </cfRule>
  </conditionalFormatting>
  <conditionalFormatting sqref="G40">
    <cfRule type="cellIs" dxfId="2857" priority="1" operator="equal">
      <formula>"NO CUMPLE"</formula>
    </cfRule>
    <cfRule type="cellIs" dxfId="2856" priority="2" operator="equal">
      <formula>"CUMPLE"</formula>
    </cfRule>
    <cfRule type="cellIs" dxfId="2855" priority="3" operator="equal">
      <formula>100</formula>
    </cfRule>
  </conditionalFormatting>
  <dataValidations count="10">
    <dataValidation type="list" allowBlank="1" showInputMessage="1" showErrorMessage="1" error="SELECCIONE A QUIEN CORRESPONDE ESTA EXPERIENCIA (INTEGRANTE)_x000a_" sqref="H33:H37" xr:uid="{00000000-0002-0000-0C00-000000000000}">
      <formula1>$V$21:$V$25</formula1>
    </dataValidation>
    <dataValidation type="list" allowBlank="1" showInputMessage="1" showErrorMessage="1" sqref="N21:N23" xr:uid="{00000000-0002-0000-0C00-000001000000}">
      <formula1>$R$2:$R$3</formula1>
    </dataValidation>
    <dataValidation type="list" allowBlank="1" showInputMessage="1" showErrorMessage="1" error="debe ser.. CUMPLE O NO CUMPLE" sqref="L44" xr:uid="{00000000-0002-0000-0C00-000002000000}">
      <formula1>$Q$2:$Q$3</formula1>
    </dataValidation>
    <dataValidation type="list" allowBlank="1" showInputMessage="1" showErrorMessage="1" sqref="L48:L49" xr:uid="{00000000-0002-0000-0C00-000003000000}">
      <formula1>$Q$19:$Q$21</formula1>
    </dataValidation>
    <dataValidation type="list" allowBlank="1" showInputMessage="1" showErrorMessage="1" error="SELECCIONE EL PRESUPUESTO A EVALUAR, EN LA LISTA DESPEGABLE._x000a_" sqref="H28:J28" xr:uid="{00000000-0002-0000-0C00-000004000000}">
      <formula1>$A$96:$A$106</formula1>
    </dataValidation>
    <dataValidation type="list" allowBlank="1" showInputMessage="1" showErrorMessage="1" sqref="L56" xr:uid="{00000000-0002-0000-0C00-000005000000}">
      <formula1>$U$1:$U$3</formula1>
    </dataValidation>
    <dataValidation type="list" allowBlank="1" showInputMessage="1" showErrorMessage="1" sqref="U1:U2" xr:uid="{00000000-0002-0000-0C00-000006000000}">
      <formula1>$U$1:$U$2</formula1>
    </dataValidation>
    <dataValidation type="list" allowBlank="1" showInputMessage="1" showErrorMessage="1" sqref="N45 N24 N33:N37 N99 H4:H16 F33:G37 H102:H107" xr:uid="{00000000-0002-0000-0C00-000007000000}">
      <formula1>$Q$2:$Q$3</formula1>
    </dataValidation>
    <dataValidation type="list" allowBlank="1" showInputMessage="1" showErrorMessage="1" sqref="L53:N53 L64:N64" xr:uid="{00000000-0002-0000-0C00-000008000000}">
      <formula1>$T$1:$T$3</formula1>
    </dataValidation>
    <dataValidation type="list" allowBlank="1" showInputMessage="1" showErrorMessage="1" sqref="H82:K82" xr:uid="{00000000-0002-0000-0C00-000009000000}">
      <formula1>$Q$23:$Q$25</formula1>
    </dataValidation>
  </dataValidations>
  <pageMargins left="0.7" right="0.7" top="0.75" bottom="0.75" header="0.3" footer="0.3"/>
  <pageSetup orientation="portrait"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BE129"/>
  <sheetViews>
    <sheetView topLeftCell="B30" zoomScale="40" zoomScaleNormal="40" workbookViewId="0">
      <selection activeCell="A84" sqref="A84:N95"/>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57" width="34.42578125" style="2" customWidth="1"/>
    <col min="58"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11</v>
      </c>
      <c r="B19" s="541" t="s">
        <v>146</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26.25" customHeight="1">
      <c r="A21" s="540"/>
      <c r="B21" s="542"/>
      <c r="C21" s="542"/>
      <c r="D21" s="542"/>
      <c r="E21" s="542"/>
      <c r="F21" s="542"/>
      <c r="G21" s="542"/>
      <c r="H21" s="555" t="s">
        <v>227</v>
      </c>
      <c r="I21" s="555"/>
      <c r="J21" s="30">
        <v>0.9</v>
      </c>
      <c r="K21" s="556" t="s">
        <v>34</v>
      </c>
      <c r="L21" s="556"/>
      <c r="M21" s="556"/>
      <c r="N21" s="30" t="s">
        <v>24</v>
      </c>
      <c r="O21" s="24" t="str">
        <f t="shared" ref="O21:O25" si="0">+H21</f>
        <v xml:space="preserve">INTERPRO S.A.S. </v>
      </c>
      <c r="P21" s="24"/>
      <c r="Q21" s="24">
        <v>0</v>
      </c>
      <c r="R21" s="24"/>
      <c r="S21" s="24"/>
      <c r="T21" s="24"/>
      <c r="U21" s="24"/>
      <c r="V21" s="31" t="str">
        <f>+H21</f>
        <v xml:space="preserve">INTERPRO S.A.S. </v>
      </c>
      <c r="BA21" s="118"/>
    </row>
    <row r="22" spans="1:54" ht="32.25" customHeight="1">
      <c r="A22" s="540"/>
      <c r="B22" s="542"/>
      <c r="C22" s="542"/>
      <c r="D22" s="542"/>
      <c r="E22" s="542"/>
      <c r="F22" s="542"/>
      <c r="G22" s="542"/>
      <c r="H22" s="555" t="s">
        <v>228</v>
      </c>
      <c r="I22" s="555"/>
      <c r="J22" s="30">
        <v>0.1</v>
      </c>
      <c r="K22" s="556" t="s">
        <v>35</v>
      </c>
      <c r="L22" s="556"/>
      <c r="M22" s="556"/>
      <c r="N22" s="30" t="s">
        <v>24</v>
      </c>
      <c r="O22" s="24" t="str">
        <f t="shared" si="0"/>
        <v>PROCONSULTING S.A.S.</v>
      </c>
      <c r="P22" s="24"/>
      <c r="Q22" s="24"/>
      <c r="R22" s="24"/>
      <c r="S22" s="24"/>
      <c r="T22" s="24"/>
      <c r="U22" s="24"/>
      <c r="V22" s="31" t="str">
        <f t="shared" ref="V22:V25" si="1">+H22</f>
        <v>PROCONSULTING S.A.S.</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7" ht="121.5" customHeight="1" thickTop="1" thickBot="1">
      <c r="A33" s="141">
        <v>81101500</v>
      </c>
      <c r="B33" s="95">
        <v>1</v>
      </c>
      <c r="C33" s="97">
        <v>28</v>
      </c>
      <c r="D33" s="96" t="s">
        <v>148</v>
      </c>
      <c r="E33" s="94" t="s">
        <v>229</v>
      </c>
      <c r="F33" s="87" t="s">
        <v>6</v>
      </c>
      <c r="G33" s="87" t="s">
        <v>6</v>
      </c>
      <c r="H33" s="98" t="s">
        <v>227</v>
      </c>
      <c r="I33" s="103">
        <v>39729</v>
      </c>
      <c r="J33" s="104">
        <v>39879</v>
      </c>
      <c r="K33" s="139">
        <v>721.17</v>
      </c>
      <c r="L33" s="140">
        <v>1</v>
      </c>
      <c r="M33" s="100">
        <f>IF(AND(F33="CUMPLE",G33="CUMPLE"),(K33*L33),0)</f>
        <v>721.17</v>
      </c>
      <c r="N33" s="87" t="s">
        <v>6</v>
      </c>
      <c r="O33" s="4"/>
      <c r="P33" s="4"/>
      <c r="Q33" s="16" t="str">
        <f>+IF(OR(N33="CUMPLE")*AND(M33&gt;=$Q$32),"CUMPLE","NO CUMPLE")</f>
        <v>CUMPLE</v>
      </c>
      <c r="R33" s="4"/>
      <c r="S33" s="12"/>
      <c r="U33" s="18">
        <v>2021</v>
      </c>
      <c r="V33" s="19">
        <v>908526</v>
      </c>
      <c r="BA33" s="69">
        <v>1995</v>
      </c>
      <c r="BB33" s="70">
        <v>118933.5</v>
      </c>
    </row>
    <row r="34" spans="1:57" ht="113.25" customHeight="1" thickBot="1">
      <c r="A34" s="141">
        <v>81101500</v>
      </c>
      <c r="B34" s="95">
        <v>2</v>
      </c>
      <c r="C34" s="97">
        <v>120</v>
      </c>
      <c r="D34" s="96" t="s">
        <v>147</v>
      </c>
      <c r="E34" s="129" t="s">
        <v>230</v>
      </c>
      <c r="F34" s="87" t="s">
        <v>6</v>
      </c>
      <c r="G34" s="87" t="s">
        <v>6</v>
      </c>
      <c r="H34" s="99" t="s">
        <v>227</v>
      </c>
      <c r="I34" s="103">
        <v>41256</v>
      </c>
      <c r="J34" s="104">
        <v>42582</v>
      </c>
      <c r="K34" s="139">
        <v>8305.98</v>
      </c>
      <c r="L34" s="140">
        <v>0.5</v>
      </c>
      <c r="M34" s="100">
        <f t="shared" ref="M34:M35" si="2">IF(AND(F34="CUMPLE",G34="CUMPLE"),(K34*L34),0)</f>
        <v>4152.99</v>
      </c>
      <c r="N34" s="87" t="s">
        <v>6</v>
      </c>
      <c r="O34" s="4"/>
      <c r="P34" s="4"/>
      <c r="Q34" s="16" t="str">
        <f>+IF(OR(N34="CUMPLE")*AND(M34&gt;=$Q$32),"CUMPLE","NO CUMPLE")</f>
        <v>CUMPLE</v>
      </c>
      <c r="R34" s="4"/>
      <c r="S34" s="12"/>
      <c r="U34" s="17">
        <v>2020</v>
      </c>
      <c r="V34" s="20">
        <v>877803</v>
      </c>
      <c r="BA34" s="69">
        <v>1996</v>
      </c>
      <c r="BB34" s="70">
        <v>142125</v>
      </c>
    </row>
    <row r="35" spans="1:57" ht="165" customHeight="1" thickBot="1">
      <c r="A35" s="141">
        <v>81101500</v>
      </c>
      <c r="B35" s="95">
        <v>3</v>
      </c>
      <c r="C35" s="97">
        <v>129</v>
      </c>
      <c r="D35" s="96" t="s">
        <v>147</v>
      </c>
      <c r="E35" s="94" t="s">
        <v>231</v>
      </c>
      <c r="F35" s="87" t="s">
        <v>6</v>
      </c>
      <c r="G35" s="87" t="s">
        <v>6</v>
      </c>
      <c r="H35" s="99" t="s">
        <v>227</v>
      </c>
      <c r="I35" s="104">
        <v>42394</v>
      </c>
      <c r="J35" s="104">
        <v>43511</v>
      </c>
      <c r="K35" s="139">
        <v>6266.03</v>
      </c>
      <c r="L35" s="140">
        <v>0.4</v>
      </c>
      <c r="M35" s="100">
        <f t="shared" si="2"/>
        <v>2506.4120000000003</v>
      </c>
      <c r="N35" s="87" t="s">
        <v>6</v>
      </c>
      <c r="O35" s="4"/>
      <c r="P35" s="4"/>
      <c r="Q35" s="16" t="str">
        <f t="shared" ref="Q35:Q40" si="3">+IF(OR(N35="CUMPLE")*AND(M35&gt;=$Q$32),"CUMPLE","NO CUMPLE")</f>
        <v>CUMPLE</v>
      </c>
      <c r="R35" s="4"/>
      <c r="S35" s="12"/>
      <c r="U35" s="17">
        <v>2019</v>
      </c>
      <c r="V35" s="20">
        <v>828116</v>
      </c>
      <c r="BA35" s="69">
        <v>1997</v>
      </c>
      <c r="BB35" s="70">
        <v>172005</v>
      </c>
    </row>
    <row r="36" spans="1:57" ht="130.5" customHeight="1" thickBot="1">
      <c r="A36" s="120"/>
      <c r="B36" s="95"/>
      <c r="C36" s="97"/>
      <c r="D36" s="96"/>
      <c r="E36" s="94"/>
      <c r="F36" s="136"/>
      <c r="G36" s="136"/>
      <c r="H36" s="99"/>
      <c r="I36" s="103"/>
      <c r="J36" s="104"/>
      <c r="K36" s="127"/>
      <c r="L36" s="128"/>
      <c r="M36" s="137"/>
      <c r="N36" s="138"/>
      <c r="O36" s="4"/>
      <c r="P36" s="4"/>
      <c r="Q36" s="16" t="str">
        <f t="shared" si="3"/>
        <v>NO CUMPLE</v>
      </c>
      <c r="R36" s="4"/>
      <c r="S36" s="12"/>
      <c r="U36" s="17">
        <v>2018</v>
      </c>
      <c r="V36" s="20">
        <v>781242</v>
      </c>
      <c r="BA36" s="69">
        <v>1998</v>
      </c>
      <c r="BB36" s="70">
        <v>203826</v>
      </c>
      <c r="BC36" s="157" t="s">
        <v>162</v>
      </c>
      <c r="BD36" s="157" t="s">
        <v>163</v>
      </c>
    </row>
    <row r="37" spans="1:57" ht="122.25" customHeight="1" thickBot="1">
      <c r="A37" s="120"/>
      <c r="B37" s="95"/>
      <c r="C37" s="97"/>
      <c r="D37" s="96"/>
      <c r="E37" s="94"/>
      <c r="F37" s="136"/>
      <c r="G37" s="136"/>
      <c r="H37" s="99"/>
      <c r="I37" s="103"/>
      <c r="J37" s="104"/>
      <c r="K37" s="127"/>
      <c r="L37" s="128"/>
      <c r="M37" s="137"/>
      <c r="N37" s="138"/>
      <c r="O37" s="4"/>
      <c r="P37" s="4"/>
      <c r="Q37" s="16" t="str">
        <f t="shared" si="3"/>
        <v>NO CUMPLE</v>
      </c>
      <c r="R37" s="4"/>
      <c r="S37" s="12"/>
      <c r="U37" s="17">
        <v>2017</v>
      </c>
      <c r="V37" s="20">
        <v>737717</v>
      </c>
      <c r="BA37" s="69">
        <v>1999</v>
      </c>
      <c r="BB37" s="70">
        <v>236460</v>
      </c>
      <c r="BC37" s="152">
        <v>0.4</v>
      </c>
      <c r="BD37" s="187" t="str">
        <f>H21</f>
        <v xml:space="preserve">INTERPRO S.A.S. </v>
      </c>
      <c r="BE37" s="190">
        <f>M38</f>
        <v>7380.5720000000001</v>
      </c>
    </row>
    <row r="38" spans="1:57" ht="68.25" customHeight="1" thickBot="1">
      <c r="A38" s="561" t="s">
        <v>55</v>
      </c>
      <c r="B38" s="562"/>
      <c r="C38" s="562"/>
      <c r="D38" s="563"/>
      <c r="E38" s="567" t="s">
        <v>3</v>
      </c>
      <c r="F38" s="568"/>
      <c r="G38" s="568"/>
      <c r="H38" s="568"/>
      <c r="I38" s="568"/>
      <c r="J38" s="568"/>
      <c r="K38" s="568"/>
      <c r="L38" s="569"/>
      <c r="M38" s="567">
        <f>SUM(M33:M37)</f>
        <v>7380.5720000000001</v>
      </c>
      <c r="N38" s="569"/>
      <c r="O38" s="4"/>
      <c r="P38" s="4"/>
      <c r="Q38" s="16"/>
      <c r="R38" s="4"/>
      <c r="S38" s="12"/>
      <c r="U38" s="17"/>
      <c r="V38" s="20"/>
      <c r="BA38" s="71">
        <v>2002</v>
      </c>
      <c r="BB38" s="72">
        <v>309000</v>
      </c>
      <c r="BC38" s="154">
        <f>M38*0.4</f>
        <v>2952.2288000000003</v>
      </c>
      <c r="BD38" s="154" t="s">
        <v>75</v>
      </c>
    </row>
    <row r="39" spans="1:57" ht="68.25" customHeight="1" thickBot="1">
      <c r="A39" s="564"/>
      <c r="B39" s="565"/>
      <c r="C39" s="565"/>
      <c r="D39" s="566"/>
      <c r="E39" s="567" t="s">
        <v>65</v>
      </c>
      <c r="F39" s="568"/>
      <c r="G39" s="568"/>
      <c r="H39" s="568"/>
      <c r="I39" s="568"/>
      <c r="J39" s="568"/>
      <c r="K39" s="568"/>
      <c r="L39" s="569"/>
      <c r="M39" s="570">
        <f>AVERAGEIF(M33:M37,"&gt;0")</f>
        <v>2460.1906666666669</v>
      </c>
      <c r="N39" s="570"/>
      <c r="O39" s="4"/>
      <c r="P39" s="4"/>
      <c r="Q39" s="16"/>
      <c r="R39" s="4"/>
      <c r="S39" s="12"/>
      <c r="U39" s="17"/>
      <c r="V39" s="20"/>
      <c r="BA39" s="71">
        <v>2003</v>
      </c>
      <c r="BB39" s="72">
        <v>332000</v>
      </c>
      <c r="BC39" s="155"/>
      <c r="BD39" s="158" t="s">
        <v>6</v>
      </c>
    </row>
    <row r="40" spans="1:57" ht="103.5" customHeight="1" thickBot="1">
      <c r="A40" s="587" t="s">
        <v>54</v>
      </c>
      <c r="B40" s="588"/>
      <c r="C40" s="65">
        <f>+BA27</f>
        <v>263.2021919230769</v>
      </c>
      <c r="D40" s="589"/>
      <c r="E40" s="590"/>
      <c r="F40" s="87" t="s">
        <v>26</v>
      </c>
      <c r="G40" s="87" t="s">
        <v>26</v>
      </c>
      <c r="H40" s="55"/>
      <c r="I40" s="116"/>
      <c r="J40" s="116"/>
      <c r="K40" s="52"/>
      <c r="L40" s="53"/>
      <c r="M40" s="54"/>
      <c r="N40" s="87" t="str">
        <f>+IF(M40&gt;=C40,"CUMPLE","NO CUMPLE")</f>
        <v>NO CUMPLE</v>
      </c>
      <c r="O40" s="26"/>
      <c r="P40" s="4"/>
      <c r="Q40" s="16" t="str">
        <f t="shared" si="3"/>
        <v>NO CUMPLE</v>
      </c>
      <c r="R40" s="4"/>
      <c r="S40" s="12"/>
      <c r="U40" s="17">
        <v>2016</v>
      </c>
      <c r="V40" s="20">
        <v>689455</v>
      </c>
      <c r="BA40" s="71">
        <v>2004</v>
      </c>
      <c r="BB40" s="72">
        <v>358000</v>
      </c>
    </row>
    <row r="41" spans="1:57"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7"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7"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7"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7"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7"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7"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7"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 xml:space="preserve">INTERPRO S.A.S. </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t="str">
        <f>+H22</f>
        <v>PROCONSULTING S.A.S.</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0.25</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195" customHeight="1" thickBot="1">
      <c r="A84" s="636" t="s">
        <v>599</v>
      </c>
      <c r="B84" s="636"/>
      <c r="C84" s="636"/>
      <c r="D84" s="636"/>
      <c r="E84" s="636"/>
      <c r="F84" s="636"/>
      <c r="G84" s="636"/>
      <c r="H84" s="636"/>
      <c r="I84" s="636"/>
      <c r="J84" s="636"/>
      <c r="K84" s="636"/>
      <c r="L84" s="636"/>
      <c r="M84" s="636"/>
      <c r="N84" s="636"/>
      <c r="O84" s="6"/>
      <c r="P84" s="10"/>
      <c r="U84" s="21">
        <v>1990</v>
      </c>
      <c r="V84" s="22">
        <v>41025</v>
      </c>
    </row>
    <row r="85" spans="1:22">
      <c r="A85" s="636"/>
      <c r="B85" s="636"/>
      <c r="C85" s="636"/>
      <c r="D85" s="636"/>
      <c r="E85" s="636"/>
      <c r="F85" s="636"/>
      <c r="G85" s="636"/>
      <c r="H85" s="636"/>
      <c r="I85" s="636"/>
      <c r="J85" s="636"/>
      <c r="K85" s="636"/>
      <c r="L85" s="636"/>
      <c r="M85" s="636"/>
      <c r="N85" s="636"/>
      <c r="O85" s="6"/>
      <c r="P85" s="10"/>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c r="A95" s="636"/>
      <c r="B95" s="636"/>
      <c r="C95" s="636"/>
      <c r="D95" s="636"/>
      <c r="E95" s="636"/>
      <c r="F95" s="636"/>
      <c r="G95" s="636"/>
      <c r="H95" s="636"/>
      <c r="I95" s="636"/>
      <c r="J95" s="636"/>
      <c r="K95" s="636"/>
      <c r="L95" s="636"/>
      <c r="M95" s="636"/>
      <c r="N95" s="636"/>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121"/>
      <c r="I101" s="648"/>
      <c r="J101" s="648"/>
      <c r="K101" s="648"/>
      <c r="L101" s="648"/>
      <c r="M101" s="648"/>
      <c r="N101" s="648"/>
      <c r="O101" s="76"/>
    </row>
    <row r="102" spans="1:16" ht="46.5" customHeight="1">
      <c r="A102" s="132">
        <v>1</v>
      </c>
      <c r="B102" s="637" t="s">
        <v>136</v>
      </c>
      <c r="C102" s="637"/>
      <c r="D102" s="637"/>
      <c r="E102" s="80">
        <v>16065000</v>
      </c>
      <c r="F102" s="80">
        <v>16065000</v>
      </c>
      <c r="G102" s="98" t="str">
        <f>+IF(F102&gt;E102, "CAUSAL DE RECHAZO M", "CUMPLE")</f>
        <v>CUMPLE</v>
      </c>
      <c r="H102" s="135" t="s">
        <v>6</v>
      </c>
      <c r="O102" s="6"/>
      <c r="P102" s="10"/>
    </row>
    <row r="103" spans="1:16" ht="57.75" customHeight="1">
      <c r="A103" s="132">
        <v>2</v>
      </c>
      <c r="B103" s="637" t="s">
        <v>137</v>
      </c>
      <c r="C103" s="637"/>
      <c r="D103" s="637"/>
      <c r="E103" s="80">
        <v>376740000</v>
      </c>
      <c r="F103" s="80">
        <v>376740000</v>
      </c>
      <c r="G103" s="98" t="str">
        <f t="shared" ref="G103:G105" si="4">+IF(F103&gt;E103, "CAUSAL DE RECHAZO M", "CUMPLE")</f>
        <v>CUMPLE</v>
      </c>
      <c r="H103" s="135" t="s">
        <v>6</v>
      </c>
      <c r="N103" s="7"/>
      <c r="O103" s="10"/>
      <c r="P103" s="10"/>
    </row>
    <row r="104" spans="1:16" ht="39" customHeight="1">
      <c r="A104" s="132">
        <v>3</v>
      </c>
      <c r="B104" s="637" t="s">
        <v>138</v>
      </c>
      <c r="C104" s="637"/>
      <c r="D104" s="637"/>
      <c r="E104" s="80">
        <v>105000000</v>
      </c>
      <c r="F104" s="80">
        <v>105000000</v>
      </c>
      <c r="G104" s="98" t="str">
        <f t="shared" si="4"/>
        <v>CUMPLE</v>
      </c>
      <c r="H104" s="135" t="s">
        <v>6</v>
      </c>
    </row>
    <row r="105" spans="1:16" ht="39" customHeight="1">
      <c r="A105" s="133">
        <v>4</v>
      </c>
      <c r="B105" s="649" t="s">
        <v>140</v>
      </c>
      <c r="C105" s="650"/>
      <c r="D105" s="651"/>
      <c r="E105" s="131">
        <v>77258613</v>
      </c>
      <c r="F105" s="131">
        <v>77258613</v>
      </c>
      <c r="G105" s="98" t="str">
        <f t="shared" si="4"/>
        <v>CUMPLE</v>
      </c>
      <c r="H105" s="135" t="s">
        <v>6</v>
      </c>
    </row>
    <row r="106" spans="1:16" ht="46.5" customHeight="1">
      <c r="A106" s="132">
        <v>5</v>
      </c>
      <c r="B106" s="638" t="s">
        <v>84</v>
      </c>
      <c r="C106" s="638"/>
      <c r="D106" s="638"/>
      <c r="E106" s="102">
        <v>684325699</v>
      </c>
      <c r="F106" s="134">
        <v>684325699</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B102:D102"/>
    <mergeCell ref="A83:N83"/>
    <mergeCell ref="A97:E97"/>
    <mergeCell ref="F97:N97"/>
    <mergeCell ref="A98:E98"/>
    <mergeCell ref="F98:N98"/>
    <mergeCell ref="A75:K80"/>
    <mergeCell ref="L75:N80"/>
    <mergeCell ref="A81:N81"/>
    <mergeCell ref="A82:G82"/>
    <mergeCell ref="H82:K82"/>
    <mergeCell ref="L82:N82"/>
    <mergeCell ref="A84:N95"/>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2854" priority="55" operator="containsText" text="SUBSANAR">
      <formula>NOT(ISERROR(SEARCH("SUBSANAR",H82)))</formula>
    </cfRule>
  </conditionalFormatting>
  <conditionalFormatting sqref="H82:L82 N41:O41 H4:H16 O42">
    <cfRule type="cellIs" dxfId="2853" priority="67" operator="equal">
      <formula>"NO CUMPLE"</formula>
    </cfRule>
    <cfRule type="cellIs" dxfId="2852" priority="68" operator="equal">
      <formula>"CUMPLE"</formula>
    </cfRule>
    <cfRule type="cellIs" dxfId="2851" priority="69" operator="equal">
      <formula>100</formula>
    </cfRule>
  </conditionalFormatting>
  <conditionalFormatting sqref="L44">
    <cfRule type="cellIs" dxfId="2850" priority="73" operator="equal">
      <formula>"NO CUMPLE"</formula>
    </cfRule>
    <cfRule type="cellIs" dxfId="2849" priority="74" operator="equal">
      <formula>"CUMPLE"</formula>
    </cfRule>
    <cfRule type="cellIs" dxfId="2848" priority="75" operator="equal">
      <formula>100</formula>
    </cfRule>
  </conditionalFormatting>
  <conditionalFormatting sqref="L48:L49">
    <cfRule type="cellIs" dxfId="2847" priority="79" operator="equal">
      <formula>"NO CUMPLE"</formula>
    </cfRule>
    <cfRule type="cellIs" dxfId="2846" priority="80" operator="equal">
      <formula>"CUMPLE"</formula>
    </cfRule>
    <cfRule type="cellIs" dxfId="2845" priority="81" operator="equal">
      <formula>100</formula>
    </cfRule>
  </conditionalFormatting>
  <conditionalFormatting sqref="L53">
    <cfRule type="cellIs" dxfId="2844" priority="59" operator="equal">
      <formula>"NO CUMPLE"</formula>
    </cfRule>
    <cfRule type="cellIs" dxfId="2843" priority="60" operator="equal">
      <formula>"CUMPLE"</formula>
    </cfRule>
    <cfRule type="cellIs" dxfId="2842" priority="61" operator="equal">
      <formula>100</formula>
    </cfRule>
  </conditionalFormatting>
  <conditionalFormatting sqref="L56">
    <cfRule type="cellIs" dxfId="2841" priority="70" operator="equal">
      <formula>"NO CUMPLE"</formula>
    </cfRule>
    <cfRule type="cellIs" dxfId="2840" priority="71" operator="equal">
      <formula>"CUMPLE"</formula>
    </cfRule>
    <cfRule type="cellIs" dxfId="2839" priority="72" operator="equal">
      <formula>100</formula>
    </cfRule>
  </conditionalFormatting>
  <conditionalFormatting sqref="L64">
    <cfRule type="cellIs" dxfId="2838" priority="56" operator="equal">
      <formula>"NO CUMPLE"</formula>
    </cfRule>
    <cfRule type="cellIs" dxfId="2837" priority="57" operator="equal">
      <formula>"CUMPLE"</formula>
    </cfRule>
    <cfRule type="cellIs" dxfId="2836" priority="58" operator="equal">
      <formula>100</formula>
    </cfRule>
  </conditionalFormatting>
  <conditionalFormatting sqref="N21:N23">
    <cfRule type="cellIs" dxfId="2835" priority="62" operator="equal">
      <formula>"NO"</formula>
    </cfRule>
    <cfRule type="cellIs" dxfId="2834" priority="63" operator="equal">
      <formula>"SI"</formula>
    </cfRule>
  </conditionalFormatting>
  <conditionalFormatting sqref="N24">
    <cfRule type="cellIs" dxfId="2833" priority="64" operator="equal">
      <formula>"NO CUMPLE"</formula>
    </cfRule>
    <cfRule type="cellIs" dxfId="2832" priority="65" operator="equal">
      <formula>"CUMPLE"</formula>
    </cfRule>
    <cfRule type="cellIs" dxfId="2831" priority="66" operator="equal">
      <formula>100</formula>
    </cfRule>
  </conditionalFormatting>
  <conditionalFormatting sqref="N39">
    <cfRule type="cellIs" dxfId="2830" priority="85" operator="equal">
      <formula>"NO CUMPLE"</formula>
    </cfRule>
    <cfRule type="cellIs" dxfId="2829" priority="86" operator="equal">
      <formula>"CUMPLE"</formula>
    </cfRule>
    <cfRule type="cellIs" dxfId="2828" priority="87" operator="equal">
      <formula>100</formula>
    </cfRule>
  </conditionalFormatting>
  <conditionalFormatting sqref="N45:O45">
    <cfRule type="cellIs" dxfId="2827" priority="82" operator="equal">
      <formula>"NO CUMPLE"</formula>
    </cfRule>
    <cfRule type="cellIs" dxfId="2826" priority="83" operator="equal">
      <formula>"CUMPLE"</formula>
    </cfRule>
    <cfRule type="cellIs" dxfId="2825" priority="84" operator="equal">
      <formula>100</formula>
    </cfRule>
  </conditionalFormatting>
  <conditionalFormatting sqref="O48:O49">
    <cfRule type="cellIs" dxfId="2824" priority="76" operator="equal">
      <formula>"NO CUMPLE"</formula>
    </cfRule>
    <cfRule type="cellIs" dxfId="2823" priority="77" operator="equal">
      <formula>"CUMPLE"</formula>
    </cfRule>
    <cfRule type="cellIs" dxfId="2822" priority="78" operator="equal">
      <formula>100</formula>
    </cfRule>
  </conditionalFormatting>
  <conditionalFormatting sqref="I33:J34 J35">
    <cfRule type="cellIs" dxfId="2821" priority="54" stopIfTrue="1" operator="greaterThan">
      <formula>0</formula>
    </cfRule>
  </conditionalFormatting>
  <conditionalFormatting sqref="N99">
    <cfRule type="cellIs" dxfId="2820" priority="51" operator="equal">
      <formula>"NO CUMPLE"</formula>
    </cfRule>
    <cfRule type="cellIs" dxfId="2819" priority="52" operator="equal">
      <formula>"CUMPLE"</formula>
    </cfRule>
    <cfRule type="cellIs" dxfId="2818" priority="53" operator="equal">
      <formula>100</formula>
    </cfRule>
  </conditionalFormatting>
  <conditionalFormatting sqref="H102:H106">
    <cfRule type="cellIs" dxfId="2817" priority="48" operator="equal">
      <formula>"NO CUMPLE"</formula>
    </cfRule>
    <cfRule type="cellIs" dxfId="2816" priority="49" operator="equal">
      <formula>"CUMPLE"</formula>
    </cfRule>
    <cfRule type="cellIs" dxfId="2815" priority="50" operator="equal">
      <formula>100</formula>
    </cfRule>
  </conditionalFormatting>
  <conditionalFormatting sqref="H107">
    <cfRule type="cellIs" dxfId="2814" priority="45" operator="equal">
      <formula>"NO CUMPLE"</formula>
    </cfRule>
    <cfRule type="cellIs" dxfId="2813" priority="46" operator="equal">
      <formula>"CUMPLE"</formula>
    </cfRule>
    <cfRule type="cellIs" dxfId="2812" priority="47" operator="equal">
      <formula>100</formula>
    </cfRule>
  </conditionalFormatting>
  <conditionalFormatting sqref="G102:G106">
    <cfRule type="cellIs" dxfId="2811" priority="44" operator="equal">
      <formula>"CAUSAL DE RECHAZO L"</formula>
    </cfRule>
  </conditionalFormatting>
  <conditionalFormatting sqref="H6">
    <cfRule type="cellIs" dxfId="2810" priority="41" operator="equal">
      <formula>"NO CUMPLE"</formula>
    </cfRule>
    <cfRule type="cellIs" dxfId="2809" priority="42" operator="equal">
      <formula>"CUMPLE"</formula>
    </cfRule>
    <cfRule type="cellIs" dxfId="2808" priority="43" operator="equal">
      <formula>100</formula>
    </cfRule>
  </conditionalFormatting>
  <conditionalFormatting sqref="G33">
    <cfRule type="cellIs" dxfId="2807" priority="38" operator="equal">
      <formula>"NO CUMPLE"</formula>
    </cfRule>
    <cfRule type="cellIs" dxfId="2806" priority="39" operator="equal">
      <formula>"CUMPLE"</formula>
    </cfRule>
    <cfRule type="cellIs" dxfId="2805" priority="40" operator="equal">
      <formula>100</formula>
    </cfRule>
  </conditionalFormatting>
  <conditionalFormatting sqref="G34">
    <cfRule type="cellIs" dxfId="2804" priority="35" operator="equal">
      <formula>"NO CUMPLE"</formula>
    </cfRule>
    <cfRule type="cellIs" dxfId="2803" priority="36" operator="equal">
      <formula>"CUMPLE"</formula>
    </cfRule>
    <cfRule type="cellIs" dxfId="2802" priority="37" operator="equal">
      <formula>100</formula>
    </cfRule>
  </conditionalFormatting>
  <conditionalFormatting sqref="G35:G37">
    <cfRule type="cellIs" dxfId="2801" priority="32" operator="equal">
      <formula>"NO CUMPLE"</formula>
    </cfRule>
    <cfRule type="cellIs" dxfId="2800" priority="33" operator="equal">
      <formula>"CUMPLE"</formula>
    </cfRule>
    <cfRule type="cellIs" dxfId="2799" priority="34" operator="equal">
      <formula>100</formula>
    </cfRule>
  </conditionalFormatting>
  <conditionalFormatting sqref="F33">
    <cfRule type="cellIs" dxfId="2798" priority="29" operator="equal">
      <formula>"NO CUMPLE"</formula>
    </cfRule>
    <cfRule type="cellIs" dxfId="2797" priority="30" operator="equal">
      <formula>"CUMPLE"</formula>
    </cfRule>
    <cfRule type="cellIs" dxfId="2796" priority="31" operator="equal">
      <formula>100</formula>
    </cfRule>
  </conditionalFormatting>
  <conditionalFormatting sqref="F34">
    <cfRule type="cellIs" dxfId="2795" priority="26" operator="equal">
      <formula>"NO CUMPLE"</formula>
    </cfRule>
    <cfRule type="cellIs" dxfId="2794" priority="27" operator="equal">
      <formula>"CUMPLE"</formula>
    </cfRule>
    <cfRule type="cellIs" dxfId="2793" priority="28" operator="equal">
      <formula>100</formula>
    </cfRule>
  </conditionalFormatting>
  <conditionalFormatting sqref="F35:F37">
    <cfRule type="cellIs" dxfId="2792" priority="23" operator="equal">
      <formula>"NO CUMPLE"</formula>
    </cfRule>
    <cfRule type="cellIs" dxfId="2791" priority="24" operator="equal">
      <formula>"CUMPLE"</formula>
    </cfRule>
    <cfRule type="cellIs" dxfId="2790" priority="25" operator="equal">
      <formula>100</formula>
    </cfRule>
  </conditionalFormatting>
  <conditionalFormatting sqref="F40">
    <cfRule type="cellIs" dxfId="2789" priority="20" operator="equal">
      <formula>"NO CUMPLE"</formula>
    </cfRule>
    <cfRule type="cellIs" dxfId="2788" priority="21" operator="equal">
      <formula>"CUMPLE"</formula>
    </cfRule>
    <cfRule type="cellIs" dxfId="2787" priority="22" operator="equal">
      <formula>100</formula>
    </cfRule>
  </conditionalFormatting>
  <conditionalFormatting sqref="N33">
    <cfRule type="cellIs" dxfId="2786" priority="17" operator="equal">
      <formula>"NO CUMPLE"</formula>
    </cfRule>
    <cfRule type="cellIs" dxfId="2785" priority="18" operator="equal">
      <formula>"CUMPLE"</formula>
    </cfRule>
    <cfRule type="cellIs" dxfId="2784" priority="19" operator="equal">
      <formula>100</formula>
    </cfRule>
  </conditionalFormatting>
  <conditionalFormatting sqref="N34">
    <cfRule type="cellIs" dxfId="2783" priority="14" operator="equal">
      <formula>"NO CUMPLE"</formula>
    </cfRule>
    <cfRule type="cellIs" dxfId="2782" priority="15" operator="equal">
      <formula>"CUMPLE"</formula>
    </cfRule>
    <cfRule type="cellIs" dxfId="2781" priority="16" operator="equal">
      <formula>100</formula>
    </cfRule>
  </conditionalFormatting>
  <conditionalFormatting sqref="N35 N37">
    <cfRule type="cellIs" dxfId="2780" priority="11" operator="equal">
      <formula>"NO CUMPLE"</formula>
    </cfRule>
    <cfRule type="cellIs" dxfId="2779" priority="12" operator="equal">
      <formula>"CUMPLE"</formula>
    </cfRule>
    <cfRule type="cellIs" dxfId="2778" priority="13" operator="equal">
      <formula>100</formula>
    </cfRule>
  </conditionalFormatting>
  <conditionalFormatting sqref="N36">
    <cfRule type="cellIs" dxfId="2777" priority="8" operator="equal">
      <formula>"NO CUMPLE"</formula>
    </cfRule>
    <cfRule type="cellIs" dxfId="2776" priority="9" operator="equal">
      <formula>"CUMPLE"</formula>
    </cfRule>
    <cfRule type="cellIs" dxfId="2775" priority="10" operator="equal">
      <formula>100</formula>
    </cfRule>
  </conditionalFormatting>
  <conditionalFormatting sqref="N40">
    <cfRule type="cellIs" dxfId="2774" priority="5" operator="equal">
      <formula>"NO CUMPLE"</formula>
    </cfRule>
    <cfRule type="cellIs" dxfId="2773" priority="6" operator="equal">
      <formula>"CUMPLE"</formula>
    </cfRule>
    <cfRule type="cellIs" dxfId="2772" priority="7" operator="equal">
      <formula>100</formula>
    </cfRule>
  </conditionalFormatting>
  <conditionalFormatting sqref="G40">
    <cfRule type="cellIs" dxfId="2771" priority="2" operator="equal">
      <formula>"NO CUMPLE"</formula>
    </cfRule>
    <cfRule type="cellIs" dxfId="2770" priority="3" operator="equal">
      <formula>"CUMPLE"</formula>
    </cfRule>
    <cfRule type="cellIs" dxfId="2769" priority="4" operator="equal">
      <formula>100</formula>
    </cfRule>
  </conditionalFormatting>
  <conditionalFormatting sqref="I35">
    <cfRule type="cellIs" dxfId="2768" priority="1" stopIfTrue="1" operator="greaterThan">
      <formula>0</formula>
    </cfRule>
  </conditionalFormatting>
  <dataValidations count="10">
    <dataValidation type="list" allowBlank="1" showInputMessage="1" showErrorMessage="1" error="SELECCIONE A QUIEN CORRESPONDE ESTA EXPERIENCIA (INTEGRANTE)_x000a_" sqref="H33:H37" xr:uid="{00000000-0002-0000-0D00-000000000000}">
      <formula1>$V$21:$V$25</formula1>
    </dataValidation>
    <dataValidation type="list" allowBlank="1" showInputMessage="1" showErrorMessage="1" sqref="N21:N23" xr:uid="{00000000-0002-0000-0D00-000001000000}">
      <formula1>$R$2:$R$3</formula1>
    </dataValidation>
    <dataValidation type="list" allowBlank="1" showInputMessage="1" showErrorMessage="1" error="debe ser.. CUMPLE O NO CUMPLE" sqref="L44" xr:uid="{00000000-0002-0000-0D00-000002000000}">
      <formula1>$Q$2:$Q$3</formula1>
    </dataValidation>
    <dataValidation type="list" allowBlank="1" showInputMessage="1" showErrorMessage="1" sqref="L48:L49" xr:uid="{00000000-0002-0000-0D00-000003000000}">
      <formula1>$Q$19:$Q$21</formula1>
    </dataValidation>
    <dataValidation type="list" allowBlank="1" showInputMessage="1" showErrorMessage="1" error="SELECCIONE EL PRESUPUESTO A EVALUAR, EN LA LISTA DESPEGABLE._x000a_" sqref="H28:J28" xr:uid="{00000000-0002-0000-0D00-000004000000}">
      <formula1>$A$96:$A$106</formula1>
    </dataValidation>
    <dataValidation type="list" allowBlank="1" showInputMessage="1" showErrorMessage="1" sqref="L56" xr:uid="{00000000-0002-0000-0D00-000005000000}">
      <formula1>$U$1:$U$3</formula1>
    </dataValidation>
    <dataValidation type="list" allowBlank="1" showInputMessage="1" showErrorMessage="1" sqref="U1:U2" xr:uid="{00000000-0002-0000-0D00-000006000000}">
      <formula1>$U$1:$U$2</formula1>
    </dataValidation>
    <dataValidation type="list" allowBlank="1" showInputMessage="1" showErrorMessage="1" sqref="N45 N24 N33:N37 N99 H4:H16 F33:G37 H102:H107" xr:uid="{00000000-0002-0000-0D00-000007000000}">
      <formula1>$Q$2:$Q$3</formula1>
    </dataValidation>
    <dataValidation type="list" allowBlank="1" showInputMessage="1" showErrorMessage="1" sqref="L53:N53 L64:N64" xr:uid="{00000000-0002-0000-0D00-000008000000}">
      <formula1>$T$1:$T$3</formula1>
    </dataValidation>
    <dataValidation type="list" allowBlank="1" showInputMessage="1" showErrorMessage="1" sqref="H82:K82" xr:uid="{00000000-0002-0000-0D00-000009000000}">
      <formula1>$Q$23:$Q$25</formula1>
    </dataValidation>
  </dataValidations>
  <pageMargins left="0.7" right="0.7" top="0.75" bottom="0.75" header="0.3" footer="0.3"/>
  <pageSetup orientation="portrait"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sheetPr>
  <dimension ref="A1:BE129"/>
  <sheetViews>
    <sheetView topLeftCell="A30" zoomScale="40" zoomScaleNormal="40" workbookViewId="0">
      <selection activeCell="A85" sqref="A85"/>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57" width="34.7109375" style="2" customWidth="1"/>
    <col min="58" max="16384" width="11.42578125" style="2"/>
  </cols>
  <sheetData>
    <row r="1" spans="1:55" ht="27.75">
      <c r="A1" s="534" t="s">
        <v>0</v>
      </c>
      <c r="B1" s="534"/>
      <c r="C1" s="534"/>
      <c r="D1" s="534"/>
      <c r="E1" s="534"/>
      <c r="F1" s="534"/>
      <c r="G1" s="534"/>
      <c r="H1" s="534"/>
      <c r="I1" s="534"/>
      <c r="J1" s="534"/>
      <c r="K1" s="534"/>
      <c r="L1" s="534"/>
      <c r="M1" s="534"/>
      <c r="N1" s="534"/>
      <c r="O1" s="24"/>
      <c r="P1" s="24"/>
      <c r="Q1" s="24"/>
      <c r="R1" s="24"/>
      <c r="S1" s="24"/>
      <c r="T1" s="24">
        <v>1</v>
      </c>
      <c r="U1" s="24">
        <v>20</v>
      </c>
      <c r="V1" s="24">
        <v>5</v>
      </c>
    </row>
    <row r="2" spans="1:55" ht="23.25">
      <c r="A2" s="535" t="s">
        <v>120</v>
      </c>
      <c r="B2" s="535"/>
      <c r="C2" s="535"/>
      <c r="D2" s="535"/>
      <c r="E2" s="535"/>
      <c r="F2" s="535"/>
      <c r="G2" s="535"/>
      <c r="H2" s="535"/>
      <c r="I2" s="535"/>
      <c r="J2" s="535"/>
      <c r="K2" s="535"/>
      <c r="L2" s="535"/>
      <c r="M2" s="535"/>
      <c r="N2" s="535"/>
      <c r="O2" s="24"/>
      <c r="P2" s="24" t="s">
        <v>24</v>
      </c>
      <c r="Q2" s="24" t="s">
        <v>6</v>
      </c>
      <c r="R2" s="24" t="s">
        <v>24</v>
      </c>
      <c r="S2" s="24"/>
      <c r="T2" s="24">
        <v>0</v>
      </c>
      <c r="U2" s="24">
        <v>5</v>
      </c>
      <c r="V2" s="24">
        <v>0</v>
      </c>
    </row>
    <row r="3" spans="1:55" ht="71.25" customHeight="1">
      <c r="A3" s="536" t="str">
        <f>RESUMEN!B4</f>
        <v>Proceso 23001299 H3. REALIZAR LA INTERVENTORIA INTEGRAL AL MEJORAMIENTO DE LAS FRANJAS DE SEGURIDAD DE PISTA DEL AEROPUERTO ANTONIO NARIÑO DE PASTO, NARIÑO (VF).</v>
      </c>
      <c r="B3" s="536"/>
      <c r="C3" s="536"/>
      <c r="D3" s="536"/>
      <c r="E3" s="536"/>
      <c r="F3" s="536"/>
      <c r="G3" s="536"/>
      <c r="H3" s="536"/>
      <c r="I3" s="536"/>
      <c r="J3" s="536"/>
      <c r="K3" s="536"/>
      <c r="L3" s="536"/>
      <c r="M3" s="536"/>
      <c r="N3" s="536"/>
      <c r="O3" s="24"/>
      <c r="P3" s="24" t="s">
        <v>25</v>
      </c>
      <c r="Q3" s="24" t="s">
        <v>26</v>
      </c>
      <c r="R3" s="24" t="s">
        <v>25</v>
      </c>
      <c r="S3" s="24"/>
      <c r="T3" s="24" t="s">
        <v>27</v>
      </c>
      <c r="U3" s="24">
        <v>0</v>
      </c>
      <c r="V3" s="24"/>
      <c r="BA3"/>
      <c r="BB3"/>
      <c r="BC3"/>
    </row>
    <row r="4" spans="1:55" ht="29.25" hidden="1" customHeight="1">
      <c r="A4" s="528" t="s">
        <v>91</v>
      </c>
      <c r="B4" s="529"/>
      <c r="C4" s="529"/>
      <c r="D4" s="529"/>
      <c r="E4" s="529"/>
      <c r="F4" s="529"/>
      <c r="G4" s="530"/>
      <c r="H4" s="66" t="s">
        <v>6</v>
      </c>
      <c r="I4" s="67"/>
      <c r="J4" s="67"/>
      <c r="K4" s="67"/>
      <c r="L4" s="67"/>
      <c r="M4" s="67"/>
      <c r="N4" s="68"/>
      <c r="BA4"/>
      <c r="BB4"/>
      <c r="BC4"/>
    </row>
    <row r="5" spans="1:55" ht="29.25" hidden="1" customHeight="1">
      <c r="A5" s="528" t="s">
        <v>93</v>
      </c>
      <c r="B5" s="529"/>
      <c r="C5" s="529"/>
      <c r="D5" s="529"/>
      <c r="E5" s="529"/>
      <c r="F5" s="529"/>
      <c r="G5" s="530"/>
      <c r="H5" s="66" t="s">
        <v>6</v>
      </c>
      <c r="I5" s="67"/>
      <c r="J5" s="67"/>
      <c r="K5" s="67"/>
      <c r="L5" s="67"/>
      <c r="M5" s="67"/>
      <c r="N5" s="68"/>
      <c r="BA5"/>
      <c r="BB5"/>
      <c r="BC5"/>
    </row>
    <row r="6" spans="1:55" ht="29.25" hidden="1" customHeight="1">
      <c r="A6" s="528" t="s">
        <v>92</v>
      </c>
      <c r="B6" s="529"/>
      <c r="C6" s="529"/>
      <c r="D6" s="529"/>
      <c r="E6" s="529"/>
      <c r="F6" s="529"/>
      <c r="G6" s="530"/>
      <c r="H6" s="66" t="s">
        <v>6</v>
      </c>
      <c r="I6" s="67"/>
      <c r="J6" s="67"/>
      <c r="K6" s="67"/>
      <c r="L6" s="67"/>
      <c r="M6" s="67"/>
      <c r="N6" s="68"/>
      <c r="BA6"/>
      <c r="BB6"/>
      <c r="BC6"/>
    </row>
    <row r="7" spans="1:55" ht="29.25" hidden="1" customHeight="1">
      <c r="A7" s="528" t="s">
        <v>94</v>
      </c>
      <c r="B7" s="529"/>
      <c r="C7" s="529"/>
      <c r="D7" s="529"/>
      <c r="E7" s="529"/>
      <c r="F7" s="529"/>
      <c r="G7" s="530"/>
      <c r="H7" s="66" t="s">
        <v>6</v>
      </c>
      <c r="I7" s="67"/>
      <c r="J7" s="67"/>
      <c r="K7" s="67"/>
      <c r="L7" s="67"/>
      <c r="M7" s="67"/>
      <c r="N7" s="68"/>
      <c r="BA7"/>
      <c r="BB7"/>
      <c r="BC7"/>
    </row>
    <row r="8" spans="1:55" ht="29.25" hidden="1" customHeight="1">
      <c r="A8" s="528" t="s">
        <v>95</v>
      </c>
      <c r="B8" s="529"/>
      <c r="C8" s="529"/>
      <c r="D8" s="529"/>
      <c r="E8" s="529"/>
      <c r="F8" s="529"/>
      <c r="G8" s="530"/>
      <c r="H8" s="66"/>
      <c r="I8" s="67"/>
      <c r="J8" s="67"/>
      <c r="K8" s="67"/>
      <c r="L8" s="67"/>
      <c r="M8" s="67"/>
      <c r="N8" s="68"/>
      <c r="BA8"/>
      <c r="BB8"/>
      <c r="BC8"/>
    </row>
    <row r="9" spans="1:55" ht="29.25" hidden="1" customHeight="1">
      <c r="A9" s="528" t="s">
        <v>96</v>
      </c>
      <c r="B9" s="529"/>
      <c r="C9" s="529"/>
      <c r="D9" s="529"/>
      <c r="E9" s="529"/>
      <c r="F9" s="529"/>
      <c r="G9" s="530"/>
      <c r="H9" s="66"/>
      <c r="I9" s="67"/>
      <c r="J9" s="67"/>
      <c r="K9" s="67"/>
      <c r="L9" s="67"/>
      <c r="M9" s="67"/>
      <c r="N9" s="68"/>
      <c r="BA9"/>
      <c r="BB9"/>
      <c r="BC9"/>
    </row>
    <row r="10" spans="1:55" ht="29.25" hidden="1" customHeight="1">
      <c r="A10" s="531" t="s">
        <v>97</v>
      </c>
      <c r="B10" s="532"/>
      <c r="C10" s="532"/>
      <c r="D10" s="532"/>
      <c r="E10" s="532"/>
      <c r="F10" s="532"/>
      <c r="G10" s="533"/>
      <c r="H10" s="66" t="s">
        <v>6</v>
      </c>
      <c r="I10" s="67"/>
      <c r="J10" s="67"/>
      <c r="K10" s="67"/>
      <c r="L10" s="67"/>
      <c r="M10" s="67"/>
      <c r="N10" s="68"/>
      <c r="BA10" s="6"/>
      <c r="BB10" s="81"/>
    </row>
    <row r="11" spans="1:55" ht="29.25" hidden="1" customHeight="1">
      <c r="A11" s="531" t="s">
        <v>98</v>
      </c>
      <c r="B11" s="532"/>
      <c r="C11" s="532"/>
      <c r="D11" s="532"/>
      <c r="E11" s="532"/>
      <c r="F11" s="532"/>
      <c r="G11" s="533"/>
      <c r="H11" s="66" t="s">
        <v>6</v>
      </c>
      <c r="I11" s="67"/>
      <c r="J11" s="67"/>
      <c r="K11" s="67"/>
      <c r="L11" s="67"/>
      <c r="M11" s="67"/>
      <c r="N11" s="68"/>
      <c r="BA11" s="6"/>
      <c r="BB11" s="81"/>
    </row>
    <row r="12" spans="1:55" ht="29.25" hidden="1" customHeight="1">
      <c r="A12" s="528" t="s">
        <v>99</v>
      </c>
      <c r="B12" s="529"/>
      <c r="C12" s="529"/>
      <c r="D12" s="529"/>
      <c r="E12" s="529"/>
      <c r="F12" s="529"/>
      <c r="G12" s="530"/>
      <c r="H12" s="66" t="s">
        <v>6</v>
      </c>
      <c r="I12" s="67"/>
      <c r="J12" s="67"/>
      <c r="K12" s="67"/>
      <c r="L12" s="67"/>
      <c r="M12" s="67"/>
      <c r="N12" s="68"/>
      <c r="BA12" s="6"/>
      <c r="BB12" s="81"/>
    </row>
    <row r="13" spans="1:55" ht="29.25" hidden="1" customHeight="1">
      <c r="A13" s="528" t="s">
        <v>100</v>
      </c>
      <c r="B13" s="529"/>
      <c r="C13" s="529"/>
      <c r="D13" s="529"/>
      <c r="E13" s="529"/>
      <c r="F13" s="529"/>
      <c r="G13" s="530"/>
      <c r="H13" s="66" t="s">
        <v>6</v>
      </c>
      <c r="I13" s="67"/>
      <c r="J13" s="67"/>
      <c r="K13" s="67"/>
      <c r="L13" s="67"/>
      <c r="M13" s="67"/>
      <c r="N13" s="68"/>
      <c r="BA13" s="6"/>
      <c r="BB13" s="81"/>
    </row>
    <row r="14" spans="1:55" ht="29.25" hidden="1" customHeight="1">
      <c r="A14" s="528" t="s">
        <v>101</v>
      </c>
      <c r="B14" s="529"/>
      <c r="C14" s="529"/>
      <c r="D14" s="529"/>
      <c r="E14" s="529"/>
      <c r="F14" s="529"/>
      <c r="G14" s="530"/>
      <c r="H14" s="66"/>
      <c r="I14" s="67"/>
      <c r="J14" s="67"/>
      <c r="K14" s="67"/>
      <c r="L14" s="67"/>
      <c r="M14" s="67"/>
      <c r="N14" s="68"/>
      <c r="BA14" s="6"/>
      <c r="BB14" s="81"/>
    </row>
    <row r="15" spans="1:55" ht="29.25" hidden="1" customHeight="1">
      <c r="A15" s="531" t="s">
        <v>102</v>
      </c>
      <c r="B15" s="532"/>
      <c r="C15" s="532"/>
      <c r="D15" s="532"/>
      <c r="E15" s="532"/>
      <c r="F15" s="532"/>
      <c r="G15" s="533"/>
      <c r="H15" s="66" t="s">
        <v>6</v>
      </c>
      <c r="I15" s="67"/>
      <c r="J15" s="67"/>
      <c r="K15" s="67"/>
      <c r="L15" s="67"/>
      <c r="M15" s="67"/>
      <c r="N15" s="68"/>
      <c r="BA15" s="6"/>
      <c r="BB15" s="81"/>
    </row>
    <row r="16" spans="1:55" ht="29.25" hidden="1" customHeight="1">
      <c r="A16" s="531" t="s">
        <v>103</v>
      </c>
      <c r="B16" s="532"/>
      <c r="C16" s="532"/>
      <c r="D16" s="532"/>
      <c r="E16" s="532"/>
      <c r="F16" s="532"/>
      <c r="G16" s="533"/>
      <c r="H16" s="66" t="s">
        <v>6</v>
      </c>
      <c r="I16" s="67"/>
      <c r="J16" s="67"/>
      <c r="K16" s="67"/>
      <c r="L16" s="67"/>
      <c r="M16" s="67"/>
      <c r="N16" s="68"/>
      <c r="BA16" s="6"/>
      <c r="BB16" s="81"/>
    </row>
    <row r="17" spans="1:54" ht="29.25" hidden="1" customHeight="1">
      <c r="A17" s="122"/>
      <c r="B17" s="123"/>
      <c r="C17" s="123"/>
      <c r="D17" s="123"/>
      <c r="E17" s="123"/>
      <c r="F17" s="123"/>
      <c r="G17" s="124"/>
      <c r="H17" s="67"/>
      <c r="I17" s="67"/>
      <c r="J17" s="67"/>
      <c r="K17" s="67"/>
      <c r="L17" s="67"/>
      <c r="M17" s="67"/>
      <c r="N17" s="68"/>
      <c r="BA17" s="6"/>
      <c r="BB17" s="81"/>
    </row>
    <row r="18" spans="1:54" ht="51.75" customHeight="1">
      <c r="A18" s="537" t="s">
        <v>104</v>
      </c>
      <c r="B18" s="538"/>
      <c r="C18" s="538"/>
      <c r="D18" s="538"/>
      <c r="E18" s="538"/>
      <c r="F18" s="538"/>
      <c r="G18" s="538"/>
      <c r="H18" s="538"/>
      <c r="I18" s="538"/>
      <c r="J18" s="538"/>
      <c r="K18" s="538"/>
      <c r="L18" s="538"/>
      <c r="M18" s="538"/>
      <c r="N18" s="539"/>
      <c r="BA18" s="6"/>
      <c r="BB18" s="81"/>
    </row>
    <row r="19" spans="1:54" ht="33.75" customHeight="1">
      <c r="A19" s="540">
        <v>12</v>
      </c>
      <c r="B19" s="541" t="s">
        <v>237</v>
      </c>
      <c r="C19" s="542"/>
      <c r="D19" s="542"/>
      <c r="E19" s="542"/>
      <c r="F19" s="542"/>
      <c r="G19" s="542"/>
      <c r="H19" s="543" t="s">
        <v>28</v>
      </c>
      <c r="I19" s="543"/>
      <c r="J19" s="543"/>
      <c r="K19" s="544" t="s">
        <v>29</v>
      </c>
      <c r="L19" s="544"/>
      <c r="M19" s="544"/>
      <c r="N19" s="544"/>
      <c r="O19" s="24" t="str">
        <f>+H19</f>
        <v>APORTANTE DE LA EXPERIENCIA</v>
      </c>
      <c r="P19" s="24"/>
      <c r="Q19" s="24">
        <v>5</v>
      </c>
      <c r="R19" s="24"/>
      <c r="S19" s="24"/>
      <c r="T19" s="24"/>
      <c r="U19" s="24"/>
      <c r="V19" s="24"/>
    </row>
    <row r="20" spans="1:54" ht="38.25" customHeight="1">
      <c r="A20" s="540"/>
      <c r="B20" s="542"/>
      <c r="C20" s="542"/>
      <c r="D20" s="542"/>
      <c r="E20" s="542"/>
      <c r="F20" s="542"/>
      <c r="G20" s="542"/>
      <c r="H20" s="545" t="s">
        <v>30</v>
      </c>
      <c r="I20" s="545"/>
      <c r="J20" s="125" t="s">
        <v>31</v>
      </c>
      <c r="K20" s="554" t="s">
        <v>32</v>
      </c>
      <c r="L20" s="554"/>
      <c r="M20" s="554"/>
      <c r="N20" s="126" t="s">
        <v>33</v>
      </c>
      <c r="O20" s="24"/>
      <c r="P20" s="24"/>
      <c r="Q20" s="24" t="s">
        <v>27</v>
      </c>
      <c r="R20" s="24"/>
      <c r="S20" s="24"/>
      <c r="T20" s="24"/>
      <c r="U20" s="24"/>
      <c r="V20" s="24"/>
      <c r="BA20" s="119" t="s">
        <v>130</v>
      </c>
    </row>
    <row r="21" spans="1:54" ht="26.25" customHeight="1">
      <c r="A21" s="540"/>
      <c r="B21" s="542"/>
      <c r="C21" s="542"/>
      <c r="D21" s="542"/>
      <c r="E21" s="542"/>
      <c r="F21" s="542"/>
      <c r="G21" s="542"/>
      <c r="H21" s="555" t="s">
        <v>232</v>
      </c>
      <c r="I21" s="555"/>
      <c r="J21" s="30">
        <v>0.95</v>
      </c>
      <c r="K21" s="556" t="s">
        <v>34</v>
      </c>
      <c r="L21" s="556"/>
      <c r="M21" s="556"/>
      <c r="N21" s="30" t="s">
        <v>24</v>
      </c>
      <c r="O21" s="24" t="str">
        <f t="shared" ref="O21:O25" si="0">+H21</f>
        <v>SAVAD INGENIERÍA SAS</v>
      </c>
      <c r="P21" s="24"/>
      <c r="Q21" s="24">
        <v>0</v>
      </c>
      <c r="R21" s="24"/>
      <c r="S21" s="24"/>
      <c r="T21" s="24"/>
      <c r="U21" s="24"/>
      <c r="V21" s="31" t="str">
        <f>+H21</f>
        <v>SAVAD INGENIERÍA SAS</v>
      </c>
      <c r="BA21" s="118"/>
    </row>
    <row r="22" spans="1:54" ht="32.25" customHeight="1">
      <c r="A22" s="540"/>
      <c r="B22" s="542"/>
      <c r="C22" s="542"/>
      <c r="D22" s="542"/>
      <c r="E22" s="542"/>
      <c r="F22" s="542"/>
      <c r="G22" s="542"/>
      <c r="H22" s="555" t="s">
        <v>233</v>
      </c>
      <c r="I22" s="555"/>
      <c r="J22" s="30">
        <v>0.05</v>
      </c>
      <c r="K22" s="556" t="s">
        <v>35</v>
      </c>
      <c r="L22" s="556"/>
      <c r="M22" s="556"/>
      <c r="N22" s="30" t="s">
        <v>24</v>
      </c>
      <c r="O22" s="24" t="str">
        <f t="shared" si="0"/>
        <v>CIVIL33 SAS</v>
      </c>
      <c r="P22" s="24"/>
      <c r="Q22" s="24"/>
      <c r="R22" s="24"/>
      <c r="S22" s="24"/>
      <c r="T22" s="24"/>
      <c r="U22" s="24"/>
      <c r="V22" s="31" t="str">
        <f t="shared" ref="V22:V25" si="1">+H22</f>
        <v>CIVIL33 SAS</v>
      </c>
      <c r="BA22" s="118"/>
      <c r="BB22" s="2" t="s">
        <v>36</v>
      </c>
    </row>
    <row r="23" spans="1:54" ht="44.25" customHeight="1">
      <c r="A23" s="540"/>
      <c r="B23" s="542"/>
      <c r="C23" s="542"/>
      <c r="D23" s="542"/>
      <c r="E23" s="542"/>
      <c r="F23" s="542"/>
      <c r="G23" s="542"/>
      <c r="H23" s="555"/>
      <c r="I23" s="555"/>
      <c r="J23" s="30"/>
      <c r="K23" s="557" t="s">
        <v>37</v>
      </c>
      <c r="L23" s="557"/>
      <c r="M23" s="557"/>
      <c r="N23" s="30" t="s">
        <v>24</v>
      </c>
      <c r="O23" s="24">
        <f t="shared" si="0"/>
        <v>0</v>
      </c>
      <c r="P23" s="24"/>
      <c r="Q23" s="24" t="s">
        <v>38</v>
      </c>
      <c r="R23" s="24"/>
      <c r="S23" s="24"/>
      <c r="T23" s="24"/>
      <c r="U23" s="24"/>
      <c r="V23" s="31">
        <f t="shared" si="1"/>
        <v>0</v>
      </c>
      <c r="BA23" s="117"/>
    </row>
    <row r="24" spans="1:54" ht="20.100000000000001" customHeight="1">
      <c r="A24" s="540"/>
      <c r="B24" s="542"/>
      <c r="C24" s="542"/>
      <c r="D24" s="542"/>
      <c r="E24" s="542"/>
      <c r="F24" s="542"/>
      <c r="G24" s="542"/>
      <c r="H24" s="546"/>
      <c r="I24" s="546"/>
      <c r="J24" s="101"/>
      <c r="K24" s="547" t="s">
        <v>18</v>
      </c>
      <c r="L24" s="547"/>
      <c r="M24" s="547"/>
      <c r="N24" s="548" t="s">
        <v>6</v>
      </c>
      <c r="O24" s="24">
        <f t="shared" si="0"/>
        <v>0</v>
      </c>
      <c r="P24" s="24"/>
      <c r="Q24" s="24" t="s">
        <v>6</v>
      </c>
      <c r="R24" s="24"/>
      <c r="S24" s="24"/>
      <c r="T24" s="24"/>
      <c r="U24" s="24"/>
      <c r="V24" s="31">
        <f t="shared" si="1"/>
        <v>0</v>
      </c>
    </row>
    <row r="25" spans="1:54" ht="20.100000000000001" customHeight="1">
      <c r="A25" s="540"/>
      <c r="B25" s="542"/>
      <c r="C25" s="542"/>
      <c r="D25" s="542"/>
      <c r="E25" s="542"/>
      <c r="F25" s="542"/>
      <c r="G25" s="542"/>
      <c r="H25" s="551"/>
      <c r="I25" s="551"/>
      <c r="J25" s="29"/>
      <c r="K25" s="547"/>
      <c r="L25" s="547"/>
      <c r="M25" s="547"/>
      <c r="N25" s="549"/>
      <c r="O25" s="24">
        <f t="shared" si="0"/>
        <v>0</v>
      </c>
      <c r="P25" s="24"/>
      <c r="Q25" s="24" t="s">
        <v>26</v>
      </c>
      <c r="R25" s="24"/>
      <c r="S25" s="24"/>
      <c r="T25" s="24"/>
      <c r="U25" s="24"/>
      <c r="V25" s="31">
        <f t="shared" si="1"/>
        <v>0</v>
      </c>
    </row>
    <row r="26" spans="1:54" ht="23.25" customHeight="1">
      <c r="A26" s="540"/>
      <c r="B26" s="542"/>
      <c r="C26" s="542"/>
      <c r="D26" s="542"/>
      <c r="E26" s="542"/>
      <c r="F26" s="542"/>
      <c r="G26" s="542"/>
      <c r="H26" s="552" t="s">
        <v>39</v>
      </c>
      <c r="I26" s="552"/>
      <c r="J26" s="30">
        <f>+J21+J22+J23+J24+J25</f>
        <v>1</v>
      </c>
      <c r="K26" s="547"/>
      <c r="L26" s="547"/>
      <c r="M26" s="547"/>
      <c r="N26" s="550"/>
      <c r="O26" s="553"/>
      <c r="P26" s="553"/>
      <c r="Q26" s="553"/>
      <c r="R26" s="553"/>
      <c r="S26" s="553"/>
      <c r="T26" s="553"/>
      <c r="U26" s="24"/>
      <c r="V26" s="24"/>
      <c r="BA26" s="51">
        <v>0.5</v>
      </c>
      <c r="BB26" s="51"/>
    </row>
    <row r="27" spans="1:54" ht="110.25" customHeight="1">
      <c r="A27" s="82" t="s">
        <v>40</v>
      </c>
      <c r="B27" s="571" t="s">
        <v>121</v>
      </c>
      <c r="C27" s="572"/>
      <c r="D27" s="572"/>
      <c r="E27" s="572"/>
      <c r="F27" s="572"/>
      <c r="G27" s="573"/>
      <c r="H27" s="574" t="s">
        <v>87</v>
      </c>
      <c r="I27" s="575"/>
      <c r="J27" s="576">
        <v>684325699</v>
      </c>
      <c r="K27" s="577"/>
      <c r="L27" s="578">
        <f>J27/BB62</f>
        <v>526.40438384615379</v>
      </c>
      <c r="M27" s="579"/>
      <c r="N27" s="580"/>
      <c r="O27" s="24"/>
      <c r="P27" s="24"/>
      <c r="Q27" s="24"/>
      <c r="R27" s="24"/>
      <c r="S27" s="25"/>
      <c r="T27" s="24"/>
      <c r="U27" s="24"/>
      <c r="V27" s="24"/>
      <c r="BA27" s="73">
        <f>+L27*0.5</f>
        <v>263.2021919230769</v>
      </c>
      <c r="BB27" s="73"/>
    </row>
    <row r="28" spans="1:54" ht="23.25">
      <c r="A28" s="32"/>
      <c r="B28" s="33"/>
      <c r="C28" s="34"/>
      <c r="D28" s="34"/>
      <c r="E28" s="34"/>
      <c r="F28" s="35"/>
      <c r="G28" s="35"/>
      <c r="H28" s="36"/>
      <c r="I28" s="36"/>
      <c r="J28" s="36"/>
      <c r="K28" s="37"/>
      <c r="L28" s="38"/>
      <c r="M28" s="38"/>
      <c r="N28" s="38"/>
      <c r="S28" s="8"/>
      <c r="BA28" s="74" t="s">
        <v>74</v>
      </c>
      <c r="BB28" s="74" t="s">
        <v>75</v>
      </c>
    </row>
    <row r="29" spans="1:54" ht="23.25">
      <c r="A29" s="581" t="s">
        <v>41</v>
      </c>
      <c r="B29" s="581"/>
      <c r="C29" s="581"/>
      <c r="D29" s="581"/>
      <c r="E29" s="581"/>
      <c r="F29" s="581"/>
      <c r="G29" s="581"/>
      <c r="H29" s="581"/>
      <c r="I29" s="581"/>
      <c r="J29" s="581"/>
      <c r="K29" s="581"/>
      <c r="L29" s="581"/>
      <c r="M29" s="581"/>
      <c r="N29" s="581"/>
      <c r="BA29" s="69">
        <v>1990</v>
      </c>
      <c r="BB29" s="70">
        <v>41025</v>
      </c>
    </row>
    <row r="30" spans="1:54" ht="29.25" customHeight="1">
      <c r="A30" s="582" t="s">
        <v>42</v>
      </c>
      <c r="B30" s="582"/>
      <c r="C30" s="582"/>
      <c r="D30" s="582"/>
      <c r="E30" s="582"/>
      <c r="F30" s="582"/>
      <c r="G30" s="582"/>
      <c r="H30" s="582"/>
      <c r="I30" s="582"/>
      <c r="J30" s="582"/>
      <c r="K30" s="582"/>
      <c r="L30" s="582"/>
      <c r="M30" s="582"/>
      <c r="N30" s="582"/>
      <c r="BA30" s="69">
        <v>1991</v>
      </c>
      <c r="BB30" s="70">
        <v>51716</v>
      </c>
    </row>
    <row r="31" spans="1:54" ht="286.5" customHeight="1">
      <c r="A31" s="558" t="s">
        <v>133</v>
      </c>
      <c r="B31" s="558"/>
      <c r="C31" s="558"/>
      <c r="D31" s="558"/>
      <c r="E31" s="558"/>
      <c r="F31" s="558"/>
      <c r="G31" s="558"/>
      <c r="H31" s="559" t="s">
        <v>134</v>
      </c>
      <c r="I31" s="559"/>
      <c r="J31" s="559"/>
      <c r="K31" s="559"/>
      <c r="L31" s="559"/>
      <c r="M31" s="559"/>
      <c r="N31" s="559"/>
      <c r="S31" s="11"/>
      <c r="T31" s="560"/>
      <c r="BA31" s="69">
        <v>1993</v>
      </c>
      <c r="BB31" s="70">
        <v>81510</v>
      </c>
    </row>
    <row r="32" spans="1:54" s="61" customFormat="1" ht="63.75" customHeight="1" thickBot="1">
      <c r="A32" s="56" t="s">
        <v>119</v>
      </c>
      <c r="B32" s="56" t="s">
        <v>43</v>
      </c>
      <c r="C32" s="57" t="s">
        <v>44</v>
      </c>
      <c r="D32" s="57" t="s">
        <v>45</v>
      </c>
      <c r="E32" s="57" t="s">
        <v>46</v>
      </c>
      <c r="F32" s="58" t="s">
        <v>86</v>
      </c>
      <c r="G32" s="57" t="s">
        <v>47</v>
      </c>
      <c r="H32" s="57" t="s">
        <v>48</v>
      </c>
      <c r="I32" s="57" t="s">
        <v>79</v>
      </c>
      <c r="J32" s="57" t="s">
        <v>49</v>
      </c>
      <c r="K32" s="57" t="s">
        <v>50</v>
      </c>
      <c r="L32" s="57" t="s">
        <v>51</v>
      </c>
      <c r="M32" s="57" t="s">
        <v>52</v>
      </c>
      <c r="N32" s="57" t="s">
        <v>18</v>
      </c>
      <c r="O32" s="59"/>
      <c r="P32" s="59"/>
      <c r="Q32" s="15">
        <f>L27/2</f>
        <v>263.2021919230769</v>
      </c>
      <c r="R32" s="15" t="s">
        <v>53</v>
      </c>
      <c r="S32" s="12"/>
      <c r="T32" s="560"/>
      <c r="BA32" s="69">
        <v>1994</v>
      </c>
      <c r="BB32" s="70">
        <v>98700</v>
      </c>
    </row>
    <row r="33" spans="1:57" ht="168.75" customHeight="1" thickTop="1" thickBot="1">
      <c r="A33" s="141" t="s">
        <v>121</v>
      </c>
      <c r="B33" s="95">
        <v>1</v>
      </c>
      <c r="C33" s="97">
        <v>6</v>
      </c>
      <c r="D33" s="96" t="s">
        <v>148</v>
      </c>
      <c r="E33" s="193" t="s">
        <v>234</v>
      </c>
      <c r="F33" s="87" t="s">
        <v>6</v>
      </c>
      <c r="G33" s="87" t="s">
        <v>6</v>
      </c>
      <c r="H33" s="98" t="s">
        <v>232</v>
      </c>
      <c r="I33" s="103">
        <v>43850</v>
      </c>
      <c r="J33" s="104">
        <v>44911</v>
      </c>
      <c r="K33" s="143">
        <v>3433.85</v>
      </c>
      <c r="L33" s="140">
        <v>0.5</v>
      </c>
      <c r="M33" s="100">
        <f>IF(AND(F33="CUMPLE",G33="CUMPLE"),(K33*L33),0)</f>
        <v>1716.925</v>
      </c>
      <c r="N33" s="87" t="s">
        <v>6</v>
      </c>
      <c r="O33" s="4"/>
      <c r="P33" s="4"/>
      <c r="Q33" s="16" t="str">
        <f>+IF(OR(N33="CUMPLE")*AND(M33&gt;=$Q$32),"CUMPLE","NO CUMPLE")</f>
        <v>CUMPLE</v>
      </c>
      <c r="R33" s="4"/>
      <c r="S33" s="12"/>
      <c r="U33" s="18">
        <v>2021</v>
      </c>
      <c r="V33" s="19">
        <v>908526</v>
      </c>
      <c r="BA33" s="69">
        <v>1995</v>
      </c>
      <c r="BB33" s="70">
        <v>118933.5</v>
      </c>
    </row>
    <row r="34" spans="1:57" ht="133.5" customHeight="1" thickBot="1">
      <c r="A34" s="141" t="s">
        <v>121</v>
      </c>
      <c r="B34" s="95">
        <v>2</v>
      </c>
      <c r="C34" s="97">
        <v>41</v>
      </c>
      <c r="D34" s="96" t="s">
        <v>147</v>
      </c>
      <c r="E34" s="192" t="s">
        <v>235</v>
      </c>
      <c r="F34" s="87" t="s">
        <v>6</v>
      </c>
      <c r="G34" s="87" t="s">
        <v>6</v>
      </c>
      <c r="H34" s="99" t="s">
        <v>233</v>
      </c>
      <c r="I34" s="103">
        <v>38691</v>
      </c>
      <c r="J34" s="104">
        <v>40162</v>
      </c>
      <c r="K34" s="143">
        <v>6037.42</v>
      </c>
      <c r="L34" s="140">
        <v>0.125</v>
      </c>
      <c r="M34" s="100">
        <f t="shared" ref="M34" si="2">IF(AND(F34="CUMPLE",G34="CUMPLE"),(K34*L34),0)</f>
        <v>754.67750000000001</v>
      </c>
      <c r="N34" s="87" t="s">
        <v>6</v>
      </c>
      <c r="O34" s="4"/>
      <c r="P34" s="4"/>
      <c r="Q34" s="16" t="str">
        <f>+IF(OR(N34="CUMPLE")*AND(M34&gt;=$Q$32),"CUMPLE","NO CUMPLE")</f>
        <v>CUMPLE</v>
      </c>
      <c r="R34" s="4"/>
      <c r="S34" s="12"/>
      <c r="U34" s="17">
        <v>2020</v>
      </c>
      <c r="V34" s="20">
        <v>877803</v>
      </c>
      <c r="BA34" s="69">
        <v>1996</v>
      </c>
      <c r="BB34" s="70">
        <v>142125</v>
      </c>
    </row>
    <row r="35" spans="1:57" ht="165" customHeight="1" thickBot="1">
      <c r="A35" s="120"/>
      <c r="B35" s="95"/>
      <c r="C35" s="97"/>
      <c r="D35" s="96"/>
      <c r="E35" s="94"/>
      <c r="F35" s="136"/>
      <c r="G35" s="136"/>
      <c r="H35" s="99"/>
      <c r="I35" s="103"/>
      <c r="J35" s="104"/>
      <c r="K35" s="127"/>
      <c r="L35" s="128"/>
      <c r="M35" s="137"/>
      <c r="N35" s="138"/>
      <c r="O35" s="4"/>
      <c r="P35" s="4"/>
      <c r="Q35" s="16" t="str">
        <f t="shared" ref="Q35:Q40" si="3">+IF(OR(N35="CUMPLE")*AND(M35&gt;=$Q$32),"CUMPLE","NO CUMPLE")</f>
        <v>NO CUMPLE</v>
      </c>
      <c r="R35" s="4"/>
      <c r="S35" s="12"/>
      <c r="U35" s="17">
        <v>2019</v>
      </c>
      <c r="V35" s="20">
        <v>828116</v>
      </c>
      <c r="BA35" s="69">
        <v>1997</v>
      </c>
      <c r="BB35" s="70">
        <v>172005</v>
      </c>
    </row>
    <row r="36" spans="1:57" ht="130.5" customHeight="1" thickBot="1">
      <c r="A36" s="120"/>
      <c r="B36" s="95"/>
      <c r="C36" s="97"/>
      <c r="D36" s="96"/>
      <c r="E36" s="94"/>
      <c r="F36" s="136"/>
      <c r="G36" s="136"/>
      <c r="H36" s="99"/>
      <c r="I36" s="103"/>
      <c r="J36" s="104"/>
      <c r="K36" s="127"/>
      <c r="L36" s="128"/>
      <c r="M36" s="137"/>
      <c r="N36" s="138"/>
      <c r="O36" s="4"/>
      <c r="P36" s="4"/>
      <c r="Q36" s="16" t="str">
        <f t="shared" si="3"/>
        <v>NO CUMPLE</v>
      </c>
      <c r="R36" s="4"/>
      <c r="S36" s="12"/>
      <c r="U36" s="17">
        <v>2018</v>
      </c>
      <c r="V36" s="20">
        <v>781242</v>
      </c>
      <c r="BA36" s="69">
        <v>1998</v>
      </c>
      <c r="BB36" s="70">
        <v>203826</v>
      </c>
      <c r="BC36" s="157" t="s">
        <v>162</v>
      </c>
      <c r="BD36" s="157" t="s">
        <v>163</v>
      </c>
    </row>
    <row r="37" spans="1:57" ht="122.25" customHeight="1" thickBot="1">
      <c r="A37" s="120"/>
      <c r="B37" s="95"/>
      <c r="C37" s="97"/>
      <c r="D37" s="96"/>
      <c r="E37" s="94"/>
      <c r="F37" s="136"/>
      <c r="G37" s="136"/>
      <c r="H37" s="99"/>
      <c r="I37" s="103"/>
      <c r="J37" s="104"/>
      <c r="K37" s="127"/>
      <c r="L37" s="128"/>
      <c r="M37" s="137"/>
      <c r="N37" s="138"/>
      <c r="O37" s="4"/>
      <c r="P37" s="4"/>
      <c r="Q37" s="16" t="str">
        <f t="shared" si="3"/>
        <v>NO CUMPLE</v>
      </c>
      <c r="R37" s="4"/>
      <c r="S37" s="12"/>
      <c r="U37" s="17">
        <v>2017</v>
      </c>
      <c r="V37" s="20">
        <v>737717</v>
      </c>
      <c r="BA37" s="69">
        <v>1999</v>
      </c>
      <c r="BB37" s="70">
        <v>236460</v>
      </c>
      <c r="BC37" s="152">
        <v>0.4</v>
      </c>
      <c r="BD37" s="187" t="str">
        <f>H21</f>
        <v>SAVAD INGENIERÍA SAS</v>
      </c>
      <c r="BE37" s="190">
        <f>M33</f>
        <v>1716.925</v>
      </c>
    </row>
    <row r="38" spans="1:57" ht="68.25" customHeight="1" thickBot="1">
      <c r="A38" s="561" t="s">
        <v>55</v>
      </c>
      <c r="B38" s="562"/>
      <c r="C38" s="562"/>
      <c r="D38" s="563"/>
      <c r="E38" s="567" t="s">
        <v>3</v>
      </c>
      <c r="F38" s="568"/>
      <c r="G38" s="568"/>
      <c r="H38" s="568"/>
      <c r="I38" s="568"/>
      <c r="J38" s="568"/>
      <c r="K38" s="568"/>
      <c r="L38" s="569"/>
      <c r="M38" s="567">
        <f>SUM(M33:M37)</f>
        <v>2471.6025</v>
      </c>
      <c r="N38" s="569"/>
      <c r="O38" s="4"/>
      <c r="P38" s="4"/>
      <c r="Q38" s="16"/>
      <c r="R38" s="4"/>
      <c r="S38" s="12"/>
      <c r="U38" s="17"/>
      <c r="V38" s="20"/>
      <c r="BA38" s="71">
        <v>2002</v>
      </c>
      <c r="BB38" s="72">
        <v>309000</v>
      </c>
      <c r="BC38" s="154">
        <f>M38*0.4</f>
        <v>988.64100000000008</v>
      </c>
      <c r="BD38" s="154" t="s">
        <v>75</v>
      </c>
    </row>
    <row r="39" spans="1:57" ht="68.25" customHeight="1" thickBot="1">
      <c r="A39" s="564"/>
      <c r="B39" s="565"/>
      <c r="C39" s="565"/>
      <c r="D39" s="566"/>
      <c r="E39" s="567" t="s">
        <v>65</v>
      </c>
      <c r="F39" s="568"/>
      <c r="G39" s="568"/>
      <c r="H39" s="568"/>
      <c r="I39" s="568"/>
      <c r="J39" s="568"/>
      <c r="K39" s="568"/>
      <c r="L39" s="569"/>
      <c r="M39" s="570">
        <f>AVERAGEIF(M33:M37,"&gt;0")</f>
        <v>1235.80125</v>
      </c>
      <c r="N39" s="570"/>
      <c r="O39" s="4"/>
      <c r="P39" s="4"/>
      <c r="Q39" s="16"/>
      <c r="R39" s="4"/>
      <c r="S39" s="12"/>
      <c r="U39" s="17"/>
      <c r="V39" s="20"/>
      <c r="BA39" s="71">
        <v>2003</v>
      </c>
      <c r="BB39" s="72">
        <v>332000</v>
      </c>
      <c r="BC39" s="155"/>
      <c r="BD39" s="158" t="s">
        <v>6</v>
      </c>
    </row>
    <row r="40" spans="1:57" ht="103.5" customHeight="1" thickBot="1">
      <c r="A40" s="587" t="s">
        <v>54</v>
      </c>
      <c r="B40" s="588"/>
      <c r="C40" s="65">
        <f>+BA27</f>
        <v>263.2021919230769</v>
      </c>
      <c r="D40" s="589" t="str">
        <f>+E33</f>
        <v>REALIZAR LA INTERVENTORÍA INTEGRAL A LA REHABILITACIÓN DE LA PISTA; MEJORAMIENTO DE LAS ZONAS DE SEGURIDAD, CANALES, ANTIGUA PLATAFORMA Y MANTENIMIENTO RUTINARIO DE LAS AREAS LADO AIRE Y LADO TIERRA DEL AEROPUERTO PERALES DE IBAGUE TOLIMA.</v>
      </c>
      <c r="E40" s="590"/>
      <c r="F40" s="87" t="str">
        <f t="shared" ref="F40:M40" si="4">+F33</f>
        <v>CUMPLE</v>
      </c>
      <c r="G40" s="87" t="str">
        <f t="shared" si="4"/>
        <v>CUMPLE</v>
      </c>
      <c r="H40" s="55" t="str">
        <f t="shared" si="4"/>
        <v>SAVAD INGENIERÍA SAS</v>
      </c>
      <c r="I40" s="116">
        <f t="shared" si="4"/>
        <v>43850</v>
      </c>
      <c r="J40" s="116">
        <f t="shared" si="4"/>
        <v>44911</v>
      </c>
      <c r="K40" s="52">
        <f t="shared" si="4"/>
        <v>3433.85</v>
      </c>
      <c r="L40" s="53">
        <f t="shared" si="4"/>
        <v>0.5</v>
      </c>
      <c r="M40" s="54">
        <f t="shared" si="4"/>
        <v>1716.925</v>
      </c>
      <c r="N40" s="87" t="str">
        <f>+IF(M40&gt;=C40,"CUMPLE","NO CUMPLE")</f>
        <v>CUMPLE</v>
      </c>
      <c r="O40" s="26"/>
      <c r="P40" s="4"/>
      <c r="Q40" s="16" t="str">
        <f t="shared" si="3"/>
        <v>CUMPLE</v>
      </c>
      <c r="R40" s="4"/>
      <c r="S40" s="12"/>
      <c r="U40" s="17">
        <v>2016</v>
      </c>
      <c r="V40" s="20">
        <v>689455</v>
      </c>
      <c r="BA40" s="71">
        <v>2004</v>
      </c>
      <c r="BB40" s="72">
        <v>358000</v>
      </c>
    </row>
    <row r="41" spans="1:57" ht="27" thickBot="1">
      <c r="A41" s="39"/>
      <c r="B41" s="39"/>
      <c r="C41" s="39"/>
      <c r="D41" s="39"/>
      <c r="E41" s="39"/>
      <c r="F41" s="39"/>
      <c r="G41" s="39"/>
      <c r="H41" s="39"/>
      <c r="I41" s="39"/>
      <c r="J41" s="39"/>
      <c r="K41" s="39"/>
      <c r="L41" s="39"/>
      <c r="M41" s="40"/>
      <c r="N41" s="41"/>
      <c r="O41" s="5"/>
      <c r="P41" s="4"/>
      <c r="Q41" s="4"/>
      <c r="R41" s="4"/>
      <c r="S41" s="4"/>
      <c r="U41" s="17">
        <v>2012</v>
      </c>
      <c r="V41" s="20">
        <v>566700</v>
      </c>
      <c r="BA41" s="71">
        <v>2005</v>
      </c>
      <c r="BB41" s="72">
        <v>381500</v>
      </c>
    </row>
    <row r="42" spans="1:57" ht="409.6" customHeight="1" thickBot="1">
      <c r="A42" s="591"/>
      <c r="B42" s="592"/>
      <c r="C42" s="592"/>
      <c r="D42" s="592"/>
      <c r="E42" s="592"/>
      <c r="F42" s="592"/>
      <c r="G42" s="592"/>
      <c r="H42" s="592"/>
      <c r="I42" s="592"/>
      <c r="J42" s="592"/>
      <c r="K42" s="592"/>
      <c r="L42" s="592"/>
      <c r="M42" s="592"/>
      <c r="N42" s="593"/>
      <c r="O42" s="5"/>
      <c r="P42" s="4"/>
      <c r="Q42" s="4"/>
      <c r="R42" s="4"/>
      <c r="S42" s="4"/>
      <c r="U42" s="17"/>
      <c r="V42" s="20"/>
      <c r="BA42" s="71"/>
      <c r="BB42" s="72"/>
    </row>
    <row r="43" spans="1:57" ht="39" customHeight="1" thickBot="1">
      <c r="A43" s="594" t="s">
        <v>109</v>
      </c>
      <c r="B43" s="594"/>
      <c r="C43" s="594"/>
      <c r="D43" s="594"/>
      <c r="E43" s="594"/>
      <c r="F43" s="594"/>
      <c r="G43" s="594"/>
      <c r="H43" s="594"/>
      <c r="I43" s="594"/>
      <c r="J43" s="594"/>
      <c r="K43" s="594"/>
      <c r="L43" s="584" t="s">
        <v>56</v>
      </c>
      <c r="M43" s="584"/>
      <c r="N43" s="584"/>
      <c r="U43" s="17">
        <v>2008</v>
      </c>
      <c r="V43" s="20">
        <v>461500</v>
      </c>
      <c r="BA43" s="71">
        <v>2006</v>
      </c>
      <c r="BB43" s="72">
        <v>408000</v>
      </c>
    </row>
    <row r="44" spans="1:57" ht="268.5" customHeight="1" thickBot="1">
      <c r="A44" s="595" t="s">
        <v>110</v>
      </c>
      <c r="B44" s="595"/>
      <c r="C44" s="595"/>
      <c r="D44" s="595"/>
      <c r="E44" s="595"/>
      <c r="F44" s="595"/>
      <c r="G44" s="595"/>
      <c r="H44" s="595"/>
      <c r="I44" s="595"/>
      <c r="J44" s="595"/>
      <c r="K44" s="595"/>
      <c r="L44" s="596" t="s">
        <v>6</v>
      </c>
      <c r="M44" s="596"/>
      <c r="N44" s="596"/>
      <c r="U44" s="17">
        <v>2007</v>
      </c>
      <c r="V44" s="20">
        <v>433700</v>
      </c>
      <c r="BA44" s="71">
        <v>2007</v>
      </c>
      <c r="BB44" s="72">
        <v>433700</v>
      </c>
      <c r="BC44" s="2" t="s">
        <v>108</v>
      </c>
    </row>
    <row r="45" spans="1:57" ht="18.75" thickBot="1">
      <c r="A45" s="42"/>
      <c r="B45" s="43"/>
      <c r="C45" s="43"/>
      <c r="D45" s="43"/>
      <c r="E45" s="43"/>
      <c r="F45" s="43"/>
      <c r="G45" s="43"/>
      <c r="H45" s="43"/>
      <c r="I45" s="43"/>
      <c r="J45" s="43"/>
      <c r="K45" s="43"/>
      <c r="L45" s="43"/>
      <c r="M45" s="43"/>
      <c r="N45" s="41"/>
      <c r="O45" s="5"/>
      <c r="P45" s="4"/>
      <c r="Q45" s="4"/>
      <c r="R45" s="4"/>
      <c r="S45" s="4"/>
      <c r="U45" s="17">
        <v>2009</v>
      </c>
      <c r="V45" s="20">
        <v>496900</v>
      </c>
      <c r="BA45" s="71">
        <v>2008</v>
      </c>
      <c r="BB45" s="72">
        <v>461500</v>
      </c>
    </row>
    <row r="46" spans="1:57" ht="26.25" customHeight="1" thickBot="1">
      <c r="A46" s="581" t="s">
        <v>106</v>
      </c>
      <c r="B46" s="581"/>
      <c r="C46" s="581"/>
      <c r="D46" s="581"/>
      <c r="E46" s="581"/>
      <c r="F46" s="581"/>
      <c r="G46" s="581"/>
      <c r="H46" s="581"/>
      <c r="I46" s="581"/>
      <c r="J46" s="581"/>
      <c r="K46" s="581"/>
      <c r="L46" s="581"/>
      <c r="M46" s="581"/>
      <c r="N46" s="581"/>
      <c r="O46" s="4"/>
      <c r="P46" s="4"/>
      <c r="Q46" s="4"/>
      <c r="R46" s="4"/>
      <c r="S46" s="4"/>
      <c r="U46" s="17">
        <v>2011</v>
      </c>
      <c r="V46" s="20">
        <v>535600</v>
      </c>
      <c r="BA46" s="71">
        <v>2009</v>
      </c>
      <c r="BB46" s="72">
        <v>496900</v>
      </c>
    </row>
    <row r="47" spans="1:57" ht="36.75" customHeight="1" thickBot="1">
      <c r="A47" s="583" t="s">
        <v>107</v>
      </c>
      <c r="B47" s="583"/>
      <c r="C47" s="583"/>
      <c r="D47" s="583"/>
      <c r="E47" s="583"/>
      <c r="F47" s="583"/>
      <c r="G47" s="583"/>
      <c r="H47" s="583"/>
      <c r="I47" s="583"/>
      <c r="J47" s="583"/>
      <c r="K47" s="583"/>
      <c r="L47" s="584" t="s">
        <v>56</v>
      </c>
      <c r="M47" s="584"/>
      <c r="N47" s="584"/>
      <c r="O47" s="4"/>
      <c r="P47" s="4"/>
      <c r="Q47" s="4"/>
      <c r="R47" s="4"/>
      <c r="S47" s="4"/>
      <c r="U47" s="17"/>
      <c r="V47" s="20"/>
      <c r="BA47" s="71">
        <v>2010</v>
      </c>
      <c r="BB47" s="72">
        <v>515000</v>
      </c>
    </row>
    <row r="48" spans="1:57" ht="135" customHeight="1" thickBot="1">
      <c r="A48" s="585" t="s">
        <v>111</v>
      </c>
      <c r="B48" s="585"/>
      <c r="C48" s="585"/>
      <c r="D48" s="585"/>
      <c r="E48" s="585"/>
      <c r="F48" s="585"/>
      <c r="G48" s="585"/>
      <c r="H48" s="585"/>
      <c r="I48" s="585"/>
      <c r="J48" s="585"/>
      <c r="K48" s="585"/>
      <c r="L48" s="586">
        <v>5</v>
      </c>
      <c r="M48" s="586"/>
      <c r="N48" s="586"/>
      <c r="O48" s="5"/>
      <c r="P48" s="4"/>
      <c r="Q48" s="4"/>
      <c r="R48" s="4"/>
      <c r="S48" s="4"/>
      <c r="U48" s="17">
        <v>2010</v>
      </c>
      <c r="V48" s="20">
        <v>515000</v>
      </c>
      <c r="BA48" s="69">
        <v>2011</v>
      </c>
      <c r="BB48" s="70">
        <v>535600</v>
      </c>
    </row>
    <row r="49" spans="1:57" ht="123" customHeight="1" thickBot="1">
      <c r="A49" s="585" t="s">
        <v>112</v>
      </c>
      <c r="B49" s="585"/>
      <c r="C49" s="585"/>
      <c r="D49" s="585"/>
      <c r="E49" s="585"/>
      <c r="F49" s="585"/>
      <c r="G49" s="585"/>
      <c r="H49" s="585"/>
      <c r="I49" s="585"/>
      <c r="J49" s="585"/>
      <c r="K49" s="585"/>
      <c r="L49" s="586">
        <v>5</v>
      </c>
      <c r="M49" s="586"/>
      <c r="N49" s="586"/>
      <c r="O49" s="5"/>
      <c r="P49" s="4"/>
      <c r="Q49" s="4"/>
      <c r="R49" s="4"/>
      <c r="S49" s="4"/>
      <c r="U49" s="17">
        <v>2010</v>
      </c>
      <c r="V49" s="20">
        <v>515000</v>
      </c>
      <c r="BA49" s="69">
        <v>2012</v>
      </c>
      <c r="BB49" s="70">
        <v>566700</v>
      </c>
    </row>
    <row r="50" spans="1:57" ht="30.75" thickBot="1">
      <c r="A50" s="44"/>
      <c r="B50" s="62"/>
      <c r="C50" s="44"/>
      <c r="D50" s="44"/>
      <c r="E50" s="44"/>
      <c r="F50" s="44"/>
      <c r="G50" s="44"/>
      <c r="H50" s="45"/>
      <c r="I50" s="45"/>
      <c r="J50" s="45"/>
      <c r="K50" s="46"/>
      <c r="L50" s="47"/>
      <c r="M50" s="47"/>
      <c r="N50" s="47"/>
      <c r="S50" s="8"/>
      <c r="U50" s="17">
        <v>2006</v>
      </c>
      <c r="V50" s="20">
        <v>408000</v>
      </c>
      <c r="BA50" s="69">
        <v>2013</v>
      </c>
      <c r="BB50" s="70">
        <v>589500</v>
      </c>
    </row>
    <row r="51" spans="1:57" ht="28.5" customHeight="1" thickBot="1">
      <c r="A51" s="581" t="s">
        <v>64</v>
      </c>
      <c r="B51" s="581"/>
      <c r="C51" s="581"/>
      <c r="D51" s="581"/>
      <c r="E51" s="581"/>
      <c r="F51" s="581"/>
      <c r="G51" s="581"/>
      <c r="H51" s="581"/>
      <c r="I51" s="581"/>
      <c r="J51" s="581"/>
      <c r="K51" s="581"/>
      <c r="L51" s="581"/>
      <c r="M51" s="581"/>
      <c r="N51" s="581"/>
      <c r="U51" s="17">
        <v>2005</v>
      </c>
      <c r="V51" s="20">
        <v>381500</v>
      </c>
      <c r="BA51" s="69">
        <v>2014</v>
      </c>
      <c r="BB51" s="70">
        <v>616000</v>
      </c>
    </row>
    <row r="52" spans="1:57" ht="51.75" customHeight="1" thickBot="1">
      <c r="A52" s="585" t="s">
        <v>113</v>
      </c>
      <c r="B52" s="585"/>
      <c r="C52" s="585"/>
      <c r="D52" s="585"/>
      <c r="E52" s="585"/>
      <c r="F52" s="585"/>
      <c r="G52" s="585"/>
      <c r="H52" s="585"/>
      <c r="I52" s="585"/>
      <c r="J52" s="585"/>
      <c r="K52" s="585"/>
      <c r="L52" s="584" t="s">
        <v>56</v>
      </c>
      <c r="M52" s="584"/>
      <c r="N52" s="584"/>
      <c r="O52" s="9"/>
      <c r="P52" s="10"/>
      <c r="U52" s="17">
        <v>2004</v>
      </c>
      <c r="V52" s="20">
        <v>358000</v>
      </c>
      <c r="BA52" s="69">
        <v>2015</v>
      </c>
      <c r="BB52" s="70">
        <v>644350</v>
      </c>
    </row>
    <row r="53" spans="1:57" ht="132.75" customHeight="1" thickBot="1">
      <c r="A53" s="585"/>
      <c r="B53" s="585"/>
      <c r="C53" s="585"/>
      <c r="D53" s="585"/>
      <c r="E53" s="585"/>
      <c r="F53" s="585"/>
      <c r="G53" s="585"/>
      <c r="H53" s="585"/>
      <c r="I53" s="585"/>
      <c r="J53" s="585"/>
      <c r="K53" s="585"/>
      <c r="L53" s="586">
        <v>1</v>
      </c>
      <c r="M53" s="586"/>
      <c r="N53" s="586"/>
      <c r="O53" s="9"/>
      <c r="P53" s="10"/>
      <c r="U53" s="17">
        <v>2003</v>
      </c>
      <c r="V53" s="20">
        <v>332000</v>
      </c>
      <c r="BA53" s="69">
        <v>2016</v>
      </c>
      <c r="BB53" s="70">
        <v>689455</v>
      </c>
    </row>
    <row r="54" spans="1:57" ht="36.75" customHeight="1" thickBot="1">
      <c r="A54" s="48"/>
      <c r="B54" s="63"/>
      <c r="C54" s="48"/>
      <c r="D54" s="48"/>
      <c r="E54" s="48"/>
      <c r="F54" s="48"/>
      <c r="G54" s="48"/>
      <c r="H54" s="48"/>
      <c r="I54" s="48"/>
      <c r="J54" s="48"/>
      <c r="K54" s="48"/>
      <c r="L54" s="48"/>
      <c r="M54" s="48"/>
      <c r="N54" s="48"/>
      <c r="O54" s="9"/>
      <c r="P54" s="10"/>
      <c r="U54" s="17">
        <v>2000</v>
      </c>
      <c r="V54" s="20">
        <v>260100</v>
      </c>
      <c r="BA54" s="69">
        <v>2017</v>
      </c>
      <c r="BB54" s="70">
        <v>737717</v>
      </c>
    </row>
    <row r="55" spans="1:57" ht="30.75" customHeight="1" thickBot="1">
      <c r="A55" s="581" t="s">
        <v>63</v>
      </c>
      <c r="B55" s="581"/>
      <c r="C55" s="581"/>
      <c r="D55" s="581"/>
      <c r="E55" s="581"/>
      <c r="F55" s="581"/>
      <c r="G55" s="581"/>
      <c r="H55" s="581"/>
      <c r="I55" s="581"/>
      <c r="J55" s="581"/>
      <c r="K55" s="581"/>
      <c r="L55" s="581"/>
      <c r="M55" s="581"/>
      <c r="N55" s="581"/>
      <c r="O55" s="9"/>
      <c r="P55" s="10"/>
      <c r="U55" s="17">
        <v>1999</v>
      </c>
      <c r="V55" s="20">
        <v>236438</v>
      </c>
      <c r="BA55" s="69">
        <v>2018</v>
      </c>
      <c r="BB55" s="70">
        <v>781242</v>
      </c>
      <c r="BD55" s="2" t="s">
        <v>68</v>
      </c>
      <c r="BE55" s="10" t="s">
        <v>69</v>
      </c>
    </row>
    <row r="56" spans="1:57" ht="33.75" customHeight="1" thickBot="1">
      <c r="A56" s="551" t="s">
        <v>57</v>
      </c>
      <c r="B56" s="551"/>
      <c r="C56" s="597" t="s">
        <v>58</v>
      </c>
      <c r="D56" s="597"/>
      <c r="E56" s="597"/>
      <c r="F56" s="597"/>
      <c r="G56" s="597"/>
      <c r="H56" s="597"/>
      <c r="I56" s="597"/>
      <c r="J56" s="597"/>
      <c r="K56" s="597"/>
      <c r="L56" s="586">
        <v>20</v>
      </c>
      <c r="M56" s="586"/>
      <c r="N56" s="586"/>
      <c r="O56" s="6"/>
      <c r="P56" s="10"/>
      <c r="U56" s="17">
        <v>1998</v>
      </c>
      <c r="V56" s="20">
        <v>203825</v>
      </c>
      <c r="BA56" s="69">
        <v>2019</v>
      </c>
      <c r="BB56" s="70">
        <v>828116</v>
      </c>
      <c r="BC56" s="49" t="str">
        <f>+H21</f>
        <v>SAVAD INGENIERÍA SAS</v>
      </c>
      <c r="BD56" s="2" t="s">
        <v>70</v>
      </c>
      <c r="BE56" s="2" t="s">
        <v>71</v>
      </c>
    </row>
    <row r="57" spans="1:57" ht="33.75" customHeight="1" thickBot="1">
      <c r="A57" s="551"/>
      <c r="B57" s="551"/>
      <c r="C57" s="597" t="s">
        <v>59</v>
      </c>
      <c r="D57" s="597"/>
      <c r="E57" s="597"/>
      <c r="F57" s="597"/>
      <c r="G57" s="597"/>
      <c r="H57" s="597"/>
      <c r="I57" s="597"/>
      <c r="J57" s="597"/>
      <c r="K57" s="597"/>
      <c r="L57" s="586"/>
      <c r="M57" s="586"/>
      <c r="N57" s="586"/>
      <c r="O57" s="6"/>
      <c r="P57" s="10"/>
      <c r="U57" s="17">
        <v>1997</v>
      </c>
      <c r="V57" s="20">
        <v>172005</v>
      </c>
      <c r="BA57" s="69">
        <v>2019</v>
      </c>
      <c r="BB57" s="70">
        <v>828116</v>
      </c>
      <c r="BC57" s="49" t="str">
        <f>+H22</f>
        <v>CIVIL33 SAS</v>
      </c>
      <c r="BD57" s="50">
        <v>45180</v>
      </c>
      <c r="BE57" s="2" t="s">
        <v>71</v>
      </c>
    </row>
    <row r="58" spans="1:57" ht="31.5" customHeight="1" thickBot="1">
      <c r="A58" s="551"/>
      <c r="B58" s="551"/>
      <c r="C58" s="597" t="s">
        <v>60</v>
      </c>
      <c r="D58" s="597"/>
      <c r="E58" s="597"/>
      <c r="F58" s="597"/>
      <c r="G58" s="597"/>
      <c r="H58" s="597"/>
      <c r="I58" s="597"/>
      <c r="J58" s="597"/>
      <c r="K58" s="597"/>
      <c r="L58" s="586"/>
      <c r="M58" s="586"/>
      <c r="N58" s="586"/>
      <c r="O58" s="6"/>
      <c r="P58" s="10"/>
      <c r="U58" s="17">
        <v>1996</v>
      </c>
      <c r="V58" s="20">
        <v>142125</v>
      </c>
      <c r="BA58" s="69">
        <v>2020</v>
      </c>
      <c r="BB58" s="70">
        <v>877803</v>
      </c>
    </row>
    <row r="59" spans="1:57" ht="32.25" customHeight="1" thickBot="1">
      <c r="A59" s="551"/>
      <c r="B59" s="551"/>
      <c r="C59" s="597" t="s">
        <v>61</v>
      </c>
      <c r="D59" s="597"/>
      <c r="E59" s="597"/>
      <c r="F59" s="597"/>
      <c r="G59" s="597"/>
      <c r="H59" s="597"/>
      <c r="I59" s="597"/>
      <c r="J59" s="597"/>
      <c r="K59" s="597"/>
      <c r="L59" s="586"/>
      <c r="M59" s="586"/>
      <c r="N59" s="586"/>
      <c r="O59" s="6"/>
      <c r="P59" s="10"/>
      <c r="U59" s="17">
        <v>1995</v>
      </c>
      <c r="V59" s="20">
        <v>118934</v>
      </c>
      <c r="BA59" s="69">
        <v>2021</v>
      </c>
      <c r="BB59" s="70">
        <v>908526</v>
      </c>
    </row>
    <row r="60" spans="1:57" ht="30" customHeight="1" thickBot="1">
      <c r="A60" s="551" t="s">
        <v>62</v>
      </c>
      <c r="B60" s="551"/>
      <c r="C60" s="597" t="s">
        <v>124</v>
      </c>
      <c r="D60" s="597"/>
      <c r="E60" s="597"/>
      <c r="F60" s="597"/>
      <c r="G60" s="597"/>
      <c r="H60" s="597"/>
      <c r="I60" s="597"/>
      <c r="J60" s="597"/>
      <c r="K60" s="597"/>
      <c r="L60" s="586"/>
      <c r="M60" s="586"/>
      <c r="N60" s="586"/>
      <c r="O60" s="6"/>
      <c r="P60" s="10"/>
      <c r="U60" s="17">
        <v>1994</v>
      </c>
      <c r="V60" s="20">
        <v>98700</v>
      </c>
      <c r="BA60" s="69">
        <v>2022</v>
      </c>
      <c r="BB60" s="70">
        <v>1000000</v>
      </c>
    </row>
    <row r="61" spans="1:57" ht="30.75" thickBot="1">
      <c r="A61" s="44"/>
      <c r="B61" s="62"/>
      <c r="C61" s="44"/>
      <c r="D61" s="44"/>
      <c r="E61" s="44"/>
      <c r="F61" s="44"/>
      <c r="G61" s="44"/>
      <c r="H61" s="45"/>
      <c r="I61" s="45"/>
      <c r="J61" s="45"/>
      <c r="K61" s="46"/>
      <c r="L61" s="47"/>
      <c r="M61" s="47"/>
      <c r="N61" s="47"/>
      <c r="S61" s="8"/>
      <c r="U61" s="17">
        <v>2006</v>
      </c>
      <c r="V61" s="20">
        <v>408000</v>
      </c>
      <c r="BA61" s="69">
        <v>2023</v>
      </c>
      <c r="BB61" s="70">
        <v>1160000</v>
      </c>
    </row>
    <row r="62" spans="1:57" ht="28.5" customHeight="1" thickBot="1">
      <c r="A62" s="581" t="s">
        <v>118</v>
      </c>
      <c r="B62" s="581"/>
      <c r="C62" s="581"/>
      <c r="D62" s="581"/>
      <c r="E62" s="581"/>
      <c r="F62" s="581"/>
      <c r="G62" s="581"/>
      <c r="H62" s="581"/>
      <c r="I62" s="581"/>
      <c r="J62" s="581"/>
      <c r="K62" s="581"/>
      <c r="L62" s="581"/>
      <c r="M62" s="581"/>
      <c r="N62" s="581"/>
      <c r="U62" s="17">
        <v>2005</v>
      </c>
      <c r="V62" s="20">
        <v>381500</v>
      </c>
      <c r="BA62" s="69">
        <v>2024</v>
      </c>
      <c r="BB62" s="70">
        <v>1300000</v>
      </c>
    </row>
    <row r="63" spans="1:57" ht="63.75" customHeight="1" thickBot="1">
      <c r="A63" s="585" t="s">
        <v>114</v>
      </c>
      <c r="B63" s="585"/>
      <c r="C63" s="585"/>
      <c r="D63" s="585"/>
      <c r="E63" s="585"/>
      <c r="F63" s="585"/>
      <c r="G63" s="585"/>
      <c r="H63" s="585"/>
      <c r="I63" s="585"/>
      <c r="J63" s="585"/>
      <c r="K63" s="585"/>
      <c r="L63" s="584" t="s">
        <v>56</v>
      </c>
      <c r="M63" s="584"/>
      <c r="N63" s="584"/>
      <c r="O63" s="9"/>
      <c r="P63" s="10"/>
      <c r="U63" s="17">
        <v>2004</v>
      </c>
      <c r="V63" s="20">
        <v>358000</v>
      </c>
    </row>
    <row r="64" spans="1:57" ht="324" customHeight="1" thickBot="1">
      <c r="A64" s="585"/>
      <c r="B64" s="585"/>
      <c r="C64" s="585"/>
      <c r="D64" s="585"/>
      <c r="E64" s="585"/>
      <c r="F64" s="585"/>
      <c r="G64" s="585"/>
      <c r="H64" s="585"/>
      <c r="I64" s="585"/>
      <c r="J64" s="585"/>
      <c r="K64" s="585"/>
      <c r="L64" s="586">
        <v>1</v>
      </c>
      <c r="M64" s="586"/>
      <c r="N64" s="586"/>
      <c r="O64" s="9"/>
      <c r="P64" s="10"/>
      <c r="U64" s="17">
        <v>2003</v>
      </c>
      <c r="V64" s="20">
        <v>332000</v>
      </c>
    </row>
    <row r="65" spans="1:22" ht="30" customHeight="1" thickBot="1">
      <c r="A65" s="598"/>
      <c r="B65" s="598"/>
      <c r="C65" s="598"/>
      <c r="D65" s="598"/>
      <c r="E65" s="598"/>
      <c r="F65" s="598"/>
      <c r="G65" s="598"/>
      <c r="H65" s="598"/>
      <c r="I65" s="598"/>
      <c r="J65" s="598"/>
      <c r="K65" s="598"/>
      <c r="L65" s="598"/>
      <c r="M65" s="598"/>
      <c r="N65" s="598"/>
      <c r="O65" s="6"/>
      <c r="P65" s="10"/>
      <c r="U65" s="17">
        <v>1993</v>
      </c>
      <c r="V65" s="20">
        <v>81510</v>
      </c>
    </row>
    <row r="66" spans="1:22" ht="30" customHeight="1" thickBot="1">
      <c r="A66" s="581" t="s">
        <v>117</v>
      </c>
      <c r="B66" s="581"/>
      <c r="C66" s="581"/>
      <c r="D66" s="581"/>
      <c r="E66" s="581"/>
      <c r="F66" s="581"/>
      <c r="G66" s="581"/>
      <c r="H66" s="581"/>
      <c r="I66" s="581"/>
      <c r="J66" s="581"/>
      <c r="K66" s="581"/>
      <c r="L66" s="581"/>
      <c r="M66" s="581"/>
      <c r="N66" s="581"/>
      <c r="O66" s="6"/>
      <c r="P66" s="10"/>
      <c r="U66" s="17"/>
      <c r="V66" s="20"/>
    </row>
    <row r="67" spans="1:22" ht="30" customHeight="1" thickBot="1">
      <c r="A67" s="599" t="s">
        <v>115</v>
      </c>
      <c r="B67" s="600"/>
      <c r="C67" s="600"/>
      <c r="D67" s="600"/>
      <c r="E67" s="600"/>
      <c r="F67" s="600"/>
      <c r="G67" s="600"/>
      <c r="H67" s="600"/>
      <c r="I67" s="600"/>
      <c r="J67" s="600"/>
      <c r="K67" s="601"/>
      <c r="L67" s="605">
        <v>0.25</v>
      </c>
      <c r="M67" s="606"/>
      <c r="N67" s="607"/>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598"/>
      <c r="B73" s="598"/>
      <c r="C73" s="598"/>
      <c r="D73" s="598"/>
      <c r="E73" s="598"/>
      <c r="F73" s="598"/>
      <c r="G73" s="598"/>
      <c r="H73" s="598"/>
      <c r="I73" s="598"/>
      <c r="J73" s="598"/>
      <c r="K73" s="598"/>
      <c r="L73" s="598"/>
      <c r="M73" s="598"/>
      <c r="N73" s="598"/>
      <c r="O73" s="6"/>
      <c r="P73" s="10"/>
      <c r="U73" s="17"/>
      <c r="V73" s="20"/>
    </row>
    <row r="74" spans="1:22" ht="30" customHeight="1" thickBot="1">
      <c r="A74" s="581" t="s">
        <v>67</v>
      </c>
      <c r="B74" s="581"/>
      <c r="C74" s="581"/>
      <c r="D74" s="581"/>
      <c r="E74" s="581"/>
      <c r="F74" s="581"/>
      <c r="G74" s="581"/>
      <c r="H74" s="581"/>
      <c r="I74" s="581"/>
      <c r="J74" s="581"/>
      <c r="K74" s="581"/>
      <c r="L74" s="581"/>
      <c r="M74" s="581"/>
      <c r="N74" s="581"/>
      <c r="O74" s="6"/>
      <c r="P74" s="10"/>
      <c r="U74" s="17"/>
      <c r="V74" s="20"/>
    </row>
    <row r="75" spans="1:22" s="10" customFormat="1" ht="30" customHeight="1" thickBot="1">
      <c r="A75" s="599" t="s">
        <v>116</v>
      </c>
      <c r="B75" s="625"/>
      <c r="C75" s="625"/>
      <c r="D75" s="625"/>
      <c r="E75" s="625"/>
      <c r="F75" s="625"/>
      <c r="G75" s="625"/>
      <c r="H75" s="625"/>
      <c r="I75" s="625"/>
      <c r="J75" s="625"/>
      <c r="K75" s="626"/>
      <c r="L75" s="605">
        <v>0.25</v>
      </c>
      <c r="M75" s="606"/>
      <c r="N75" s="607"/>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598"/>
      <c r="B81" s="598"/>
      <c r="C81" s="598"/>
      <c r="D81" s="598"/>
      <c r="E81" s="598"/>
      <c r="F81" s="598"/>
      <c r="G81" s="598"/>
      <c r="H81" s="598"/>
      <c r="I81" s="598"/>
      <c r="J81" s="598"/>
      <c r="K81" s="598"/>
      <c r="L81" s="598"/>
      <c r="M81" s="598"/>
      <c r="N81" s="598"/>
      <c r="O81" s="6"/>
      <c r="U81" s="27"/>
      <c r="V81" s="28"/>
    </row>
    <row r="82" spans="1:22" ht="21" thickBot="1">
      <c r="A82" s="633" t="s">
        <v>17</v>
      </c>
      <c r="B82" s="633"/>
      <c r="C82" s="633"/>
      <c r="D82" s="633"/>
      <c r="E82" s="633"/>
      <c r="F82" s="633"/>
      <c r="G82" s="633"/>
      <c r="H82" s="634" t="s">
        <v>6</v>
      </c>
      <c r="I82" s="634"/>
      <c r="J82" s="634"/>
      <c r="K82" s="634"/>
      <c r="L82" s="635">
        <f>+L64+L56+L53+L49+L48+L67+L75</f>
        <v>32.5</v>
      </c>
      <c r="M82" s="635"/>
      <c r="N82" s="635"/>
      <c r="O82" s="6"/>
      <c r="P82" s="10"/>
      <c r="U82" s="17">
        <v>1992</v>
      </c>
      <c r="V82" s="20">
        <v>65190</v>
      </c>
    </row>
    <row r="83" spans="1:22" ht="25.5" customHeight="1" thickBot="1">
      <c r="A83" s="614" t="s">
        <v>66</v>
      </c>
      <c r="B83" s="615"/>
      <c r="C83" s="615"/>
      <c r="D83" s="615"/>
      <c r="E83" s="615"/>
      <c r="F83" s="615"/>
      <c r="G83" s="615"/>
      <c r="H83" s="615"/>
      <c r="I83" s="615"/>
      <c r="J83" s="615"/>
      <c r="K83" s="615"/>
      <c r="L83" s="615"/>
      <c r="M83" s="615"/>
      <c r="N83" s="616"/>
      <c r="O83" s="6"/>
      <c r="P83" s="10"/>
      <c r="U83" s="17">
        <v>1991</v>
      </c>
      <c r="V83" s="20">
        <v>51720</v>
      </c>
    </row>
    <row r="84" spans="1:22" ht="195" customHeight="1" thickBot="1">
      <c r="A84" s="663" t="s">
        <v>609</v>
      </c>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17" t="s">
        <v>81</v>
      </c>
      <c r="B97" s="618"/>
      <c r="C97" s="618"/>
      <c r="D97" s="618"/>
      <c r="E97" s="619"/>
      <c r="F97" s="620"/>
      <c r="G97" s="621"/>
      <c r="H97" s="621"/>
      <c r="I97" s="621"/>
      <c r="J97" s="621"/>
      <c r="K97" s="621"/>
      <c r="L97" s="621"/>
      <c r="M97" s="621"/>
      <c r="N97" s="622"/>
      <c r="O97" s="6"/>
      <c r="P97" s="10"/>
    </row>
    <row r="98" spans="1:16" ht="159" customHeight="1">
      <c r="A98" s="623" t="s">
        <v>123</v>
      </c>
      <c r="B98" s="623"/>
      <c r="C98" s="623"/>
      <c r="D98" s="623"/>
      <c r="E98" s="623"/>
      <c r="F98" s="624" t="s">
        <v>82</v>
      </c>
      <c r="G98" s="624"/>
      <c r="H98" s="624"/>
      <c r="I98" s="624"/>
      <c r="J98" s="624"/>
      <c r="K98" s="624"/>
      <c r="L98" s="624"/>
      <c r="M98" s="624"/>
      <c r="N98" s="624"/>
      <c r="O98" s="6"/>
      <c r="P98" s="10"/>
    </row>
    <row r="99" spans="1:16" ht="213" customHeight="1">
      <c r="A99" s="640"/>
      <c r="B99" s="641"/>
      <c r="C99" s="641"/>
      <c r="D99" s="641"/>
      <c r="E99" s="642"/>
      <c r="F99" s="620"/>
      <c r="G99" s="621"/>
      <c r="H99" s="621"/>
      <c r="I99" s="621"/>
      <c r="J99" s="621"/>
      <c r="K99" s="621"/>
      <c r="L99" s="621"/>
      <c r="M99" s="622"/>
      <c r="N99" s="66" t="s">
        <v>6</v>
      </c>
      <c r="O99" s="6"/>
      <c r="P99" s="10"/>
    </row>
    <row r="100" spans="1:16" ht="156.75" customHeight="1">
      <c r="A100" s="643" t="s">
        <v>83</v>
      </c>
      <c r="B100" s="644"/>
      <c r="C100" s="644"/>
      <c r="D100" s="644"/>
      <c r="E100" s="644"/>
      <c r="F100" s="644"/>
      <c r="G100" s="644"/>
      <c r="H100" s="644"/>
      <c r="I100" s="60"/>
      <c r="J100" s="60"/>
      <c r="K100" s="60"/>
      <c r="L100" s="60"/>
      <c r="M100" s="60"/>
      <c r="N100" s="60"/>
      <c r="O100" s="6"/>
      <c r="P100" s="10"/>
    </row>
    <row r="101" spans="1:16" s="77" customFormat="1" ht="66.75" customHeight="1">
      <c r="A101" s="75"/>
      <c r="B101" s="645" t="s">
        <v>141</v>
      </c>
      <c r="C101" s="646"/>
      <c r="D101" s="647"/>
      <c r="E101" s="78" t="s">
        <v>88</v>
      </c>
      <c r="F101" s="79" t="s">
        <v>89</v>
      </c>
      <c r="G101" s="83" t="s">
        <v>105</v>
      </c>
      <c r="H101" s="121"/>
      <c r="I101" s="648"/>
      <c r="J101" s="648"/>
      <c r="K101" s="648"/>
      <c r="L101" s="648"/>
      <c r="M101" s="648"/>
      <c r="N101" s="648"/>
      <c r="O101" s="76"/>
    </row>
    <row r="102" spans="1:16" ht="46.5" customHeight="1">
      <c r="A102" s="132">
        <v>1</v>
      </c>
      <c r="B102" s="637" t="s">
        <v>136</v>
      </c>
      <c r="C102" s="637"/>
      <c r="D102" s="637"/>
      <c r="E102" s="80">
        <v>16065000</v>
      </c>
      <c r="F102" s="134">
        <v>16048500</v>
      </c>
      <c r="G102" s="98" t="str">
        <f>+IF(F102&gt;E102, "CAUSAL DE RECHAZO M", "CUMPLE")</f>
        <v>CUMPLE</v>
      </c>
      <c r="H102" s="135" t="s">
        <v>6</v>
      </c>
      <c r="O102" s="6"/>
      <c r="P102" s="10"/>
    </row>
    <row r="103" spans="1:16" ht="57.75" customHeight="1">
      <c r="A103" s="132">
        <v>2</v>
      </c>
      <c r="B103" s="637" t="s">
        <v>137</v>
      </c>
      <c r="C103" s="637"/>
      <c r="D103" s="637"/>
      <c r="E103" s="80">
        <v>376740000</v>
      </c>
      <c r="F103" s="134">
        <v>376701000</v>
      </c>
      <c r="G103" s="98" t="str">
        <f t="shared" ref="G103:G105" si="5">+IF(F103&gt;E103, "CAUSAL DE RECHAZO M", "CUMPLE")</f>
        <v>CUMPLE</v>
      </c>
      <c r="H103" s="135" t="s">
        <v>6</v>
      </c>
      <c r="N103" s="7"/>
      <c r="O103" s="10"/>
      <c r="P103" s="10"/>
    </row>
    <row r="104" spans="1:16" ht="39" customHeight="1">
      <c r="A104" s="132">
        <v>3</v>
      </c>
      <c r="B104" s="637" t="s">
        <v>138</v>
      </c>
      <c r="C104" s="637"/>
      <c r="D104" s="637"/>
      <c r="E104" s="80">
        <v>105000000</v>
      </c>
      <c r="F104" s="80">
        <v>105000000</v>
      </c>
      <c r="G104" s="98" t="str">
        <f t="shared" si="5"/>
        <v>CUMPLE</v>
      </c>
      <c r="H104" s="135" t="s">
        <v>6</v>
      </c>
    </row>
    <row r="105" spans="1:16" ht="39" customHeight="1">
      <c r="A105" s="133">
        <v>4</v>
      </c>
      <c r="B105" s="649" t="s">
        <v>140</v>
      </c>
      <c r="C105" s="650"/>
      <c r="D105" s="651"/>
      <c r="E105" s="131">
        <v>77258613</v>
      </c>
      <c r="F105" s="131">
        <v>77258613</v>
      </c>
      <c r="G105" s="98" t="str">
        <f t="shared" si="5"/>
        <v>CUMPLE</v>
      </c>
      <c r="H105" s="135" t="s">
        <v>6</v>
      </c>
    </row>
    <row r="106" spans="1:16" ht="46.5" customHeight="1">
      <c r="A106" s="132">
        <v>5</v>
      </c>
      <c r="B106" s="638" t="s">
        <v>84</v>
      </c>
      <c r="C106" s="638"/>
      <c r="D106" s="638"/>
      <c r="E106" s="102">
        <v>684325699</v>
      </c>
      <c r="F106" s="134">
        <v>684259654</v>
      </c>
      <c r="G106" s="98" t="str">
        <f>+IF(F106&gt;E106, "CAUSAL DE RECHAZO L", "CUMPLE")</f>
        <v>CUMPLE</v>
      </c>
      <c r="H106" s="135" t="s">
        <v>6</v>
      </c>
    </row>
    <row r="107" spans="1:16" ht="99" customHeight="1">
      <c r="E107" s="639" t="s">
        <v>90</v>
      </c>
      <c r="F107" s="639"/>
      <c r="G107" s="639"/>
      <c r="H107" s="135"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B102:D102"/>
    <mergeCell ref="A83:N83"/>
    <mergeCell ref="A84:N84"/>
    <mergeCell ref="A97:E97"/>
    <mergeCell ref="F97:N97"/>
    <mergeCell ref="A98:E98"/>
    <mergeCell ref="F98:N98"/>
    <mergeCell ref="A75:K80"/>
    <mergeCell ref="L75:N80"/>
    <mergeCell ref="A81:N81"/>
    <mergeCell ref="A82:G82"/>
    <mergeCell ref="H82:K82"/>
    <mergeCell ref="L82:N82"/>
    <mergeCell ref="A65:N65"/>
    <mergeCell ref="A66:N66"/>
    <mergeCell ref="A67:K72"/>
    <mergeCell ref="L67:N72"/>
    <mergeCell ref="A73:N73"/>
    <mergeCell ref="A74:N74"/>
    <mergeCell ref="C59:K59"/>
    <mergeCell ref="A60:B60"/>
    <mergeCell ref="C60:K60"/>
    <mergeCell ref="A62:N62"/>
    <mergeCell ref="A63:K64"/>
    <mergeCell ref="L63:N63"/>
    <mergeCell ref="L64:N64"/>
    <mergeCell ref="A51:N51"/>
    <mergeCell ref="A52:K53"/>
    <mergeCell ref="L52:N52"/>
    <mergeCell ref="L53:N53"/>
    <mergeCell ref="A55:N55"/>
    <mergeCell ref="A56:B59"/>
    <mergeCell ref="C56:K56"/>
    <mergeCell ref="L56:N60"/>
    <mergeCell ref="C57:K57"/>
    <mergeCell ref="C58:K58"/>
    <mergeCell ref="A46:N46"/>
    <mergeCell ref="A47:K47"/>
    <mergeCell ref="L47:N47"/>
    <mergeCell ref="A48:K48"/>
    <mergeCell ref="L48:N48"/>
    <mergeCell ref="A49:K49"/>
    <mergeCell ref="L49:N49"/>
    <mergeCell ref="A40:B40"/>
    <mergeCell ref="D40:E40"/>
    <mergeCell ref="A42:N42"/>
    <mergeCell ref="A43:K43"/>
    <mergeCell ref="L43:N43"/>
    <mergeCell ref="A44:K44"/>
    <mergeCell ref="L44:N44"/>
    <mergeCell ref="A38:D39"/>
    <mergeCell ref="E38:L38"/>
    <mergeCell ref="M38:N38"/>
    <mergeCell ref="E39:L39"/>
    <mergeCell ref="M39:N39"/>
    <mergeCell ref="B27:G27"/>
    <mergeCell ref="H27:I27"/>
    <mergeCell ref="J27:K27"/>
    <mergeCell ref="L27:N27"/>
    <mergeCell ref="A29:N29"/>
    <mergeCell ref="A30:N30"/>
    <mergeCell ref="O26:T26"/>
    <mergeCell ref="K20:M20"/>
    <mergeCell ref="H21:I21"/>
    <mergeCell ref="K21:M21"/>
    <mergeCell ref="H22:I22"/>
    <mergeCell ref="K22:M22"/>
    <mergeCell ref="H23:I23"/>
    <mergeCell ref="K23:M23"/>
    <mergeCell ref="A31:G31"/>
    <mergeCell ref="H31:N31"/>
    <mergeCell ref="T31:T32"/>
    <mergeCell ref="A13:G13"/>
    <mergeCell ref="A14:G14"/>
    <mergeCell ref="A15:G15"/>
    <mergeCell ref="A16:G16"/>
    <mergeCell ref="A18:N18"/>
    <mergeCell ref="A19:A26"/>
    <mergeCell ref="B19:G26"/>
    <mergeCell ref="H19:J19"/>
    <mergeCell ref="K19:N19"/>
    <mergeCell ref="H20:I20"/>
    <mergeCell ref="H24:I24"/>
    <mergeCell ref="K24:M26"/>
    <mergeCell ref="N24:N26"/>
    <mergeCell ref="H25:I25"/>
    <mergeCell ref="H26:I26"/>
    <mergeCell ref="A7:G7"/>
    <mergeCell ref="A8:G8"/>
    <mergeCell ref="A9:G9"/>
    <mergeCell ref="A10:G10"/>
    <mergeCell ref="A11:G11"/>
    <mergeCell ref="A12:G12"/>
    <mergeCell ref="A1:N1"/>
    <mergeCell ref="A2:N2"/>
    <mergeCell ref="A3:N3"/>
    <mergeCell ref="A4:G4"/>
    <mergeCell ref="A5:G5"/>
    <mergeCell ref="A6:G6"/>
  </mergeCells>
  <conditionalFormatting sqref="H82:K82">
    <cfRule type="containsText" dxfId="2767" priority="54" operator="containsText" text="SUBSANAR">
      <formula>NOT(ISERROR(SEARCH("SUBSANAR",H82)))</formula>
    </cfRule>
  </conditionalFormatting>
  <conditionalFormatting sqref="H82:L82 N41:O41 H4:H16 O42">
    <cfRule type="cellIs" dxfId="2766" priority="66" operator="equal">
      <formula>"NO CUMPLE"</formula>
    </cfRule>
    <cfRule type="cellIs" dxfId="2765" priority="67" operator="equal">
      <formula>"CUMPLE"</formula>
    </cfRule>
    <cfRule type="cellIs" dxfId="2764" priority="68" operator="equal">
      <formula>100</formula>
    </cfRule>
  </conditionalFormatting>
  <conditionalFormatting sqref="L44">
    <cfRule type="cellIs" dxfId="2763" priority="72" operator="equal">
      <formula>"NO CUMPLE"</formula>
    </cfRule>
    <cfRule type="cellIs" dxfId="2762" priority="73" operator="equal">
      <formula>"CUMPLE"</formula>
    </cfRule>
    <cfRule type="cellIs" dxfId="2761" priority="74" operator="equal">
      <formula>100</formula>
    </cfRule>
  </conditionalFormatting>
  <conditionalFormatting sqref="L48:L49">
    <cfRule type="cellIs" dxfId="2760" priority="78" operator="equal">
      <formula>"NO CUMPLE"</formula>
    </cfRule>
    <cfRule type="cellIs" dxfId="2759" priority="79" operator="equal">
      <formula>"CUMPLE"</formula>
    </cfRule>
    <cfRule type="cellIs" dxfId="2758" priority="80" operator="equal">
      <formula>100</formula>
    </cfRule>
  </conditionalFormatting>
  <conditionalFormatting sqref="L53">
    <cfRule type="cellIs" dxfId="2757" priority="58" operator="equal">
      <formula>"NO CUMPLE"</formula>
    </cfRule>
    <cfRule type="cellIs" dxfId="2756" priority="59" operator="equal">
      <formula>"CUMPLE"</formula>
    </cfRule>
    <cfRule type="cellIs" dxfId="2755" priority="60" operator="equal">
      <formula>100</formula>
    </cfRule>
  </conditionalFormatting>
  <conditionalFormatting sqref="L56">
    <cfRule type="cellIs" dxfId="2754" priority="69" operator="equal">
      <formula>"NO CUMPLE"</formula>
    </cfRule>
    <cfRule type="cellIs" dxfId="2753" priority="70" operator="equal">
      <formula>"CUMPLE"</formula>
    </cfRule>
    <cfRule type="cellIs" dxfId="2752" priority="71" operator="equal">
      <formula>100</formula>
    </cfRule>
  </conditionalFormatting>
  <conditionalFormatting sqref="L64">
    <cfRule type="cellIs" dxfId="2751" priority="55" operator="equal">
      <formula>"NO CUMPLE"</formula>
    </cfRule>
    <cfRule type="cellIs" dxfId="2750" priority="56" operator="equal">
      <formula>"CUMPLE"</formula>
    </cfRule>
    <cfRule type="cellIs" dxfId="2749" priority="57" operator="equal">
      <formula>100</formula>
    </cfRule>
  </conditionalFormatting>
  <conditionalFormatting sqref="N21:N23">
    <cfRule type="cellIs" dxfId="2748" priority="61" operator="equal">
      <formula>"NO"</formula>
    </cfRule>
    <cfRule type="cellIs" dxfId="2747" priority="62" operator="equal">
      <formula>"SI"</formula>
    </cfRule>
  </conditionalFormatting>
  <conditionalFormatting sqref="N24">
    <cfRule type="cellIs" dxfId="2746" priority="63" operator="equal">
      <formula>"NO CUMPLE"</formula>
    </cfRule>
    <cfRule type="cellIs" dxfId="2745" priority="64" operator="equal">
      <formula>"CUMPLE"</formula>
    </cfRule>
    <cfRule type="cellIs" dxfId="2744" priority="65" operator="equal">
      <formula>100</formula>
    </cfRule>
  </conditionalFormatting>
  <conditionalFormatting sqref="N39">
    <cfRule type="cellIs" dxfId="2743" priority="84" operator="equal">
      <formula>"NO CUMPLE"</formula>
    </cfRule>
    <cfRule type="cellIs" dxfId="2742" priority="85" operator="equal">
      <formula>"CUMPLE"</formula>
    </cfRule>
    <cfRule type="cellIs" dxfId="2741" priority="86" operator="equal">
      <formula>100</formula>
    </cfRule>
  </conditionalFormatting>
  <conditionalFormatting sqref="N45:O45">
    <cfRule type="cellIs" dxfId="2740" priority="81" operator="equal">
      <formula>"NO CUMPLE"</formula>
    </cfRule>
    <cfRule type="cellIs" dxfId="2739" priority="82" operator="equal">
      <formula>"CUMPLE"</formula>
    </cfRule>
    <cfRule type="cellIs" dxfId="2738" priority="83" operator="equal">
      <formula>100</formula>
    </cfRule>
  </conditionalFormatting>
  <conditionalFormatting sqref="O48:O49">
    <cfRule type="cellIs" dxfId="2737" priority="75" operator="equal">
      <formula>"NO CUMPLE"</formula>
    </cfRule>
    <cfRule type="cellIs" dxfId="2736" priority="76" operator="equal">
      <formula>"CUMPLE"</formula>
    </cfRule>
    <cfRule type="cellIs" dxfId="2735" priority="77" operator="equal">
      <formula>100</formula>
    </cfRule>
  </conditionalFormatting>
  <conditionalFormatting sqref="I33:J35">
    <cfRule type="cellIs" dxfId="2734" priority="53" stopIfTrue="1" operator="greaterThan">
      <formula>0</formula>
    </cfRule>
  </conditionalFormatting>
  <conditionalFormatting sqref="N99">
    <cfRule type="cellIs" dxfId="2733" priority="50" operator="equal">
      <formula>"NO CUMPLE"</formula>
    </cfRule>
    <cfRule type="cellIs" dxfId="2732" priority="51" operator="equal">
      <formula>"CUMPLE"</formula>
    </cfRule>
    <cfRule type="cellIs" dxfId="2731" priority="52" operator="equal">
      <formula>100</formula>
    </cfRule>
  </conditionalFormatting>
  <conditionalFormatting sqref="H102:H106">
    <cfRule type="cellIs" dxfId="2730" priority="47" operator="equal">
      <formula>"NO CUMPLE"</formula>
    </cfRule>
    <cfRule type="cellIs" dxfId="2729" priority="48" operator="equal">
      <formula>"CUMPLE"</formula>
    </cfRule>
    <cfRule type="cellIs" dxfId="2728" priority="49" operator="equal">
      <formula>100</formula>
    </cfRule>
  </conditionalFormatting>
  <conditionalFormatting sqref="H107">
    <cfRule type="cellIs" dxfId="2727" priority="44" operator="equal">
      <formula>"NO CUMPLE"</formula>
    </cfRule>
    <cfRule type="cellIs" dxfId="2726" priority="45" operator="equal">
      <formula>"CUMPLE"</formula>
    </cfRule>
    <cfRule type="cellIs" dxfId="2725" priority="46" operator="equal">
      <formula>100</formula>
    </cfRule>
  </conditionalFormatting>
  <conditionalFormatting sqref="G102:G106">
    <cfRule type="cellIs" dxfId="2724" priority="43" operator="equal">
      <formula>"CAUSAL DE RECHAZO L"</formula>
    </cfRule>
  </conditionalFormatting>
  <conditionalFormatting sqref="H6">
    <cfRule type="cellIs" dxfId="2723" priority="40" operator="equal">
      <formula>"NO CUMPLE"</formula>
    </cfRule>
    <cfRule type="cellIs" dxfId="2722" priority="41" operator="equal">
      <formula>"CUMPLE"</formula>
    </cfRule>
    <cfRule type="cellIs" dxfId="2721" priority="42" operator="equal">
      <formula>100</formula>
    </cfRule>
  </conditionalFormatting>
  <conditionalFormatting sqref="G33">
    <cfRule type="cellIs" dxfId="2720" priority="37" operator="equal">
      <formula>"NO CUMPLE"</formula>
    </cfRule>
    <cfRule type="cellIs" dxfId="2719" priority="38" operator="equal">
      <formula>"CUMPLE"</formula>
    </cfRule>
    <cfRule type="cellIs" dxfId="2718" priority="39" operator="equal">
      <formula>100</formula>
    </cfRule>
  </conditionalFormatting>
  <conditionalFormatting sqref="G34">
    <cfRule type="cellIs" dxfId="2717" priority="34" operator="equal">
      <formula>"NO CUMPLE"</formula>
    </cfRule>
    <cfRule type="cellIs" dxfId="2716" priority="35" operator="equal">
      <formula>"CUMPLE"</formula>
    </cfRule>
    <cfRule type="cellIs" dxfId="2715" priority="36" operator="equal">
      <formula>100</formula>
    </cfRule>
  </conditionalFormatting>
  <conditionalFormatting sqref="G35:G37">
    <cfRule type="cellIs" dxfId="2714" priority="31" operator="equal">
      <formula>"NO CUMPLE"</formula>
    </cfRule>
    <cfRule type="cellIs" dxfId="2713" priority="32" operator="equal">
      <formula>"CUMPLE"</formula>
    </cfRule>
    <cfRule type="cellIs" dxfId="2712" priority="33" operator="equal">
      <formula>100</formula>
    </cfRule>
  </conditionalFormatting>
  <conditionalFormatting sqref="F33">
    <cfRule type="cellIs" dxfId="2711" priority="28" operator="equal">
      <formula>"NO CUMPLE"</formula>
    </cfRule>
    <cfRule type="cellIs" dxfId="2710" priority="29" operator="equal">
      <formula>"CUMPLE"</formula>
    </cfRule>
    <cfRule type="cellIs" dxfId="2709" priority="30" operator="equal">
      <formula>100</formula>
    </cfRule>
  </conditionalFormatting>
  <conditionalFormatting sqref="F34">
    <cfRule type="cellIs" dxfId="2708" priority="25" operator="equal">
      <formula>"NO CUMPLE"</formula>
    </cfRule>
    <cfRule type="cellIs" dxfId="2707" priority="26" operator="equal">
      <formula>"CUMPLE"</formula>
    </cfRule>
    <cfRule type="cellIs" dxfId="2706" priority="27" operator="equal">
      <formula>100</formula>
    </cfRule>
  </conditionalFormatting>
  <conditionalFormatting sqref="F35:F37">
    <cfRule type="cellIs" dxfId="2705" priority="22" operator="equal">
      <formula>"NO CUMPLE"</formula>
    </cfRule>
    <cfRule type="cellIs" dxfId="2704" priority="23" operator="equal">
      <formula>"CUMPLE"</formula>
    </cfRule>
    <cfRule type="cellIs" dxfId="2703" priority="24" operator="equal">
      <formula>100</formula>
    </cfRule>
  </conditionalFormatting>
  <conditionalFormatting sqref="F40">
    <cfRule type="cellIs" dxfId="2702" priority="19" operator="equal">
      <formula>"NO CUMPLE"</formula>
    </cfRule>
    <cfRule type="cellIs" dxfId="2701" priority="20" operator="equal">
      <formula>"CUMPLE"</formula>
    </cfRule>
    <cfRule type="cellIs" dxfId="2700" priority="21" operator="equal">
      <formula>100</formula>
    </cfRule>
  </conditionalFormatting>
  <conditionalFormatting sqref="N33">
    <cfRule type="cellIs" dxfId="2699" priority="16" operator="equal">
      <formula>"NO CUMPLE"</formula>
    </cfRule>
    <cfRule type="cellIs" dxfId="2698" priority="17" operator="equal">
      <formula>"CUMPLE"</formula>
    </cfRule>
    <cfRule type="cellIs" dxfId="2697" priority="18" operator="equal">
      <formula>100</formula>
    </cfRule>
  </conditionalFormatting>
  <conditionalFormatting sqref="N34">
    <cfRule type="cellIs" dxfId="2696" priority="13" operator="equal">
      <formula>"NO CUMPLE"</formula>
    </cfRule>
    <cfRule type="cellIs" dxfId="2695" priority="14" operator="equal">
      <formula>"CUMPLE"</formula>
    </cfRule>
    <cfRule type="cellIs" dxfId="2694" priority="15" operator="equal">
      <formula>100</formula>
    </cfRule>
  </conditionalFormatting>
  <conditionalFormatting sqref="N35 N37">
    <cfRule type="cellIs" dxfId="2693" priority="10" operator="equal">
      <formula>"NO CUMPLE"</formula>
    </cfRule>
    <cfRule type="cellIs" dxfId="2692" priority="11" operator="equal">
      <formula>"CUMPLE"</formula>
    </cfRule>
    <cfRule type="cellIs" dxfId="2691" priority="12" operator="equal">
      <formula>100</formula>
    </cfRule>
  </conditionalFormatting>
  <conditionalFormatting sqref="N36">
    <cfRule type="cellIs" dxfId="2690" priority="7" operator="equal">
      <formula>"NO CUMPLE"</formula>
    </cfRule>
    <cfRule type="cellIs" dxfId="2689" priority="8" operator="equal">
      <formula>"CUMPLE"</formula>
    </cfRule>
    <cfRule type="cellIs" dxfId="2688" priority="9" operator="equal">
      <formula>100</formula>
    </cfRule>
  </conditionalFormatting>
  <conditionalFormatting sqref="N40">
    <cfRule type="cellIs" dxfId="2687" priority="4" operator="equal">
      <formula>"NO CUMPLE"</formula>
    </cfRule>
    <cfRule type="cellIs" dxfId="2686" priority="5" operator="equal">
      <formula>"CUMPLE"</formula>
    </cfRule>
    <cfRule type="cellIs" dxfId="2685" priority="6" operator="equal">
      <formula>100</formula>
    </cfRule>
  </conditionalFormatting>
  <conditionalFormatting sqref="G40">
    <cfRule type="cellIs" dxfId="2684" priority="1" operator="equal">
      <formula>"NO CUMPLE"</formula>
    </cfRule>
    <cfRule type="cellIs" dxfId="2683" priority="2" operator="equal">
      <formula>"CUMPLE"</formula>
    </cfRule>
    <cfRule type="cellIs" dxfId="2682" priority="3" operator="equal">
      <formula>100</formula>
    </cfRule>
  </conditionalFormatting>
  <dataValidations count="10">
    <dataValidation type="list" allowBlank="1" showInputMessage="1" showErrorMessage="1" error="SELECCIONE A QUIEN CORRESPONDE ESTA EXPERIENCIA (INTEGRANTE)_x000a_" sqref="H33:H37" xr:uid="{00000000-0002-0000-0E00-000000000000}">
      <formula1>$V$21:$V$25</formula1>
    </dataValidation>
    <dataValidation type="list" allowBlank="1" showInputMessage="1" showErrorMessage="1" sqref="N21:N23" xr:uid="{00000000-0002-0000-0E00-000001000000}">
      <formula1>$R$2:$R$3</formula1>
    </dataValidation>
    <dataValidation type="list" allowBlank="1" showInputMessage="1" showErrorMessage="1" error="debe ser.. CUMPLE O NO CUMPLE" sqref="L44" xr:uid="{00000000-0002-0000-0E00-000002000000}">
      <formula1>$Q$2:$Q$3</formula1>
    </dataValidation>
    <dataValidation type="list" allowBlank="1" showInputMessage="1" showErrorMessage="1" sqref="L48:L49" xr:uid="{00000000-0002-0000-0E00-000003000000}">
      <formula1>$Q$19:$Q$21</formula1>
    </dataValidation>
    <dataValidation type="list" allowBlank="1" showInputMessage="1" showErrorMessage="1" error="SELECCIONE EL PRESUPUESTO A EVALUAR, EN LA LISTA DESPEGABLE._x000a_" sqref="H28:J28" xr:uid="{00000000-0002-0000-0E00-000004000000}">
      <formula1>$A$96:$A$106</formula1>
    </dataValidation>
    <dataValidation type="list" allowBlank="1" showInputMessage="1" showErrorMessage="1" sqref="L56" xr:uid="{00000000-0002-0000-0E00-000005000000}">
      <formula1>$U$1:$U$3</formula1>
    </dataValidation>
    <dataValidation type="list" allowBlank="1" showInputMessage="1" showErrorMessage="1" sqref="U1:U2" xr:uid="{00000000-0002-0000-0E00-000006000000}">
      <formula1>$U$1:$U$2</formula1>
    </dataValidation>
    <dataValidation type="list" allowBlank="1" showInputMessage="1" showErrorMessage="1" sqref="N45 N24 N33:N37 N99 H4:H16 F33:G37 H102:H107" xr:uid="{00000000-0002-0000-0E00-000007000000}">
      <formula1>$Q$2:$Q$3</formula1>
    </dataValidation>
    <dataValidation type="list" allowBlank="1" showInputMessage="1" showErrorMessage="1" sqref="L53:N53 L64:N64" xr:uid="{00000000-0002-0000-0E00-000008000000}">
      <formula1>$T$1:$T$3</formula1>
    </dataValidation>
    <dataValidation type="list" allowBlank="1" showInputMessage="1" showErrorMessage="1" sqref="H82:K82" xr:uid="{00000000-0002-0000-0E00-000009000000}">
      <formula1>$Q$23:$Q$25</formula1>
    </dataValidation>
  </dataValidations>
  <pageMargins left="0.7" right="0.7" top="0.75" bottom="0.75" header="0.3" footer="0.3"/>
  <pageSetup orientation="portrait"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BE129"/>
  <sheetViews>
    <sheetView topLeftCell="C1" zoomScale="40" zoomScaleNormal="40" workbookViewId="0">
      <selection activeCell="A98" sqref="A98:E98"/>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13</v>
      </c>
      <c r="B19" s="747" t="s">
        <v>351</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349</v>
      </c>
      <c r="I21" s="751"/>
      <c r="J21" s="368">
        <v>0.7</v>
      </c>
      <c r="K21" s="752" t="s">
        <v>34</v>
      </c>
      <c r="L21" s="752"/>
      <c r="M21" s="752"/>
      <c r="N21" s="368" t="s">
        <v>24</v>
      </c>
      <c r="O21" s="24" t="str">
        <f>+H21</f>
        <v>TOTAL INC SAS BIC</v>
      </c>
      <c r="P21" s="24"/>
      <c r="Q21" s="24">
        <v>0</v>
      </c>
      <c r="R21" s="24"/>
      <c r="S21" s="24"/>
      <c r="T21" s="24"/>
      <c r="U21" s="24"/>
      <c r="V21" s="369" t="str">
        <f>+H21</f>
        <v>TOTAL INC SAS BIC</v>
      </c>
      <c r="BA21" s="118">
        <v>8160015765</v>
      </c>
    </row>
    <row r="22" spans="1:54" ht="32.25" customHeight="1">
      <c r="A22" s="746"/>
      <c r="B22" s="748"/>
      <c r="C22" s="748"/>
      <c r="D22" s="748"/>
      <c r="E22" s="748"/>
      <c r="F22" s="748"/>
      <c r="G22" s="748"/>
      <c r="H22" s="751" t="s">
        <v>346</v>
      </c>
      <c r="I22" s="751"/>
      <c r="J22" s="368">
        <v>0.3</v>
      </c>
      <c r="K22" s="752" t="s">
        <v>35</v>
      </c>
      <c r="L22" s="752"/>
      <c r="M22" s="752"/>
      <c r="N22" s="368" t="s">
        <v>25</v>
      </c>
      <c r="O22" s="24" t="str">
        <f>+H22</f>
        <v>INFRAOBRAS INGENIERIA SAS</v>
      </c>
      <c r="P22" s="24"/>
      <c r="Q22" s="24"/>
      <c r="R22" s="24"/>
      <c r="S22" s="24"/>
      <c r="T22" s="24"/>
      <c r="U22" s="24"/>
      <c r="V22" s="369" t="str">
        <f>+H22</f>
        <v>INFRAOBRAS INGENIERIA SAS</v>
      </c>
      <c r="BA22" s="118">
        <v>8001696221</v>
      </c>
      <c r="BB22" s="2" t="s">
        <v>36</v>
      </c>
    </row>
    <row r="23" spans="1:54" ht="44.25" customHeight="1">
      <c r="A23" s="746"/>
      <c r="B23" s="748"/>
      <c r="C23" s="748"/>
      <c r="D23" s="748"/>
      <c r="E23" s="748"/>
      <c r="F23" s="748"/>
      <c r="G23" s="748"/>
      <c r="H23" s="751"/>
      <c r="I23" s="751"/>
      <c r="J23" s="368"/>
      <c r="K23" s="753" t="s">
        <v>37</v>
      </c>
      <c r="L23" s="753"/>
      <c r="M23" s="753"/>
      <c r="N23" s="368" t="s">
        <v>25</v>
      </c>
      <c r="O23" s="24">
        <f>+H23</f>
        <v>0</v>
      </c>
      <c r="P23" s="24"/>
      <c r="Q23" s="24" t="s">
        <v>38</v>
      </c>
      <c r="R23" s="24"/>
      <c r="S23" s="24"/>
      <c r="T23" s="24"/>
      <c r="U23" s="24"/>
      <c r="V23" s="369">
        <f>+H23</f>
        <v>0</v>
      </c>
      <c r="BA23" s="117">
        <v>8600320577</v>
      </c>
    </row>
    <row r="24" spans="1:54" ht="20.100000000000001" customHeight="1">
      <c r="A24" s="746"/>
      <c r="B24" s="748"/>
      <c r="C24" s="748"/>
      <c r="D24" s="748"/>
      <c r="E24" s="748"/>
      <c r="F24" s="748"/>
      <c r="G24" s="748"/>
      <c r="H24" s="757"/>
      <c r="I24" s="757"/>
      <c r="J24" s="371"/>
      <c r="K24" s="758" t="s">
        <v>18</v>
      </c>
      <c r="L24" s="758"/>
      <c r="M24" s="758"/>
      <c r="N24" s="759" t="s">
        <v>26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t="s">
        <v>121</v>
      </c>
      <c r="B33" s="353">
        <v>1</v>
      </c>
      <c r="C33" s="352">
        <v>37</v>
      </c>
      <c r="D33" s="351" t="s">
        <v>148</v>
      </c>
      <c r="E33" s="350" t="s">
        <v>350</v>
      </c>
      <c r="F33" s="230" t="s">
        <v>6</v>
      </c>
      <c r="G33" s="230" t="s">
        <v>6</v>
      </c>
      <c r="H33" s="312" t="s">
        <v>349</v>
      </c>
      <c r="I33" s="348">
        <v>41148</v>
      </c>
      <c r="J33" s="347">
        <v>41613</v>
      </c>
      <c r="K33" s="346">
        <v>1005.72</v>
      </c>
      <c r="L33" s="345">
        <v>0.4</v>
      </c>
      <c r="M33" s="344">
        <f>IF(AND(F33="CUMPLE",G33="CUMPLE"),(K33*L33),0)</f>
        <v>402.28800000000001</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354" t="s">
        <v>121</v>
      </c>
      <c r="B34" s="353">
        <v>2</v>
      </c>
      <c r="C34" s="352">
        <v>85</v>
      </c>
      <c r="D34" s="351" t="s">
        <v>348</v>
      </c>
      <c r="E34" s="350" t="s">
        <v>347</v>
      </c>
      <c r="F34" s="230" t="s">
        <v>26</v>
      </c>
      <c r="G34" s="230" t="s">
        <v>26</v>
      </c>
      <c r="H34" s="349" t="s">
        <v>346</v>
      </c>
      <c r="I34" s="348">
        <v>38947</v>
      </c>
      <c r="J34" s="347">
        <v>39429</v>
      </c>
      <c r="K34" s="346">
        <v>1350.24</v>
      </c>
      <c r="L34" s="345">
        <v>1</v>
      </c>
      <c r="M34" s="344">
        <f>IF(AND(F34="CUMPLE",G34="CUMPLE"),(K34*L34),0)</f>
        <v>0</v>
      </c>
      <c r="N34" s="230" t="s">
        <v>26</v>
      </c>
      <c r="O34" s="4"/>
      <c r="P34" s="4"/>
      <c r="Q34" s="16" t="str">
        <f>+IF(OR(N34="CUMPLE")*AND(M34&gt;=$Q$32),"CUMPLE","NO CUMPLE")</f>
        <v>NO CUMPLE</v>
      </c>
      <c r="R34" s="4"/>
      <c r="S34" s="12"/>
      <c r="U34" s="17">
        <v>2020</v>
      </c>
      <c r="V34" s="20">
        <v>877803</v>
      </c>
      <c r="BA34" s="323">
        <v>1996</v>
      </c>
      <c r="BB34" s="322">
        <v>142125</v>
      </c>
    </row>
    <row r="35" spans="1:55" ht="165" customHeight="1" thickBot="1">
      <c r="A35" s="354"/>
      <c r="B35" s="353">
        <v>3</v>
      </c>
      <c r="C35" s="352"/>
      <c r="D35" s="351"/>
      <c r="E35" s="350"/>
      <c r="F35" s="230" t="s">
        <v>6</v>
      </c>
      <c r="G35" s="230" t="s">
        <v>6</v>
      </c>
      <c r="H35" s="349"/>
      <c r="I35" s="348"/>
      <c r="J35" s="347"/>
      <c r="K35" s="346"/>
      <c r="L35" s="345"/>
      <c r="M35" s="344">
        <f>IF(AND(F35="CUMPLE",G35="CUMPLE"),(K35*L35),0)</f>
        <v>0</v>
      </c>
      <c r="N35" s="230" t="s">
        <v>6</v>
      </c>
      <c r="O35" s="4"/>
      <c r="P35" s="4"/>
      <c r="Q35" s="16" t="str">
        <f>+IF(OR(N35="CUMPLE")*AND(M35&gt;=$Q$32),"CUMPLE","NO CUMPLE")</f>
        <v>NO CUMPLE</v>
      </c>
      <c r="R35" s="4"/>
      <c r="S35" s="12"/>
      <c r="U35" s="17">
        <v>2019</v>
      </c>
      <c r="V35" s="20">
        <v>828116</v>
      </c>
      <c r="BA35" s="323">
        <v>1997</v>
      </c>
      <c r="BB35" s="322">
        <v>172005</v>
      </c>
    </row>
    <row r="36" spans="1:55" ht="130.5" customHeight="1" thickBot="1">
      <c r="A36" s="354"/>
      <c r="B36" s="353">
        <v>4</v>
      </c>
      <c r="C36" s="352"/>
      <c r="D36" s="351"/>
      <c r="E36" s="350"/>
      <c r="F36" s="230" t="s">
        <v>6</v>
      </c>
      <c r="G36" s="230" t="s">
        <v>6</v>
      </c>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v>5</v>
      </c>
      <c r="C37" s="352"/>
      <c r="D37" s="351"/>
      <c r="E37" s="350"/>
      <c r="F37" s="230" t="s">
        <v>6</v>
      </c>
      <c r="G37" s="230" t="s">
        <v>6</v>
      </c>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402.28800000000001</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402.28800000000001</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+E33</f>
        <v>12000104 - OH - 2012 NTERVENTORIA TECNICA Y ADMINISTRATIVA PARA
LAS OBRAS DE AMPLIACION Y EL MANTENIMIENTO DE
LA PISTA DEL AEROPUERTO GUILLERMO LEON
VALENCIA DE LA CIUDAD DE POPAYAN.</v>
      </c>
      <c r="E40" s="710"/>
      <c r="F40" s="230" t="str">
        <f t="shared" ref="F40:M40" si="0">+F33</f>
        <v>CUMPLE</v>
      </c>
      <c r="G40" s="230" t="str">
        <f t="shared" si="0"/>
        <v>CUMPLE</v>
      </c>
      <c r="H40" s="342" t="str">
        <f t="shared" si="0"/>
        <v>TOTAL INC SAS BIC</v>
      </c>
      <c r="I40" s="341">
        <f t="shared" si="0"/>
        <v>41148</v>
      </c>
      <c r="J40" s="341">
        <f t="shared" si="0"/>
        <v>41613</v>
      </c>
      <c r="K40" s="340">
        <f t="shared" si="0"/>
        <v>1005.72</v>
      </c>
      <c r="L40" s="339">
        <f t="shared" si="0"/>
        <v>0.4</v>
      </c>
      <c r="M40" s="338">
        <f t="shared" si="0"/>
        <v>402.28800000000001</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TOTAL INC SAS BIC</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INFRAOBRAS INGENIERIA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26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343.5" customHeight="1" thickBot="1">
      <c r="A84" s="698" t="s">
        <v>604</v>
      </c>
      <c r="B84" s="698"/>
      <c r="C84" s="698"/>
      <c r="D84" s="698"/>
      <c r="E84" s="698"/>
      <c r="F84" s="698"/>
      <c r="G84" s="698"/>
      <c r="H84" s="698"/>
      <c r="I84" s="698"/>
      <c r="J84" s="698"/>
      <c r="K84" s="698"/>
      <c r="L84" s="698"/>
      <c r="M84" s="698"/>
      <c r="N84" s="698"/>
      <c r="O84" s="6"/>
      <c r="P84" s="10"/>
      <c r="U84" s="21">
        <v>1990</v>
      </c>
      <c r="V84" s="22">
        <v>41025</v>
      </c>
    </row>
    <row r="85" spans="1:22">
      <c r="A85" s="698"/>
      <c r="B85" s="698"/>
      <c r="C85" s="698"/>
      <c r="D85" s="698"/>
      <c r="E85" s="698"/>
      <c r="F85" s="698"/>
      <c r="G85" s="698"/>
      <c r="H85" s="698"/>
      <c r="I85" s="698"/>
      <c r="J85" s="698"/>
      <c r="K85" s="698"/>
      <c r="L85" s="698"/>
      <c r="M85" s="698"/>
      <c r="N85" s="698"/>
      <c r="O85" s="6"/>
      <c r="P85" s="10"/>
    </row>
    <row r="86" spans="1:22">
      <c r="A86" s="698"/>
      <c r="B86" s="698"/>
      <c r="C86" s="698"/>
      <c r="D86" s="698"/>
      <c r="E86" s="698"/>
      <c r="F86" s="698"/>
      <c r="G86" s="698"/>
      <c r="H86" s="698"/>
      <c r="I86" s="698"/>
      <c r="J86" s="698"/>
      <c r="K86" s="698"/>
      <c r="L86" s="698"/>
      <c r="M86" s="698"/>
      <c r="N86" s="698"/>
      <c r="O86" s="6"/>
      <c r="P86" s="10"/>
    </row>
    <row r="87" spans="1:22">
      <c r="A87" s="698"/>
      <c r="B87" s="698"/>
      <c r="C87" s="698"/>
      <c r="D87" s="698"/>
      <c r="E87" s="698"/>
      <c r="F87" s="698"/>
      <c r="G87" s="698"/>
      <c r="H87" s="698"/>
      <c r="I87" s="698"/>
      <c r="J87" s="698"/>
      <c r="K87" s="698"/>
      <c r="L87" s="698"/>
      <c r="M87" s="698"/>
      <c r="N87" s="698"/>
      <c r="O87" s="6"/>
      <c r="P87" s="10"/>
    </row>
    <row r="88" spans="1:22">
      <c r="A88" s="698"/>
      <c r="B88" s="698"/>
      <c r="C88" s="698"/>
      <c r="D88" s="698"/>
      <c r="E88" s="698"/>
      <c r="F88" s="698"/>
      <c r="G88" s="698"/>
      <c r="H88" s="698"/>
      <c r="I88" s="698"/>
      <c r="J88" s="698"/>
      <c r="K88" s="698"/>
      <c r="L88" s="698"/>
      <c r="M88" s="698"/>
      <c r="N88" s="698"/>
      <c r="O88" s="6"/>
      <c r="P88" s="10"/>
    </row>
    <row r="89" spans="1:22">
      <c r="A89" s="698"/>
      <c r="B89" s="698"/>
      <c r="C89" s="698"/>
      <c r="D89" s="698"/>
      <c r="E89" s="698"/>
      <c r="F89" s="698"/>
      <c r="G89" s="698"/>
      <c r="H89" s="698"/>
      <c r="I89" s="698"/>
      <c r="J89" s="698"/>
      <c r="K89" s="698"/>
      <c r="L89" s="698"/>
      <c r="M89" s="698"/>
      <c r="N89" s="698"/>
      <c r="O89" s="6"/>
      <c r="P89" s="10"/>
    </row>
    <row r="90" spans="1:22">
      <c r="A90" s="698"/>
      <c r="B90" s="698"/>
      <c r="C90" s="698"/>
      <c r="D90" s="698"/>
      <c r="E90" s="698"/>
      <c r="F90" s="698"/>
      <c r="G90" s="698"/>
      <c r="H90" s="698"/>
      <c r="I90" s="698"/>
      <c r="J90" s="698"/>
      <c r="K90" s="698"/>
      <c r="L90" s="698"/>
      <c r="M90" s="698"/>
      <c r="N90" s="698"/>
      <c r="O90" s="6"/>
      <c r="P90" s="10"/>
    </row>
    <row r="91" spans="1:22">
      <c r="A91" s="698"/>
      <c r="B91" s="698"/>
      <c r="C91" s="698"/>
      <c r="D91" s="698"/>
      <c r="E91" s="698"/>
      <c r="F91" s="698"/>
      <c r="G91" s="698"/>
      <c r="H91" s="698"/>
      <c r="I91" s="698"/>
      <c r="J91" s="698"/>
      <c r="K91" s="698"/>
      <c r="L91" s="698"/>
      <c r="M91" s="698"/>
      <c r="N91" s="698"/>
      <c r="O91" s="6"/>
      <c r="P91" s="10"/>
    </row>
    <row r="92" spans="1:22">
      <c r="A92" s="698"/>
      <c r="B92" s="698"/>
      <c r="C92" s="698"/>
      <c r="D92" s="698"/>
      <c r="E92" s="698"/>
      <c r="F92" s="698"/>
      <c r="G92" s="698"/>
      <c r="H92" s="698"/>
      <c r="I92" s="698"/>
      <c r="J92" s="698"/>
      <c r="K92" s="698"/>
      <c r="L92" s="698"/>
      <c r="M92" s="698"/>
      <c r="N92" s="698"/>
      <c r="O92" s="6"/>
      <c r="P92" s="10"/>
    </row>
    <row r="93" spans="1:22">
      <c r="A93" s="698"/>
      <c r="B93" s="698"/>
      <c r="C93" s="698"/>
      <c r="D93" s="698"/>
      <c r="E93" s="698"/>
      <c r="F93" s="698"/>
      <c r="G93" s="698"/>
      <c r="H93" s="698"/>
      <c r="I93" s="698"/>
      <c r="J93" s="698"/>
      <c r="K93" s="698"/>
      <c r="L93" s="698"/>
      <c r="M93" s="698"/>
      <c r="N93" s="698"/>
      <c r="O93" s="6"/>
      <c r="P93" s="10"/>
    </row>
    <row r="94" spans="1:22">
      <c r="A94" s="698"/>
      <c r="B94" s="698"/>
      <c r="C94" s="698"/>
      <c r="D94" s="698"/>
      <c r="E94" s="698"/>
      <c r="F94" s="698"/>
      <c r="G94" s="698"/>
      <c r="H94" s="698"/>
      <c r="I94" s="698"/>
      <c r="J94" s="698"/>
      <c r="K94" s="698"/>
      <c r="L94" s="698"/>
      <c r="M94" s="698"/>
      <c r="N94" s="698"/>
      <c r="O94" s="6"/>
      <c r="P94" s="10"/>
    </row>
    <row r="95" spans="1:22">
      <c r="A95" s="698"/>
      <c r="B95" s="698"/>
      <c r="C95" s="698"/>
      <c r="D95" s="698"/>
      <c r="E95" s="698"/>
      <c r="F95" s="698"/>
      <c r="G95" s="698"/>
      <c r="H95" s="698"/>
      <c r="I95" s="698"/>
      <c r="J95" s="698"/>
      <c r="K95" s="698"/>
      <c r="L95" s="698"/>
      <c r="M95" s="698"/>
      <c r="N95" s="698"/>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16063000</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105000000</v>
      </c>
      <c r="G104" s="312" t="str">
        <f>+IF(F104&gt;E104, "CAUSAL DE RECHAZO M", "CUMPLE")</f>
        <v>CUMPLE</v>
      </c>
      <c r="H104" s="311" t="s">
        <v>6</v>
      </c>
    </row>
    <row r="105" spans="1:16" ht="39" customHeight="1">
      <c r="A105" s="315">
        <v>4</v>
      </c>
      <c r="B105" s="690" t="s">
        <v>140</v>
      </c>
      <c r="C105" s="650"/>
      <c r="D105" s="651"/>
      <c r="E105" s="316">
        <v>77258613</v>
      </c>
      <c r="F105" s="313">
        <v>77258613</v>
      </c>
      <c r="G105" s="312" t="str">
        <f>+IF(F105&gt;E105, "CAUSAL DE RECHAZO M", "CUMPLE")</f>
        <v>CUMPLE</v>
      </c>
      <c r="H105" s="311" t="s">
        <v>6</v>
      </c>
    </row>
    <row r="106" spans="1:16" ht="46.5" customHeight="1">
      <c r="A106" s="315">
        <v>5</v>
      </c>
      <c r="B106" s="667" t="s">
        <v>84</v>
      </c>
      <c r="C106" s="667"/>
      <c r="D106" s="667"/>
      <c r="E106" s="314">
        <v>684325699</v>
      </c>
      <c r="F106" s="313">
        <f>+ROUND((F105+F104+F103+F102)*0.19+F102+F103+F104+F105,0)</f>
        <v>684323319</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B106:D106"/>
    <mergeCell ref="E107:G107"/>
    <mergeCell ref="A99:E99"/>
    <mergeCell ref="F99:M99"/>
    <mergeCell ref="A100:H100"/>
    <mergeCell ref="B101:D101"/>
    <mergeCell ref="I101:N101"/>
    <mergeCell ref="B102:D102"/>
    <mergeCell ref="A75:K80"/>
    <mergeCell ref="L75:N80"/>
    <mergeCell ref="A81:N81"/>
    <mergeCell ref="A82:G82"/>
    <mergeCell ref="H82:K82"/>
    <mergeCell ref="L82:N82"/>
    <mergeCell ref="B105:D105"/>
    <mergeCell ref="A83:N83"/>
    <mergeCell ref="A97:E97"/>
    <mergeCell ref="F97:N97"/>
    <mergeCell ref="A98:E98"/>
    <mergeCell ref="F98:N98"/>
    <mergeCell ref="B103:D103"/>
    <mergeCell ref="B104:D104"/>
    <mergeCell ref="A84:N95"/>
  </mergeCells>
  <conditionalFormatting sqref="F33:G37">
    <cfRule type="cellIs" dxfId="2681" priority="10" operator="equal">
      <formula>"NO CUMPLE"</formula>
    </cfRule>
    <cfRule type="cellIs" dxfId="2680" priority="11" operator="equal">
      <formula>"CUMPLE"</formula>
    </cfRule>
    <cfRule type="cellIs" dxfId="2679" priority="12" operator="equal">
      <formula>100</formula>
    </cfRule>
  </conditionalFormatting>
  <conditionalFormatting sqref="F40:G40">
    <cfRule type="cellIs" dxfId="2678" priority="1" operator="equal">
      <formula>"NO CUMPLE"</formula>
    </cfRule>
    <cfRule type="cellIs" dxfId="2677" priority="2" operator="equal">
      <formula>"CUMPLE"</formula>
    </cfRule>
    <cfRule type="cellIs" dxfId="2676" priority="3" operator="equal">
      <formula>100</formula>
    </cfRule>
  </conditionalFormatting>
  <conditionalFormatting sqref="G102:G106">
    <cfRule type="cellIs" dxfId="2675" priority="16" operator="equal">
      <formula>"CAUSAL DE RECHAZO L"</formula>
    </cfRule>
  </conditionalFormatting>
  <conditionalFormatting sqref="H4:H16">
    <cfRule type="cellIs" dxfId="2674" priority="13" operator="equal">
      <formula>"NO CUMPLE"</formula>
    </cfRule>
    <cfRule type="cellIs" dxfId="2673" priority="14" operator="equal">
      <formula>"CUMPLE"</formula>
    </cfRule>
    <cfRule type="cellIs" dxfId="2672" priority="15" operator="equal">
      <formula>100</formula>
    </cfRule>
  </conditionalFormatting>
  <conditionalFormatting sqref="H102:H107">
    <cfRule type="cellIs" dxfId="2671" priority="17" operator="equal">
      <formula>"NO CUMPLE"</formula>
    </cfRule>
    <cfRule type="cellIs" dxfId="2670" priority="18" operator="equal">
      <formula>"CUMPLE"</formula>
    </cfRule>
    <cfRule type="cellIs" dxfId="2669" priority="19" operator="equal">
      <formula>100</formula>
    </cfRule>
  </conditionalFormatting>
  <conditionalFormatting sqref="H82:K82">
    <cfRule type="containsText" dxfId="2668" priority="24" operator="containsText" text="SUBSANAR">
      <formula>NOT(ISERROR(SEARCH("SUBSANAR",H82)))</formula>
    </cfRule>
  </conditionalFormatting>
  <conditionalFormatting sqref="H82:L82 N41:O41 O42">
    <cfRule type="cellIs" dxfId="2667" priority="36" operator="equal">
      <formula>"NO CUMPLE"</formula>
    </cfRule>
    <cfRule type="cellIs" dxfId="2666" priority="37" operator="equal">
      <formula>"CUMPLE"</formula>
    </cfRule>
    <cfRule type="cellIs" dxfId="2665" priority="38" operator="equal">
      <formula>100</formula>
    </cfRule>
  </conditionalFormatting>
  <conditionalFormatting sqref="I33:J35">
    <cfRule type="cellIs" dxfId="2664" priority="23" stopIfTrue="1" operator="greaterThan">
      <formula>0</formula>
    </cfRule>
  </conditionalFormatting>
  <conditionalFormatting sqref="L44">
    <cfRule type="cellIs" dxfId="2663" priority="42" operator="equal">
      <formula>"NO CUMPLE"</formula>
    </cfRule>
    <cfRule type="cellIs" dxfId="2662" priority="43" operator="equal">
      <formula>"CUMPLE"</formula>
    </cfRule>
    <cfRule type="cellIs" dxfId="2661" priority="44" operator="equal">
      <formula>100</formula>
    </cfRule>
  </conditionalFormatting>
  <conditionalFormatting sqref="L48:L49">
    <cfRule type="cellIs" dxfId="2660" priority="48" operator="equal">
      <formula>"NO CUMPLE"</formula>
    </cfRule>
    <cfRule type="cellIs" dxfId="2659" priority="49" operator="equal">
      <formula>"CUMPLE"</formula>
    </cfRule>
    <cfRule type="cellIs" dxfId="2658" priority="50" operator="equal">
      <formula>100</formula>
    </cfRule>
  </conditionalFormatting>
  <conditionalFormatting sqref="L53">
    <cfRule type="cellIs" dxfId="2657" priority="28" operator="equal">
      <formula>"NO CUMPLE"</formula>
    </cfRule>
    <cfRule type="cellIs" dxfId="2656" priority="29" operator="equal">
      <formula>"CUMPLE"</formula>
    </cfRule>
    <cfRule type="cellIs" dxfId="2655" priority="30" operator="equal">
      <formula>100</formula>
    </cfRule>
  </conditionalFormatting>
  <conditionalFormatting sqref="L56">
    <cfRule type="cellIs" dxfId="2654" priority="39" operator="equal">
      <formula>"NO CUMPLE"</formula>
    </cfRule>
    <cfRule type="cellIs" dxfId="2653" priority="40" operator="equal">
      <formula>"CUMPLE"</formula>
    </cfRule>
    <cfRule type="cellIs" dxfId="2652" priority="41" operator="equal">
      <formula>100</formula>
    </cfRule>
  </conditionalFormatting>
  <conditionalFormatting sqref="L64">
    <cfRule type="cellIs" dxfId="2651" priority="25" operator="equal">
      <formula>"NO CUMPLE"</formula>
    </cfRule>
    <cfRule type="cellIs" dxfId="2650" priority="26" operator="equal">
      <formula>"CUMPLE"</formula>
    </cfRule>
    <cfRule type="cellIs" dxfId="2649" priority="27" operator="equal">
      <formula>100</formula>
    </cfRule>
  </conditionalFormatting>
  <conditionalFormatting sqref="N21:N23">
    <cfRule type="cellIs" dxfId="2648" priority="31" operator="equal">
      <formula>"NO"</formula>
    </cfRule>
    <cfRule type="cellIs" dxfId="2647" priority="32" operator="equal">
      <formula>"SI"</formula>
    </cfRule>
  </conditionalFormatting>
  <conditionalFormatting sqref="N24">
    <cfRule type="cellIs" dxfId="2646" priority="33" operator="equal">
      <formula>"NO CUMPLE"</formula>
    </cfRule>
    <cfRule type="cellIs" dxfId="2645" priority="34" operator="equal">
      <formula>"CUMPLE"</formula>
    </cfRule>
    <cfRule type="cellIs" dxfId="2644" priority="35" operator="equal">
      <formula>100</formula>
    </cfRule>
  </conditionalFormatting>
  <conditionalFormatting sqref="N33:N37">
    <cfRule type="cellIs" dxfId="2643" priority="7" operator="equal">
      <formula>"NO CUMPLE"</formula>
    </cfRule>
    <cfRule type="cellIs" dxfId="2642" priority="8" operator="equal">
      <formula>"CUMPLE"</formula>
    </cfRule>
    <cfRule type="cellIs" dxfId="2641" priority="9" operator="equal">
      <formula>100</formula>
    </cfRule>
  </conditionalFormatting>
  <conditionalFormatting sqref="N39:N40">
    <cfRule type="cellIs" dxfId="2640" priority="4" operator="equal">
      <formula>"NO CUMPLE"</formula>
    </cfRule>
    <cfRule type="cellIs" dxfId="2639" priority="5" operator="equal">
      <formula>"CUMPLE"</formula>
    </cfRule>
    <cfRule type="cellIs" dxfId="2638" priority="6" operator="equal">
      <formula>100</formula>
    </cfRule>
  </conditionalFormatting>
  <conditionalFormatting sqref="N99">
    <cfRule type="cellIs" dxfId="2637" priority="20" operator="equal">
      <formula>"NO CUMPLE"</formula>
    </cfRule>
    <cfRule type="cellIs" dxfId="2636" priority="21" operator="equal">
      <formula>"CUMPLE"</formula>
    </cfRule>
    <cfRule type="cellIs" dxfId="2635" priority="22" operator="equal">
      <formula>100</formula>
    </cfRule>
  </conditionalFormatting>
  <conditionalFormatting sqref="N45:O45">
    <cfRule type="cellIs" dxfId="2634" priority="51" operator="equal">
      <formula>"NO CUMPLE"</formula>
    </cfRule>
    <cfRule type="cellIs" dxfId="2633" priority="52" operator="equal">
      <formula>"CUMPLE"</formula>
    </cfRule>
    <cfRule type="cellIs" dxfId="2632" priority="53" operator="equal">
      <formula>100</formula>
    </cfRule>
  </conditionalFormatting>
  <conditionalFormatting sqref="O48:O49">
    <cfRule type="cellIs" dxfId="2631" priority="45" operator="equal">
      <formula>"NO CUMPLE"</formula>
    </cfRule>
    <cfRule type="cellIs" dxfId="2630" priority="46" operator="equal">
      <formula>"CUMPLE"</formula>
    </cfRule>
    <cfRule type="cellIs" dxfId="2629" priority="47" operator="equal">
      <formula>100</formula>
    </cfRule>
  </conditionalFormatting>
  <dataValidations count="10">
    <dataValidation type="list" allowBlank="1" showInputMessage="1" showErrorMessage="1" error="SELECCIONE A QUIEN CORRESPONDE ESTA EXPERIENCIA (INTEGRANTE)_x000a_" sqref="H33:H37" xr:uid="{00000000-0002-0000-0F00-000000000000}">
      <formula1>$V$21:$V$25</formula1>
    </dataValidation>
    <dataValidation type="list" allowBlank="1" showInputMessage="1" showErrorMessage="1" sqref="N21:N23" xr:uid="{00000000-0002-0000-0F00-000001000000}">
      <formula1>$R$2:$R$3</formula1>
    </dataValidation>
    <dataValidation type="list" allowBlank="1" showInputMessage="1" showErrorMessage="1" error="debe ser.. CUMPLE O NO CUMPLE" sqref="L44" xr:uid="{00000000-0002-0000-0F00-000002000000}">
      <formula1>$Q$2:$Q$3</formula1>
    </dataValidation>
    <dataValidation type="list" allowBlank="1" showInputMessage="1" showErrorMessage="1" sqref="L48:L49" xr:uid="{00000000-0002-0000-0F00-000003000000}">
      <formula1>$Q$19:$Q$21</formula1>
    </dataValidation>
    <dataValidation type="list" allowBlank="1" showInputMessage="1" showErrorMessage="1" error="SELECCIONE EL PRESUPUESTO A EVALUAR, EN LA LISTA DESPEGABLE._x000a_" sqref="H28:J28" xr:uid="{00000000-0002-0000-0F00-000004000000}">
      <formula1>$A$96:$A$106</formula1>
    </dataValidation>
    <dataValidation type="list" allowBlank="1" showInputMessage="1" showErrorMessage="1" sqref="L56" xr:uid="{00000000-0002-0000-0F00-000005000000}">
      <formula1>$U$1:$U$3</formula1>
    </dataValidation>
    <dataValidation type="list" allowBlank="1" showInputMessage="1" showErrorMessage="1" sqref="U1:U2" xr:uid="{00000000-0002-0000-0F00-000006000000}">
      <formula1>$U$1:$U$2</formula1>
    </dataValidation>
    <dataValidation type="list" allowBlank="1" showInputMessage="1" showErrorMessage="1" sqref="N45 N24 N33:N37 N99 H4:H16 F33:G37 H102:H107" xr:uid="{00000000-0002-0000-0F00-000007000000}">
      <formula1>$Q$2:$Q$3</formula1>
    </dataValidation>
    <dataValidation type="list" allowBlank="1" showInputMessage="1" showErrorMessage="1" sqref="L53:N53 L64:N64" xr:uid="{00000000-0002-0000-0F00-000008000000}">
      <formula1>$T$1:$T$3</formula1>
    </dataValidation>
    <dataValidation type="list" allowBlank="1" showInputMessage="1" showErrorMessage="1" sqref="H82:K82" xr:uid="{00000000-0002-0000-0F00-000009000000}">
      <formula1>$Q$23:$Q$25</formula1>
    </dataValidation>
  </dataValidations>
  <pageMargins left="0.7" right="0.7" top="0.75" bottom="0.75" header="0.3" footer="0.3"/>
  <pageSetup orientation="portrait"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BE129"/>
  <sheetViews>
    <sheetView topLeftCell="A31" zoomScale="30" zoomScaleNormal="30" workbookViewId="0">
      <selection activeCell="E34" sqref="E3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14</v>
      </c>
      <c r="B19" s="747" t="s">
        <v>357</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352</v>
      </c>
      <c r="I21" s="751"/>
      <c r="J21" s="368">
        <v>0.9</v>
      </c>
      <c r="K21" s="752" t="s">
        <v>34</v>
      </c>
      <c r="L21" s="752"/>
      <c r="M21" s="752"/>
      <c r="N21" s="368" t="s">
        <v>24</v>
      </c>
      <c r="O21" s="24" t="str">
        <f>+H21</f>
        <v>AESA PROYECTOS SAS</v>
      </c>
      <c r="P21" s="24"/>
      <c r="Q21" s="24">
        <v>0</v>
      </c>
      <c r="R21" s="24"/>
      <c r="S21" s="24"/>
      <c r="T21" s="24"/>
      <c r="U21" s="24"/>
      <c r="V21" s="369" t="str">
        <f>+H21</f>
        <v>AESA PROYECTOS SAS</v>
      </c>
      <c r="BA21" s="118">
        <v>8160015765</v>
      </c>
    </row>
    <row r="22" spans="1:54" ht="32.25" customHeight="1">
      <c r="A22" s="746"/>
      <c r="B22" s="748"/>
      <c r="C22" s="748"/>
      <c r="D22" s="748"/>
      <c r="E22" s="748"/>
      <c r="F22" s="748"/>
      <c r="G22" s="748"/>
      <c r="H22" s="751" t="s">
        <v>356</v>
      </c>
      <c r="I22" s="751"/>
      <c r="J22" s="368">
        <v>0.1</v>
      </c>
      <c r="K22" s="752" t="s">
        <v>35</v>
      </c>
      <c r="L22" s="752"/>
      <c r="M22" s="752"/>
      <c r="N22" s="368" t="s">
        <v>24</v>
      </c>
      <c r="O22" s="24" t="str">
        <f>+H22</f>
        <v>OCCAS INGENIERIA SAS</v>
      </c>
      <c r="P22" s="24"/>
      <c r="Q22" s="24"/>
      <c r="R22" s="24"/>
      <c r="S22" s="24"/>
      <c r="T22" s="24"/>
      <c r="U22" s="24"/>
      <c r="V22" s="369" t="str">
        <f>+H22</f>
        <v>OCCAS INGENIERIA SAS</v>
      </c>
      <c r="BA22" s="118">
        <v>8001696221</v>
      </c>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v>8600320577</v>
      </c>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t="s">
        <v>121</v>
      </c>
      <c r="B33" s="353">
        <v>1</v>
      </c>
      <c r="C33" s="352">
        <v>4</v>
      </c>
      <c r="D33" s="351" t="s">
        <v>148</v>
      </c>
      <c r="E33" s="480" t="s">
        <v>355</v>
      </c>
      <c r="F33" s="230" t="s">
        <v>6</v>
      </c>
      <c r="G33" s="230" t="s">
        <v>6</v>
      </c>
      <c r="H33" s="312" t="s">
        <v>352</v>
      </c>
      <c r="I33" s="348">
        <v>36576</v>
      </c>
      <c r="J33" s="347">
        <v>36694</v>
      </c>
      <c r="K33" s="346">
        <v>152.4</v>
      </c>
      <c r="L33" s="345">
        <v>0.4</v>
      </c>
      <c r="M33" s="344">
        <f>IF(AND(F33="CUMPLE",G33="CUMPLE"),(K33*L33),0)</f>
        <v>60.960000000000008</v>
      </c>
      <c r="N33" s="230" t="s">
        <v>6</v>
      </c>
      <c r="O33" s="4"/>
      <c r="P33" s="4"/>
      <c r="Q33" s="16" t="str">
        <f>+IF(OR(N33="CUMPLE")*AND(M33&gt;=$Q$32),"CUMPLE","NO CUMPLE")</f>
        <v>NO CUMPLE</v>
      </c>
      <c r="R33" s="4"/>
      <c r="S33" s="12"/>
      <c r="U33" s="18">
        <v>2021</v>
      </c>
      <c r="V33" s="19">
        <v>908526</v>
      </c>
      <c r="BA33" s="323">
        <v>1995</v>
      </c>
      <c r="BB33" s="322">
        <v>118933.5</v>
      </c>
    </row>
    <row r="34" spans="1:55" ht="113.25" customHeight="1" thickBot="1">
      <c r="A34" s="354" t="s">
        <v>121</v>
      </c>
      <c r="B34" s="353">
        <v>2</v>
      </c>
      <c r="C34" s="352">
        <v>32</v>
      </c>
      <c r="D34" s="351" t="s">
        <v>148</v>
      </c>
      <c r="E34" s="418" t="s">
        <v>354</v>
      </c>
      <c r="F34" s="230" t="s">
        <v>6</v>
      </c>
      <c r="G34" s="230" t="s">
        <v>6</v>
      </c>
      <c r="H34" s="312" t="s">
        <v>352</v>
      </c>
      <c r="I34" s="348">
        <v>40219</v>
      </c>
      <c r="J34" s="347">
        <v>40488</v>
      </c>
      <c r="K34" s="346">
        <v>750.79</v>
      </c>
      <c r="L34" s="345">
        <v>0.4</v>
      </c>
      <c r="M34" s="344">
        <f>IF(AND(F34="CUMPLE",G34="CUMPLE"),(K34*L34),0)</f>
        <v>300.31599999999997</v>
      </c>
      <c r="N34" s="230" t="s">
        <v>6</v>
      </c>
      <c r="O34" s="4"/>
      <c r="P34" s="4"/>
      <c r="Q34" s="16" t="str">
        <f>+IF(OR(N34="CUMPLE")*AND(M34&gt;=$Q$32),"CUMPLE","NO CUMPLE")</f>
        <v>CUMPLE</v>
      </c>
      <c r="R34" s="4"/>
      <c r="S34" s="12"/>
      <c r="U34" s="17">
        <v>2020</v>
      </c>
      <c r="V34" s="20">
        <v>877803</v>
      </c>
      <c r="BA34" s="323">
        <v>1996</v>
      </c>
      <c r="BB34" s="322">
        <v>142125</v>
      </c>
    </row>
    <row r="35" spans="1:55" ht="208.5" customHeight="1" thickBot="1">
      <c r="A35" s="354" t="s">
        <v>121</v>
      </c>
      <c r="B35" s="353">
        <v>3</v>
      </c>
      <c r="C35" s="352">
        <v>78</v>
      </c>
      <c r="D35" s="351" t="s">
        <v>147</v>
      </c>
      <c r="E35" s="480" t="s">
        <v>353</v>
      </c>
      <c r="F35" s="230" t="s">
        <v>6</v>
      </c>
      <c r="G35" s="230" t="s">
        <v>6</v>
      </c>
      <c r="H35" s="312" t="s">
        <v>352</v>
      </c>
      <c r="I35" s="348">
        <v>41564</v>
      </c>
      <c r="J35" s="347">
        <v>42582</v>
      </c>
      <c r="K35" s="346">
        <v>6919.92</v>
      </c>
      <c r="L35" s="345">
        <v>0.4</v>
      </c>
      <c r="M35" s="344">
        <f>IF(AND(F35="CUMPLE",G35="CUMPLE"),(K35*L35),0)</f>
        <v>2767.9680000000003</v>
      </c>
      <c r="N35" s="230" t="s">
        <v>6</v>
      </c>
      <c r="O35" s="4"/>
      <c r="P35" s="4"/>
      <c r="Q35" s="16" t="str">
        <f>+IF(OR(N35="CUMPLE")*AND(M35&gt;=$Q$32),"CUMPLE","NO CUMPLE")</f>
        <v>CUMPLE</v>
      </c>
      <c r="R35" s="4"/>
      <c r="S35" s="12"/>
      <c r="U35" s="17">
        <v>2019</v>
      </c>
      <c r="V35" s="20">
        <v>828116</v>
      </c>
      <c r="BA35" s="323">
        <v>1997</v>
      </c>
      <c r="BB35" s="322">
        <v>172005</v>
      </c>
    </row>
    <row r="36" spans="1:55" ht="130.5" customHeight="1" thickBot="1">
      <c r="A36" s="354"/>
      <c r="B36" s="353">
        <v>4</v>
      </c>
      <c r="C36" s="352"/>
      <c r="D36" s="351"/>
      <c r="E36" s="350"/>
      <c r="F36" s="230" t="s">
        <v>6</v>
      </c>
      <c r="G36" s="230" t="s">
        <v>6</v>
      </c>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v>5</v>
      </c>
      <c r="C37" s="352"/>
      <c r="D37" s="351"/>
      <c r="E37" s="350"/>
      <c r="F37" s="230" t="s">
        <v>6</v>
      </c>
      <c r="G37" s="230" t="s">
        <v>6</v>
      </c>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3129.2440000000001</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1043.0813333333333</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+E34</f>
        <v>INTERVENTORÍA TÉCNICA Y ADMINISTRATIVA PARA EL MANTENIMIENTO DE LA PISTA Y AMPLIACIÓN DE LA PLATAFORMA DEL AEROPUERTO DE ARAUCA</v>
      </c>
      <c r="E40" s="710"/>
      <c r="F40" s="230" t="str">
        <f t="shared" ref="F40:M40" si="0">+F34</f>
        <v>CUMPLE</v>
      </c>
      <c r="G40" s="230" t="str">
        <f t="shared" si="0"/>
        <v>CUMPLE</v>
      </c>
      <c r="H40" s="342" t="str">
        <f t="shared" si="0"/>
        <v>AESA PROYECTOS SAS</v>
      </c>
      <c r="I40" s="341">
        <f t="shared" si="0"/>
        <v>40219</v>
      </c>
      <c r="J40" s="341">
        <f t="shared" si="0"/>
        <v>40488</v>
      </c>
      <c r="K40" s="340">
        <f t="shared" si="0"/>
        <v>750.79</v>
      </c>
      <c r="L40" s="339">
        <f t="shared" si="0"/>
        <v>0.4</v>
      </c>
      <c r="M40" s="338">
        <f t="shared" si="0"/>
        <v>300.31599999999997</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AESA PROYECTOS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OCCAS INGENIERIA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0" t="s">
        <v>592</v>
      </c>
      <c r="B84" s="653"/>
      <c r="C84" s="653"/>
      <c r="D84" s="653"/>
      <c r="E84" s="653"/>
      <c r="F84" s="653"/>
      <c r="G84" s="653"/>
      <c r="H84" s="653"/>
      <c r="I84" s="653"/>
      <c r="J84" s="653"/>
      <c r="K84" s="653"/>
      <c r="L84" s="653"/>
      <c r="M84" s="653"/>
      <c r="N84" s="654"/>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6">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6">
        <v>105000000</v>
      </c>
      <c r="G104" s="312" t="str">
        <f>+IF(F104&gt;E104, "CAUSAL DE RECHAZO M", "CUMPLE")</f>
        <v>CUMPLE</v>
      </c>
      <c r="H104" s="311" t="s">
        <v>6</v>
      </c>
    </row>
    <row r="105" spans="1:16" ht="39" customHeight="1">
      <c r="A105" s="315">
        <v>4</v>
      </c>
      <c r="B105" s="690" t="s">
        <v>140</v>
      </c>
      <c r="C105" s="650"/>
      <c r="D105" s="651"/>
      <c r="E105" s="316">
        <v>77258613</v>
      </c>
      <c r="F105" s="313">
        <v>77230000</v>
      </c>
      <c r="G105" s="312" t="str">
        <f>+IF(F105&gt;E105, "CAUSAL DE RECHAZO M", "CUMPLE")</f>
        <v>CUMPLE</v>
      </c>
      <c r="H105" s="311" t="s">
        <v>6</v>
      </c>
    </row>
    <row r="106" spans="1:16" ht="46.5" customHeight="1">
      <c r="A106" s="315">
        <v>5</v>
      </c>
      <c r="B106" s="667" t="s">
        <v>84</v>
      </c>
      <c r="C106" s="667"/>
      <c r="D106" s="667"/>
      <c r="E106" s="314">
        <v>684325699</v>
      </c>
      <c r="F106" s="313">
        <f>+ROUND((F105+F104+F103+F102)*0.19+F102+F103+F104+F105,0)</f>
        <v>684291650</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F33:G37">
    <cfRule type="cellIs" dxfId="2628" priority="10" operator="equal">
      <formula>"NO CUMPLE"</formula>
    </cfRule>
    <cfRule type="cellIs" dxfId="2627" priority="11" operator="equal">
      <formula>"CUMPLE"</formula>
    </cfRule>
    <cfRule type="cellIs" dxfId="2626" priority="12" operator="equal">
      <formula>100</formula>
    </cfRule>
  </conditionalFormatting>
  <conditionalFormatting sqref="F40:G40">
    <cfRule type="cellIs" dxfId="2625" priority="1" operator="equal">
      <formula>"NO CUMPLE"</formula>
    </cfRule>
    <cfRule type="cellIs" dxfId="2624" priority="2" operator="equal">
      <formula>"CUMPLE"</formula>
    </cfRule>
    <cfRule type="cellIs" dxfId="2623" priority="3" operator="equal">
      <formula>100</formula>
    </cfRule>
  </conditionalFormatting>
  <conditionalFormatting sqref="G102:G106">
    <cfRule type="cellIs" dxfId="2622" priority="16" operator="equal">
      <formula>"CAUSAL DE RECHAZO L"</formula>
    </cfRule>
  </conditionalFormatting>
  <conditionalFormatting sqref="H4:H16">
    <cfRule type="cellIs" dxfId="2621" priority="13" operator="equal">
      <formula>"NO CUMPLE"</formula>
    </cfRule>
    <cfRule type="cellIs" dxfId="2620" priority="14" operator="equal">
      <formula>"CUMPLE"</formula>
    </cfRule>
    <cfRule type="cellIs" dxfId="2619" priority="15" operator="equal">
      <formula>100</formula>
    </cfRule>
  </conditionalFormatting>
  <conditionalFormatting sqref="H102:H107">
    <cfRule type="cellIs" dxfId="2618" priority="17" operator="equal">
      <formula>"NO CUMPLE"</formula>
    </cfRule>
    <cfRule type="cellIs" dxfId="2617" priority="18" operator="equal">
      <formula>"CUMPLE"</formula>
    </cfRule>
    <cfRule type="cellIs" dxfId="2616" priority="19" operator="equal">
      <formula>100</formula>
    </cfRule>
  </conditionalFormatting>
  <conditionalFormatting sqref="H82:K82">
    <cfRule type="containsText" dxfId="2615" priority="24" operator="containsText" text="SUBSANAR">
      <formula>NOT(ISERROR(SEARCH("SUBSANAR",H82)))</formula>
    </cfRule>
  </conditionalFormatting>
  <conditionalFormatting sqref="H82:L82 N41:O41 O42">
    <cfRule type="cellIs" dxfId="2614" priority="36" operator="equal">
      <formula>"NO CUMPLE"</formula>
    </cfRule>
    <cfRule type="cellIs" dxfId="2613" priority="37" operator="equal">
      <formula>"CUMPLE"</formula>
    </cfRule>
    <cfRule type="cellIs" dxfId="2612" priority="38" operator="equal">
      <formula>100</formula>
    </cfRule>
  </conditionalFormatting>
  <conditionalFormatting sqref="I33:J35">
    <cfRule type="cellIs" dxfId="2611" priority="23" stopIfTrue="1" operator="greaterThan">
      <formula>0</formula>
    </cfRule>
  </conditionalFormatting>
  <conditionalFormatting sqref="L44">
    <cfRule type="cellIs" dxfId="2610" priority="42" operator="equal">
      <formula>"NO CUMPLE"</formula>
    </cfRule>
    <cfRule type="cellIs" dxfId="2609" priority="43" operator="equal">
      <formula>"CUMPLE"</formula>
    </cfRule>
    <cfRule type="cellIs" dxfId="2608" priority="44" operator="equal">
      <formula>100</formula>
    </cfRule>
  </conditionalFormatting>
  <conditionalFormatting sqref="L48:L49">
    <cfRule type="cellIs" dxfId="2607" priority="48" operator="equal">
      <formula>"NO CUMPLE"</formula>
    </cfRule>
    <cfRule type="cellIs" dxfId="2606" priority="49" operator="equal">
      <formula>"CUMPLE"</formula>
    </cfRule>
    <cfRule type="cellIs" dxfId="2605" priority="50" operator="equal">
      <formula>100</formula>
    </cfRule>
  </conditionalFormatting>
  <conditionalFormatting sqref="L53">
    <cfRule type="cellIs" dxfId="2604" priority="28" operator="equal">
      <formula>"NO CUMPLE"</formula>
    </cfRule>
    <cfRule type="cellIs" dxfId="2603" priority="29" operator="equal">
      <formula>"CUMPLE"</formula>
    </cfRule>
    <cfRule type="cellIs" dxfId="2602" priority="30" operator="equal">
      <formula>100</formula>
    </cfRule>
  </conditionalFormatting>
  <conditionalFormatting sqref="L56">
    <cfRule type="cellIs" dxfId="2601" priority="39" operator="equal">
      <formula>"NO CUMPLE"</formula>
    </cfRule>
    <cfRule type="cellIs" dxfId="2600" priority="40" operator="equal">
      <formula>"CUMPLE"</formula>
    </cfRule>
    <cfRule type="cellIs" dxfId="2599" priority="41" operator="equal">
      <formula>100</formula>
    </cfRule>
  </conditionalFormatting>
  <conditionalFormatting sqref="L64">
    <cfRule type="cellIs" dxfId="2598" priority="25" operator="equal">
      <formula>"NO CUMPLE"</formula>
    </cfRule>
    <cfRule type="cellIs" dxfId="2597" priority="26" operator="equal">
      <formula>"CUMPLE"</formula>
    </cfRule>
    <cfRule type="cellIs" dxfId="2596" priority="27" operator="equal">
      <formula>100</formula>
    </cfRule>
  </conditionalFormatting>
  <conditionalFormatting sqref="N21:N23">
    <cfRule type="cellIs" dxfId="2595" priority="31" operator="equal">
      <formula>"NO"</formula>
    </cfRule>
    <cfRule type="cellIs" dxfId="2594" priority="32" operator="equal">
      <formula>"SI"</formula>
    </cfRule>
  </conditionalFormatting>
  <conditionalFormatting sqref="N24">
    <cfRule type="cellIs" dxfId="2593" priority="33" operator="equal">
      <formula>"NO CUMPLE"</formula>
    </cfRule>
    <cfRule type="cellIs" dxfId="2592" priority="34" operator="equal">
      <formula>"CUMPLE"</formula>
    </cfRule>
    <cfRule type="cellIs" dxfId="2591" priority="35" operator="equal">
      <formula>100</formula>
    </cfRule>
  </conditionalFormatting>
  <conditionalFormatting sqref="N33:N37">
    <cfRule type="cellIs" dxfId="2590" priority="7" operator="equal">
      <formula>"NO CUMPLE"</formula>
    </cfRule>
    <cfRule type="cellIs" dxfId="2589" priority="8" operator="equal">
      <formula>"CUMPLE"</formula>
    </cfRule>
    <cfRule type="cellIs" dxfId="2588" priority="9" operator="equal">
      <formula>100</formula>
    </cfRule>
  </conditionalFormatting>
  <conditionalFormatting sqref="N39:N40">
    <cfRule type="cellIs" dxfId="2587" priority="4" operator="equal">
      <formula>"NO CUMPLE"</formula>
    </cfRule>
    <cfRule type="cellIs" dxfId="2586" priority="5" operator="equal">
      <formula>"CUMPLE"</formula>
    </cfRule>
    <cfRule type="cellIs" dxfId="2585" priority="6" operator="equal">
      <formula>100</formula>
    </cfRule>
  </conditionalFormatting>
  <conditionalFormatting sqref="N99">
    <cfRule type="cellIs" dxfId="2584" priority="20" operator="equal">
      <formula>"NO CUMPLE"</formula>
    </cfRule>
    <cfRule type="cellIs" dxfId="2583" priority="21" operator="equal">
      <formula>"CUMPLE"</formula>
    </cfRule>
    <cfRule type="cellIs" dxfId="2582" priority="22" operator="equal">
      <formula>100</formula>
    </cfRule>
  </conditionalFormatting>
  <conditionalFormatting sqref="N45:O45">
    <cfRule type="cellIs" dxfId="2581" priority="51" operator="equal">
      <formula>"NO CUMPLE"</formula>
    </cfRule>
    <cfRule type="cellIs" dxfId="2580" priority="52" operator="equal">
      <formula>"CUMPLE"</formula>
    </cfRule>
    <cfRule type="cellIs" dxfId="2579" priority="53" operator="equal">
      <formula>100</formula>
    </cfRule>
  </conditionalFormatting>
  <conditionalFormatting sqref="O48:O49">
    <cfRule type="cellIs" dxfId="2578" priority="45" operator="equal">
      <formula>"NO CUMPLE"</formula>
    </cfRule>
    <cfRule type="cellIs" dxfId="2577" priority="46" operator="equal">
      <formula>"CUMPLE"</formula>
    </cfRule>
    <cfRule type="cellIs" dxfId="2576" priority="47" operator="equal">
      <formula>100</formula>
    </cfRule>
  </conditionalFormatting>
  <dataValidations count="10">
    <dataValidation type="list" allowBlank="1" showInputMessage="1" showErrorMessage="1" sqref="H82:K82" xr:uid="{00000000-0002-0000-1000-000000000000}">
      <formula1>$Q$23:$Q$25</formula1>
    </dataValidation>
    <dataValidation type="list" allowBlank="1" showInputMessage="1" showErrorMessage="1" sqref="L53:N53 L64:N64" xr:uid="{00000000-0002-0000-1000-000001000000}">
      <formula1>$T$1:$T$3</formula1>
    </dataValidation>
    <dataValidation type="list" allowBlank="1" showInputMessage="1" showErrorMessage="1" sqref="N45 N24 N33:N37 N99 H4:H16 F33:G37 H102:H107" xr:uid="{00000000-0002-0000-1000-000002000000}">
      <formula1>$Q$2:$Q$3</formula1>
    </dataValidation>
    <dataValidation type="list" allowBlank="1" showInputMessage="1" showErrorMessage="1" sqref="U1:U2" xr:uid="{00000000-0002-0000-1000-000003000000}">
      <formula1>$U$1:$U$2</formula1>
    </dataValidation>
    <dataValidation type="list" allowBlank="1" showInputMessage="1" showErrorMessage="1" sqref="L56" xr:uid="{00000000-0002-0000-1000-000004000000}">
      <formula1>$U$1:$U$3</formula1>
    </dataValidation>
    <dataValidation type="list" allowBlank="1" showInputMessage="1" showErrorMessage="1" error="SELECCIONE EL PRESUPUESTO A EVALUAR, EN LA LISTA DESPEGABLE._x000a_" sqref="H28:J28" xr:uid="{00000000-0002-0000-1000-000005000000}">
      <formula1>$A$96:$A$106</formula1>
    </dataValidation>
    <dataValidation type="list" allowBlank="1" showInputMessage="1" showErrorMessage="1" sqref="L48:L49" xr:uid="{00000000-0002-0000-1000-000006000000}">
      <formula1>$Q$19:$Q$21</formula1>
    </dataValidation>
    <dataValidation type="list" allowBlank="1" showInputMessage="1" showErrorMessage="1" error="debe ser.. CUMPLE O NO CUMPLE" sqref="L44" xr:uid="{00000000-0002-0000-1000-000007000000}">
      <formula1>$Q$2:$Q$3</formula1>
    </dataValidation>
    <dataValidation type="list" allowBlank="1" showInputMessage="1" showErrorMessage="1" sqref="N21:N23" xr:uid="{00000000-0002-0000-1000-000008000000}">
      <formula1>$R$2:$R$3</formula1>
    </dataValidation>
    <dataValidation type="list" allowBlank="1" showInputMessage="1" showErrorMessage="1" error="SELECCIONE A QUIEN CORRESPONDE ESTA EXPERIENCIA (INTEGRANTE)_x000a_" sqref="H33:H37" xr:uid="{00000000-0002-0000-1000-000009000000}">
      <formula1>$V$21:$V$25</formula1>
    </dataValidation>
  </dataValidations>
  <pageMargins left="0.7" right="0.7" top="0.75" bottom="0.75" header="0.3" footer="0.3"/>
  <pageSetup orientation="portrait"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BE129"/>
  <sheetViews>
    <sheetView topLeftCell="C32" zoomScale="55" zoomScaleNormal="55" workbookViewId="0">
      <selection activeCell="E34" sqref="E3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15</v>
      </c>
      <c r="B19" s="747" t="s">
        <v>361</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360</v>
      </c>
      <c r="I21" s="751"/>
      <c r="J21" s="368">
        <v>0.5</v>
      </c>
      <c r="K21" s="752" t="s">
        <v>34</v>
      </c>
      <c r="L21" s="752"/>
      <c r="M21" s="752"/>
      <c r="N21" s="368" t="s">
        <v>24</v>
      </c>
      <c r="O21" s="24" t="str">
        <f>+H21</f>
        <v>JJAB SAS</v>
      </c>
      <c r="P21" s="24"/>
      <c r="Q21" s="24">
        <v>0</v>
      </c>
      <c r="R21" s="24"/>
      <c r="S21" s="24"/>
      <c r="T21" s="24"/>
      <c r="U21" s="24"/>
      <c r="V21" s="369" t="str">
        <f>+H21</f>
        <v>JJAB SAS</v>
      </c>
      <c r="BA21" s="118">
        <v>8160015765</v>
      </c>
    </row>
    <row r="22" spans="1:54" ht="32.25" customHeight="1">
      <c r="A22" s="746"/>
      <c r="B22" s="748"/>
      <c r="C22" s="748"/>
      <c r="D22" s="748"/>
      <c r="E22" s="748"/>
      <c r="F22" s="748"/>
      <c r="G22" s="748"/>
      <c r="H22" s="751" t="s">
        <v>358</v>
      </c>
      <c r="I22" s="751"/>
      <c r="J22" s="368">
        <v>0.5</v>
      </c>
      <c r="K22" s="752" t="s">
        <v>35</v>
      </c>
      <c r="L22" s="752"/>
      <c r="M22" s="752"/>
      <c r="N22" s="368" t="s">
        <v>24</v>
      </c>
      <c r="O22" s="24" t="str">
        <f>+H22</f>
        <v>OSWALDO LUIS GUITIERREZ CHARRY</v>
      </c>
      <c r="P22" s="24"/>
      <c r="Q22" s="24"/>
      <c r="R22" s="24"/>
      <c r="S22" s="24"/>
      <c r="T22" s="24"/>
      <c r="U22" s="24"/>
      <c r="V22" s="369" t="str">
        <f>+H22</f>
        <v>OSWALDO LUIS GUITIERREZ CHARRY</v>
      </c>
      <c r="BA22" s="118">
        <v>8001696221</v>
      </c>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v>8600320577</v>
      </c>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t="s">
        <v>121</v>
      </c>
      <c r="B33" s="353">
        <v>1</v>
      </c>
      <c r="C33" s="352">
        <v>41</v>
      </c>
      <c r="D33" s="351" t="s">
        <v>148</v>
      </c>
      <c r="E33" s="481" t="s">
        <v>234</v>
      </c>
      <c r="F33" s="230" t="s">
        <v>6</v>
      </c>
      <c r="G33" s="230" t="s">
        <v>6</v>
      </c>
      <c r="H33" s="312" t="s">
        <v>360</v>
      </c>
      <c r="I33" s="348">
        <v>43850</v>
      </c>
      <c r="J33" s="347">
        <v>44911</v>
      </c>
      <c r="K33" s="346">
        <v>3433.85</v>
      </c>
      <c r="L33" s="345">
        <v>0.2</v>
      </c>
      <c r="M33" s="344">
        <f>IF(AND(F33="CUMPLE",G33="CUMPLE"),(K33*L33),0)</f>
        <v>686.77</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354" t="s">
        <v>121</v>
      </c>
      <c r="B34" s="353">
        <v>2</v>
      </c>
      <c r="C34" s="352">
        <v>6</v>
      </c>
      <c r="D34" s="351" t="s">
        <v>147</v>
      </c>
      <c r="E34" s="482" t="s">
        <v>359</v>
      </c>
      <c r="F34" s="230" t="s">
        <v>6</v>
      </c>
      <c r="G34" s="230" t="s">
        <v>6</v>
      </c>
      <c r="H34" s="349" t="s">
        <v>358</v>
      </c>
      <c r="I34" s="348">
        <v>39496</v>
      </c>
      <c r="J34" s="347">
        <v>40163</v>
      </c>
      <c r="K34" s="346">
        <v>2998.06</v>
      </c>
      <c r="L34" s="345">
        <v>0.65</v>
      </c>
      <c r="M34" s="344">
        <f>IF(AND(F34="CUMPLE",G34="CUMPLE"),(K34*L34),0)</f>
        <v>1948.739</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c r="B35" s="353">
        <v>3</v>
      </c>
      <c r="C35" s="352"/>
      <c r="D35" s="351"/>
      <c r="E35" s="350"/>
      <c r="F35" s="230" t="s">
        <v>6</v>
      </c>
      <c r="G35" s="230" t="s">
        <v>6</v>
      </c>
      <c r="H35" s="349"/>
      <c r="I35" s="348"/>
      <c r="J35" s="347"/>
      <c r="K35" s="346"/>
      <c r="L35" s="345"/>
      <c r="M35" s="344">
        <f>IF(AND(F35="CUMPLE",G35="CUMPLE"),(K35*L35),0)</f>
        <v>0</v>
      </c>
      <c r="N35" s="230" t="s">
        <v>6</v>
      </c>
      <c r="O35" s="4"/>
      <c r="P35" s="4"/>
      <c r="Q35" s="16" t="str">
        <f>+IF(OR(N35="CUMPLE")*AND(M35&gt;=$Q$32),"CUMPLE","NO CUMPLE")</f>
        <v>NO CUMPLE</v>
      </c>
      <c r="R35" s="4"/>
      <c r="S35" s="12"/>
      <c r="U35" s="17">
        <v>2019</v>
      </c>
      <c r="V35" s="20">
        <v>828116</v>
      </c>
      <c r="BA35" s="323">
        <v>1997</v>
      </c>
      <c r="BB35" s="322">
        <v>172005</v>
      </c>
    </row>
    <row r="36" spans="1:55" ht="130.5" customHeight="1" thickBot="1">
      <c r="A36" s="354"/>
      <c r="B36" s="353">
        <v>4</v>
      </c>
      <c r="C36" s="352"/>
      <c r="D36" s="351"/>
      <c r="E36" s="350"/>
      <c r="F36" s="230" t="s">
        <v>6</v>
      </c>
      <c r="G36" s="230" t="s">
        <v>6</v>
      </c>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v>5</v>
      </c>
      <c r="C37" s="352"/>
      <c r="D37" s="351"/>
      <c r="E37" s="350"/>
      <c r="F37" s="230" t="s">
        <v>6</v>
      </c>
      <c r="G37" s="230" t="s">
        <v>6</v>
      </c>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2635.509</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1317.7545</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+E33</f>
        <v>REALIZAR LA INTERVENTORÍA INTEGRAL A LA REHABILITACIÓN DE LA PISTA; MEJORAMIENTO DE LAS ZONAS DE SEGURIDAD, CANALES, ANTIGUA PLATAFORMA Y MANTENIMIENTO RUTINARIO DE LAS AREAS LADO AIRE Y LADO TIERRA DEL AEROPUERTO PERALES DE IBAGUE TOLIMA.</v>
      </c>
      <c r="E40" s="710"/>
      <c r="F40" s="230" t="str">
        <f t="shared" ref="F40:M40" si="0">+F33</f>
        <v>CUMPLE</v>
      </c>
      <c r="G40" s="230" t="str">
        <f t="shared" si="0"/>
        <v>CUMPLE</v>
      </c>
      <c r="H40" s="342" t="str">
        <f t="shared" si="0"/>
        <v>JJAB SAS</v>
      </c>
      <c r="I40" s="341">
        <f t="shared" si="0"/>
        <v>43850</v>
      </c>
      <c r="J40" s="341">
        <f t="shared" si="0"/>
        <v>44911</v>
      </c>
      <c r="K40" s="340">
        <f t="shared" si="0"/>
        <v>3433.85</v>
      </c>
      <c r="L40" s="339">
        <f t="shared" si="0"/>
        <v>0.2</v>
      </c>
      <c r="M40" s="338">
        <f t="shared" si="0"/>
        <v>686.77</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JJAB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OSWALDO LUIS GUITIERREZ CHARRY</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16045250</v>
      </c>
      <c r="G102" s="312" t="str">
        <f>+IF(F102&gt;E102, "CAUSAL DE RECHAZO M", "CUMPLE")</f>
        <v>CUMPLE</v>
      </c>
      <c r="H102" s="311" t="s">
        <v>6</v>
      </c>
      <c r="O102" s="6"/>
      <c r="P102" s="10"/>
    </row>
    <row r="103" spans="1:16" ht="57.75" customHeight="1">
      <c r="A103" s="315">
        <v>2</v>
      </c>
      <c r="B103" s="679" t="s">
        <v>137</v>
      </c>
      <c r="C103" s="679"/>
      <c r="D103" s="679"/>
      <c r="E103" s="316">
        <v>376740000</v>
      </c>
      <c r="F103" s="313">
        <v>376726350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105000000</v>
      </c>
      <c r="G104" s="312" t="str">
        <f>+IF(F104&gt;E104, "CAUSAL DE RECHAZO M", "CUMPLE")</f>
        <v>CUMPLE</v>
      </c>
      <c r="H104" s="311" t="s">
        <v>6</v>
      </c>
    </row>
    <row r="105" spans="1:16" ht="39" customHeight="1">
      <c r="A105" s="315">
        <v>4</v>
      </c>
      <c r="B105" s="690" t="s">
        <v>140</v>
      </c>
      <c r="C105" s="650"/>
      <c r="D105" s="651"/>
      <c r="E105" s="316">
        <v>77258613</v>
      </c>
      <c r="F105" s="313">
        <v>77258613</v>
      </c>
      <c r="G105" s="312" t="str">
        <f>+IF(F105&gt;E105, "CAUSAL DE RECHAZO M", "CUMPLE")</f>
        <v>CUMPLE</v>
      </c>
      <c r="H105" s="311" t="s">
        <v>6</v>
      </c>
    </row>
    <row r="106" spans="1:16" ht="46.5" customHeight="1">
      <c r="A106" s="315">
        <v>5</v>
      </c>
      <c r="B106" s="667" t="s">
        <v>84</v>
      </c>
      <c r="C106" s="667"/>
      <c r="D106" s="667"/>
      <c r="E106" s="314">
        <v>684325699</v>
      </c>
      <c r="F106" s="313">
        <f>+ROUND((F105+F104+F103+F102)*0.19+F102+F103+F104+F105,0)</f>
        <v>684285953</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c r="F109" s="378"/>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F33:G37">
    <cfRule type="cellIs" dxfId="2575" priority="10" operator="equal">
      <formula>"NO CUMPLE"</formula>
    </cfRule>
    <cfRule type="cellIs" dxfId="2574" priority="11" operator="equal">
      <formula>"CUMPLE"</formula>
    </cfRule>
    <cfRule type="cellIs" dxfId="2573" priority="12" operator="equal">
      <formula>100</formula>
    </cfRule>
  </conditionalFormatting>
  <conditionalFormatting sqref="F40:G40">
    <cfRule type="cellIs" dxfId="2572" priority="1" operator="equal">
      <formula>"NO CUMPLE"</formula>
    </cfRule>
    <cfRule type="cellIs" dxfId="2571" priority="2" operator="equal">
      <formula>"CUMPLE"</formula>
    </cfRule>
    <cfRule type="cellIs" dxfId="2570" priority="3" operator="equal">
      <formula>100</formula>
    </cfRule>
  </conditionalFormatting>
  <conditionalFormatting sqref="G102:G106">
    <cfRule type="cellIs" dxfId="2569" priority="16" operator="equal">
      <formula>"CAUSAL DE RECHAZO L"</formula>
    </cfRule>
  </conditionalFormatting>
  <conditionalFormatting sqref="H4:H16">
    <cfRule type="cellIs" dxfId="2568" priority="13" operator="equal">
      <formula>"NO CUMPLE"</formula>
    </cfRule>
    <cfRule type="cellIs" dxfId="2567" priority="14" operator="equal">
      <formula>"CUMPLE"</formula>
    </cfRule>
    <cfRule type="cellIs" dxfId="2566" priority="15" operator="equal">
      <formula>100</formula>
    </cfRule>
  </conditionalFormatting>
  <conditionalFormatting sqref="H102:H107">
    <cfRule type="cellIs" dxfId="2565" priority="17" operator="equal">
      <formula>"NO CUMPLE"</formula>
    </cfRule>
    <cfRule type="cellIs" dxfId="2564" priority="18" operator="equal">
      <formula>"CUMPLE"</formula>
    </cfRule>
    <cfRule type="cellIs" dxfId="2563" priority="19" operator="equal">
      <formula>100</formula>
    </cfRule>
  </conditionalFormatting>
  <conditionalFormatting sqref="H82:K82">
    <cfRule type="containsText" dxfId="2562" priority="24" operator="containsText" text="SUBSANAR">
      <formula>NOT(ISERROR(SEARCH("SUBSANAR",H82)))</formula>
    </cfRule>
  </conditionalFormatting>
  <conditionalFormatting sqref="H82:L82 N41:O41 O42">
    <cfRule type="cellIs" dxfId="2561" priority="36" operator="equal">
      <formula>"NO CUMPLE"</formula>
    </cfRule>
    <cfRule type="cellIs" dxfId="2560" priority="37" operator="equal">
      <formula>"CUMPLE"</formula>
    </cfRule>
    <cfRule type="cellIs" dxfId="2559" priority="38" operator="equal">
      <formula>100</formula>
    </cfRule>
  </conditionalFormatting>
  <conditionalFormatting sqref="I33:J35">
    <cfRule type="cellIs" dxfId="2558" priority="23" stopIfTrue="1" operator="greaterThan">
      <formula>0</formula>
    </cfRule>
  </conditionalFormatting>
  <conditionalFormatting sqref="L44">
    <cfRule type="cellIs" dxfId="2557" priority="42" operator="equal">
      <formula>"NO CUMPLE"</formula>
    </cfRule>
    <cfRule type="cellIs" dxfId="2556" priority="43" operator="equal">
      <formula>"CUMPLE"</formula>
    </cfRule>
    <cfRule type="cellIs" dxfId="2555" priority="44" operator="equal">
      <formula>100</formula>
    </cfRule>
  </conditionalFormatting>
  <conditionalFormatting sqref="L48:L49">
    <cfRule type="cellIs" dxfId="2554" priority="48" operator="equal">
      <formula>"NO CUMPLE"</formula>
    </cfRule>
    <cfRule type="cellIs" dxfId="2553" priority="49" operator="equal">
      <formula>"CUMPLE"</formula>
    </cfRule>
    <cfRule type="cellIs" dxfId="2552" priority="50" operator="equal">
      <formula>100</formula>
    </cfRule>
  </conditionalFormatting>
  <conditionalFormatting sqref="L53">
    <cfRule type="cellIs" dxfId="2551" priority="28" operator="equal">
      <formula>"NO CUMPLE"</formula>
    </cfRule>
    <cfRule type="cellIs" dxfId="2550" priority="29" operator="equal">
      <formula>"CUMPLE"</formula>
    </cfRule>
    <cfRule type="cellIs" dxfId="2549" priority="30" operator="equal">
      <formula>100</formula>
    </cfRule>
  </conditionalFormatting>
  <conditionalFormatting sqref="L56">
    <cfRule type="cellIs" dxfId="2548" priority="39" operator="equal">
      <formula>"NO CUMPLE"</formula>
    </cfRule>
    <cfRule type="cellIs" dxfId="2547" priority="40" operator="equal">
      <formula>"CUMPLE"</formula>
    </cfRule>
    <cfRule type="cellIs" dxfId="2546" priority="41" operator="equal">
      <formula>100</formula>
    </cfRule>
  </conditionalFormatting>
  <conditionalFormatting sqref="L64">
    <cfRule type="cellIs" dxfId="2545" priority="25" operator="equal">
      <formula>"NO CUMPLE"</formula>
    </cfRule>
    <cfRule type="cellIs" dxfId="2544" priority="26" operator="equal">
      <formula>"CUMPLE"</formula>
    </cfRule>
    <cfRule type="cellIs" dxfId="2543" priority="27" operator="equal">
      <formula>100</formula>
    </cfRule>
  </conditionalFormatting>
  <conditionalFormatting sqref="N21:N23">
    <cfRule type="cellIs" dxfId="2542" priority="31" operator="equal">
      <formula>"NO"</formula>
    </cfRule>
    <cfRule type="cellIs" dxfId="2541" priority="32" operator="equal">
      <formula>"SI"</formula>
    </cfRule>
  </conditionalFormatting>
  <conditionalFormatting sqref="N24">
    <cfRule type="cellIs" dxfId="2540" priority="33" operator="equal">
      <formula>"NO CUMPLE"</formula>
    </cfRule>
    <cfRule type="cellIs" dxfId="2539" priority="34" operator="equal">
      <formula>"CUMPLE"</formula>
    </cfRule>
    <cfRule type="cellIs" dxfId="2538" priority="35" operator="equal">
      <formula>100</formula>
    </cfRule>
  </conditionalFormatting>
  <conditionalFormatting sqref="N33:N37">
    <cfRule type="cellIs" dxfId="2537" priority="7" operator="equal">
      <formula>"NO CUMPLE"</formula>
    </cfRule>
    <cfRule type="cellIs" dxfId="2536" priority="8" operator="equal">
      <formula>"CUMPLE"</formula>
    </cfRule>
    <cfRule type="cellIs" dxfId="2535" priority="9" operator="equal">
      <formula>100</formula>
    </cfRule>
  </conditionalFormatting>
  <conditionalFormatting sqref="N39:N40">
    <cfRule type="cellIs" dxfId="2534" priority="4" operator="equal">
      <formula>"NO CUMPLE"</formula>
    </cfRule>
    <cfRule type="cellIs" dxfId="2533" priority="5" operator="equal">
      <formula>"CUMPLE"</formula>
    </cfRule>
    <cfRule type="cellIs" dxfId="2532" priority="6" operator="equal">
      <formula>100</formula>
    </cfRule>
  </conditionalFormatting>
  <conditionalFormatting sqref="N99">
    <cfRule type="cellIs" dxfId="2531" priority="20" operator="equal">
      <formula>"NO CUMPLE"</formula>
    </cfRule>
    <cfRule type="cellIs" dxfId="2530" priority="21" operator="equal">
      <formula>"CUMPLE"</formula>
    </cfRule>
    <cfRule type="cellIs" dxfId="2529" priority="22" operator="equal">
      <formula>100</formula>
    </cfRule>
  </conditionalFormatting>
  <conditionalFormatting sqref="N45:O45">
    <cfRule type="cellIs" dxfId="2528" priority="51" operator="equal">
      <formula>"NO CUMPLE"</formula>
    </cfRule>
    <cfRule type="cellIs" dxfId="2527" priority="52" operator="equal">
      <formula>"CUMPLE"</formula>
    </cfRule>
    <cfRule type="cellIs" dxfId="2526" priority="53" operator="equal">
      <formula>100</formula>
    </cfRule>
  </conditionalFormatting>
  <conditionalFormatting sqref="O48:O49">
    <cfRule type="cellIs" dxfId="2525" priority="45" operator="equal">
      <formula>"NO CUMPLE"</formula>
    </cfRule>
    <cfRule type="cellIs" dxfId="2524" priority="46" operator="equal">
      <formula>"CUMPLE"</formula>
    </cfRule>
    <cfRule type="cellIs" dxfId="2523" priority="47" operator="equal">
      <formula>100</formula>
    </cfRule>
  </conditionalFormatting>
  <dataValidations count="10">
    <dataValidation type="list" allowBlank="1" showInputMessage="1" showErrorMessage="1" error="SELECCIONE A QUIEN CORRESPONDE ESTA EXPERIENCIA (INTEGRANTE)_x000a_" sqref="H33:H37" xr:uid="{00000000-0002-0000-1100-000000000000}">
      <formula1>$V$21:$V$25</formula1>
    </dataValidation>
    <dataValidation type="list" allowBlank="1" showInputMessage="1" showErrorMessage="1" sqref="N21:N23" xr:uid="{00000000-0002-0000-1100-000001000000}">
      <formula1>$R$2:$R$3</formula1>
    </dataValidation>
    <dataValidation type="list" allowBlank="1" showInputMessage="1" showErrorMessage="1" error="debe ser.. CUMPLE O NO CUMPLE" sqref="L44" xr:uid="{00000000-0002-0000-1100-000002000000}">
      <formula1>$Q$2:$Q$3</formula1>
    </dataValidation>
    <dataValidation type="list" allowBlank="1" showInputMessage="1" showErrorMessage="1" sqref="L48:L49" xr:uid="{00000000-0002-0000-1100-000003000000}">
      <formula1>$Q$19:$Q$21</formula1>
    </dataValidation>
    <dataValidation type="list" allowBlank="1" showInputMessage="1" showErrorMessage="1" error="SELECCIONE EL PRESUPUESTO A EVALUAR, EN LA LISTA DESPEGABLE._x000a_" sqref="H28:J28" xr:uid="{00000000-0002-0000-1100-000004000000}">
      <formula1>$A$96:$A$106</formula1>
    </dataValidation>
    <dataValidation type="list" allowBlank="1" showInputMessage="1" showErrorMessage="1" sqref="L56" xr:uid="{00000000-0002-0000-1100-000005000000}">
      <formula1>$U$1:$U$3</formula1>
    </dataValidation>
    <dataValidation type="list" allowBlank="1" showInputMessage="1" showErrorMessage="1" sqref="U1:U2" xr:uid="{00000000-0002-0000-1100-000006000000}">
      <formula1>$U$1:$U$2</formula1>
    </dataValidation>
    <dataValidation type="list" allowBlank="1" showInputMessage="1" showErrorMessage="1" sqref="N45 N24 N33:N37 N99 H4:H16 F33:G37 H102:H107" xr:uid="{00000000-0002-0000-1100-000007000000}">
      <formula1>$Q$2:$Q$3</formula1>
    </dataValidation>
    <dataValidation type="list" allowBlank="1" showInputMessage="1" showErrorMessage="1" sqref="L53:N53 L64:N64" xr:uid="{00000000-0002-0000-1100-000008000000}">
      <formula1>$T$1:$T$3</formula1>
    </dataValidation>
    <dataValidation type="list" allowBlank="1" showInputMessage="1" showErrorMessage="1" sqref="H82:K82" xr:uid="{00000000-0002-0000-1100-000009000000}">
      <formula1>$Q$23:$Q$25</formula1>
    </dataValidation>
  </dataValidations>
  <pageMargins left="0.7" right="0.7" top="0.75" bottom="0.75" header="0.3" footer="0.3"/>
  <pageSetup orientation="portrait"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BE129"/>
  <sheetViews>
    <sheetView topLeftCell="C32" zoomScale="40" zoomScaleNormal="40" workbookViewId="0">
      <selection activeCell="E34" sqref="E3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16</v>
      </c>
      <c r="B19" s="747" t="s">
        <v>362</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362</v>
      </c>
      <c r="I21" s="751"/>
      <c r="J21" s="368">
        <v>1</v>
      </c>
      <c r="K21" s="752" t="s">
        <v>34</v>
      </c>
      <c r="L21" s="752"/>
      <c r="M21" s="752"/>
      <c r="N21" s="368" t="s">
        <v>24</v>
      </c>
      <c r="O21" s="24" t="str">
        <f>+H21</f>
        <v>HERNANDEZ PANTOJA SAS</v>
      </c>
      <c r="P21" s="24"/>
      <c r="Q21" s="24">
        <v>0</v>
      </c>
      <c r="R21" s="24"/>
      <c r="S21" s="24"/>
      <c r="T21" s="24"/>
      <c r="U21" s="24"/>
      <c r="V21" s="369" t="str">
        <f>+H21</f>
        <v>HERNANDEZ PANTOJA SAS</v>
      </c>
      <c r="BA21" s="118">
        <v>8160015765</v>
      </c>
    </row>
    <row r="22" spans="1:54" ht="32.25" customHeight="1">
      <c r="A22" s="746"/>
      <c r="B22" s="748"/>
      <c r="C22" s="748"/>
      <c r="D22" s="748"/>
      <c r="E22" s="748"/>
      <c r="F22" s="748"/>
      <c r="G22" s="748"/>
      <c r="H22" s="751"/>
      <c r="I22" s="751"/>
      <c r="J22" s="368"/>
      <c r="K22" s="752" t="s">
        <v>35</v>
      </c>
      <c r="L22" s="752"/>
      <c r="M22" s="752"/>
      <c r="N22" s="368" t="s">
        <v>24</v>
      </c>
      <c r="O22" s="24">
        <f>+H22</f>
        <v>0</v>
      </c>
      <c r="P22" s="24"/>
      <c r="Q22" s="24"/>
      <c r="R22" s="24"/>
      <c r="S22" s="24"/>
      <c r="T22" s="24"/>
      <c r="U22" s="24"/>
      <c r="V22" s="369">
        <f>+H22</f>
        <v>0</v>
      </c>
      <c r="BA22" s="118">
        <v>8001696221</v>
      </c>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v>8600320577</v>
      </c>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t="s">
        <v>121</v>
      </c>
      <c r="B33" s="353">
        <v>1</v>
      </c>
      <c r="C33" s="352">
        <v>61</v>
      </c>
      <c r="D33" s="351" t="s">
        <v>365</v>
      </c>
      <c r="E33" s="418" t="s">
        <v>364</v>
      </c>
      <c r="F33" s="230" t="s">
        <v>6</v>
      </c>
      <c r="G33" s="230" t="s">
        <v>6</v>
      </c>
      <c r="H33" s="312" t="s">
        <v>362</v>
      </c>
      <c r="I33" s="348">
        <v>41785</v>
      </c>
      <c r="J33" s="347">
        <v>42204</v>
      </c>
      <c r="K33" s="346">
        <v>1625.23</v>
      </c>
      <c r="L33" s="345">
        <v>1</v>
      </c>
      <c r="M33" s="344">
        <f>IF(AND(F33="CUMPLE",G33="CUMPLE"),(K33*L33),0)</f>
        <v>1625.23</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354" t="s">
        <v>121</v>
      </c>
      <c r="B34" s="353">
        <v>2</v>
      </c>
      <c r="C34" s="352">
        <v>78</v>
      </c>
      <c r="D34" s="351" t="s">
        <v>148</v>
      </c>
      <c r="E34" s="480" t="s">
        <v>363</v>
      </c>
      <c r="F34" s="230" t="s">
        <v>6</v>
      </c>
      <c r="G34" s="230" t="s">
        <v>6</v>
      </c>
      <c r="H34" s="349" t="s">
        <v>362</v>
      </c>
      <c r="I34" s="348">
        <v>43017</v>
      </c>
      <c r="J34" s="347">
        <v>43483</v>
      </c>
      <c r="K34" s="346">
        <v>1111.47</v>
      </c>
      <c r="L34" s="345">
        <v>0.6</v>
      </c>
      <c r="M34" s="344">
        <f>IF(AND(F34="CUMPLE",G34="CUMPLE"),(K34*L34),0)</f>
        <v>666.88199999999995</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c r="B35" s="353">
        <v>3</v>
      </c>
      <c r="C35" s="352"/>
      <c r="D35" s="351"/>
      <c r="E35" s="350"/>
      <c r="F35" s="230" t="s">
        <v>6</v>
      </c>
      <c r="G35" s="230" t="s">
        <v>6</v>
      </c>
      <c r="H35" s="349"/>
      <c r="I35" s="348"/>
      <c r="J35" s="347"/>
      <c r="K35" s="346"/>
      <c r="L35" s="345"/>
      <c r="M35" s="344">
        <f>IF(AND(F35="CUMPLE",G35="CUMPLE"),(K35*L35),0)</f>
        <v>0</v>
      </c>
      <c r="N35" s="230" t="s">
        <v>6</v>
      </c>
      <c r="O35" s="4"/>
      <c r="P35" s="4"/>
      <c r="Q35" s="16" t="str">
        <f>+IF(OR(N35="CUMPLE")*AND(M35&gt;=$Q$32),"CUMPLE","NO CUMPLE")</f>
        <v>NO CUMPLE</v>
      </c>
      <c r="R35" s="4"/>
      <c r="S35" s="12"/>
      <c r="U35" s="17">
        <v>2019</v>
      </c>
      <c r="V35" s="20">
        <v>828116</v>
      </c>
      <c r="BA35" s="323">
        <v>1997</v>
      </c>
      <c r="BB35" s="322">
        <v>172005</v>
      </c>
    </row>
    <row r="36" spans="1:55" ht="130.5" customHeight="1" thickBot="1">
      <c r="A36" s="354"/>
      <c r="B36" s="353">
        <v>4</v>
      </c>
      <c r="C36" s="352"/>
      <c r="D36" s="351"/>
      <c r="E36" s="350"/>
      <c r="F36" s="230" t="s">
        <v>6</v>
      </c>
      <c r="G36" s="230" t="s">
        <v>6</v>
      </c>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v>5</v>
      </c>
      <c r="C37" s="352"/>
      <c r="D37" s="351"/>
      <c r="E37" s="350"/>
      <c r="F37" s="230" t="s">
        <v>6</v>
      </c>
      <c r="G37" s="230" t="s">
        <v>6</v>
      </c>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2292.1120000000001</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1146.056</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+E33</f>
        <v>Interventoría técnica, administrativa, legal, financiera
y ambiental al contrato de obra para la conformación
de terrenos para franjas de pista y zona resa en la
cabecera 26 y obras complementarias en el
aeropuerto Internacional Matecaña de Pereira</v>
      </c>
      <c r="E40" s="710"/>
      <c r="F40" s="230" t="str">
        <f t="shared" ref="F40:M40" si="0">+F33</f>
        <v>CUMPLE</v>
      </c>
      <c r="G40" s="230" t="str">
        <f t="shared" si="0"/>
        <v>CUMPLE</v>
      </c>
      <c r="H40" s="342" t="str">
        <f t="shared" si="0"/>
        <v>HERNANDEZ PANTOJA SAS</v>
      </c>
      <c r="I40" s="341">
        <f t="shared" si="0"/>
        <v>41785</v>
      </c>
      <c r="J40" s="341">
        <f t="shared" si="0"/>
        <v>42204</v>
      </c>
      <c r="K40" s="340">
        <f t="shared" si="0"/>
        <v>1625.23</v>
      </c>
      <c r="L40" s="339">
        <f t="shared" si="0"/>
        <v>1</v>
      </c>
      <c r="M40" s="338">
        <f t="shared" si="0"/>
        <v>1625.23</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HERNANDEZ PANTOJA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f>+H22</f>
        <v>0</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105000000</v>
      </c>
      <c r="G104" s="312" t="str">
        <f>+IF(F104&gt;E104, "CAUSAL DE RECHAZO M", "CUMPLE")</f>
        <v>CUMPLE</v>
      </c>
      <c r="H104" s="311" t="s">
        <v>6</v>
      </c>
    </row>
    <row r="105" spans="1:16" ht="39" customHeight="1">
      <c r="A105" s="315">
        <v>4</v>
      </c>
      <c r="B105" s="690" t="s">
        <v>140</v>
      </c>
      <c r="C105" s="650"/>
      <c r="D105" s="651"/>
      <c r="E105" s="316">
        <v>77258613</v>
      </c>
      <c r="F105" s="313">
        <v>77258613</v>
      </c>
      <c r="G105" s="312" t="str">
        <f>+IF(F105&gt;E105, "CAUSAL DE RECHAZO M", "CUMPLE")</f>
        <v>CUMPLE</v>
      </c>
      <c r="H105" s="311" t="s">
        <v>6</v>
      </c>
    </row>
    <row r="106" spans="1:16" ht="46.5" customHeight="1">
      <c r="A106" s="315">
        <v>5</v>
      </c>
      <c r="B106" s="667" t="s">
        <v>84</v>
      </c>
      <c r="C106" s="667"/>
      <c r="D106" s="667"/>
      <c r="E106" s="314">
        <v>684325699</v>
      </c>
      <c r="F106" s="313">
        <f>+ROUND((F105+F104+F103+F102)*0.19+F102+F103+F104+F105,0)</f>
        <v>684325699</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F33:G37">
    <cfRule type="cellIs" dxfId="2522" priority="10" operator="equal">
      <formula>"NO CUMPLE"</formula>
    </cfRule>
    <cfRule type="cellIs" dxfId="2521" priority="11" operator="equal">
      <formula>"CUMPLE"</formula>
    </cfRule>
    <cfRule type="cellIs" dxfId="2520" priority="12" operator="equal">
      <formula>100</formula>
    </cfRule>
  </conditionalFormatting>
  <conditionalFormatting sqref="F40:G40">
    <cfRule type="cellIs" dxfId="2519" priority="1" operator="equal">
      <formula>"NO CUMPLE"</formula>
    </cfRule>
    <cfRule type="cellIs" dxfId="2518" priority="2" operator="equal">
      <formula>"CUMPLE"</formula>
    </cfRule>
    <cfRule type="cellIs" dxfId="2517" priority="3" operator="equal">
      <formula>100</formula>
    </cfRule>
  </conditionalFormatting>
  <conditionalFormatting sqref="G102:G106">
    <cfRule type="cellIs" dxfId="2516" priority="16" operator="equal">
      <formula>"CAUSAL DE RECHAZO L"</formula>
    </cfRule>
  </conditionalFormatting>
  <conditionalFormatting sqref="H4:H16">
    <cfRule type="cellIs" dxfId="2515" priority="13" operator="equal">
      <formula>"NO CUMPLE"</formula>
    </cfRule>
    <cfRule type="cellIs" dxfId="2514" priority="14" operator="equal">
      <formula>"CUMPLE"</formula>
    </cfRule>
    <cfRule type="cellIs" dxfId="2513" priority="15" operator="equal">
      <formula>100</formula>
    </cfRule>
  </conditionalFormatting>
  <conditionalFormatting sqref="H102:H107">
    <cfRule type="cellIs" dxfId="2512" priority="17" operator="equal">
      <formula>"NO CUMPLE"</formula>
    </cfRule>
    <cfRule type="cellIs" dxfId="2511" priority="18" operator="equal">
      <formula>"CUMPLE"</formula>
    </cfRule>
    <cfRule type="cellIs" dxfId="2510" priority="19" operator="equal">
      <formula>100</formula>
    </cfRule>
  </conditionalFormatting>
  <conditionalFormatting sqref="H82:K82">
    <cfRule type="containsText" dxfId="2509" priority="24" operator="containsText" text="SUBSANAR">
      <formula>NOT(ISERROR(SEARCH("SUBSANAR",H82)))</formula>
    </cfRule>
  </conditionalFormatting>
  <conditionalFormatting sqref="H82:L82 N41:O41 O42">
    <cfRule type="cellIs" dxfId="2508" priority="36" operator="equal">
      <formula>"NO CUMPLE"</formula>
    </cfRule>
    <cfRule type="cellIs" dxfId="2507" priority="37" operator="equal">
      <formula>"CUMPLE"</formula>
    </cfRule>
    <cfRule type="cellIs" dxfId="2506" priority="38" operator="equal">
      <formula>100</formula>
    </cfRule>
  </conditionalFormatting>
  <conditionalFormatting sqref="I33:J35">
    <cfRule type="cellIs" dxfId="2505" priority="23" stopIfTrue="1" operator="greaterThan">
      <formula>0</formula>
    </cfRule>
  </conditionalFormatting>
  <conditionalFormatting sqref="L44">
    <cfRule type="cellIs" dxfId="2504" priority="42" operator="equal">
      <formula>"NO CUMPLE"</formula>
    </cfRule>
    <cfRule type="cellIs" dxfId="2503" priority="43" operator="equal">
      <formula>"CUMPLE"</formula>
    </cfRule>
    <cfRule type="cellIs" dxfId="2502" priority="44" operator="equal">
      <formula>100</formula>
    </cfRule>
  </conditionalFormatting>
  <conditionalFormatting sqref="L48:L49">
    <cfRule type="cellIs" dxfId="2501" priority="48" operator="equal">
      <formula>"NO CUMPLE"</formula>
    </cfRule>
    <cfRule type="cellIs" dxfId="2500" priority="49" operator="equal">
      <formula>"CUMPLE"</formula>
    </cfRule>
    <cfRule type="cellIs" dxfId="2499" priority="50" operator="equal">
      <formula>100</formula>
    </cfRule>
  </conditionalFormatting>
  <conditionalFormatting sqref="L53">
    <cfRule type="cellIs" dxfId="2498" priority="28" operator="equal">
      <formula>"NO CUMPLE"</formula>
    </cfRule>
    <cfRule type="cellIs" dxfId="2497" priority="29" operator="equal">
      <formula>"CUMPLE"</formula>
    </cfRule>
    <cfRule type="cellIs" dxfId="2496" priority="30" operator="equal">
      <formula>100</formula>
    </cfRule>
  </conditionalFormatting>
  <conditionalFormatting sqref="L56">
    <cfRule type="cellIs" dxfId="2495" priority="39" operator="equal">
      <formula>"NO CUMPLE"</formula>
    </cfRule>
    <cfRule type="cellIs" dxfId="2494" priority="40" operator="equal">
      <formula>"CUMPLE"</formula>
    </cfRule>
    <cfRule type="cellIs" dxfId="2493" priority="41" operator="equal">
      <formula>100</formula>
    </cfRule>
  </conditionalFormatting>
  <conditionalFormatting sqref="L64">
    <cfRule type="cellIs" dxfId="2492" priority="25" operator="equal">
      <formula>"NO CUMPLE"</formula>
    </cfRule>
    <cfRule type="cellIs" dxfId="2491" priority="26" operator="equal">
      <formula>"CUMPLE"</formula>
    </cfRule>
    <cfRule type="cellIs" dxfId="2490" priority="27" operator="equal">
      <formula>100</formula>
    </cfRule>
  </conditionalFormatting>
  <conditionalFormatting sqref="N21:N23">
    <cfRule type="cellIs" dxfId="2489" priority="31" operator="equal">
      <formula>"NO"</formula>
    </cfRule>
    <cfRule type="cellIs" dxfId="2488" priority="32" operator="equal">
      <formula>"SI"</formula>
    </cfRule>
  </conditionalFormatting>
  <conditionalFormatting sqref="N24">
    <cfRule type="cellIs" dxfId="2487" priority="33" operator="equal">
      <formula>"NO CUMPLE"</formula>
    </cfRule>
    <cfRule type="cellIs" dxfId="2486" priority="34" operator="equal">
      <formula>"CUMPLE"</formula>
    </cfRule>
    <cfRule type="cellIs" dxfId="2485" priority="35" operator="equal">
      <formula>100</formula>
    </cfRule>
  </conditionalFormatting>
  <conditionalFormatting sqref="N33:N37">
    <cfRule type="cellIs" dxfId="2484" priority="7" operator="equal">
      <formula>"NO CUMPLE"</formula>
    </cfRule>
    <cfRule type="cellIs" dxfId="2483" priority="8" operator="equal">
      <formula>"CUMPLE"</formula>
    </cfRule>
    <cfRule type="cellIs" dxfId="2482" priority="9" operator="equal">
      <formula>100</formula>
    </cfRule>
  </conditionalFormatting>
  <conditionalFormatting sqref="N39:N40">
    <cfRule type="cellIs" dxfId="2481" priority="4" operator="equal">
      <formula>"NO CUMPLE"</formula>
    </cfRule>
    <cfRule type="cellIs" dxfId="2480" priority="5" operator="equal">
      <formula>"CUMPLE"</formula>
    </cfRule>
    <cfRule type="cellIs" dxfId="2479" priority="6" operator="equal">
      <formula>100</formula>
    </cfRule>
  </conditionalFormatting>
  <conditionalFormatting sqref="N99">
    <cfRule type="cellIs" dxfId="2478" priority="20" operator="equal">
      <formula>"NO CUMPLE"</formula>
    </cfRule>
    <cfRule type="cellIs" dxfId="2477" priority="21" operator="equal">
      <formula>"CUMPLE"</formula>
    </cfRule>
    <cfRule type="cellIs" dxfId="2476" priority="22" operator="equal">
      <formula>100</formula>
    </cfRule>
  </conditionalFormatting>
  <conditionalFormatting sqref="N45:O45">
    <cfRule type="cellIs" dxfId="2475" priority="51" operator="equal">
      <formula>"NO CUMPLE"</formula>
    </cfRule>
    <cfRule type="cellIs" dxfId="2474" priority="52" operator="equal">
      <formula>"CUMPLE"</formula>
    </cfRule>
    <cfRule type="cellIs" dxfId="2473" priority="53" operator="equal">
      <formula>100</formula>
    </cfRule>
  </conditionalFormatting>
  <conditionalFormatting sqref="O48:O49">
    <cfRule type="cellIs" dxfId="2472" priority="45" operator="equal">
      <formula>"NO CUMPLE"</formula>
    </cfRule>
    <cfRule type="cellIs" dxfId="2471" priority="46" operator="equal">
      <formula>"CUMPLE"</formula>
    </cfRule>
    <cfRule type="cellIs" dxfId="2470" priority="47" operator="equal">
      <formula>100</formula>
    </cfRule>
  </conditionalFormatting>
  <dataValidations count="10">
    <dataValidation type="list" allowBlank="1" showInputMessage="1" showErrorMessage="1" sqref="H82:K82" xr:uid="{00000000-0002-0000-1200-000000000000}">
      <formula1>$Q$23:$Q$25</formula1>
    </dataValidation>
    <dataValidation type="list" allowBlank="1" showInputMessage="1" showErrorMessage="1" sqref="L53:N53 L64:N64" xr:uid="{00000000-0002-0000-1200-000001000000}">
      <formula1>$T$1:$T$3</formula1>
    </dataValidation>
    <dataValidation type="list" allowBlank="1" showInputMessage="1" showErrorMessage="1" sqref="N45 N24 N33:N37 N99 H4:H16 F33:G37 H102:H107" xr:uid="{00000000-0002-0000-1200-000002000000}">
      <formula1>$Q$2:$Q$3</formula1>
    </dataValidation>
    <dataValidation type="list" allowBlank="1" showInputMessage="1" showErrorMessage="1" sqref="U1:U2" xr:uid="{00000000-0002-0000-1200-000003000000}">
      <formula1>$U$1:$U$2</formula1>
    </dataValidation>
    <dataValidation type="list" allowBlank="1" showInputMessage="1" showErrorMessage="1" sqref="L56" xr:uid="{00000000-0002-0000-1200-000004000000}">
      <formula1>$U$1:$U$3</formula1>
    </dataValidation>
    <dataValidation type="list" allowBlank="1" showInputMessage="1" showErrorMessage="1" error="SELECCIONE EL PRESUPUESTO A EVALUAR, EN LA LISTA DESPEGABLE._x000a_" sqref="H28:J28" xr:uid="{00000000-0002-0000-1200-000005000000}">
      <formula1>$A$96:$A$106</formula1>
    </dataValidation>
    <dataValidation type="list" allowBlank="1" showInputMessage="1" showErrorMessage="1" sqref="L48:L49" xr:uid="{00000000-0002-0000-1200-000006000000}">
      <formula1>$Q$19:$Q$21</formula1>
    </dataValidation>
    <dataValidation type="list" allowBlank="1" showInputMessage="1" showErrorMessage="1" error="debe ser.. CUMPLE O NO CUMPLE" sqref="L44" xr:uid="{00000000-0002-0000-1200-000007000000}">
      <formula1>$Q$2:$Q$3</formula1>
    </dataValidation>
    <dataValidation type="list" allowBlank="1" showInputMessage="1" showErrorMessage="1" sqref="N21:N23" xr:uid="{00000000-0002-0000-1200-000008000000}">
      <formula1>$R$2:$R$3</formula1>
    </dataValidation>
    <dataValidation type="list" allowBlank="1" showInputMessage="1" showErrorMessage="1" error="SELECCIONE A QUIEN CORRESPONDE ESTA EXPERIENCIA (INTEGRANTE)_x000a_" sqref="H33:H37" xr:uid="{00000000-0002-0000-1200-000009000000}">
      <formula1>$V$21:$V$25</formula1>
    </dataValidation>
  </dataValidations>
  <pageMargins left="0.7" right="0.7" top="0.75" bottom="0.75" header="0.3" footer="0.3"/>
  <pageSetup orientation="portrait"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BE129"/>
  <sheetViews>
    <sheetView topLeftCell="A31" zoomScale="40" zoomScaleNormal="40" workbookViewId="0">
      <selection activeCell="A84" sqref="A84:N8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17</v>
      </c>
      <c r="B19" s="747" t="s">
        <v>373</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367</v>
      </c>
      <c r="I21" s="751"/>
      <c r="J21" s="368">
        <v>0.9</v>
      </c>
      <c r="K21" s="752" t="s">
        <v>34</v>
      </c>
      <c r="L21" s="752"/>
      <c r="M21" s="752"/>
      <c r="N21" s="368" t="s">
        <v>24</v>
      </c>
      <c r="O21" s="24" t="str">
        <f>+H21</f>
        <v>CODIPRO INGENIERIA LTDA</v>
      </c>
      <c r="P21" s="24"/>
      <c r="Q21" s="24">
        <v>0</v>
      </c>
      <c r="R21" s="24"/>
      <c r="S21" s="24"/>
      <c r="T21" s="24"/>
      <c r="U21" s="24"/>
      <c r="V21" s="369" t="str">
        <f>+H21</f>
        <v>CODIPRO INGENIERIA LTDA</v>
      </c>
      <c r="BA21" s="118">
        <v>8160015765</v>
      </c>
    </row>
    <row r="22" spans="1:54" ht="32.25" customHeight="1">
      <c r="A22" s="746"/>
      <c r="B22" s="748"/>
      <c r="C22" s="748"/>
      <c r="D22" s="748"/>
      <c r="E22" s="748"/>
      <c r="F22" s="748"/>
      <c r="G22" s="748"/>
      <c r="H22" s="751" t="s">
        <v>372</v>
      </c>
      <c r="I22" s="751"/>
      <c r="J22" s="368">
        <v>0.1</v>
      </c>
      <c r="K22" s="752" t="s">
        <v>35</v>
      </c>
      <c r="L22" s="752"/>
      <c r="M22" s="752"/>
      <c r="N22" s="368" t="s">
        <v>24</v>
      </c>
      <c r="O22" s="24" t="str">
        <f>+H22</f>
        <v>INGEBAMER SAS</v>
      </c>
      <c r="P22" s="24"/>
      <c r="Q22" s="24"/>
      <c r="R22" s="24"/>
      <c r="S22" s="24"/>
      <c r="T22" s="24"/>
      <c r="U22" s="24"/>
      <c r="V22" s="369" t="str">
        <f>+H22</f>
        <v>INGEBAMER SAS</v>
      </c>
      <c r="BA22" s="118">
        <v>8001696221</v>
      </c>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v>8600320577</v>
      </c>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55.25" customHeight="1" thickTop="1" thickBot="1">
      <c r="A33" s="354" t="s">
        <v>121</v>
      </c>
      <c r="B33" s="353">
        <v>1</v>
      </c>
      <c r="C33" s="352">
        <v>72</v>
      </c>
      <c r="D33" s="351" t="s">
        <v>147</v>
      </c>
      <c r="E33" s="350" t="s">
        <v>371</v>
      </c>
      <c r="F33" s="230" t="s">
        <v>6</v>
      </c>
      <c r="G33" s="230" t="s">
        <v>6</v>
      </c>
      <c r="H33" s="312" t="s">
        <v>367</v>
      </c>
      <c r="I33" s="348">
        <v>40083</v>
      </c>
      <c r="J33" s="347">
        <v>41977</v>
      </c>
      <c r="K33" s="346">
        <v>13724.03</v>
      </c>
      <c r="L33" s="345">
        <v>0.17</v>
      </c>
      <c r="M33" s="344">
        <f>IF(AND(F33="CUMPLE",G33="CUMPLE"),(K33*L33),0)</f>
        <v>2333.0851000000002</v>
      </c>
      <c r="N33" s="230" t="s">
        <v>6</v>
      </c>
      <c r="O33" s="4"/>
      <c r="P33" s="4"/>
      <c r="Q33" s="16" t="str">
        <f>+IF(OR(N33="CUMPLE")*AND(M33&gt;=$Q$32),"CUMPLE","NO CUMPLE")</f>
        <v>CUMPLE</v>
      </c>
      <c r="R33" s="4"/>
      <c r="S33" s="12"/>
      <c r="U33" s="18">
        <v>2021</v>
      </c>
      <c r="V33" s="19">
        <v>908526</v>
      </c>
      <c r="BA33" s="323">
        <v>1995</v>
      </c>
      <c r="BB33" s="322">
        <v>118933.5</v>
      </c>
    </row>
    <row r="34" spans="1:55" ht="186.75" customHeight="1" thickBot="1">
      <c r="A34" s="354" t="s">
        <v>121</v>
      </c>
      <c r="B34" s="353">
        <v>2</v>
      </c>
      <c r="C34" s="352">
        <v>127</v>
      </c>
      <c r="D34" s="351" t="s">
        <v>148</v>
      </c>
      <c r="E34" s="350" t="s">
        <v>370</v>
      </c>
      <c r="F34" s="230" t="s">
        <v>6</v>
      </c>
      <c r="G34" s="230" t="s">
        <v>6</v>
      </c>
      <c r="H34" s="349" t="s">
        <v>367</v>
      </c>
      <c r="I34" s="348">
        <v>44221</v>
      </c>
      <c r="J34" s="347">
        <v>44809</v>
      </c>
      <c r="K34" s="346">
        <v>1209.32</v>
      </c>
      <c r="L34" s="345">
        <v>0.5</v>
      </c>
      <c r="M34" s="344">
        <f>IF(AND(F34="CUMPLE",G34="CUMPLE"),(K34*L34),0)</f>
        <v>604.66</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t="s">
        <v>121</v>
      </c>
      <c r="B35" s="353">
        <v>3</v>
      </c>
      <c r="C35" s="352">
        <v>108</v>
      </c>
      <c r="D35" s="351" t="s">
        <v>147</v>
      </c>
      <c r="E35" s="350" t="s">
        <v>369</v>
      </c>
      <c r="F35" s="230" t="s">
        <v>26</v>
      </c>
      <c r="G35" s="230" t="s">
        <v>26</v>
      </c>
      <c r="H35" s="349" t="s">
        <v>367</v>
      </c>
      <c r="I35" s="348">
        <v>42348</v>
      </c>
      <c r="J35" s="347">
        <v>43130</v>
      </c>
      <c r="K35" s="346">
        <v>2943.89</v>
      </c>
      <c r="L35" s="345">
        <v>0.1</v>
      </c>
      <c r="M35" s="344">
        <f>IF(AND(F35="CUMPLE",G35="CUMPLE"),(K35*L35),0)</f>
        <v>0</v>
      </c>
      <c r="N35" s="230" t="s">
        <v>6</v>
      </c>
      <c r="O35" s="4"/>
      <c r="P35" s="4"/>
      <c r="Q35" s="16" t="str">
        <f>+IF(OR(N35="CUMPLE")*AND(M35&gt;=$Q$32),"CUMPLE","NO CUMPLE")</f>
        <v>NO CUMPLE</v>
      </c>
      <c r="R35" s="4"/>
      <c r="S35" s="12"/>
      <c r="U35" s="17">
        <v>2019</v>
      </c>
      <c r="V35" s="20">
        <v>828116</v>
      </c>
      <c r="BA35" s="323">
        <v>1997</v>
      </c>
      <c r="BB35" s="322">
        <v>172005</v>
      </c>
    </row>
    <row r="36" spans="1:55" ht="130.5" customHeight="1" thickBot="1">
      <c r="A36" s="354" t="s">
        <v>121</v>
      </c>
      <c r="B36" s="353">
        <v>4</v>
      </c>
      <c r="C36" s="352">
        <v>12</v>
      </c>
      <c r="D36" s="351" t="s">
        <v>147</v>
      </c>
      <c r="E36" s="350" t="s">
        <v>368</v>
      </c>
      <c r="F36" s="230" t="s">
        <v>6</v>
      </c>
      <c r="G36" s="230" t="s">
        <v>6</v>
      </c>
      <c r="H36" s="349" t="s">
        <v>367</v>
      </c>
      <c r="I36" s="348">
        <v>37931</v>
      </c>
      <c r="J36" s="347">
        <v>45534</v>
      </c>
      <c r="K36" s="346">
        <v>851.35</v>
      </c>
      <c r="L36" s="345">
        <v>1</v>
      </c>
      <c r="M36" s="344">
        <f>IF(AND(F36="CUMPLE",G36="CUMPLE"),(K36*L36),0)</f>
        <v>851.35</v>
      </c>
      <c r="N36" s="230" t="s">
        <v>6</v>
      </c>
      <c r="O36" s="4"/>
      <c r="P36" s="4"/>
      <c r="Q36" s="16" t="str">
        <f>+IF(OR(N36="CUMPLE")*AND(M36&gt;=$Q$32),"CUMPLE","NO CUMPLE")</f>
        <v>CUMPLE</v>
      </c>
      <c r="R36" s="4"/>
      <c r="S36" s="12"/>
      <c r="U36" s="17">
        <v>2018</v>
      </c>
      <c r="V36" s="20">
        <v>781242</v>
      </c>
      <c r="BA36" s="323">
        <v>1998</v>
      </c>
      <c r="BB36" s="322">
        <v>203826</v>
      </c>
    </row>
    <row r="37" spans="1:55" ht="122.25" customHeight="1" thickBot="1">
      <c r="A37" s="354"/>
      <c r="B37" s="353">
        <v>5</v>
      </c>
      <c r="C37" s="352"/>
      <c r="D37" s="351"/>
      <c r="E37" s="350"/>
      <c r="F37" s="230" t="s">
        <v>6</v>
      </c>
      <c r="G37" s="230" t="s">
        <v>6</v>
      </c>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3789.0951</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1263.0317</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+E34</f>
        <v>REALIZAR LA INTERVENTORÍA INTEGRAL A LA REHABILITACIÓN DE LA PLATAFORMA, ESTUDIOS, DISEÑOS Y CONSTRUCCIÓN
DE VÍA INTERNA, MANTENIMIENTO LADO TIERRA Y AIRE DEL AEROPUERTO INTERNACIONAL DE SAN ANDRÉS Y EL
MANTENIMIENTO LADO TIERRA Y AIRE DEL AEROPUERTO DE PROVIDENCIA.</v>
      </c>
      <c r="E40" s="710"/>
      <c r="F40" s="230" t="str">
        <f t="shared" ref="F40:M40" si="0">+F34</f>
        <v>CUMPLE</v>
      </c>
      <c r="G40" s="230" t="str">
        <f t="shared" si="0"/>
        <v>CUMPLE</v>
      </c>
      <c r="H40" s="342" t="str">
        <f t="shared" si="0"/>
        <v>CODIPRO INGENIERIA LTDA</v>
      </c>
      <c r="I40" s="341">
        <f t="shared" si="0"/>
        <v>44221</v>
      </c>
      <c r="J40" s="341">
        <f t="shared" si="0"/>
        <v>44809</v>
      </c>
      <c r="K40" s="340">
        <f t="shared" si="0"/>
        <v>1209.32</v>
      </c>
      <c r="L40" s="339">
        <f t="shared" si="0"/>
        <v>0.5</v>
      </c>
      <c r="M40" s="338">
        <f t="shared" si="0"/>
        <v>604.66</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CODIPRO INGENIERIA LTDA</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INGEBAMER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765" t="s">
        <v>366</v>
      </c>
      <c r="B84" s="766"/>
      <c r="C84" s="766"/>
      <c r="D84" s="766"/>
      <c r="E84" s="766"/>
      <c r="F84" s="766"/>
      <c r="G84" s="766"/>
      <c r="H84" s="766"/>
      <c r="I84" s="766"/>
      <c r="J84" s="766"/>
      <c r="K84" s="766"/>
      <c r="L84" s="766"/>
      <c r="M84" s="766"/>
      <c r="N84" s="767"/>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16064988</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105000000</v>
      </c>
      <c r="G104" s="312" t="str">
        <f>+IF(F104&gt;E104, "CAUSAL DE RECHAZO M", "CUMPLE")</f>
        <v>CUMPLE</v>
      </c>
      <c r="H104" s="311" t="s">
        <v>6</v>
      </c>
    </row>
    <row r="105" spans="1:16" ht="39" customHeight="1">
      <c r="A105" s="315">
        <v>4</v>
      </c>
      <c r="B105" s="690" t="s">
        <v>140</v>
      </c>
      <c r="C105" s="650"/>
      <c r="D105" s="651"/>
      <c r="E105" s="316">
        <v>77258613</v>
      </c>
      <c r="F105" s="313">
        <v>77258613</v>
      </c>
      <c r="G105" s="312" t="str">
        <f>+IF(F105&gt;E105, "CAUSAL DE RECHAZO M", "CUMPLE")</f>
        <v>CUMPLE</v>
      </c>
      <c r="H105" s="311" t="s">
        <v>6</v>
      </c>
    </row>
    <row r="106" spans="1:16" ht="46.5" customHeight="1">
      <c r="A106" s="315">
        <v>5</v>
      </c>
      <c r="B106" s="667" t="s">
        <v>84</v>
      </c>
      <c r="C106" s="667"/>
      <c r="D106" s="667"/>
      <c r="E106" s="314">
        <v>684325699</v>
      </c>
      <c r="F106" s="313">
        <f>+ROUND((F105+F104+F103+F102)*0.19+F102+F103+F104+F105,0)</f>
        <v>684325685</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F33:G37">
    <cfRule type="cellIs" dxfId="2469" priority="10" operator="equal">
      <formula>"NO CUMPLE"</formula>
    </cfRule>
    <cfRule type="cellIs" dxfId="2468" priority="11" operator="equal">
      <formula>"CUMPLE"</formula>
    </cfRule>
    <cfRule type="cellIs" dxfId="2467" priority="12" operator="equal">
      <formula>100</formula>
    </cfRule>
  </conditionalFormatting>
  <conditionalFormatting sqref="F40:G40">
    <cfRule type="cellIs" dxfId="2466" priority="1" operator="equal">
      <formula>"NO CUMPLE"</formula>
    </cfRule>
    <cfRule type="cellIs" dxfId="2465" priority="2" operator="equal">
      <formula>"CUMPLE"</formula>
    </cfRule>
    <cfRule type="cellIs" dxfId="2464" priority="3" operator="equal">
      <formula>100</formula>
    </cfRule>
  </conditionalFormatting>
  <conditionalFormatting sqref="G102:G106">
    <cfRule type="cellIs" dxfId="2463" priority="16" operator="equal">
      <formula>"CAUSAL DE RECHAZO L"</formula>
    </cfRule>
  </conditionalFormatting>
  <conditionalFormatting sqref="H4:H16">
    <cfRule type="cellIs" dxfId="2462" priority="13" operator="equal">
      <formula>"NO CUMPLE"</formula>
    </cfRule>
    <cfRule type="cellIs" dxfId="2461" priority="14" operator="equal">
      <formula>"CUMPLE"</formula>
    </cfRule>
    <cfRule type="cellIs" dxfId="2460" priority="15" operator="equal">
      <formula>100</formula>
    </cfRule>
  </conditionalFormatting>
  <conditionalFormatting sqref="H102:H107">
    <cfRule type="cellIs" dxfId="2459" priority="17" operator="equal">
      <formula>"NO CUMPLE"</formula>
    </cfRule>
    <cfRule type="cellIs" dxfId="2458" priority="18" operator="equal">
      <formula>"CUMPLE"</formula>
    </cfRule>
    <cfRule type="cellIs" dxfId="2457" priority="19" operator="equal">
      <formula>100</formula>
    </cfRule>
  </conditionalFormatting>
  <conditionalFormatting sqref="H82:K82">
    <cfRule type="containsText" dxfId="2456" priority="24" operator="containsText" text="SUBSANAR">
      <formula>NOT(ISERROR(SEARCH("SUBSANAR",H82)))</formula>
    </cfRule>
  </conditionalFormatting>
  <conditionalFormatting sqref="H82:L82 N41:O41 O42">
    <cfRule type="cellIs" dxfId="2455" priority="36" operator="equal">
      <formula>"NO CUMPLE"</formula>
    </cfRule>
    <cfRule type="cellIs" dxfId="2454" priority="37" operator="equal">
      <formula>"CUMPLE"</formula>
    </cfRule>
    <cfRule type="cellIs" dxfId="2453" priority="38" operator="equal">
      <formula>100</formula>
    </cfRule>
  </conditionalFormatting>
  <conditionalFormatting sqref="I33:J35">
    <cfRule type="cellIs" dxfId="2452" priority="23" stopIfTrue="1" operator="greaterThan">
      <formula>0</formula>
    </cfRule>
  </conditionalFormatting>
  <conditionalFormatting sqref="L44">
    <cfRule type="cellIs" dxfId="2451" priority="42" operator="equal">
      <formula>"NO CUMPLE"</formula>
    </cfRule>
    <cfRule type="cellIs" dxfId="2450" priority="43" operator="equal">
      <formula>"CUMPLE"</formula>
    </cfRule>
    <cfRule type="cellIs" dxfId="2449" priority="44" operator="equal">
      <formula>100</formula>
    </cfRule>
  </conditionalFormatting>
  <conditionalFormatting sqref="L48:L49">
    <cfRule type="cellIs" dxfId="2448" priority="48" operator="equal">
      <formula>"NO CUMPLE"</formula>
    </cfRule>
    <cfRule type="cellIs" dxfId="2447" priority="49" operator="equal">
      <formula>"CUMPLE"</formula>
    </cfRule>
    <cfRule type="cellIs" dxfId="2446" priority="50" operator="equal">
      <formula>100</formula>
    </cfRule>
  </conditionalFormatting>
  <conditionalFormatting sqref="L53">
    <cfRule type="cellIs" dxfId="2445" priority="28" operator="equal">
      <formula>"NO CUMPLE"</formula>
    </cfRule>
    <cfRule type="cellIs" dxfId="2444" priority="29" operator="equal">
      <formula>"CUMPLE"</formula>
    </cfRule>
    <cfRule type="cellIs" dxfId="2443" priority="30" operator="equal">
      <formula>100</formula>
    </cfRule>
  </conditionalFormatting>
  <conditionalFormatting sqref="L56">
    <cfRule type="cellIs" dxfId="2442" priority="39" operator="equal">
      <formula>"NO CUMPLE"</formula>
    </cfRule>
    <cfRule type="cellIs" dxfId="2441" priority="40" operator="equal">
      <formula>"CUMPLE"</formula>
    </cfRule>
    <cfRule type="cellIs" dxfId="2440" priority="41" operator="equal">
      <formula>100</formula>
    </cfRule>
  </conditionalFormatting>
  <conditionalFormatting sqref="L64">
    <cfRule type="cellIs" dxfId="2439" priority="25" operator="equal">
      <formula>"NO CUMPLE"</formula>
    </cfRule>
    <cfRule type="cellIs" dxfId="2438" priority="26" operator="equal">
      <formula>"CUMPLE"</formula>
    </cfRule>
    <cfRule type="cellIs" dxfId="2437" priority="27" operator="equal">
      <formula>100</formula>
    </cfRule>
  </conditionalFormatting>
  <conditionalFormatting sqref="N21:N23">
    <cfRule type="cellIs" dxfId="2436" priority="31" operator="equal">
      <formula>"NO"</formula>
    </cfRule>
    <cfRule type="cellIs" dxfId="2435" priority="32" operator="equal">
      <formula>"SI"</formula>
    </cfRule>
  </conditionalFormatting>
  <conditionalFormatting sqref="N24">
    <cfRule type="cellIs" dxfId="2434" priority="33" operator="equal">
      <formula>"NO CUMPLE"</formula>
    </cfRule>
    <cfRule type="cellIs" dxfId="2433" priority="34" operator="equal">
      <formula>"CUMPLE"</formula>
    </cfRule>
    <cfRule type="cellIs" dxfId="2432" priority="35" operator="equal">
      <formula>100</formula>
    </cfRule>
  </conditionalFormatting>
  <conditionalFormatting sqref="N33:N37">
    <cfRule type="cellIs" dxfId="2431" priority="7" operator="equal">
      <formula>"NO CUMPLE"</formula>
    </cfRule>
    <cfRule type="cellIs" dxfId="2430" priority="8" operator="equal">
      <formula>"CUMPLE"</formula>
    </cfRule>
    <cfRule type="cellIs" dxfId="2429" priority="9" operator="equal">
      <formula>100</formula>
    </cfRule>
  </conditionalFormatting>
  <conditionalFormatting sqref="N39:N40">
    <cfRule type="cellIs" dxfId="2428" priority="4" operator="equal">
      <formula>"NO CUMPLE"</formula>
    </cfRule>
    <cfRule type="cellIs" dxfId="2427" priority="5" operator="equal">
      <formula>"CUMPLE"</formula>
    </cfRule>
    <cfRule type="cellIs" dxfId="2426" priority="6" operator="equal">
      <formula>100</formula>
    </cfRule>
  </conditionalFormatting>
  <conditionalFormatting sqref="N99">
    <cfRule type="cellIs" dxfId="2425" priority="20" operator="equal">
      <formula>"NO CUMPLE"</formula>
    </cfRule>
    <cfRule type="cellIs" dxfId="2424" priority="21" operator="equal">
      <formula>"CUMPLE"</formula>
    </cfRule>
    <cfRule type="cellIs" dxfId="2423" priority="22" operator="equal">
      <formula>100</formula>
    </cfRule>
  </conditionalFormatting>
  <conditionalFormatting sqref="N45:O45">
    <cfRule type="cellIs" dxfId="2422" priority="51" operator="equal">
      <formula>"NO CUMPLE"</formula>
    </cfRule>
    <cfRule type="cellIs" dxfId="2421" priority="52" operator="equal">
      <formula>"CUMPLE"</formula>
    </cfRule>
    <cfRule type="cellIs" dxfId="2420" priority="53" operator="equal">
      <formula>100</formula>
    </cfRule>
  </conditionalFormatting>
  <conditionalFormatting sqref="O48:O49">
    <cfRule type="cellIs" dxfId="2419" priority="45" operator="equal">
      <formula>"NO CUMPLE"</formula>
    </cfRule>
    <cfRule type="cellIs" dxfId="2418" priority="46" operator="equal">
      <formula>"CUMPLE"</formula>
    </cfRule>
    <cfRule type="cellIs" dxfId="2417" priority="47" operator="equal">
      <formula>100</formula>
    </cfRule>
  </conditionalFormatting>
  <dataValidations count="10">
    <dataValidation type="list" allowBlank="1" showInputMessage="1" showErrorMessage="1" error="SELECCIONE A QUIEN CORRESPONDE ESTA EXPERIENCIA (INTEGRANTE)_x000a_" sqref="H33:H37" xr:uid="{00000000-0002-0000-1300-000000000000}">
      <formula1>$V$21:$V$25</formula1>
    </dataValidation>
    <dataValidation type="list" allowBlank="1" showInputMessage="1" showErrorMessage="1" sqref="N21:N23" xr:uid="{00000000-0002-0000-1300-000001000000}">
      <formula1>$R$2:$R$3</formula1>
    </dataValidation>
    <dataValidation type="list" allowBlank="1" showInputMessage="1" showErrorMessage="1" error="debe ser.. CUMPLE O NO CUMPLE" sqref="L44" xr:uid="{00000000-0002-0000-1300-000002000000}">
      <formula1>$Q$2:$Q$3</formula1>
    </dataValidation>
    <dataValidation type="list" allowBlank="1" showInputMessage="1" showErrorMessage="1" sqref="L48:L49" xr:uid="{00000000-0002-0000-1300-000003000000}">
      <formula1>$Q$19:$Q$21</formula1>
    </dataValidation>
    <dataValidation type="list" allowBlank="1" showInputMessage="1" showErrorMessage="1" error="SELECCIONE EL PRESUPUESTO A EVALUAR, EN LA LISTA DESPEGABLE._x000a_" sqref="H28:J28" xr:uid="{00000000-0002-0000-1300-000004000000}">
      <formula1>$A$96:$A$106</formula1>
    </dataValidation>
    <dataValidation type="list" allowBlank="1" showInputMessage="1" showErrorMessage="1" sqref="L56" xr:uid="{00000000-0002-0000-1300-000005000000}">
      <formula1>$U$1:$U$3</formula1>
    </dataValidation>
    <dataValidation type="list" allowBlank="1" showInputMessage="1" showErrorMessage="1" sqref="U1:U2" xr:uid="{00000000-0002-0000-1300-000006000000}">
      <formula1>$U$1:$U$2</formula1>
    </dataValidation>
    <dataValidation type="list" allowBlank="1" showInputMessage="1" showErrorMessage="1" sqref="N45 N24 N33:N37 N99 H4:H16 F33:G37 H102:H107" xr:uid="{00000000-0002-0000-1300-000007000000}">
      <formula1>$Q$2:$Q$3</formula1>
    </dataValidation>
    <dataValidation type="list" allowBlank="1" showInputMessage="1" showErrorMessage="1" sqref="L53:N53 L64:N64" xr:uid="{00000000-0002-0000-1300-000008000000}">
      <formula1>$T$1:$T$3</formula1>
    </dataValidation>
    <dataValidation type="list" allowBlank="1" showInputMessage="1" showErrorMessage="1" sqref="H82:K82" xr:uid="{00000000-0002-0000-1300-000009000000}">
      <formula1>$Q$23:$Q$25</formula1>
    </dataValidation>
  </dataValidations>
  <pageMargins left="0.7" right="0.7" top="0.75" bottom="0.75" header="0.3" footer="0.3"/>
  <pageSetup orientation="portrait"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BE129"/>
  <sheetViews>
    <sheetView topLeftCell="A100" zoomScale="40" zoomScaleNormal="40" workbookViewId="0">
      <selection activeCell="A84" sqref="A84:N8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5.8554687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18</v>
      </c>
      <c r="B19" s="747" t="s">
        <v>381</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375</v>
      </c>
      <c r="I21" s="751"/>
      <c r="J21" s="368">
        <v>0.7</v>
      </c>
      <c r="K21" s="752" t="s">
        <v>34</v>
      </c>
      <c r="L21" s="752"/>
      <c r="M21" s="752"/>
      <c r="N21" s="368" t="s">
        <v>24</v>
      </c>
      <c r="O21" s="24" t="str">
        <f>+H21</f>
        <v>ARREDONDO MADRID INGENIEROS CIVILES SAS</v>
      </c>
      <c r="P21" s="24"/>
      <c r="Q21" s="24">
        <v>0</v>
      </c>
      <c r="R21" s="24"/>
      <c r="S21" s="24"/>
      <c r="T21" s="24"/>
      <c r="U21" s="24"/>
      <c r="V21" s="369" t="str">
        <f>+H21</f>
        <v>ARREDONDO MADRID INGENIEROS CIVILES SAS</v>
      </c>
      <c r="BA21" s="118">
        <v>8160015765</v>
      </c>
    </row>
    <row r="22" spans="1:54" ht="32.25" customHeight="1">
      <c r="A22" s="746"/>
      <c r="B22" s="748"/>
      <c r="C22" s="748"/>
      <c r="D22" s="748"/>
      <c r="E22" s="748"/>
      <c r="F22" s="748"/>
      <c r="G22" s="748"/>
      <c r="H22" s="751" t="s">
        <v>379</v>
      </c>
      <c r="I22" s="751"/>
      <c r="J22" s="368">
        <v>0.3</v>
      </c>
      <c r="K22" s="752" t="s">
        <v>35</v>
      </c>
      <c r="L22" s="752"/>
      <c r="M22" s="752"/>
      <c r="N22" s="368" t="s">
        <v>24</v>
      </c>
      <c r="O22" s="24" t="str">
        <f>+H22</f>
        <v>VIASTOP SAS</v>
      </c>
      <c r="P22" s="24"/>
      <c r="Q22" s="24"/>
      <c r="R22" s="24"/>
      <c r="S22" s="24"/>
      <c r="T22" s="24"/>
      <c r="U22" s="24"/>
      <c r="V22" s="369" t="str">
        <f>+H22</f>
        <v>VIASTOP SAS</v>
      </c>
      <c r="BA22" s="118">
        <v>8001696221</v>
      </c>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v>8600320577</v>
      </c>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t="s">
        <v>121</v>
      </c>
      <c r="B33" s="353">
        <v>1</v>
      </c>
      <c r="C33" s="352">
        <v>214</v>
      </c>
      <c r="D33" s="351" t="s">
        <v>148</v>
      </c>
      <c r="E33" s="350" t="s">
        <v>380</v>
      </c>
      <c r="F33" s="230" t="s">
        <v>6</v>
      </c>
      <c r="G33" s="230" t="s">
        <v>6</v>
      </c>
      <c r="H33" s="312" t="s">
        <v>379</v>
      </c>
      <c r="I33" s="348">
        <v>44214</v>
      </c>
      <c r="J33" s="347">
        <v>44859</v>
      </c>
      <c r="K33" s="346">
        <v>1949.92</v>
      </c>
      <c r="L33" s="345">
        <v>0.5</v>
      </c>
      <c r="M33" s="344">
        <f>IF(AND(F33="CUMPLE",G33="CUMPLE"),(K33*L33),0)</f>
        <v>974.96</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354"/>
      <c r="B34" s="353">
        <v>2</v>
      </c>
      <c r="C34" s="352">
        <v>171</v>
      </c>
      <c r="D34" s="351" t="s">
        <v>147</v>
      </c>
      <c r="E34" s="350" t="s">
        <v>378</v>
      </c>
      <c r="F34" s="230" t="s">
        <v>6</v>
      </c>
      <c r="G34" s="230" t="s">
        <v>6</v>
      </c>
      <c r="H34" s="349" t="s">
        <v>375</v>
      </c>
      <c r="I34" s="348">
        <v>42394</v>
      </c>
      <c r="J34" s="347">
        <v>42947</v>
      </c>
      <c r="K34" s="346">
        <v>2677.15</v>
      </c>
      <c r="L34" s="345">
        <v>0.6</v>
      </c>
      <c r="M34" s="344">
        <f>IF(AND(F34="CUMPLE",G34="CUMPLE"),(K34*L34),0)</f>
        <v>1606.29</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c r="B35" s="353">
        <v>3</v>
      </c>
      <c r="C35" s="352">
        <v>51</v>
      </c>
      <c r="D35" s="351" t="s">
        <v>147</v>
      </c>
      <c r="E35" s="350" t="s">
        <v>377</v>
      </c>
      <c r="F35" s="230" t="s">
        <v>6</v>
      </c>
      <c r="G35" s="230" t="s">
        <v>6</v>
      </c>
      <c r="H35" s="349" t="s">
        <v>375</v>
      </c>
      <c r="I35" s="348">
        <v>37977</v>
      </c>
      <c r="J35" s="347">
        <v>38398</v>
      </c>
      <c r="K35" s="346">
        <v>1668.22</v>
      </c>
      <c r="L35" s="345">
        <v>0.5</v>
      </c>
      <c r="M35" s="344">
        <f>IF(AND(F35="CUMPLE",G35="CUMPLE"),(K35*L35),0)</f>
        <v>834.11</v>
      </c>
      <c r="N35" s="230" t="s">
        <v>6</v>
      </c>
      <c r="O35" s="4"/>
      <c r="P35" s="4"/>
      <c r="Q35" s="16" t="str">
        <f>+IF(OR(N35="CUMPLE")*AND(M35&gt;=$Q$32),"CUMPLE","NO CUMPLE")</f>
        <v>CUMPLE</v>
      </c>
      <c r="R35" s="4"/>
      <c r="S35" s="12"/>
      <c r="U35" s="17">
        <v>2019</v>
      </c>
      <c r="V35" s="20">
        <v>828116</v>
      </c>
      <c r="BA35" s="323">
        <v>1997</v>
      </c>
      <c r="BB35" s="322">
        <v>172005</v>
      </c>
    </row>
    <row r="36" spans="1:55" ht="130.5" customHeight="1" thickBot="1">
      <c r="A36" s="354"/>
      <c r="B36" s="353">
        <v>4</v>
      </c>
      <c r="C36" s="352">
        <v>66</v>
      </c>
      <c r="D36" s="351" t="s">
        <v>147</v>
      </c>
      <c r="E36" s="350" t="s">
        <v>376</v>
      </c>
      <c r="F36" s="230" t="s">
        <v>6</v>
      </c>
      <c r="G36" s="230" t="s">
        <v>6</v>
      </c>
      <c r="H36" s="349" t="s">
        <v>375</v>
      </c>
      <c r="I36" s="348" t="s">
        <v>374</v>
      </c>
      <c r="J36" s="347">
        <v>37232</v>
      </c>
      <c r="K36" s="346">
        <v>363.9</v>
      </c>
      <c r="L36" s="345">
        <v>1</v>
      </c>
      <c r="M36" s="344">
        <f>IF(AND(F36="CUMPLE",G36="CUMPLE"),(K36*L36),0)</f>
        <v>363.9</v>
      </c>
      <c r="N36" s="230" t="s">
        <v>6</v>
      </c>
      <c r="O36" s="4"/>
      <c r="P36" s="4"/>
      <c r="Q36" s="16" t="str">
        <f>+IF(OR(N36="CUMPLE")*AND(M36&gt;=$Q$32),"CUMPLE","NO CUMPLE")</f>
        <v>CUMPLE</v>
      </c>
      <c r="R36" s="4"/>
      <c r="S36" s="12"/>
      <c r="U36" s="17">
        <v>2018</v>
      </c>
      <c r="V36" s="20">
        <v>781242</v>
      </c>
      <c r="BA36" s="323">
        <v>1998</v>
      </c>
      <c r="BB36" s="322">
        <v>203826</v>
      </c>
    </row>
    <row r="37" spans="1:55" ht="122.25" customHeight="1" thickBot="1">
      <c r="A37" s="354"/>
      <c r="B37" s="353">
        <v>5</v>
      </c>
      <c r="C37" s="352"/>
      <c r="D37" s="351"/>
      <c r="E37" s="350"/>
      <c r="F37" s="230" t="s">
        <v>6</v>
      </c>
      <c r="G37" s="230" t="s">
        <v>6</v>
      </c>
      <c r="H37" s="349"/>
      <c r="I37" s="348"/>
      <c r="J37" s="347"/>
      <c r="K37" s="346"/>
      <c r="L37" s="345"/>
      <c r="M37" s="344"/>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3779.26</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944.81500000000005</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+E33</f>
        <v>Interventoría integral para la rehabilitación de pista y calle de rodaje, ampliación de plataforma, construcción de calle de rodaje, adecuación de franjas de seguridad y mantenimiento lado aire y tierra del aeropuerto de Arauca.</v>
      </c>
      <c r="E40" s="710" t="str">
        <f t="shared" ref="E40:M40" si="0">+E33</f>
        <v>Interventoría integral para la rehabilitación de pista y calle de rodaje, ampliación de plataforma, construcción de calle de rodaje, adecuación de franjas de seguridad y mantenimiento lado aire y tierra del aeropuerto de Arauca.</v>
      </c>
      <c r="F40" s="230" t="str">
        <f t="shared" si="0"/>
        <v>CUMPLE</v>
      </c>
      <c r="G40" s="230" t="str">
        <f t="shared" si="0"/>
        <v>CUMPLE</v>
      </c>
      <c r="H40" s="342" t="str">
        <f t="shared" si="0"/>
        <v>VIASTOP SAS</v>
      </c>
      <c r="I40" s="341">
        <f t="shared" si="0"/>
        <v>44214</v>
      </c>
      <c r="J40" s="341">
        <f t="shared" si="0"/>
        <v>44859</v>
      </c>
      <c r="K40" s="340">
        <f t="shared" si="0"/>
        <v>1949.92</v>
      </c>
      <c r="L40" s="339">
        <f t="shared" si="0"/>
        <v>0.5</v>
      </c>
      <c r="M40" s="338">
        <f t="shared" si="0"/>
        <v>974.96</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ARREDONDO MADRID INGENIEROS CIVILES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VIASTOP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0" t="s">
        <v>587</v>
      </c>
      <c r="B84" s="653"/>
      <c r="C84" s="653"/>
      <c r="D84" s="653"/>
      <c r="E84" s="653"/>
      <c r="F84" s="653"/>
      <c r="G84" s="653"/>
      <c r="H84" s="653"/>
      <c r="I84" s="653"/>
      <c r="J84" s="653"/>
      <c r="K84" s="653"/>
      <c r="L84" s="653"/>
      <c r="M84" s="653"/>
      <c r="N84" s="654"/>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6">
        <v>105000000</v>
      </c>
      <c r="G104" s="312" t="str">
        <f>+IF(F104&gt;E104, "CAUSAL DE RECHAZO M", "CUMPLE")</f>
        <v>CUMPLE</v>
      </c>
      <c r="H104" s="311" t="s">
        <v>6</v>
      </c>
    </row>
    <row r="105" spans="1:16" ht="39" customHeight="1">
      <c r="A105" s="315">
        <v>4</v>
      </c>
      <c r="B105" s="690" t="s">
        <v>140</v>
      </c>
      <c r="C105" s="650"/>
      <c r="D105" s="651"/>
      <c r="E105" s="316">
        <v>77258613</v>
      </c>
      <c r="F105" s="313">
        <v>77210000</v>
      </c>
      <c r="G105" s="312" t="str">
        <f>+IF(F105&gt;E105, "CAUSAL DE RECHAZO M", "CUMPLE")</f>
        <v>CUMPLE</v>
      </c>
      <c r="H105" s="311" t="s">
        <v>6</v>
      </c>
    </row>
    <row r="106" spans="1:16" ht="46.5" customHeight="1">
      <c r="A106" s="315">
        <v>5</v>
      </c>
      <c r="B106" s="667" t="s">
        <v>84</v>
      </c>
      <c r="C106" s="667"/>
      <c r="D106" s="667"/>
      <c r="E106" s="314">
        <v>684325699</v>
      </c>
      <c r="F106" s="313">
        <f>+ROUND((F105+F104+F103+F102)*0.19+F102+F103+F104+F105,0)</f>
        <v>684267850</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F33:G37">
    <cfRule type="cellIs" dxfId="2416" priority="10" operator="equal">
      <formula>"NO CUMPLE"</formula>
    </cfRule>
    <cfRule type="cellIs" dxfId="2415" priority="11" operator="equal">
      <formula>"CUMPLE"</formula>
    </cfRule>
    <cfRule type="cellIs" dxfId="2414" priority="12" operator="equal">
      <formula>100</formula>
    </cfRule>
  </conditionalFormatting>
  <conditionalFormatting sqref="F40:G40">
    <cfRule type="cellIs" dxfId="2413" priority="1" operator="equal">
      <formula>"NO CUMPLE"</formula>
    </cfRule>
    <cfRule type="cellIs" dxfId="2412" priority="2" operator="equal">
      <formula>"CUMPLE"</formula>
    </cfRule>
    <cfRule type="cellIs" dxfId="2411" priority="3" operator="equal">
      <formula>100</formula>
    </cfRule>
  </conditionalFormatting>
  <conditionalFormatting sqref="G102:G106">
    <cfRule type="cellIs" dxfId="2410" priority="16" operator="equal">
      <formula>"CAUSAL DE RECHAZO L"</formula>
    </cfRule>
  </conditionalFormatting>
  <conditionalFormatting sqref="H4:H16">
    <cfRule type="cellIs" dxfId="2409" priority="13" operator="equal">
      <formula>"NO CUMPLE"</formula>
    </cfRule>
    <cfRule type="cellIs" dxfId="2408" priority="14" operator="equal">
      <formula>"CUMPLE"</formula>
    </cfRule>
    <cfRule type="cellIs" dxfId="2407" priority="15" operator="equal">
      <formula>100</formula>
    </cfRule>
  </conditionalFormatting>
  <conditionalFormatting sqref="H102:H107">
    <cfRule type="cellIs" dxfId="2406" priority="17" operator="equal">
      <formula>"NO CUMPLE"</formula>
    </cfRule>
    <cfRule type="cellIs" dxfId="2405" priority="18" operator="equal">
      <formula>"CUMPLE"</formula>
    </cfRule>
    <cfRule type="cellIs" dxfId="2404" priority="19" operator="equal">
      <formula>100</formula>
    </cfRule>
  </conditionalFormatting>
  <conditionalFormatting sqref="H82:K82">
    <cfRule type="containsText" dxfId="2403" priority="24" operator="containsText" text="SUBSANAR">
      <formula>NOT(ISERROR(SEARCH("SUBSANAR",H82)))</formula>
    </cfRule>
  </conditionalFormatting>
  <conditionalFormatting sqref="H82:L82 N41:O41 O42">
    <cfRule type="cellIs" dxfId="2402" priority="36" operator="equal">
      <formula>"NO CUMPLE"</formula>
    </cfRule>
    <cfRule type="cellIs" dxfId="2401" priority="37" operator="equal">
      <formula>"CUMPLE"</formula>
    </cfRule>
    <cfRule type="cellIs" dxfId="2400" priority="38" operator="equal">
      <formula>100</formula>
    </cfRule>
  </conditionalFormatting>
  <conditionalFormatting sqref="I33:J35">
    <cfRule type="cellIs" dxfId="2399" priority="23" stopIfTrue="1" operator="greaterThan">
      <formula>0</formula>
    </cfRule>
  </conditionalFormatting>
  <conditionalFormatting sqref="L44">
    <cfRule type="cellIs" dxfId="2398" priority="42" operator="equal">
      <formula>"NO CUMPLE"</formula>
    </cfRule>
    <cfRule type="cellIs" dxfId="2397" priority="43" operator="equal">
      <formula>"CUMPLE"</formula>
    </cfRule>
    <cfRule type="cellIs" dxfId="2396" priority="44" operator="equal">
      <formula>100</formula>
    </cfRule>
  </conditionalFormatting>
  <conditionalFormatting sqref="L48:L49">
    <cfRule type="cellIs" dxfId="2395" priority="48" operator="equal">
      <formula>"NO CUMPLE"</formula>
    </cfRule>
    <cfRule type="cellIs" dxfId="2394" priority="49" operator="equal">
      <formula>"CUMPLE"</formula>
    </cfRule>
    <cfRule type="cellIs" dxfId="2393" priority="50" operator="equal">
      <formula>100</formula>
    </cfRule>
  </conditionalFormatting>
  <conditionalFormatting sqref="L53">
    <cfRule type="cellIs" dxfId="2392" priority="28" operator="equal">
      <formula>"NO CUMPLE"</formula>
    </cfRule>
    <cfRule type="cellIs" dxfId="2391" priority="29" operator="equal">
      <formula>"CUMPLE"</formula>
    </cfRule>
    <cfRule type="cellIs" dxfId="2390" priority="30" operator="equal">
      <formula>100</formula>
    </cfRule>
  </conditionalFormatting>
  <conditionalFormatting sqref="L56">
    <cfRule type="cellIs" dxfId="2389" priority="39" operator="equal">
      <formula>"NO CUMPLE"</formula>
    </cfRule>
    <cfRule type="cellIs" dxfId="2388" priority="40" operator="equal">
      <formula>"CUMPLE"</formula>
    </cfRule>
    <cfRule type="cellIs" dxfId="2387" priority="41" operator="equal">
      <formula>100</formula>
    </cfRule>
  </conditionalFormatting>
  <conditionalFormatting sqref="L64">
    <cfRule type="cellIs" dxfId="2386" priority="25" operator="equal">
      <formula>"NO CUMPLE"</formula>
    </cfRule>
    <cfRule type="cellIs" dxfId="2385" priority="26" operator="equal">
      <formula>"CUMPLE"</formula>
    </cfRule>
    <cfRule type="cellIs" dxfId="2384" priority="27" operator="equal">
      <formula>100</formula>
    </cfRule>
  </conditionalFormatting>
  <conditionalFormatting sqref="N21:N23">
    <cfRule type="cellIs" dxfId="2383" priority="31" operator="equal">
      <formula>"NO"</formula>
    </cfRule>
    <cfRule type="cellIs" dxfId="2382" priority="32" operator="equal">
      <formula>"SI"</formula>
    </cfRule>
  </conditionalFormatting>
  <conditionalFormatting sqref="N24">
    <cfRule type="cellIs" dxfId="2381" priority="33" operator="equal">
      <formula>"NO CUMPLE"</formula>
    </cfRule>
    <cfRule type="cellIs" dxfId="2380" priority="34" operator="equal">
      <formula>"CUMPLE"</formula>
    </cfRule>
    <cfRule type="cellIs" dxfId="2379" priority="35" operator="equal">
      <formula>100</formula>
    </cfRule>
  </conditionalFormatting>
  <conditionalFormatting sqref="N33:N37">
    <cfRule type="cellIs" dxfId="2378" priority="7" operator="equal">
      <formula>"NO CUMPLE"</formula>
    </cfRule>
    <cfRule type="cellIs" dxfId="2377" priority="8" operator="equal">
      <formula>"CUMPLE"</formula>
    </cfRule>
    <cfRule type="cellIs" dxfId="2376" priority="9" operator="equal">
      <formula>100</formula>
    </cfRule>
  </conditionalFormatting>
  <conditionalFormatting sqref="N39:N40">
    <cfRule type="cellIs" dxfId="2375" priority="4" operator="equal">
      <formula>"NO CUMPLE"</formula>
    </cfRule>
    <cfRule type="cellIs" dxfId="2374" priority="5" operator="equal">
      <formula>"CUMPLE"</formula>
    </cfRule>
    <cfRule type="cellIs" dxfId="2373" priority="6" operator="equal">
      <formula>100</formula>
    </cfRule>
  </conditionalFormatting>
  <conditionalFormatting sqref="N99">
    <cfRule type="cellIs" dxfId="2372" priority="20" operator="equal">
      <formula>"NO CUMPLE"</formula>
    </cfRule>
    <cfRule type="cellIs" dxfId="2371" priority="21" operator="equal">
      <formula>"CUMPLE"</formula>
    </cfRule>
    <cfRule type="cellIs" dxfId="2370" priority="22" operator="equal">
      <formula>100</formula>
    </cfRule>
  </conditionalFormatting>
  <conditionalFormatting sqref="N45:O45">
    <cfRule type="cellIs" dxfId="2369" priority="51" operator="equal">
      <formula>"NO CUMPLE"</formula>
    </cfRule>
    <cfRule type="cellIs" dxfId="2368" priority="52" operator="equal">
      <formula>"CUMPLE"</formula>
    </cfRule>
    <cfRule type="cellIs" dxfId="2367" priority="53" operator="equal">
      <formula>100</formula>
    </cfRule>
  </conditionalFormatting>
  <conditionalFormatting sqref="O48:O49">
    <cfRule type="cellIs" dxfId="2366" priority="45" operator="equal">
      <formula>"NO CUMPLE"</formula>
    </cfRule>
    <cfRule type="cellIs" dxfId="2365" priority="46" operator="equal">
      <formula>"CUMPLE"</formula>
    </cfRule>
    <cfRule type="cellIs" dxfId="2364" priority="47" operator="equal">
      <formula>100</formula>
    </cfRule>
  </conditionalFormatting>
  <dataValidations count="10">
    <dataValidation type="list" allowBlank="1" showInputMessage="1" showErrorMessage="1" sqref="H82:K82" xr:uid="{00000000-0002-0000-1400-000000000000}">
      <formula1>$Q$23:$Q$25</formula1>
    </dataValidation>
    <dataValidation type="list" allowBlank="1" showInputMessage="1" showErrorMessage="1" sqref="L53:N53 L64:N64" xr:uid="{00000000-0002-0000-1400-000001000000}">
      <formula1>$T$1:$T$3</formula1>
    </dataValidation>
    <dataValidation type="list" allowBlank="1" showInputMessage="1" showErrorMessage="1" sqref="N45 N24 N33:N37 N99 H4:H16 F33:G37 H102:H107" xr:uid="{00000000-0002-0000-1400-000002000000}">
      <formula1>$Q$2:$Q$3</formula1>
    </dataValidation>
    <dataValidation type="list" allowBlank="1" showInputMessage="1" showErrorMessage="1" sqref="U1:U2" xr:uid="{00000000-0002-0000-1400-000003000000}">
      <formula1>$U$1:$U$2</formula1>
    </dataValidation>
    <dataValidation type="list" allowBlank="1" showInputMessage="1" showErrorMessage="1" sqref="L56" xr:uid="{00000000-0002-0000-1400-000004000000}">
      <formula1>$U$1:$U$3</formula1>
    </dataValidation>
    <dataValidation type="list" allowBlank="1" showInputMessage="1" showErrorMessage="1" error="SELECCIONE EL PRESUPUESTO A EVALUAR, EN LA LISTA DESPEGABLE._x000a_" sqref="H28:J28" xr:uid="{00000000-0002-0000-1400-000005000000}">
      <formula1>$A$96:$A$106</formula1>
    </dataValidation>
    <dataValidation type="list" allowBlank="1" showInputMessage="1" showErrorMessage="1" sqref="L48:L49" xr:uid="{00000000-0002-0000-1400-000006000000}">
      <formula1>$Q$19:$Q$21</formula1>
    </dataValidation>
    <dataValidation type="list" allowBlank="1" showInputMessage="1" showErrorMessage="1" error="debe ser.. CUMPLE O NO CUMPLE" sqref="L44" xr:uid="{00000000-0002-0000-1400-000007000000}">
      <formula1>$Q$2:$Q$3</formula1>
    </dataValidation>
    <dataValidation type="list" allowBlank="1" showInputMessage="1" showErrorMessage="1" sqref="N21:N23" xr:uid="{00000000-0002-0000-1400-000008000000}">
      <formula1>$R$2:$R$3</formula1>
    </dataValidation>
    <dataValidation type="list" allowBlank="1" showInputMessage="1" showErrorMessage="1" error="SELECCIONE A QUIEN CORRESPONDE ESTA EXPERIENCIA (INTEGRANTE)_x000a_" sqref="H33:H37" xr:uid="{00000000-0002-0000-1400-000009000000}">
      <formula1>$V$21:$V$25</formula1>
    </dataValidation>
  </dataValidations>
  <pageMargins left="0.7" right="0.7" top="0.75" bottom="0.75" header="0.3" footer="0.3"/>
  <pageSetup orientation="portrait"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BE129"/>
  <sheetViews>
    <sheetView topLeftCell="A37" zoomScale="40" zoomScaleNormal="40" workbookViewId="0">
      <selection activeCell="H31" sqref="H31:N31"/>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19</v>
      </c>
      <c r="B19" s="747" t="s">
        <v>389</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383</v>
      </c>
      <c r="I21" s="751"/>
      <c r="J21" s="368">
        <v>0.33</v>
      </c>
      <c r="K21" s="752" t="s">
        <v>34</v>
      </c>
      <c r="L21" s="752"/>
      <c r="M21" s="752"/>
      <c r="N21" s="368" t="s">
        <v>24</v>
      </c>
      <c r="O21" s="24" t="str">
        <f>+H21</f>
        <v>C&amp;A PROFESIONALES DE INGENIERÍA SAS</v>
      </c>
      <c r="P21" s="24"/>
      <c r="Q21" s="24">
        <v>0</v>
      </c>
      <c r="R21" s="24"/>
      <c r="S21" s="24"/>
      <c r="T21" s="24"/>
      <c r="U21" s="24"/>
      <c r="V21" s="369" t="str">
        <f>+H21</f>
        <v>C&amp;A PROFESIONALES DE INGENIERÍA SAS</v>
      </c>
      <c r="BA21" s="118">
        <v>8160015765</v>
      </c>
    </row>
    <row r="22" spans="1:54" ht="32.25" customHeight="1">
      <c r="A22" s="746"/>
      <c r="B22" s="748"/>
      <c r="C22" s="748"/>
      <c r="D22" s="748"/>
      <c r="E22" s="748"/>
      <c r="F22" s="748"/>
      <c r="G22" s="748"/>
      <c r="H22" s="751" t="s">
        <v>386</v>
      </c>
      <c r="I22" s="751"/>
      <c r="J22" s="368">
        <v>0.34</v>
      </c>
      <c r="K22" s="752" t="s">
        <v>35</v>
      </c>
      <c r="L22" s="752"/>
      <c r="M22" s="752"/>
      <c r="N22" s="368" t="s">
        <v>25</v>
      </c>
      <c r="O22" s="24" t="str">
        <f>+H22</f>
        <v>ENLACE CONSULTOR SAS</v>
      </c>
      <c r="P22" s="24"/>
      <c r="Q22" s="24"/>
      <c r="R22" s="24"/>
      <c r="S22" s="24"/>
      <c r="T22" s="24"/>
      <c r="U22" s="24"/>
      <c r="V22" s="369" t="str">
        <f>+H22</f>
        <v>ENLACE CONSULTOR SAS</v>
      </c>
      <c r="BA22" s="118">
        <v>8001696221</v>
      </c>
      <c r="BB22" s="2" t="s">
        <v>36</v>
      </c>
    </row>
    <row r="23" spans="1:54" ht="44.25" customHeight="1">
      <c r="A23" s="746"/>
      <c r="B23" s="748"/>
      <c r="C23" s="748"/>
      <c r="D23" s="748"/>
      <c r="E23" s="748"/>
      <c r="F23" s="748"/>
      <c r="G23" s="748"/>
      <c r="H23" s="751" t="s">
        <v>382</v>
      </c>
      <c r="I23" s="751"/>
      <c r="J23" s="368">
        <v>0.33</v>
      </c>
      <c r="K23" s="753" t="s">
        <v>37</v>
      </c>
      <c r="L23" s="753"/>
      <c r="M23" s="753"/>
      <c r="N23" s="368" t="s">
        <v>24</v>
      </c>
      <c r="O23" s="24" t="str">
        <f>+H23</f>
        <v>PJ INGENIERÍA Y SERVICIOS SAS</v>
      </c>
      <c r="P23" s="24"/>
      <c r="Q23" s="24" t="s">
        <v>38</v>
      </c>
      <c r="R23" s="24"/>
      <c r="S23" s="24"/>
      <c r="T23" s="24"/>
      <c r="U23" s="24"/>
      <c r="V23" s="369" t="str">
        <f>+H23</f>
        <v>PJ INGENIERÍA Y SERVICIOS SAS</v>
      </c>
      <c r="BA23" s="117">
        <v>8600320577</v>
      </c>
    </row>
    <row r="24" spans="1:54" ht="20.100000000000001" customHeight="1">
      <c r="A24" s="746"/>
      <c r="B24" s="748"/>
      <c r="C24" s="748"/>
      <c r="D24" s="748"/>
      <c r="E24" s="748"/>
      <c r="F24" s="748"/>
      <c r="G24" s="748"/>
      <c r="H24" s="757"/>
      <c r="I24" s="757"/>
      <c r="J24" s="371"/>
      <c r="K24" s="758" t="s">
        <v>18</v>
      </c>
      <c r="L24" s="758"/>
      <c r="M24" s="758"/>
      <c r="N24" s="759" t="s">
        <v>26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350.25" thickTop="1" thickBot="1">
      <c r="A33" s="354" t="s">
        <v>121</v>
      </c>
      <c r="B33" s="353">
        <v>1</v>
      </c>
      <c r="C33" s="352">
        <v>219</v>
      </c>
      <c r="D33" s="351" t="s">
        <v>388</v>
      </c>
      <c r="E33" s="350" t="s">
        <v>387</v>
      </c>
      <c r="F33" s="230" t="s">
        <v>26</v>
      </c>
      <c r="G33" s="230" t="s">
        <v>26</v>
      </c>
      <c r="H33" s="312" t="s">
        <v>386</v>
      </c>
      <c r="I33" s="348">
        <v>43669</v>
      </c>
      <c r="J33" s="347">
        <v>44561</v>
      </c>
      <c r="K33" s="346">
        <v>6063.37</v>
      </c>
      <c r="L33" s="345">
        <v>0.6</v>
      </c>
      <c r="M33" s="344">
        <f>IF(AND(F33="CUMPLE",G33="CUMPLE"),(K33*L33),0)</f>
        <v>0</v>
      </c>
      <c r="N33" s="230" t="s">
        <v>26</v>
      </c>
      <c r="O33" s="4"/>
      <c r="P33" s="4"/>
      <c r="Q33" s="16" t="str">
        <f>+IF(OR(N33="CUMPLE")*AND(M33&gt;=$Q$32),"CUMPLE","NO CUMPLE")</f>
        <v>NO CUMPLE</v>
      </c>
      <c r="R33" s="4"/>
      <c r="S33" s="12"/>
      <c r="U33" s="18">
        <v>2021</v>
      </c>
      <c r="V33" s="19">
        <v>908526</v>
      </c>
      <c r="BA33" s="323">
        <v>1995</v>
      </c>
      <c r="BB33" s="322">
        <v>118933.5</v>
      </c>
    </row>
    <row r="34" spans="1:55" ht="113.25" customHeight="1" thickBot="1">
      <c r="A34" s="354" t="s">
        <v>121</v>
      </c>
      <c r="B34" s="353">
        <v>2</v>
      </c>
      <c r="C34" s="352">
        <v>33</v>
      </c>
      <c r="D34" s="351" t="s">
        <v>147</v>
      </c>
      <c r="E34" s="350" t="s">
        <v>385</v>
      </c>
      <c r="F34" s="230" t="s">
        <v>6</v>
      </c>
      <c r="G34" s="230" t="s">
        <v>6</v>
      </c>
      <c r="H34" s="349" t="s">
        <v>383</v>
      </c>
      <c r="I34" s="348">
        <v>39513</v>
      </c>
      <c r="J34" s="347">
        <v>39818</v>
      </c>
      <c r="K34" s="346">
        <v>956.15</v>
      </c>
      <c r="L34" s="345">
        <v>0.2</v>
      </c>
      <c r="M34" s="344">
        <f>IF(AND(F34="CUMPLE",G34="CUMPLE"),(K34*L34),0)</f>
        <v>191.23000000000002</v>
      </c>
      <c r="N34" s="230" t="s">
        <v>6</v>
      </c>
      <c r="O34" s="4"/>
      <c r="P34" s="4"/>
      <c r="Q34" s="16" t="str">
        <f>+IF(OR(N34="CUMPLE")*AND(M34&gt;=$Q$32),"CUMPLE","NO CUMPLE")</f>
        <v>NO CUMPLE</v>
      </c>
      <c r="R34" s="4"/>
      <c r="S34" s="12"/>
      <c r="U34" s="17">
        <v>2020</v>
      </c>
      <c r="V34" s="20">
        <v>877803</v>
      </c>
      <c r="BA34" s="323">
        <v>1996</v>
      </c>
      <c r="BB34" s="322">
        <v>142125</v>
      </c>
    </row>
    <row r="35" spans="1:55" ht="165" customHeight="1" thickBot="1">
      <c r="A35" s="770" t="s">
        <v>121</v>
      </c>
      <c r="B35" s="768">
        <v>3</v>
      </c>
      <c r="C35" s="352">
        <v>20</v>
      </c>
      <c r="D35" s="772" t="s">
        <v>148</v>
      </c>
      <c r="E35" s="774" t="s">
        <v>384</v>
      </c>
      <c r="F35" s="759" t="s">
        <v>6</v>
      </c>
      <c r="G35" s="759" t="s">
        <v>6</v>
      </c>
      <c r="H35" s="349" t="s">
        <v>383</v>
      </c>
      <c r="I35" s="776">
        <v>41548</v>
      </c>
      <c r="J35" s="778">
        <v>41635</v>
      </c>
      <c r="K35" s="780">
        <v>299.31</v>
      </c>
      <c r="L35" s="345">
        <v>0.5</v>
      </c>
      <c r="M35" s="344">
        <f>IF(AND(F35="CUMPLE",G35="CUMPLE"),(K35*L35),0)</f>
        <v>149.655</v>
      </c>
      <c r="N35" s="230" t="s">
        <v>6</v>
      </c>
      <c r="O35" s="4"/>
      <c r="P35" s="4"/>
      <c r="Q35" s="16" t="str">
        <f>+IF(OR(N35="CUMPLE")*AND(M35&gt;=$Q$32),"CUMPLE","NO CUMPLE")</f>
        <v>NO CUMPLE</v>
      </c>
      <c r="R35" s="4"/>
      <c r="S35" s="12"/>
      <c r="U35" s="17">
        <v>2019</v>
      </c>
      <c r="V35" s="20">
        <v>828116</v>
      </c>
      <c r="BA35" s="323">
        <v>1997</v>
      </c>
      <c r="BB35" s="322">
        <v>172005</v>
      </c>
    </row>
    <row r="36" spans="1:55" ht="130.5" customHeight="1" thickBot="1">
      <c r="A36" s="771"/>
      <c r="B36" s="769"/>
      <c r="C36" s="352">
        <v>3</v>
      </c>
      <c r="D36" s="773"/>
      <c r="E36" s="775"/>
      <c r="F36" s="550"/>
      <c r="G36" s="550"/>
      <c r="H36" s="349" t="s">
        <v>382</v>
      </c>
      <c r="I36" s="777"/>
      <c r="J36" s="779"/>
      <c r="K36" s="781"/>
      <c r="L36" s="345">
        <v>0.5</v>
      </c>
      <c r="M36" s="344">
        <f>IF(AND(F35="CUMPLE",G35="CUMPLE"),(K35*L36),0)</f>
        <v>149.655</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c r="C37" s="352"/>
      <c r="D37" s="351"/>
      <c r="E37" s="350"/>
      <c r="F37" s="230"/>
      <c r="G37" s="230"/>
      <c r="H37" s="349"/>
      <c r="I37" s="348"/>
      <c r="J37" s="347"/>
      <c r="K37" s="346"/>
      <c r="L37" s="345"/>
      <c r="M37" s="344"/>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490.53999999999996</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+(M36+M35+M34+M33)/2</f>
        <v>245.27</v>
      </c>
      <c r="N39" s="724"/>
      <c r="O39" s="4"/>
      <c r="P39" s="4"/>
      <c r="Q39" s="16"/>
      <c r="R39" s="4"/>
      <c r="S39" s="12"/>
      <c r="U39" s="17"/>
      <c r="V39" s="20"/>
      <c r="BA39" s="332">
        <v>2003</v>
      </c>
      <c r="BB39" s="331">
        <v>332000</v>
      </c>
    </row>
    <row r="40" spans="1:55" ht="103.5" customHeight="1" thickBot="1">
      <c r="A40" s="707" t="s">
        <v>54</v>
      </c>
      <c r="B40" s="708"/>
      <c r="C40" s="343">
        <f>+BA27</f>
        <v>263.2021919230769</v>
      </c>
      <c r="D40" s="709"/>
      <c r="E40" s="710"/>
      <c r="F40" s="230"/>
      <c r="G40" s="230"/>
      <c r="H40" s="342"/>
      <c r="I40" s="341"/>
      <c r="J40" s="341"/>
      <c r="K40" s="340"/>
      <c r="L40" s="339"/>
      <c r="M40" s="338"/>
      <c r="N40" s="230" t="str">
        <f>+IF(M40&gt;=C40,"CUMPLE","NO CUMPLE")</f>
        <v>NO CUMPLE</v>
      </c>
      <c r="O40" s="26"/>
      <c r="P40" s="4"/>
      <c r="Q40" s="16" t="str">
        <f>+IF(OR(N40="CUMPLE")*AND(M40&gt;=$Q$32),"CUMPLE","NO CUMPLE")</f>
        <v>NO 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C&amp;A PROFESIONALES DE INGENIERÍA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ENLACE CONSULTOR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26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287.25" customHeight="1" thickBot="1">
      <c r="A84" s="636" t="s">
        <v>600</v>
      </c>
      <c r="B84" s="636"/>
      <c r="C84" s="636"/>
      <c r="D84" s="636"/>
      <c r="E84" s="636"/>
      <c r="F84" s="636"/>
      <c r="G84" s="636"/>
      <c r="H84" s="636"/>
      <c r="I84" s="636"/>
      <c r="J84" s="636"/>
      <c r="K84" s="636"/>
      <c r="L84" s="636"/>
      <c r="M84" s="636"/>
      <c r="N84" s="636"/>
      <c r="O84" s="6"/>
      <c r="P84" s="10"/>
      <c r="U84" s="21">
        <v>1990</v>
      </c>
      <c r="V84" s="22">
        <v>41025</v>
      </c>
    </row>
    <row r="85" spans="1:22">
      <c r="A85" s="636"/>
      <c r="B85" s="636"/>
      <c r="C85" s="636"/>
      <c r="D85" s="636"/>
      <c r="E85" s="636"/>
      <c r="F85" s="636"/>
      <c r="G85" s="636"/>
      <c r="H85" s="636"/>
      <c r="I85" s="636"/>
      <c r="J85" s="636"/>
      <c r="K85" s="636"/>
      <c r="L85" s="636"/>
      <c r="M85" s="636"/>
      <c r="N85" s="636"/>
      <c r="O85" s="6"/>
      <c r="P85" s="10"/>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ht="170.25" customHeight="1">
      <c r="A95" s="636"/>
      <c r="B95" s="636"/>
      <c r="C95" s="636"/>
      <c r="D95" s="636"/>
      <c r="E95" s="636"/>
      <c r="F95" s="636"/>
      <c r="G95" s="636"/>
      <c r="H95" s="636"/>
      <c r="I95" s="636"/>
      <c r="J95" s="636"/>
      <c r="K95" s="636"/>
      <c r="L95" s="636"/>
      <c r="M95" s="636"/>
      <c r="N95" s="636"/>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6">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6">
        <v>105000000</v>
      </c>
      <c r="G104" s="312" t="str">
        <f>+IF(F104&gt;E104, "CAUSAL DE RECHAZO M", "CUMPLE")</f>
        <v>CUMPLE</v>
      </c>
      <c r="H104" s="311" t="s">
        <v>6</v>
      </c>
    </row>
    <row r="105" spans="1:16" ht="39" customHeight="1">
      <c r="A105" s="315">
        <v>4</v>
      </c>
      <c r="B105" s="690" t="s">
        <v>140</v>
      </c>
      <c r="C105" s="650"/>
      <c r="D105" s="651"/>
      <c r="E105" s="316">
        <v>77258613</v>
      </c>
      <c r="F105" s="316">
        <v>77258400</v>
      </c>
      <c r="G105" s="312" t="str">
        <f>+IF(F105&gt;E105, "CAUSAL DE RECHAZO M", "CUMPLE")</f>
        <v>CUMPLE</v>
      </c>
      <c r="H105" s="311" t="s">
        <v>6</v>
      </c>
    </row>
    <row r="106" spans="1:16" ht="46.5" customHeight="1">
      <c r="A106" s="315">
        <v>5</v>
      </c>
      <c r="B106" s="667" t="s">
        <v>84</v>
      </c>
      <c r="C106" s="667"/>
      <c r="D106" s="667"/>
      <c r="E106" s="314">
        <v>684325699</v>
      </c>
      <c r="F106" s="313">
        <f>+ROUND((F105+F104+F103+F102)*0.19+F102+F103+F104+F105,0)</f>
        <v>684325446</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18">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O26:T26"/>
    <mergeCell ref="K20:M20"/>
    <mergeCell ref="H21:I21"/>
    <mergeCell ref="K21:M21"/>
    <mergeCell ref="H22:I22"/>
    <mergeCell ref="K22:M22"/>
    <mergeCell ref="H23:I23"/>
    <mergeCell ref="K23:M23"/>
    <mergeCell ref="A30:N30"/>
    <mergeCell ref="A38:D39"/>
    <mergeCell ref="E38:L38"/>
    <mergeCell ref="M38:N38"/>
    <mergeCell ref="E39:L39"/>
    <mergeCell ref="M39:N39"/>
    <mergeCell ref="B27:G27"/>
    <mergeCell ref="H27:I27"/>
    <mergeCell ref="J27:K27"/>
    <mergeCell ref="L27:N27"/>
    <mergeCell ref="A29:N29"/>
    <mergeCell ref="B35:B36"/>
    <mergeCell ref="A35:A36"/>
    <mergeCell ref="D35:D36"/>
    <mergeCell ref="E35:E36"/>
    <mergeCell ref="F35:F36"/>
    <mergeCell ref="G35:G36"/>
    <mergeCell ref="I35:I36"/>
    <mergeCell ref="J35:J36"/>
    <mergeCell ref="K35:K36"/>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97:E97"/>
    <mergeCell ref="F97:N97"/>
    <mergeCell ref="A98:E98"/>
    <mergeCell ref="F98:N98"/>
    <mergeCell ref="A84:N95"/>
    <mergeCell ref="B103:D103"/>
    <mergeCell ref="B104:D104"/>
    <mergeCell ref="B105:D105"/>
    <mergeCell ref="B106:D106"/>
    <mergeCell ref="E107:G107"/>
    <mergeCell ref="A99:E99"/>
    <mergeCell ref="F99:M99"/>
    <mergeCell ref="A100:H100"/>
    <mergeCell ref="B101:D101"/>
    <mergeCell ref="I101:N101"/>
  </mergeCells>
  <conditionalFormatting sqref="F33:G35 F37:G37">
    <cfRule type="cellIs" dxfId="2363" priority="10" operator="equal">
      <formula>"NO CUMPLE"</formula>
    </cfRule>
    <cfRule type="cellIs" dxfId="2362" priority="11" operator="equal">
      <formula>"CUMPLE"</formula>
    </cfRule>
    <cfRule type="cellIs" dxfId="2361" priority="12" operator="equal">
      <formula>100</formula>
    </cfRule>
  </conditionalFormatting>
  <conditionalFormatting sqref="F40:G40">
    <cfRule type="cellIs" dxfId="2360" priority="1" operator="equal">
      <formula>"NO CUMPLE"</formula>
    </cfRule>
    <cfRule type="cellIs" dxfId="2359" priority="2" operator="equal">
      <formula>"CUMPLE"</formula>
    </cfRule>
    <cfRule type="cellIs" dxfId="2358" priority="3" operator="equal">
      <formula>100</formula>
    </cfRule>
  </conditionalFormatting>
  <conditionalFormatting sqref="G102:G106">
    <cfRule type="cellIs" dxfId="2357" priority="16" operator="equal">
      <formula>"CAUSAL DE RECHAZO L"</formula>
    </cfRule>
  </conditionalFormatting>
  <conditionalFormatting sqref="H4:H16">
    <cfRule type="cellIs" dxfId="2356" priority="13" operator="equal">
      <formula>"NO CUMPLE"</formula>
    </cfRule>
    <cfRule type="cellIs" dxfId="2355" priority="14" operator="equal">
      <formula>"CUMPLE"</formula>
    </cfRule>
    <cfRule type="cellIs" dxfId="2354" priority="15" operator="equal">
      <formula>100</formula>
    </cfRule>
  </conditionalFormatting>
  <conditionalFormatting sqref="H102:H107">
    <cfRule type="cellIs" dxfId="2353" priority="17" operator="equal">
      <formula>"NO CUMPLE"</formula>
    </cfRule>
    <cfRule type="cellIs" dxfId="2352" priority="18" operator="equal">
      <formula>"CUMPLE"</formula>
    </cfRule>
    <cfRule type="cellIs" dxfId="2351" priority="19" operator="equal">
      <formula>100</formula>
    </cfRule>
  </conditionalFormatting>
  <conditionalFormatting sqref="H82:K82">
    <cfRule type="containsText" dxfId="2350" priority="24" operator="containsText" text="SUBSANAR">
      <formula>NOT(ISERROR(SEARCH("SUBSANAR",H82)))</formula>
    </cfRule>
  </conditionalFormatting>
  <conditionalFormatting sqref="H82:L82 N41:O41 O42">
    <cfRule type="cellIs" dxfId="2349" priority="36" operator="equal">
      <formula>"NO CUMPLE"</formula>
    </cfRule>
    <cfRule type="cellIs" dxfId="2348" priority="37" operator="equal">
      <formula>"CUMPLE"</formula>
    </cfRule>
    <cfRule type="cellIs" dxfId="2347" priority="38" operator="equal">
      <formula>100</formula>
    </cfRule>
  </conditionalFormatting>
  <conditionalFormatting sqref="I33:J35">
    <cfRule type="cellIs" dxfId="2346" priority="23" stopIfTrue="1" operator="greaterThan">
      <formula>0</formula>
    </cfRule>
  </conditionalFormatting>
  <conditionalFormatting sqref="L44">
    <cfRule type="cellIs" dxfId="2345" priority="42" operator="equal">
      <formula>"NO CUMPLE"</formula>
    </cfRule>
    <cfRule type="cellIs" dxfId="2344" priority="43" operator="equal">
      <formula>"CUMPLE"</formula>
    </cfRule>
    <cfRule type="cellIs" dxfId="2343" priority="44" operator="equal">
      <formula>100</formula>
    </cfRule>
  </conditionalFormatting>
  <conditionalFormatting sqref="L48:L49">
    <cfRule type="cellIs" dxfId="2342" priority="48" operator="equal">
      <formula>"NO CUMPLE"</formula>
    </cfRule>
    <cfRule type="cellIs" dxfId="2341" priority="49" operator="equal">
      <formula>"CUMPLE"</formula>
    </cfRule>
    <cfRule type="cellIs" dxfId="2340" priority="50" operator="equal">
      <formula>100</formula>
    </cfRule>
  </conditionalFormatting>
  <conditionalFormatting sqref="L53">
    <cfRule type="cellIs" dxfId="2339" priority="28" operator="equal">
      <formula>"NO CUMPLE"</formula>
    </cfRule>
    <cfRule type="cellIs" dxfId="2338" priority="29" operator="equal">
      <formula>"CUMPLE"</formula>
    </cfRule>
    <cfRule type="cellIs" dxfId="2337" priority="30" operator="equal">
      <formula>100</formula>
    </cfRule>
  </conditionalFormatting>
  <conditionalFormatting sqref="L56">
    <cfRule type="cellIs" dxfId="2336" priority="39" operator="equal">
      <formula>"NO CUMPLE"</formula>
    </cfRule>
    <cfRule type="cellIs" dxfId="2335" priority="40" operator="equal">
      <formula>"CUMPLE"</formula>
    </cfRule>
    <cfRule type="cellIs" dxfId="2334" priority="41" operator="equal">
      <formula>100</formula>
    </cfRule>
  </conditionalFormatting>
  <conditionalFormatting sqref="L64">
    <cfRule type="cellIs" dxfId="2333" priority="25" operator="equal">
      <formula>"NO CUMPLE"</formula>
    </cfRule>
    <cfRule type="cellIs" dxfId="2332" priority="26" operator="equal">
      <formula>"CUMPLE"</formula>
    </cfRule>
    <cfRule type="cellIs" dxfId="2331" priority="27" operator="equal">
      <formula>100</formula>
    </cfRule>
  </conditionalFormatting>
  <conditionalFormatting sqref="N21:N23">
    <cfRule type="cellIs" dxfId="2330" priority="31" operator="equal">
      <formula>"NO"</formula>
    </cfRule>
    <cfRule type="cellIs" dxfId="2329" priority="32" operator="equal">
      <formula>"SI"</formula>
    </cfRule>
  </conditionalFormatting>
  <conditionalFormatting sqref="N24">
    <cfRule type="cellIs" dxfId="2328" priority="33" operator="equal">
      <formula>"NO CUMPLE"</formula>
    </cfRule>
    <cfRule type="cellIs" dxfId="2327" priority="34" operator="equal">
      <formula>"CUMPLE"</formula>
    </cfRule>
    <cfRule type="cellIs" dxfId="2326" priority="35" operator="equal">
      <formula>100</formula>
    </cfRule>
  </conditionalFormatting>
  <conditionalFormatting sqref="N33:N37">
    <cfRule type="cellIs" dxfId="2325" priority="7" operator="equal">
      <formula>"NO CUMPLE"</formula>
    </cfRule>
    <cfRule type="cellIs" dxfId="2324" priority="8" operator="equal">
      <formula>"CUMPLE"</formula>
    </cfRule>
    <cfRule type="cellIs" dxfId="2323" priority="9" operator="equal">
      <formula>100</formula>
    </cfRule>
  </conditionalFormatting>
  <conditionalFormatting sqref="N39:N40">
    <cfRule type="cellIs" dxfId="2322" priority="4" operator="equal">
      <formula>"NO CUMPLE"</formula>
    </cfRule>
    <cfRule type="cellIs" dxfId="2321" priority="5" operator="equal">
      <formula>"CUMPLE"</formula>
    </cfRule>
    <cfRule type="cellIs" dxfId="2320" priority="6" operator="equal">
      <formula>100</formula>
    </cfRule>
  </conditionalFormatting>
  <conditionalFormatting sqref="N99">
    <cfRule type="cellIs" dxfId="2319" priority="20" operator="equal">
      <formula>"NO CUMPLE"</formula>
    </cfRule>
    <cfRule type="cellIs" dxfId="2318" priority="21" operator="equal">
      <formula>"CUMPLE"</formula>
    </cfRule>
    <cfRule type="cellIs" dxfId="2317" priority="22" operator="equal">
      <formula>100</formula>
    </cfRule>
  </conditionalFormatting>
  <conditionalFormatting sqref="N45:O45">
    <cfRule type="cellIs" dxfId="2316" priority="51" operator="equal">
      <formula>"NO CUMPLE"</formula>
    </cfRule>
    <cfRule type="cellIs" dxfId="2315" priority="52" operator="equal">
      <formula>"CUMPLE"</formula>
    </cfRule>
    <cfRule type="cellIs" dxfId="2314" priority="53" operator="equal">
      <formula>100</formula>
    </cfRule>
  </conditionalFormatting>
  <conditionalFormatting sqref="O48:O49">
    <cfRule type="cellIs" dxfId="2313" priority="45" operator="equal">
      <formula>"NO CUMPLE"</formula>
    </cfRule>
    <cfRule type="cellIs" dxfId="2312" priority="46" operator="equal">
      <formula>"CUMPLE"</formula>
    </cfRule>
    <cfRule type="cellIs" dxfId="2311" priority="47" operator="equal">
      <formula>100</formula>
    </cfRule>
  </conditionalFormatting>
  <dataValidations count="10">
    <dataValidation type="list" allowBlank="1" showInputMessage="1" showErrorMessage="1" error="SELECCIONE A QUIEN CORRESPONDE ESTA EXPERIENCIA (INTEGRANTE)_x000a_" sqref="H33:H37" xr:uid="{00000000-0002-0000-1500-000000000000}">
      <formula1>$V$21:$V$25</formula1>
    </dataValidation>
    <dataValidation type="list" allowBlank="1" showInputMessage="1" showErrorMessage="1" sqref="N21:N23" xr:uid="{00000000-0002-0000-1500-000001000000}">
      <formula1>$R$2:$R$3</formula1>
    </dataValidation>
    <dataValidation type="list" allowBlank="1" showInputMessage="1" showErrorMessage="1" error="debe ser.. CUMPLE O NO CUMPLE" sqref="L44" xr:uid="{00000000-0002-0000-1500-000002000000}">
      <formula1>$Q$2:$Q$3</formula1>
    </dataValidation>
    <dataValidation type="list" allowBlank="1" showInputMessage="1" showErrorMessage="1" sqref="L48:L49" xr:uid="{00000000-0002-0000-1500-000003000000}">
      <formula1>$Q$19:$Q$21</formula1>
    </dataValidation>
    <dataValidation type="list" allowBlank="1" showInputMessage="1" showErrorMessage="1" error="SELECCIONE EL PRESUPUESTO A EVALUAR, EN LA LISTA DESPEGABLE._x000a_" sqref="H28:J28" xr:uid="{00000000-0002-0000-1500-000004000000}">
      <formula1>$A$96:$A$106</formula1>
    </dataValidation>
    <dataValidation type="list" allowBlank="1" showInputMessage="1" showErrorMessage="1" sqref="L56" xr:uid="{00000000-0002-0000-1500-000005000000}">
      <formula1>$U$1:$U$3</formula1>
    </dataValidation>
    <dataValidation type="list" allowBlank="1" showInputMessage="1" showErrorMessage="1" sqref="U1:U2" xr:uid="{00000000-0002-0000-1500-000006000000}">
      <formula1>$U$1:$U$2</formula1>
    </dataValidation>
    <dataValidation type="list" allowBlank="1" showInputMessage="1" showErrorMessage="1" sqref="N45 N24 N33:N37 N99 H4:H16 H102:H107 F33:G35 F37:G37" xr:uid="{00000000-0002-0000-1500-000007000000}">
      <formula1>$Q$2:$Q$3</formula1>
    </dataValidation>
    <dataValidation type="list" allowBlank="1" showInputMessage="1" showErrorMessage="1" sqref="L53:N53 L64:N64" xr:uid="{00000000-0002-0000-1500-000008000000}">
      <formula1>$T$1:$T$3</formula1>
    </dataValidation>
    <dataValidation type="list" allowBlank="1" showInputMessage="1" showErrorMessage="1" sqref="H82:K82" xr:uid="{00000000-0002-0000-1500-000009000000}">
      <formula1>$Q$23:$Q$25</formula1>
    </dataValidation>
  </dataValidations>
  <pageMargins left="0.7" right="0.7" top="0.75" bottom="0.75" header="0.3" footer="0.3"/>
  <pageSetup orientation="portrait"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BE129"/>
  <sheetViews>
    <sheetView topLeftCell="A30" zoomScale="40" zoomScaleNormal="40" workbookViewId="0">
      <selection activeCell="F106" sqref="F106"/>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20</v>
      </c>
      <c r="B19" s="747" t="s">
        <v>399</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392</v>
      </c>
      <c r="I21" s="751"/>
      <c r="J21" s="368">
        <v>0.9</v>
      </c>
      <c r="K21" s="752" t="s">
        <v>34</v>
      </c>
      <c r="L21" s="752"/>
      <c r="M21" s="752"/>
      <c r="N21" s="368" t="s">
        <v>24</v>
      </c>
      <c r="O21" s="24" t="str">
        <f>+H21</f>
        <v>DARIO MONTOYA MIER</v>
      </c>
      <c r="P21" s="24"/>
      <c r="Q21" s="24">
        <v>0</v>
      </c>
      <c r="R21" s="24"/>
      <c r="S21" s="24"/>
      <c r="T21" s="24"/>
      <c r="U21" s="24"/>
      <c r="V21" s="369" t="str">
        <f>+H21</f>
        <v>DARIO MONTOYA MIER</v>
      </c>
      <c r="BA21" s="118">
        <v>8160015765</v>
      </c>
    </row>
    <row r="22" spans="1:54" ht="32.25" customHeight="1">
      <c r="A22" s="746"/>
      <c r="B22" s="748"/>
      <c r="C22" s="748"/>
      <c r="D22" s="748"/>
      <c r="E22" s="748"/>
      <c r="F22" s="748"/>
      <c r="G22" s="748"/>
      <c r="H22" s="751" t="s">
        <v>398</v>
      </c>
      <c r="I22" s="751"/>
      <c r="J22" s="368">
        <v>0.1</v>
      </c>
      <c r="K22" s="752" t="s">
        <v>35</v>
      </c>
      <c r="L22" s="752"/>
      <c r="M22" s="752"/>
      <c r="N22" s="368" t="s">
        <v>24</v>
      </c>
      <c r="O22" s="24" t="str">
        <f>+H22</f>
        <v>MORAM CONSULTORIA SAS</v>
      </c>
      <c r="P22" s="24"/>
      <c r="Q22" s="24"/>
      <c r="R22" s="24"/>
      <c r="S22" s="24"/>
      <c r="T22" s="24"/>
      <c r="U22" s="24"/>
      <c r="V22" s="369" t="str">
        <f>+H22</f>
        <v>MORAM CONSULTORIA SAS</v>
      </c>
      <c r="BA22" s="118">
        <v>8001696221</v>
      </c>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v>8600320577</v>
      </c>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t="s">
        <v>121</v>
      </c>
      <c r="B33" s="353">
        <v>1</v>
      </c>
      <c r="C33" s="352">
        <v>42</v>
      </c>
      <c r="D33" s="351" t="s">
        <v>397</v>
      </c>
      <c r="E33" s="350" t="s">
        <v>396</v>
      </c>
      <c r="F33" s="230" t="s">
        <v>6</v>
      </c>
      <c r="G33" s="230" t="s">
        <v>6</v>
      </c>
      <c r="H33" s="312" t="s">
        <v>392</v>
      </c>
      <c r="I33" s="348" t="s">
        <v>395</v>
      </c>
      <c r="J33" s="347" t="s">
        <v>394</v>
      </c>
      <c r="K33" s="346">
        <v>705.91</v>
      </c>
      <c r="L33" s="345">
        <v>0.5</v>
      </c>
      <c r="M33" s="344">
        <f>IF(AND(F33="CUMPLE",G33="CUMPLE"),(K33*L33),0)</f>
        <v>352.95499999999998</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354" t="s">
        <v>121</v>
      </c>
      <c r="B34" s="353">
        <v>2</v>
      </c>
      <c r="C34" s="352">
        <v>5</v>
      </c>
      <c r="D34" s="351" t="s">
        <v>147</v>
      </c>
      <c r="E34" s="350" t="s">
        <v>393</v>
      </c>
      <c r="F34" s="230" t="s">
        <v>6</v>
      </c>
      <c r="G34" s="230" t="s">
        <v>6</v>
      </c>
      <c r="H34" s="349" t="s">
        <v>392</v>
      </c>
      <c r="I34" s="348" t="s">
        <v>391</v>
      </c>
      <c r="J34" s="347" t="s">
        <v>390</v>
      </c>
      <c r="K34" s="346">
        <v>676.29</v>
      </c>
      <c r="L34" s="345">
        <v>1</v>
      </c>
      <c r="M34" s="344">
        <f>IF(AND(F34="CUMPLE",G34="CUMPLE"),(K34*L34),0)</f>
        <v>676.29</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c r="B35" s="353">
        <v>3</v>
      </c>
      <c r="C35" s="352"/>
      <c r="D35" s="351"/>
      <c r="E35" s="350"/>
      <c r="F35" s="230" t="s">
        <v>6</v>
      </c>
      <c r="G35" s="230" t="s">
        <v>6</v>
      </c>
      <c r="H35" s="349"/>
      <c r="I35" s="348"/>
      <c r="J35" s="347"/>
      <c r="K35" s="346"/>
      <c r="L35" s="345"/>
      <c r="M35" s="344">
        <f>IF(AND(F35="CUMPLE",G35="CUMPLE"),(K35*L35),0)</f>
        <v>0</v>
      </c>
      <c r="N35" s="230" t="s">
        <v>6</v>
      </c>
      <c r="O35" s="4"/>
      <c r="P35" s="4"/>
      <c r="Q35" s="16" t="str">
        <f>+IF(OR(N35="CUMPLE")*AND(M35&gt;=$Q$32),"CUMPLE","NO CUMPLE")</f>
        <v>NO CUMPLE</v>
      </c>
      <c r="R35" s="4"/>
      <c r="S35" s="12"/>
      <c r="U35" s="17">
        <v>2019</v>
      </c>
      <c r="V35" s="20">
        <v>828116</v>
      </c>
      <c r="BA35" s="323">
        <v>1997</v>
      </c>
      <c r="BB35" s="322">
        <v>172005</v>
      </c>
    </row>
    <row r="36" spans="1:55" ht="130.5" customHeight="1" thickBot="1">
      <c r="A36" s="354"/>
      <c r="B36" s="353">
        <v>4</v>
      </c>
      <c r="C36" s="352"/>
      <c r="D36" s="351"/>
      <c r="E36" s="350"/>
      <c r="F36" s="230" t="s">
        <v>6</v>
      </c>
      <c r="G36" s="230" t="s">
        <v>6</v>
      </c>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v>5</v>
      </c>
      <c r="C37" s="352"/>
      <c r="D37" s="351"/>
      <c r="E37" s="350"/>
      <c r="F37" s="230" t="s">
        <v>6</v>
      </c>
      <c r="G37" s="230" t="s">
        <v>6</v>
      </c>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1029.2449999999999</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514.62249999999995</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+E33</f>
        <v>INTERVENTORIA TECNICA Y ADMINISTRATIVA PARA LA CONSTRUCCION DE LA FRANJA CENTRAL DE LA PISTA DEL AEROPUERTO LEON BENTLEY - MITU</v>
      </c>
      <c r="E40" s="710" t="str">
        <f t="shared" ref="E40:M40" si="0">+E33</f>
        <v>INTERVENTORIA TECNICA Y ADMINISTRATIVA PARA LA CONSTRUCCION DE LA FRANJA CENTRAL DE LA PISTA DEL AEROPUERTO LEON BENTLEY - MITU</v>
      </c>
      <c r="F40" s="230" t="str">
        <f t="shared" si="0"/>
        <v>CUMPLE</v>
      </c>
      <c r="G40" s="230" t="str">
        <f t="shared" si="0"/>
        <v>CUMPLE</v>
      </c>
      <c r="H40" s="342" t="str">
        <f t="shared" si="0"/>
        <v>DARIO MONTOYA MIER</v>
      </c>
      <c r="I40" s="341" t="str">
        <f t="shared" si="0"/>
        <v>31-DIC-02</v>
      </c>
      <c r="J40" s="341" t="str">
        <f t="shared" si="0"/>
        <v>15-JUN-04</v>
      </c>
      <c r="K40" s="340">
        <f t="shared" si="0"/>
        <v>705.91</v>
      </c>
      <c r="L40" s="339">
        <f t="shared" si="0"/>
        <v>0.5</v>
      </c>
      <c r="M40" s="338">
        <f t="shared" si="0"/>
        <v>352.95499999999998</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DARIO MONTOYA MIER</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MORAM CONSULTORIA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105000000</v>
      </c>
      <c r="G104" s="312" t="str">
        <f>+IF(F104&gt;E104, "CAUSAL DE RECHAZO M", "CUMPLE")</f>
        <v>CUMPLE</v>
      </c>
      <c r="H104" s="311" t="s">
        <v>6</v>
      </c>
    </row>
    <row r="105" spans="1:16" ht="39" customHeight="1">
      <c r="A105" s="315">
        <v>4</v>
      </c>
      <c r="B105" s="690" t="s">
        <v>140</v>
      </c>
      <c r="C105" s="650"/>
      <c r="D105" s="651"/>
      <c r="E105" s="316">
        <v>77258613</v>
      </c>
      <c r="F105" s="313">
        <v>77258613</v>
      </c>
      <c r="G105" s="312" t="str">
        <f>+IF(F105&gt;E105, "CAUSAL DE RECHAZO M", "CUMPLE")</f>
        <v>CUMPLE</v>
      </c>
      <c r="H105" s="311" t="s">
        <v>6</v>
      </c>
    </row>
    <row r="106" spans="1:16" ht="46.5" customHeight="1">
      <c r="A106" s="315">
        <v>5</v>
      </c>
      <c r="B106" s="667" t="s">
        <v>84</v>
      </c>
      <c r="C106" s="667"/>
      <c r="D106" s="667"/>
      <c r="E106" s="314">
        <v>684325699</v>
      </c>
      <c r="F106" s="313">
        <f>+ROUND((F105+F104+F103+F102)*0.19+F102+F103+F104+F105,0)</f>
        <v>684325699</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F33:G37">
    <cfRule type="cellIs" dxfId="2310" priority="10" operator="equal">
      <formula>"NO CUMPLE"</formula>
    </cfRule>
    <cfRule type="cellIs" dxfId="2309" priority="11" operator="equal">
      <formula>"CUMPLE"</formula>
    </cfRule>
    <cfRule type="cellIs" dxfId="2308" priority="12" operator="equal">
      <formula>100</formula>
    </cfRule>
  </conditionalFormatting>
  <conditionalFormatting sqref="F40:G40">
    <cfRule type="cellIs" dxfId="2307" priority="1" operator="equal">
      <formula>"NO CUMPLE"</formula>
    </cfRule>
    <cfRule type="cellIs" dxfId="2306" priority="2" operator="equal">
      <formula>"CUMPLE"</formula>
    </cfRule>
    <cfRule type="cellIs" dxfId="2305" priority="3" operator="equal">
      <formula>100</formula>
    </cfRule>
  </conditionalFormatting>
  <conditionalFormatting sqref="G102:G106">
    <cfRule type="cellIs" dxfId="2304" priority="16" operator="equal">
      <formula>"CAUSAL DE RECHAZO L"</formula>
    </cfRule>
  </conditionalFormatting>
  <conditionalFormatting sqref="H4:H16">
    <cfRule type="cellIs" dxfId="2303" priority="13" operator="equal">
      <formula>"NO CUMPLE"</formula>
    </cfRule>
    <cfRule type="cellIs" dxfId="2302" priority="14" operator="equal">
      <formula>"CUMPLE"</formula>
    </cfRule>
    <cfRule type="cellIs" dxfId="2301" priority="15" operator="equal">
      <formula>100</formula>
    </cfRule>
  </conditionalFormatting>
  <conditionalFormatting sqref="H102:H107">
    <cfRule type="cellIs" dxfId="2300" priority="17" operator="equal">
      <formula>"NO CUMPLE"</formula>
    </cfRule>
    <cfRule type="cellIs" dxfId="2299" priority="18" operator="equal">
      <formula>"CUMPLE"</formula>
    </cfRule>
    <cfRule type="cellIs" dxfId="2298" priority="19" operator="equal">
      <formula>100</formula>
    </cfRule>
  </conditionalFormatting>
  <conditionalFormatting sqref="H82:K82">
    <cfRule type="containsText" dxfId="2297" priority="24" operator="containsText" text="SUBSANAR">
      <formula>NOT(ISERROR(SEARCH("SUBSANAR",H82)))</formula>
    </cfRule>
  </conditionalFormatting>
  <conditionalFormatting sqref="H82:L82 N41:O41 O42">
    <cfRule type="cellIs" dxfId="2296" priority="36" operator="equal">
      <formula>"NO CUMPLE"</formula>
    </cfRule>
    <cfRule type="cellIs" dxfId="2295" priority="37" operator="equal">
      <formula>"CUMPLE"</formula>
    </cfRule>
    <cfRule type="cellIs" dxfId="2294" priority="38" operator="equal">
      <formula>100</formula>
    </cfRule>
  </conditionalFormatting>
  <conditionalFormatting sqref="I33:J35">
    <cfRule type="cellIs" dxfId="2293" priority="23" stopIfTrue="1" operator="greaterThan">
      <formula>0</formula>
    </cfRule>
  </conditionalFormatting>
  <conditionalFormatting sqref="L44">
    <cfRule type="cellIs" dxfId="2292" priority="42" operator="equal">
      <formula>"NO CUMPLE"</formula>
    </cfRule>
    <cfRule type="cellIs" dxfId="2291" priority="43" operator="equal">
      <formula>"CUMPLE"</formula>
    </cfRule>
    <cfRule type="cellIs" dxfId="2290" priority="44" operator="equal">
      <formula>100</formula>
    </cfRule>
  </conditionalFormatting>
  <conditionalFormatting sqref="L48:L49">
    <cfRule type="cellIs" dxfId="2289" priority="48" operator="equal">
      <formula>"NO CUMPLE"</formula>
    </cfRule>
    <cfRule type="cellIs" dxfId="2288" priority="49" operator="equal">
      <formula>"CUMPLE"</formula>
    </cfRule>
    <cfRule type="cellIs" dxfId="2287" priority="50" operator="equal">
      <formula>100</formula>
    </cfRule>
  </conditionalFormatting>
  <conditionalFormatting sqref="L53">
    <cfRule type="cellIs" dxfId="2286" priority="28" operator="equal">
      <formula>"NO CUMPLE"</formula>
    </cfRule>
    <cfRule type="cellIs" dxfId="2285" priority="29" operator="equal">
      <formula>"CUMPLE"</formula>
    </cfRule>
    <cfRule type="cellIs" dxfId="2284" priority="30" operator="equal">
      <formula>100</formula>
    </cfRule>
  </conditionalFormatting>
  <conditionalFormatting sqref="L56">
    <cfRule type="cellIs" dxfId="2283" priority="39" operator="equal">
      <formula>"NO CUMPLE"</formula>
    </cfRule>
    <cfRule type="cellIs" dxfId="2282" priority="40" operator="equal">
      <formula>"CUMPLE"</formula>
    </cfRule>
    <cfRule type="cellIs" dxfId="2281" priority="41" operator="equal">
      <formula>100</formula>
    </cfRule>
  </conditionalFormatting>
  <conditionalFormatting sqref="L64">
    <cfRule type="cellIs" dxfId="2280" priority="25" operator="equal">
      <formula>"NO CUMPLE"</formula>
    </cfRule>
    <cfRule type="cellIs" dxfId="2279" priority="26" operator="equal">
      <formula>"CUMPLE"</formula>
    </cfRule>
    <cfRule type="cellIs" dxfId="2278" priority="27" operator="equal">
      <formula>100</formula>
    </cfRule>
  </conditionalFormatting>
  <conditionalFormatting sqref="N21:N23">
    <cfRule type="cellIs" dxfId="2277" priority="31" operator="equal">
      <formula>"NO"</formula>
    </cfRule>
    <cfRule type="cellIs" dxfId="2276" priority="32" operator="equal">
      <formula>"SI"</formula>
    </cfRule>
  </conditionalFormatting>
  <conditionalFormatting sqref="N24">
    <cfRule type="cellIs" dxfId="2275" priority="33" operator="equal">
      <formula>"NO CUMPLE"</formula>
    </cfRule>
    <cfRule type="cellIs" dxfId="2274" priority="34" operator="equal">
      <formula>"CUMPLE"</formula>
    </cfRule>
    <cfRule type="cellIs" dxfId="2273" priority="35" operator="equal">
      <formula>100</formula>
    </cfRule>
  </conditionalFormatting>
  <conditionalFormatting sqref="N33:N37">
    <cfRule type="cellIs" dxfId="2272" priority="7" operator="equal">
      <formula>"NO CUMPLE"</formula>
    </cfRule>
    <cfRule type="cellIs" dxfId="2271" priority="8" operator="equal">
      <formula>"CUMPLE"</formula>
    </cfRule>
    <cfRule type="cellIs" dxfId="2270" priority="9" operator="equal">
      <formula>100</formula>
    </cfRule>
  </conditionalFormatting>
  <conditionalFormatting sqref="N39:N40">
    <cfRule type="cellIs" dxfId="2269" priority="4" operator="equal">
      <formula>"NO CUMPLE"</formula>
    </cfRule>
    <cfRule type="cellIs" dxfId="2268" priority="5" operator="equal">
      <formula>"CUMPLE"</formula>
    </cfRule>
    <cfRule type="cellIs" dxfId="2267" priority="6" operator="equal">
      <formula>100</formula>
    </cfRule>
  </conditionalFormatting>
  <conditionalFormatting sqref="N99">
    <cfRule type="cellIs" dxfId="2266" priority="20" operator="equal">
      <formula>"NO CUMPLE"</formula>
    </cfRule>
    <cfRule type="cellIs" dxfId="2265" priority="21" operator="equal">
      <formula>"CUMPLE"</formula>
    </cfRule>
    <cfRule type="cellIs" dxfId="2264" priority="22" operator="equal">
      <formula>100</formula>
    </cfRule>
  </conditionalFormatting>
  <conditionalFormatting sqref="N45:O45">
    <cfRule type="cellIs" dxfId="2263" priority="51" operator="equal">
      <formula>"NO CUMPLE"</formula>
    </cfRule>
    <cfRule type="cellIs" dxfId="2262" priority="52" operator="equal">
      <formula>"CUMPLE"</formula>
    </cfRule>
    <cfRule type="cellIs" dxfId="2261" priority="53" operator="equal">
      <formula>100</formula>
    </cfRule>
  </conditionalFormatting>
  <conditionalFormatting sqref="O48:O49">
    <cfRule type="cellIs" dxfId="2260" priority="45" operator="equal">
      <formula>"NO CUMPLE"</formula>
    </cfRule>
    <cfRule type="cellIs" dxfId="2259" priority="46" operator="equal">
      <formula>"CUMPLE"</formula>
    </cfRule>
    <cfRule type="cellIs" dxfId="2258" priority="47" operator="equal">
      <formula>100</formula>
    </cfRule>
  </conditionalFormatting>
  <dataValidations count="10">
    <dataValidation type="list" allowBlank="1" showInputMessage="1" showErrorMessage="1" sqref="H82:K82" xr:uid="{00000000-0002-0000-1600-000000000000}">
      <formula1>$Q$23:$Q$25</formula1>
    </dataValidation>
    <dataValidation type="list" allowBlank="1" showInputMessage="1" showErrorMessage="1" sqref="L53:N53 L64:N64" xr:uid="{00000000-0002-0000-1600-000001000000}">
      <formula1>$T$1:$T$3</formula1>
    </dataValidation>
    <dataValidation type="list" allowBlank="1" showInputMessage="1" showErrorMessage="1" sqref="N45 N24 N33:N37 N99 H4:H16 F33:G37 H102:H107" xr:uid="{00000000-0002-0000-1600-000002000000}">
      <formula1>$Q$2:$Q$3</formula1>
    </dataValidation>
    <dataValidation type="list" allowBlank="1" showInputMessage="1" showErrorMessage="1" sqref="U1:U2" xr:uid="{00000000-0002-0000-1600-000003000000}">
      <formula1>$U$1:$U$2</formula1>
    </dataValidation>
    <dataValidation type="list" allowBlank="1" showInputMessage="1" showErrorMessage="1" sqref="L56" xr:uid="{00000000-0002-0000-1600-000004000000}">
      <formula1>$U$1:$U$3</formula1>
    </dataValidation>
    <dataValidation type="list" allowBlank="1" showInputMessage="1" showErrorMessage="1" error="SELECCIONE EL PRESUPUESTO A EVALUAR, EN LA LISTA DESPEGABLE._x000a_" sqref="H28:J28" xr:uid="{00000000-0002-0000-1600-000005000000}">
      <formula1>$A$96:$A$106</formula1>
    </dataValidation>
    <dataValidation type="list" allowBlank="1" showInputMessage="1" showErrorMessage="1" sqref="L48:L49" xr:uid="{00000000-0002-0000-1600-000006000000}">
      <formula1>$Q$19:$Q$21</formula1>
    </dataValidation>
    <dataValidation type="list" allowBlank="1" showInputMessage="1" showErrorMessage="1" error="debe ser.. CUMPLE O NO CUMPLE" sqref="L44" xr:uid="{00000000-0002-0000-1600-000007000000}">
      <formula1>$Q$2:$Q$3</formula1>
    </dataValidation>
    <dataValidation type="list" allowBlank="1" showInputMessage="1" showErrorMessage="1" sqref="N21:N23" xr:uid="{00000000-0002-0000-1600-000008000000}">
      <formula1>$R$2:$R$3</formula1>
    </dataValidation>
    <dataValidation type="list" allowBlank="1" showInputMessage="1" showErrorMessage="1" error="SELECCIONE A QUIEN CORRESPONDE ESTA EXPERIENCIA (INTEGRANTE)_x000a_" sqref="H33:H37" xr:uid="{00000000-0002-0000-1600-000009000000}">
      <formula1>$V$21:$V$25</formula1>
    </dataValidation>
  </dataValidations>
  <pageMargins left="0.7" right="0.7" top="0.75" bottom="0.75" header="0.3" footer="0.3"/>
  <pageSetup orientation="portrait"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BE130"/>
  <sheetViews>
    <sheetView topLeftCell="A73" zoomScale="40" zoomScaleNormal="40" workbookViewId="0">
      <selection activeCell="A85" sqref="A85:N96"/>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21</v>
      </c>
      <c r="B19" s="747" t="s">
        <v>412</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40.5" customHeight="1">
      <c r="A21" s="746"/>
      <c r="B21" s="748"/>
      <c r="C21" s="748"/>
      <c r="D21" s="748"/>
      <c r="E21" s="748"/>
      <c r="F21" s="748"/>
      <c r="G21" s="748"/>
      <c r="H21" s="751" t="s">
        <v>407</v>
      </c>
      <c r="I21" s="751"/>
      <c r="J21" s="368">
        <v>0.3</v>
      </c>
      <c r="K21" s="752" t="s">
        <v>34</v>
      </c>
      <c r="L21" s="752"/>
      <c r="M21" s="752"/>
      <c r="N21" s="368" t="s">
        <v>24</v>
      </c>
      <c r="O21" s="24" t="str">
        <f>+H21</f>
        <v>CONSULTORIA INGENIERIA ESTUDIOS ECONÓMICOS CITEC SAS</v>
      </c>
      <c r="P21" s="24"/>
      <c r="Q21" s="24">
        <v>0</v>
      </c>
      <c r="R21" s="24"/>
      <c r="S21" s="24"/>
      <c r="T21" s="24"/>
      <c r="U21" s="24"/>
      <c r="V21" s="369" t="str">
        <f>+H21</f>
        <v>CONSULTORIA INGENIERIA ESTUDIOS ECONÓMICOS CITEC SAS</v>
      </c>
      <c r="BA21" s="118">
        <v>8160015765</v>
      </c>
    </row>
    <row r="22" spans="1:54" ht="32.25" customHeight="1">
      <c r="A22" s="746"/>
      <c r="B22" s="748"/>
      <c r="C22" s="748"/>
      <c r="D22" s="748"/>
      <c r="E22" s="748"/>
      <c r="F22" s="748"/>
      <c r="G22" s="748"/>
      <c r="H22" s="751" t="s">
        <v>404</v>
      </c>
      <c r="I22" s="751"/>
      <c r="J22" s="368">
        <v>0.28999999999999998</v>
      </c>
      <c r="K22" s="752" t="s">
        <v>35</v>
      </c>
      <c r="L22" s="752"/>
      <c r="M22" s="752"/>
      <c r="N22" s="368" t="s">
        <v>24</v>
      </c>
      <c r="O22" s="24" t="str">
        <f>+H22</f>
        <v>ESTUTEC SAS</v>
      </c>
      <c r="P22" s="24"/>
      <c r="Q22" s="24"/>
      <c r="R22" s="24"/>
      <c r="S22" s="24"/>
      <c r="T22" s="24"/>
      <c r="U22" s="24"/>
      <c r="V22" s="369" t="str">
        <f>+H22</f>
        <v>ESTUTEC SAS</v>
      </c>
      <c r="BA22" s="118">
        <v>8001696221</v>
      </c>
      <c r="BB22" s="2" t="s">
        <v>36</v>
      </c>
    </row>
    <row r="23" spans="1:54" ht="44.25" customHeight="1">
      <c r="A23" s="746"/>
      <c r="B23" s="748"/>
      <c r="C23" s="748"/>
      <c r="D23" s="748"/>
      <c r="E23" s="748"/>
      <c r="F23" s="748"/>
      <c r="G23" s="748"/>
      <c r="H23" s="751" t="s">
        <v>402</v>
      </c>
      <c r="I23" s="751"/>
      <c r="J23" s="381">
        <v>0.28499999999999998</v>
      </c>
      <c r="K23" s="753" t="s">
        <v>37</v>
      </c>
      <c r="L23" s="753"/>
      <c r="M23" s="753"/>
      <c r="N23" s="368" t="s">
        <v>24</v>
      </c>
      <c r="O23" s="24" t="str">
        <f>+H23</f>
        <v>EC CONSULTORIA SAS</v>
      </c>
      <c r="P23" s="24"/>
      <c r="Q23" s="24" t="s">
        <v>38</v>
      </c>
      <c r="R23" s="24"/>
      <c r="S23" s="24"/>
      <c r="T23" s="24"/>
      <c r="U23" s="24"/>
      <c r="V23" s="369" t="str">
        <f>+H23</f>
        <v>EC CONSULTORIA SAS</v>
      </c>
      <c r="BA23" s="117">
        <v>8600320577</v>
      </c>
    </row>
    <row r="24" spans="1:54" ht="20.100000000000001" customHeight="1">
      <c r="A24" s="746"/>
      <c r="B24" s="748"/>
      <c r="C24" s="748"/>
      <c r="D24" s="748"/>
      <c r="E24" s="748"/>
      <c r="F24" s="748"/>
      <c r="G24" s="748"/>
      <c r="H24" s="757" t="s">
        <v>400</v>
      </c>
      <c r="I24" s="757"/>
      <c r="J24" s="380">
        <v>0.125</v>
      </c>
      <c r="K24" s="758" t="s">
        <v>18</v>
      </c>
      <c r="L24" s="758"/>
      <c r="M24" s="758"/>
      <c r="N24" s="759" t="s">
        <v>6</v>
      </c>
      <c r="O24" s="24" t="str">
        <f>+H24</f>
        <v>INFRACOA COLOMBIA SAS</v>
      </c>
      <c r="P24" s="24"/>
      <c r="Q24" s="24" t="s">
        <v>6</v>
      </c>
      <c r="R24" s="24"/>
      <c r="S24" s="24"/>
      <c r="T24" s="24"/>
      <c r="U24" s="24"/>
      <c r="V24" s="369" t="str">
        <f>+H24</f>
        <v>INFRACOA COLOMBIA SAS</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J27/BB63</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t="s">
        <v>121</v>
      </c>
      <c r="B33" s="353">
        <v>1</v>
      </c>
      <c r="C33" s="352">
        <v>72</v>
      </c>
      <c r="D33" s="351" t="s">
        <v>411</v>
      </c>
      <c r="E33" s="350" t="s">
        <v>410</v>
      </c>
      <c r="F33" s="230" t="s">
        <v>6</v>
      </c>
      <c r="G33" s="230" t="s">
        <v>6</v>
      </c>
      <c r="H33" s="312" t="s">
        <v>407</v>
      </c>
      <c r="I33" s="348">
        <v>29818</v>
      </c>
      <c r="J33" s="347">
        <v>30656</v>
      </c>
      <c r="K33" s="346">
        <v>5035.42</v>
      </c>
      <c r="L33" s="345">
        <v>1</v>
      </c>
      <c r="M33" s="344">
        <f t="shared" ref="M33:M38" si="0">IF(AND(F33="CUMPLE",G33="CUMPLE"),(K33*L33),0)</f>
        <v>5035.42</v>
      </c>
      <c r="N33" s="230" t="s">
        <v>6</v>
      </c>
      <c r="O33" s="4"/>
      <c r="P33" s="4"/>
      <c r="Q33" s="16" t="str">
        <f>+IF(OR(N33="CUMPLE")*AND(M33&gt;=$Q$32),"CUMPLE","NO CUMPLE")</f>
        <v>CUMPLE</v>
      </c>
      <c r="R33" s="4"/>
      <c r="S33" s="12"/>
      <c r="U33" s="18">
        <v>2021</v>
      </c>
      <c r="V33" s="19">
        <v>908526</v>
      </c>
      <c r="BA33" s="323">
        <v>1995</v>
      </c>
      <c r="BB33" s="322">
        <v>118933.5</v>
      </c>
      <c r="BC33" s="379"/>
    </row>
    <row r="34" spans="1:55" ht="113.25" customHeight="1" thickBot="1">
      <c r="A34" s="354" t="s">
        <v>121</v>
      </c>
      <c r="B34" s="353">
        <v>2</v>
      </c>
      <c r="C34" s="352">
        <v>63</v>
      </c>
      <c r="D34" s="351" t="s">
        <v>409</v>
      </c>
      <c r="E34" s="350" t="s">
        <v>408</v>
      </c>
      <c r="F34" s="230" t="s">
        <v>6</v>
      </c>
      <c r="G34" s="230" t="s">
        <v>6</v>
      </c>
      <c r="H34" s="349" t="s">
        <v>407</v>
      </c>
      <c r="I34" s="348">
        <v>32491</v>
      </c>
      <c r="J34" s="347">
        <v>32674</v>
      </c>
      <c r="K34" s="346">
        <v>767.69</v>
      </c>
      <c r="L34" s="345">
        <v>1</v>
      </c>
      <c r="M34" s="344">
        <f t="shared" si="0"/>
        <v>767.69</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t="s">
        <v>121</v>
      </c>
      <c r="B35" s="353">
        <v>3</v>
      </c>
      <c r="C35" s="352">
        <v>84</v>
      </c>
      <c r="D35" s="351" t="s">
        <v>279</v>
      </c>
      <c r="E35" s="350" t="s">
        <v>406</v>
      </c>
      <c r="F35" s="230" t="s">
        <v>6</v>
      </c>
      <c r="G35" s="230" t="s">
        <v>6</v>
      </c>
      <c r="H35" s="349" t="s">
        <v>404</v>
      </c>
      <c r="I35" s="348">
        <v>43019</v>
      </c>
      <c r="J35" s="347">
        <v>43444</v>
      </c>
      <c r="K35" s="346">
        <v>665.07</v>
      </c>
      <c r="L35" s="345">
        <v>0.4</v>
      </c>
      <c r="M35" s="344">
        <f t="shared" si="0"/>
        <v>266.02800000000002</v>
      </c>
      <c r="N35" s="230" t="s">
        <v>6</v>
      </c>
      <c r="O35" s="4"/>
      <c r="P35" s="4"/>
      <c r="Q35" s="16" t="str">
        <f>+IF(OR(N35="CUMPLE")*AND(M35&gt;=$Q$32),"CUMPLE","NO CUMPLE")</f>
        <v>CUMPLE</v>
      </c>
      <c r="R35" s="4"/>
      <c r="S35" s="12"/>
      <c r="U35" s="17">
        <v>2019</v>
      </c>
      <c r="V35" s="20">
        <v>828116</v>
      </c>
      <c r="BA35" s="323">
        <v>1997</v>
      </c>
      <c r="BB35" s="322">
        <v>172005</v>
      </c>
    </row>
    <row r="36" spans="1:55" ht="130.5" customHeight="1" thickBot="1">
      <c r="A36" s="354" t="s">
        <v>121</v>
      </c>
      <c r="B36" s="353">
        <v>4</v>
      </c>
      <c r="C36" s="352">
        <v>85</v>
      </c>
      <c r="D36" s="351" t="s">
        <v>279</v>
      </c>
      <c r="E36" s="418" t="s">
        <v>405</v>
      </c>
      <c r="F36" s="230" t="s">
        <v>6</v>
      </c>
      <c r="G36" s="230" t="s">
        <v>6</v>
      </c>
      <c r="H36" s="349" t="s">
        <v>404</v>
      </c>
      <c r="I36" s="348">
        <v>43040</v>
      </c>
      <c r="J36" s="347">
        <v>43449</v>
      </c>
      <c r="K36" s="346">
        <v>787.58</v>
      </c>
      <c r="L36" s="345">
        <v>0.4</v>
      </c>
      <c r="M36" s="344">
        <f t="shared" si="0"/>
        <v>315.03200000000004</v>
      </c>
      <c r="N36" s="230" t="s">
        <v>6</v>
      </c>
      <c r="O36" s="4"/>
      <c r="P36" s="4"/>
      <c r="Q36" s="16" t="str">
        <f>+IF(OR(N36="CUMPLE")*AND(M36&gt;=$Q$32),"CUMPLE","NO CUMPLE")</f>
        <v>CUMPLE</v>
      </c>
      <c r="R36" s="4"/>
      <c r="S36" s="12"/>
      <c r="U36" s="17">
        <v>2018</v>
      </c>
      <c r="V36" s="20">
        <v>781242</v>
      </c>
      <c r="BA36" s="323">
        <v>1998</v>
      </c>
      <c r="BB36" s="322">
        <v>203826</v>
      </c>
    </row>
    <row r="37" spans="1:55" ht="122.25" customHeight="1" thickBot="1">
      <c r="A37" s="354" t="s">
        <v>121</v>
      </c>
      <c r="B37" s="353">
        <v>5</v>
      </c>
      <c r="C37" s="352">
        <v>9</v>
      </c>
      <c r="D37" s="351" t="s">
        <v>308</v>
      </c>
      <c r="E37" s="350" t="s">
        <v>403</v>
      </c>
      <c r="F37" s="230" t="s">
        <v>6</v>
      </c>
      <c r="G37" s="230" t="s">
        <v>6</v>
      </c>
      <c r="H37" s="349" t="s">
        <v>402</v>
      </c>
      <c r="I37" s="348">
        <v>40484</v>
      </c>
      <c r="J37" s="347">
        <v>40756</v>
      </c>
      <c r="K37" s="346">
        <v>609.66999999999996</v>
      </c>
      <c r="L37" s="345">
        <v>1</v>
      </c>
      <c r="M37" s="344">
        <f t="shared" si="0"/>
        <v>609.66999999999996</v>
      </c>
      <c r="N37" s="230" t="s">
        <v>6</v>
      </c>
      <c r="O37" s="4"/>
      <c r="P37" s="4"/>
      <c r="Q37" s="16" t="str">
        <f>+IF(OR(N37="CUMPLE")*AND(M37&gt;=$Q$32),"CUMPLE","NO CUMPLE")</f>
        <v>CUMPLE</v>
      </c>
      <c r="R37" s="4"/>
      <c r="S37" s="12"/>
      <c r="U37" s="17">
        <v>2017</v>
      </c>
      <c r="V37" s="20">
        <v>737717</v>
      </c>
      <c r="BA37" s="323">
        <v>1999</v>
      </c>
      <c r="BB37" s="322">
        <v>236460</v>
      </c>
    </row>
    <row r="38" spans="1:55" ht="122.25" customHeight="1" thickBot="1">
      <c r="A38" s="354" t="s">
        <v>121</v>
      </c>
      <c r="B38" s="353">
        <v>6</v>
      </c>
      <c r="C38" s="352">
        <v>64</v>
      </c>
      <c r="D38" s="351" t="s">
        <v>308</v>
      </c>
      <c r="E38" s="350" t="s">
        <v>401</v>
      </c>
      <c r="F38" s="230" t="s">
        <v>6</v>
      </c>
      <c r="G38" s="230" t="s">
        <v>6</v>
      </c>
      <c r="H38" s="349" t="s">
        <v>400</v>
      </c>
      <c r="I38" s="348">
        <v>39449</v>
      </c>
      <c r="J38" s="347">
        <v>39600</v>
      </c>
      <c r="K38" s="346">
        <v>330.96</v>
      </c>
      <c r="L38" s="345">
        <v>1</v>
      </c>
      <c r="M38" s="344">
        <f t="shared" si="0"/>
        <v>330.96</v>
      </c>
      <c r="N38" s="230" t="s">
        <v>6</v>
      </c>
      <c r="O38" s="4"/>
      <c r="P38" s="4"/>
      <c r="Q38" s="16"/>
      <c r="R38" s="4"/>
      <c r="S38" s="12"/>
      <c r="U38" s="17"/>
      <c r="V38" s="20"/>
      <c r="BA38" s="323"/>
      <c r="BB38" s="322"/>
    </row>
    <row r="39" spans="1:55" ht="68.25" customHeight="1" thickBot="1">
      <c r="A39" s="718" t="s">
        <v>55</v>
      </c>
      <c r="B39" s="719"/>
      <c r="C39" s="719"/>
      <c r="D39" s="720"/>
      <c r="E39" s="721" t="s">
        <v>3</v>
      </c>
      <c r="F39" s="722"/>
      <c r="G39" s="722"/>
      <c r="H39" s="722"/>
      <c r="I39" s="722"/>
      <c r="J39" s="722"/>
      <c r="K39" s="722"/>
      <c r="L39" s="723"/>
      <c r="M39" s="721">
        <f>SUM(M33:M38)</f>
        <v>7324.8000000000011</v>
      </c>
      <c r="N39" s="723"/>
      <c r="O39" s="4"/>
      <c r="P39" s="4"/>
      <c r="Q39" s="16"/>
      <c r="R39" s="4"/>
      <c r="S39" s="12"/>
      <c r="U39" s="17"/>
      <c r="V39" s="20"/>
      <c r="BA39" s="332">
        <v>2002</v>
      </c>
      <c r="BB39" s="331">
        <v>309000</v>
      </c>
    </row>
    <row r="40" spans="1:55" ht="68.25" customHeight="1" thickBot="1">
      <c r="A40" s="564"/>
      <c r="B40" s="565"/>
      <c r="C40" s="565"/>
      <c r="D40" s="566"/>
      <c r="E40" s="721" t="s">
        <v>65</v>
      </c>
      <c r="F40" s="722"/>
      <c r="G40" s="722"/>
      <c r="H40" s="722"/>
      <c r="I40" s="722"/>
      <c r="J40" s="722"/>
      <c r="K40" s="722"/>
      <c r="L40" s="723"/>
      <c r="M40" s="724">
        <f>AVERAGEIF(M33:M38,"&gt;0")</f>
        <v>1220.8000000000002</v>
      </c>
      <c r="N40" s="724"/>
      <c r="O40" s="4"/>
      <c r="P40" s="4"/>
      <c r="Q40" s="16"/>
      <c r="R40" s="4"/>
      <c r="S40" s="12"/>
      <c r="U40" s="17"/>
      <c r="V40" s="20"/>
      <c r="BA40" s="332">
        <v>2003</v>
      </c>
      <c r="BB40" s="331">
        <v>332000</v>
      </c>
    </row>
    <row r="41" spans="1:55" ht="103.5" customHeight="1" thickBot="1">
      <c r="A41" s="707" t="s">
        <v>54</v>
      </c>
      <c r="B41" s="708"/>
      <c r="C41" s="343">
        <f>+BA27</f>
        <v>263.2021919230769</v>
      </c>
      <c r="D41" s="709" t="str">
        <f>+E36</f>
        <v>INTERVENTORIA TÉCNICA Y ADMINISTRATIVA PARA LOS ESTUDIOS Y DISEÑOS PARA LA ADECUACIÓN, AMPLIACIÓN Y MEJORAMIENTO DE: PISTA, PLATAFORMA, CERRAMIENTO Y CANALIZACIÓN DEL AEROPUERTO DE NECOCLÍ - ANTIOQUIA (Ítem No. 2)</v>
      </c>
      <c r="E41" s="710" t="str">
        <f t="shared" ref="E41:M41" si="1">+E36</f>
        <v>INTERVENTORIA TÉCNICA Y ADMINISTRATIVA PARA LOS ESTUDIOS Y DISEÑOS PARA LA ADECUACIÓN, AMPLIACIÓN Y MEJORAMIENTO DE: PISTA, PLATAFORMA, CERRAMIENTO Y CANALIZACIÓN DEL AEROPUERTO DE NECOCLÍ - ANTIOQUIA (Ítem No. 2)</v>
      </c>
      <c r="F41" s="230" t="str">
        <f t="shared" si="1"/>
        <v>CUMPLE</v>
      </c>
      <c r="G41" s="230" t="str">
        <f t="shared" si="1"/>
        <v>CUMPLE</v>
      </c>
      <c r="H41" s="342" t="str">
        <f t="shared" si="1"/>
        <v>ESTUTEC SAS</v>
      </c>
      <c r="I41" s="341">
        <f t="shared" si="1"/>
        <v>43040</v>
      </c>
      <c r="J41" s="341">
        <f t="shared" si="1"/>
        <v>43449</v>
      </c>
      <c r="K41" s="340">
        <f t="shared" si="1"/>
        <v>787.58</v>
      </c>
      <c r="L41" s="339">
        <f t="shared" si="1"/>
        <v>0.4</v>
      </c>
      <c r="M41" s="338">
        <f t="shared" si="1"/>
        <v>315.03200000000004</v>
      </c>
      <c r="N41" s="230" t="str">
        <f>+IF(M41&gt;=C41,"CUMPLE","NO CUMPLE")</f>
        <v>CUMPLE</v>
      </c>
      <c r="O41" s="26"/>
      <c r="P41" s="4"/>
      <c r="Q41" s="16" t="str">
        <f>+IF(OR(N41="CUMPLE")*AND(M41&gt;=$Q$32),"CUMPLE","NO CUMPLE")</f>
        <v>CUMPLE</v>
      </c>
      <c r="R41" s="4"/>
      <c r="S41" s="12"/>
      <c r="U41" s="17">
        <v>2016</v>
      </c>
      <c r="V41" s="20">
        <v>689455</v>
      </c>
      <c r="BA41" s="332">
        <v>2004</v>
      </c>
      <c r="BB41" s="331">
        <v>358000</v>
      </c>
    </row>
    <row r="42" spans="1:55" ht="27" thickBot="1">
      <c r="A42" s="337"/>
      <c r="B42" s="337"/>
      <c r="C42" s="337"/>
      <c r="D42" s="337"/>
      <c r="E42" s="337"/>
      <c r="F42" s="337"/>
      <c r="G42" s="337"/>
      <c r="H42" s="337"/>
      <c r="I42" s="337"/>
      <c r="J42" s="337"/>
      <c r="K42" s="337"/>
      <c r="L42" s="337"/>
      <c r="M42" s="336"/>
      <c r="N42" s="333"/>
      <c r="O42" s="5"/>
      <c r="P42" s="4"/>
      <c r="Q42" s="4"/>
      <c r="R42" s="4"/>
      <c r="S42" s="4"/>
      <c r="U42" s="17">
        <v>2012</v>
      </c>
      <c r="V42" s="20">
        <v>566700</v>
      </c>
      <c r="BA42" s="332">
        <v>2005</v>
      </c>
      <c r="BB42" s="331">
        <v>381500</v>
      </c>
    </row>
    <row r="43" spans="1:55" ht="409.6" customHeight="1" thickBot="1">
      <c r="A43" s="711"/>
      <c r="B43" s="712"/>
      <c r="C43" s="712"/>
      <c r="D43" s="712"/>
      <c r="E43" s="712"/>
      <c r="F43" s="712"/>
      <c r="G43" s="712"/>
      <c r="H43" s="712"/>
      <c r="I43" s="712"/>
      <c r="J43" s="712"/>
      <c r="K43" s="712"/>
      <c r="L43" s="712"/>
      <c r="M43" s="712"/>
      <c r="N43" s="713"/>
      <c r="O43" s="5"/>
      <c r="P43" s="4"/>
      <c r="Q43" s="4"/>
      <c r="R43" s="4"/>
      <c r="S43" s="4"/>
      <c r="U43" s="17"/>
      <c r="V43" s="20"/>
      <c r="BA43" s="332"/>
      <c r="BB43" s="331"/>
    </row>
    <row r="44" spans="1:55" ht="39" customHeight="1" thickBot="1">
      <c r="A44" s="714" t="s">
        <v>109</v>
      </c>
      <c r="B44" s="714"/>
      <c r="C44" s="714"/>
      <c r="D44" s="714"/>
      <c r="E44" s="714"/>
      <c r="F44" s="714"/>
      <c r="G44" s="714"/>
      <c r="H44" s="714"/>
      <c r="I44" s="714"/>
      <c r="J44" s="714"/>
      <c r="K44" s="714"/>
      <c r="L44" s="700" t="s">
        <v>56</v>
      </c>
      <c r="M44" s="700"/>
      <c r="N44" s="700"/>
      <c r="U44" s="17">
        <v>2008</v>
      </c>
      <c r="V44" s="20">
        <v>461500</v>
      </c>
      <c r="BA44" s="332">
        <v>2006</v>
      </c>
      <c r="BB44" s="331">
        <v>408000</v>
      </c>
    </row>
    <row r="45" spans="1:55" ht="268.5" customHeight="1" thickBot="1">
      <c r="A45" s="715" t="s">
        <v>110</v>
      </c>
      <c r="B45" s="715"/>
      <c r="C45" s="715"/>
      <c r="D45" s="715"/>
      <c r="E45" s="715"/>
      <c r="F45" s="715"/>
      <c r="G45" s="715"/>
      <c r="H45" s="715"/>
      <c r="I45" s="715"/>
      <c r="J45" s="715"/>
      <c r="K45" s="715"/>
      <c r="L45" s="716" t="s">
        <v>6</v>
      </c>
      <c r="M45" s="716"/>
      <c r="N45" s="716"/>
      <c r="U45" s="17">
        <v>2007</v>
      </c>
      <c r="V45" s="20">
        <v>433700</v>
      </c>
      <c r="BA45" s="332">
        <v>2007</v>
      </c>
      <c r="BB45" s="331">
        <v>433700</v>
      </c>
      <c r="BC45" s="2" t="s">
        <v>108</v>
      </c>
    </row>
    <row r="46" spans="1:55" ht="18.75" thickBot="1">
      <c r="A46" s="335"/>
      <c r="B46" s="334"/>
      <c r="C46" s="334"/>
      <c r="D46" s="334"/>
      <c r="E46" s="334"/>
      <c r="F46" s="334"/>
      <c r="G46" s="334"/>
      <c r="H46" s="334"/>
      <c r="I46" s="334"/>
      <c r="J46" s="334"/>
      <c r="K46" s="334"/>
      <c r="L46" s="334"/>
      <c r="M46" s="334"/>
      <c r="N46" s="333"/>
      <c r="O46" s="5"/>
      <c r="P46" s="4"/>
      <c r="Q46" s="4"/>
      <c r="R46" s="4"/>
      <c r="S46" s="4"/>
      <c r="U46" s="17">
        <v>2009</v>
      </c>
      <c r="V46" s="20">
        <v>496900</v>
      </c>
      <c r="BA46" s="332">
        <v>2008</v>
      </c>
      <c r="BB46" s="331">
        <v>461500</v>
      </c>
    </row>
    <row r="47" spans="1:55" ht="26.25" customHeight="1" thickBot="1">
      <c r="A47" s="702" t="s">
        <v>106</v>
      </c>
      <c r="B47" s="702"/>
      <c r="C47" s="702"/>
      <c r="D47" s="702"/>
      <c r="E47" s="702"/>
      <c r="F47" s="702"/>
      <c r="G47" s="702"/>
      <c r="H47" s="702"/>
      <c r="I47" s="702"/>
      <c r="J47" s="702"/>
      <c r="K47" s="702"/>
      <c r="L47" s="702"/>
      <c r="M47" s="702"/>
      <c r="N47" s="702"/>
      <c r="O47" s="4"/>
      <c r="P47" s="4"/>
      <c r="Q47" s="4"/>
      <c r="R47" s="4"/>
      <c r="S47" s="4"/>
      <c r="U47" s="17">
        <v>2011</v>
      </c>
      <c r="V47" s="20">
        <v>535600</v>
      </c>
      <c r="BA47" s="332">
        <v>2009</v>
      </c>
      <c r="BB47" s="331">
        <v>496900</v>
      </c>
    </row>
    <row r="48" spans="1:55" ht="36.75" customHeight="1" thickBot="1">
      <c r="A48" s="717" t="s">
        <v>107</v>
      </c>
      <c r="B48" s="717"/>
      <c r="C48" s="717"/>
      <c r="D48" s="717"/>
      <c r="E48" s="717"/>
      <c r="F48" s="717"/>
      <c r="G48" s="717"/>
      <c r="H48" s="717"/>
      <c r="I48" s="717"/>
      <c r="J48" s="717"/>
      <c r="K48" s="717"/>
      <c r="L48" s="700" t="s">
        <v>56</v>
      </c>
      <c r="M48" s="700"/>
      <c r="N48" s="700"/>
      <c r="O48" s="4"/>
      <c r="P48" s="4"/>
      <c r="Q48" s="4"/>
      <c r="R48" s="4"/>
      <c r="S48" s="4"/>
      <c r="U48" s="17"/>
      <c r="V48" s="20"/>
      <c r="BA48" s="332">
        <v>2010</v>
      </c>
      <c r="BB48" s="331">
        <v>515000</v>
      </c>
    </row>
    <row r="49" spans="1:57" ht="135" customHeight="1" thickBot="1">
      <c r="A49" s="699" t="s">
        <v>111</v>
      </c>
      <c r="B49" s="699"/>
      <c r="C49" s="699"/>
      <c r="D49" s="699"/>
      <c r="E49" s="699"/>
      <c r="F49" s="699"/>
      <c r="G49" s="699"/>
      <c r="H49" s="699"/>
      <c r="I49" s="699"/>
      <c r="J49" s="699"/>
      <c r="K49" s="699"/>
      <c r="L49" s="701">
        <v>5</v>
      </c>
      <c r="M49" s="701"/>
      <c r="N49" s="701"/>
      <c r="O49" s="5"/>
      <c r="P49" s="4"/>
      <c r="Q49" s="4"/>
      <c r="R49" s="4"/>
      <c r="S49" s="4"/>
      <c r="U49" s="17">
        <v>2010</v>
      </c>
      <c r="V49" s="20">
        <v>515000</v>
      </c>
      <c r="BA49" s="323">
        <v>2011</v>
      </c>
      <c r="BB49" s="322">
        <v>535600</v>
      </c>
    </row>
    <row r="50" spans="1:57" ht="123" customHeight="1" thickBot="1">
      <c r="A50" s="699" t="s">
        <v>112</v>
      </c>
      <c r="B50" s="699"/>
      <c r="C50" s="699"/>
      <c r="D50" s="699"/>
      <c r="E50" s="699"/>
      <c r="F50" s="699"/>
      <c r="G50" s="699"/>
      <c r="H50" s="699"/>
      <c r="I50" s="699"/>
      <c r="J50" s="699"/>
      <c r="K50" s="699"/>
      <c r="L50" s="701">
        <v>5</v>
      </c>
      <c r="M50" s="701"/>
      <c r="N50" s="701"/>
      <c r="O50" s="5"/>
      <c r="P50" s="4"/>
      <c r="Q50" s="4"/>
      <c r="R50" s="4"/>
      <c r="S50" s="4"/>
      <c r="U50" s="17">
        <v>2010</v>
      </c>
      <c r="V50" s="20">
        <v>515000</v>
      </c>
      <c r="BA50" s="323">
        <v>2012</v>
      </c>
      <c r="BB50" s="322">
        <v>566700</v>
      </c>
    </row>
    <row r="51" spans="1:57" ht="30.75" thickBot="1">
      <c r="A51" s="327"/>
      <c r="B51" s="328"/>
      <c r="C51" s="327"/>
      <c r="D51" s="327"/>
      <c r="E51" s="327"/>
      <c r="F51" s="327"/>
      <c r="G51" s="327"/>
      <c r="H51" s="326"/>
      <c r="I51" s="326"/>
      <c r="J51" s="326"/>
      <c r="K51" s="325"/>
      <c r="L51" s="324"/>
      <c r="M51" s="324"/>
      <c r="N51" s="324"/>
      <c r="S51" s="8"/>
      <c r="U51" s="17">
        <v>2006</v>
      </c>
      <c r="V51" s="20">
        <v>408000</v>
      </c>
      <c r="BA51" s="323">
        <v>2013</v>
      </c>
      <c r="BB51" s="322">
        <v>589500</v>
      </c>
    </row>
    <row r="52" spans="1:57" ht="28.5" customHeight="1" thickBot="1">
      <c r="A52" s="702" t="s">
        <v>64</v>
      </c>
      <c r="B52" s="702"/>
      <c r="C52" s="702"/>
      <c r="D52" s="702"/>
      <c r="E52" s="702"/>
      <c r="F52" s="702"/>
      <c r="G52" s="702"/>
      <c r="H52" s="702"/>
      <c r="I52" s="702"/>
      <c r="J52" s="702"/>
      <c r="K52" s="702"/>
      <c r="L52" s="702"/>
      <c r="M52" s="702"/>
      <c r="N52" s="702"/>
      <c r="U52" s="17">
        <v>2005</v>
      </c>
      <c r="V52" s="20">
        <v>381500</v>
      </c>
      <c r="BA52" s="323">
        <v>2014</v>
      </c>
      <c r="BB52" s="322">
        <v>616000</v>
      </c>
    </row>
    <row r="53" spans="1:57" ht="51.75" customHeight="1" thickBot="1">
      <c r="A53" s="699" t="s">
        <v>113</v>
      </c>
      <c r="B53" s="699"/>
      <c r="C53" s="699"/>
      <c r="D53" s="699"/>
      <c r="E53" s="699"/>
      <c r="F53" s="699"/>
      <c r="G53" s="699"/>
      <c r="H53" s="699"/>
      <c r="I53" s="699"/>
      <c r="J53" s="699"/>
      <c r="K53" s="699"/>
      <c r="L53" s="700" t="s">
        <v>56</v>
      </c>
      <c r="M53" s="700"/>
      <c r="N53" s="700"/>
      <c r="O53" s="9"/>
      <c r="P53" s="10"/>
      <c r="U53" s="17">
        <v>2004</v>
      </c>
      <c r="V53" s="20">
        <v>358000</v>
      </c>
      <c r="BA53" s="323">
        <v>2015</v>
      </c>
      <c r="BB53" s="322">
        <v>644350</v>
      </c>
    </row>
    <row r="54" spans="1:57" ht="132.75" customHeight="1" thickBot="1">
      <c r="A54" s="699"/>
      <c r="B54" s="699"/>
      <c r="C54" s="699"/>
      <c r="D54" s="699"/>
      <c r="E54" s="699"/>
      <c r="F54" s="699"/>
      <c r="G54" s="699"/>
      <c r="H54" s="699"/>
      <c r="I54" s="699"/>
      <c r="J54" s="699"/>
      <c r="K54" s="699"/>
      <c r="L54" s="701">
        <v>1</v>
      </c>
      <c r="M54" s="701"/>
      <c r="N54" s="701"/>
      <c r="O54" s="9"/>
      <c r="P54" s="10"/>
      <c r="U54" s="17">
        <v>2003</v>
      </c>
      <c r="V54" s="20">
        <v>332000</v>
      </c>
      <c r="BA54" s="323">
        <v>2016</v>
      </c>
      <c r="BB54" s="322">
        <v>689455</v>
      </c>
    </row>
    <row r="55" spans="1:57" ht="36.75" customHeight="1" thickBot="1">
      <c r="A55" s="329"/>
      <c r="B55" s="330"/>
      <c r="C55" s="329"/>
      <c r="D55" s="329"/>
      <c r="E55" s="329"/>
      <c r="F55" s="329"/>
      <c r="G55" s="329"/>
      <c r="H55" s="329"/>
      <c r="I55" s="329"/>
      <c r="J55" s="329"/>
      <c r="K55" s="329"/>
      <c r="L55" s="329"/>
      <c r="M55" s="329"/>
      <c r="N55" s="329"/>
      <c r="O55" s="9"/>
      <c r="P55" s="10"/>
      <c r="U55" s="17">
        <v>2000</v>
      </c>
      <c r="V55" s="20">
        <v>260100</v>
      </c>
      <c r="BA55" s="323">
        <v>2017</v>
      </c>
      <c r="BB55" s="322">
        <v>737717</v>
      </c>
    </row>
    <row r="56" spans="1:57" ht="30.75" customHeight="1" thickBot="1">
      <c r="A56" s="702" t="s">
        <v>63</v>
      </c>
      <c r="B56" s="702"/>
      <c r="C56" s="702"/>
      <c r="D56" s="702"/>
      <c r="E56" s="702"/>
      <c r="F56" s="702"/>
      <c r="G56" s="702"/>
      <c r="H56" s="702"/>
      <c r="I56" s="702"/>
      <c r="J56" s="702"/>
      <c r="K56" s="702"/>
      <c r="L56" s="702"/>
      <c r="M56" s="702"/>
      <c r="N56" s="702"/>
      <c r="O56" s="9"/>
      <c r="P56" s="10"/>
      <c r="U56" s="17">
        <v>1999</v>
      </c>
      <c r="V56" s="20">
        <v>236438</v>
      </c>
      <c r="BA56" s="323">
        <v>2018</v>
      </c>
      <c r="BB56" s="322">
        <v>781242</v>
      </c>
      <c r="BD56" s="2" t="s">
        <v>68</v>
      </c>
      <c r="BE56" s="10" t="s">
        <v>69</v>
      </c>
    </row>
    <row r="57" spans="1:57" ht="33.75" customHeight="1" thickBot="1">
      <c r="A57" s="705" t="s">
        <v>57</v>
      </c>
      <c r="B57" s="705"/>
      <c r="C57" s="706" t="s">
        <v>58</v>
      </c>
      <c r="D57" s="706"/>
      <c r="E57" s="706"/>
      <c r="F57" s="706"/>
      <c r="G57" s="706"/>
      <c r="H57" s="706"/>
      <c r="I57" s="706"/>
      <c r="J57" s="706"/>
      <c r="K57" s="706"/>
      <c r="L57" s="701">
        <v>20</v>
      </c>
      <c r="M57" s="701"/>
      <c r="N57" s="701"/>
      <c r="O57" s="6"/>
      <c r="P57" s="10"/>
      <c r="U57" s="17">
        <v>1998</v>
      </c>
      <c r="V57" s="20">
        <v>203825</v>
      </c>
      <c r="BA57" s="323">
        <v>2019</v>
      </c>
      <c r="BB57" s="322">
        <v>828116</v>
      </c>
      <c r="BC57" s="49" t="str">
        <f>+H21</f>
        <v>CONSULTORIA INGENIERIA ESTUDIOS ECONÓMICOS CITEC SAS</v>
      </c>
      <c r="BD57" s="2" t="s">
        <v>70</v>
      </c>
      <c r="BE57" s="2" t="s">
        <v>71</v>
      </c>
    </row>
    <row r="58" spans="1:57" ht="33.75" customHeight="1" thickBot="1">
      <c r="A58" s="705"/>
      <c r="B58" s="705"/>
      <c r="C58" s="706" t="s">
        <v>59</v>
      </c>
      <c r="D58" s="706"/>
      <c r="E58" s="706"/>
      <c r="F58" s="706"/>
      <c r="G58" s="706"/>
      <c r="H58" s="706"/>
      <c r="I58" s="706"/>
      <c r="J58" s="706"/>
      <c r="K58" s="706"/>
      <c r="L58" s="701"/>
      <c r="M58" s="701"/>
      <c r="N58" s="701"/>
      <c r="O58" s="6"/>
      <c r="P58" s="10"/>
      <c r="U58" s="17">
        <v>1997</v>
      </c>
      <c r="V58" s="20">
        <v>172005</v>
      </c>
      <c r="BA58" s="323">
        <v>2019</v>
      </c>
      <c r="BB58" s="322">
        <v>828116</v>
      </c>
      <c r="BC58" s="49" t="str">
        <f>+H22</f>
        <v>ESTUTEC SAS</v>
      </c>
      <c r="BD58" s="50">
        <v>45180</v>
      </c>
      <c r="BE58" s="2" t="s">
        <v>71</v>
      </c>
    </row>
    <row r="59" spans="1:57" ht="31.5" customHeight="1" thickBot="1">
      <c r="A59" s="705"/>
      <c r="B59" s="705"/>
      <c r="C59" s="706" t="s">
        <v>60</v>
      </c>
      <c r="D59" s="706"/>
      <c r="E59" s="706"/>
      <c r="F59" s="706"/>
      <c r="G59" s="706"/>
      <c r="H59" s="706"/>
      <c r="I59" s="706"/>
      <c r="J59" s="706"/>
      <c r="K59" s="706"/>
      <c r="L59" s="701"/>
      <c r="M59" s="701"/>
      <c r="N59" s="701"/>
      <c r="O59" s="6"/>
      <c r="P59" s="10"/>
      <c r="U59" s="17">
        <v>1996</v>
      </c>
      <c r="V59" s="20">
        <v>142125</v>
      </c>
      <c r="BA59" s="323">
        <v>2020</v>
      </c>
      <c r="BB59" s="322">
        <v>877803</v>
      </c>
    </row>
    <row r="60" spans="1:57" ht="32.25" customHeight="1" thickBot="1">
      <c r="A60" s="705"/>
      <c r="B60" s="705"/>
      <c r="C60" s="706" t="s">
        <v>61</v>
      </c>
      <c r="D60" s="706"/>
      <c r="E60" s="706"/>
      <c r="F60" s="706"/>
      <c r="G60" s="706"/>
      <c r="H60" s="706"/>
      <c r="I60" s="706"/>
      <c r="J60" s="706"/>
      <c r="K60" s="706"/>
      <c r="L60" s="701"/>
      <c r="M60" s="701"/>
      <c r="N60" s="701"/>
      <c r="O60" s="6"/>
      <c r="P60" s="10"/>
      <c r="U60" s="17">
        <v>1995</v>
      </c>
      <c r="V60" s="20">
        <v>118934</v>
      </c>
      <c r="BA60" s="323">
        <v>2021</v>
      </c>
      <c r="BB60" s="322">
        <v>908526</v>
      </c>
    </row>
    <row r="61" spans="1:57" ht="30" customHeight="1" thickBot="1">
      <c r="A61" s="705" t="s">
        <v>62</v>
      </c>
      <c r="B61" s="705"/>
      <c r="C61" s="706" t="s">
        <v>124</v>
      </c>
      <c r="D61" s="706"/>
      <c r="E61" s="706"/>
      <c r="F61" s="706"/>
      <c r="G61" s="706"/>
      <c r="H61" s="706"/>
      <c r="I61" s="706"/>
      <c r="J61" s="706"/>
      <c r="K61" s="706"/>
      <c r="L61" s="701"/>
      <c r="M61" s="701"/>
      <c r="N61" s="701"/>
      <c r="O61" s="6"/>
      <c r="P61" s="10"/>
      <c r="U61" s="17">
        <v>1994</v>
      </c>
      <c r="V61" s="20">
        <v>98700</v>
      </c>
      <c r="BA61" s="323">
        <v>2022</v>
      </c>
      <c r="BB61" s="322">
        <v>1000000</v>
      </c>
    </row>
    <row r="62" spans="1:57" ht="30.75" thickBot="1">
      <c r="A62" s="327"/>
      <c r="B62" s="328"/>
      <c r="C62" s="327"/>
      <c r="D62" s="327"/>
      <c r="E62" s="327"/>
      <c r="F62" s="327"/>
      <c r="G62" s="327"/>
      <c r="H62" s="326"/>
      <c r="I62" s="326"/>
      <c r="J62" s="326"/>
      <c r="K62" s="325"/>
      <c r="L62" s="324"/>
      <c r="M62" s="324"/>
      <c r="N62" s="324"/>
      <c r="S62" s="8"/>
      <c r="U62" s="17">
        <v>2006</v>
      </c>
      <c r="V62" s="20">
        <v>408000</v>
      </c>
      <c r="BA62" s="323">
        <v>2023</v>
      </c>
      <c r="BB62" s="322">
        <v>1160000</v>
      </c>
    </row>
    <row r="63" spans="1:57" ht="28.5" customHeight="1" thickBot="1">
      <c r="A63" s="702" t="s">
        <v>118</v>
      </c>
      <c r="B63" s="702"/>
      <c r="C63" s="702"/>
      <c r="D63" s="702"/>
      <c r="E63" s="702"/>
      <c r="F63" s="702"/>
      <c r="G63" s="702"/>
      <c r="H63" s="702"/>
      <c r="I63" s="702"/>
      <c r="J63" s="702"/>
      <c r="K63" s="702"/>
      <c r="L63" s="702"/>
      <c r="M63" s="702"/>
      <c r="N63" s="702"/>
      <c r="U63" s="17">
        <v>2005</v>
      </c>
      <c r="V63" s="20">
        <v>381500</v>
      </c>
      <c r="BA63" s="323">
        <v>2024</v>
      </c>
      <c r="BB63" s="322">
        <v>1300000</v>
      </c>
    </row>
    <row r="64" spans="1:57" ht="63.75" customHeight="1" thickBot="1">
      <c r="A64" s="699" t="s">
        <v>114</v>
      </c>
      <c r="B64" s="699"/>
      <c r="C64" s="699"/>
      <c r="D64" s="699"/>
      <c r="E64" s="699"/>
      <c r="F64" s="699"/>
      <c r="G64" s="699"/>
      <c r="H64" s="699"/>
      <c r="I64" s="699"/>
      <c r="J64" s="699"/>
      <c r="K64" s="699"/>
      <c r="L64" s="700" t="s">
        <v>56</v>
      </c>
      <c r="M64" s="700"/>
      <c r="N64" s="700"/>
      <c r="O64" s="9"/>
      <c r="P64" s="10"/>
      <c r="U64" s="17">
        <v>2004</v>
      </c>
      <c r="V64" s="20">
        <v>358000</v>
      </c>
    </row>
    <row r="65" spans="1:22" ht="324" customHeight="1" thickBot="1">
      <c r="A65" s="699"/>
      <c r="B65" s="699"/>
      <c r="C65" s="699"/>
      <c r="D65" s="699"/>
      <c r="E65" s="699"/>
      <c r="F65" s="699"/>
      <c r="G65" s="699"/>
      <c r="H65" s="699"/>
      <c r="I65" s="699"/>
      <c r="J65" s="699"/>
      <c r="K65" s="699"/>
      <c r="L65" s="701">
        <v>0</v>
      </c>
      <c r="M65" s="701"/>
      <c r="N65" s="701"/>
      <c r="O65" s="9"/>
      <c r="P65" s="10"/>
      <c r="U65" s="17">
        <v>2003</v>
      </c>
      <c r="V65" s="20">
        <v>332000</v>
      </c>
    </row>
    <row r="66" spans="1:22" ht="30" customHeight="1" thickBot="1">
      <c r="A66" s="686"/>
      <c r="B66" s="686"/>
      <c r="C66" s="686"/>
      <c r="D66" s="686"/>
      <c r="E66" s="686"/>
      <c r="F66" s="686"/>
      <c r="G66" s="686"/>
      <c r="H66" s="686"/>
      <c r="I66" s="686"/>
      <c r="J66" s="686"/>
      <c r="K66" s="686"/>
      <c r="L66" s="686"/>
      <c r="M66" s="686"/>
      <c r="N66" s="686"/>
      <c r="O66" s="6"/>
      <c r="P66" s="10"/>
      <c r="U66" s="17">
        <v>1993</v>
      </c>
      <c r="V66" s="20">
        <v>81510</v>
      </c>
    </row>
    <row r="67" spans="1:22" ht="30" customHeight="1" thickBot="1">
      <c r="A67" s="702" t="s">
        <v>117</v>
      </c>
      <c r="B67" s="702"/>
      <c r="C67" s="702"/>
      <c r="D67" s="702"/>
      <c r="E67" s="702"/>
      <c r="F67" s="702"/>
      <c r="G67" s="702"/>
      <c r="H67" s="702"/>
      <c r="I67" s="702"/>
      <c r="J67" s="702"/>
      <c r="K67" s="702"/>
      <c r="L67" s="702"/>
      <c r="M67" s="702"/>
      <c r="N67" s="702"/>
      <c r="O67" s="6"/>
      <c r="P67" s="10"/>
      <c r="U67" s="17"/>
      <c r="V67" s="20"/>
    </row>
    <row r="68" spans="1:22" ht="30" customHeight="1" thickBot="1">
      <c r="A68" s="680" t="s">
        <v>115</v>
      </c>
      <c r="B68" s="703"/>
      <c r="C68" s="703"/>
      <c r="D68" s="703"/>
      <c r="E68" s="703"/>
      <c r="F68" s="703"/>
      <c r="G68" s="703"/>
      <c r="H68" s="703"/>
      <c r="I68" s="703"/>
      <c r="J68" s="703"/>
      <c r="K68" s="704"/>
      <c r="L68" s="683">
        <v>0.25</v>
      </c>
      <c r="M68" s="684"/>
      <c r="N68" s="685"/>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08"/>
      <c r="M72" s="609"/>
      <c r="N72" s="610"/>
      <c r="O72" s="6"/>
      <c r="P72" s="10"/>
      <c r="U72" s="17"/>
      <c r="V72" s="20"/>
    </row>
    <row r="73" spans="1:22" ht="30" customHeight="1" thickBot="1">
      <c r="A73" s="602"/>
      <c r="B73" s="603"/>
      <c r="C73" s="603"/>
      <c r="D73" s="603"/>
      <c r="E73" s="603"/>
      <c r="F73" s="603"/>
      <c r="G73" s="603"/>
      <c r="H73" s="603"/>
      <c r="I73" s="603"/>
      <c r="J73" s="603"/>
      <c r="K73" s="604"/>
      <c r="L73" s="611"/>
      <c r="M73" s="612"/>
      <c r="N73" s="613"/>
      <c r="O73" s="6"/>
      <c r="P73" s="10"/>
      <c r="U73" s="17"/>
      <c r="V73" s="20"/>
    </row>
    <row r="74" spans="1:22" ht="30" customHeight="1" thickBot="1">
      <c r="A74" s="686"/>
      <c r="B74" s="686"/>
      <c r="C74" s="686"/>
      <c r="D74" s="686"/>
      <c r="E74" s="686"/>
      <c r="F74" s="686"/>
      <c r="G74" s="686"/>
      <c r="H74" s="686"/>
      <c r="I74" s="686"/>
      <c r="J74" s="686"/>
      <c r="K74" s="686"/>
      <c r="L74" s="686"/>
      <c r="M74" s="686"/>
      <c r="N74" s="686"/>
      <c r="O74" s="6"/>
      <c r="P74" s="10"/>
      <c r="U74" s="17"/>
      <c r="V74" s="20"/>
    </row>
    <row r="75" spans="1:22" ht="30" customHeight="1" thickBot="1">
      <c r="A75" s="702" t="s">
        <v>67</v>
      </c>
      <c r="B75" s="702"/>
      <c r="C75" s="702"/>
      <c r="D75" s="702"/>
      <c r="E75" s="702"/>
      <c r="F75" s="702"/>
      <c r="G75" s="702"/>
      <c r="H75" s="702"/>
      <c r="I75" s="702"/>
      <c r="J75" s="702"/>
      <c r="K75" s="702"/>
      <c r="L75" s="702"/>
      <c r="M75" s="702"/>
      <c r="N75" s="702"/>
      <c r="O75" s="6"/>
      <c r="P75" s="10"/>
      <c r="U75" s="17"/>
      <c r="V75" s="20"/>
    </row>
    <row r="76" spans="1:22" s="10" customFormat="1" ht="30" customHeight="1" thickBot="1">
      <c r="A76" s="680" t="s">
        <v>116</v>
      </c>
      <c r="B76" s="681"/>
      <c r="C76" s="681"/>
      <c r="D76" s="681"/>
      <c r="E76" s="681"/>
      <c r="F76" s="681"/>
      <c r="G76" s="681"/>
      <c r="H76" s="681"/>
      <c r="I76" s="681"/>
      <c r="J76" s="681"/>
      <c r="K76" s="682"/>
      <c r="L76" s="683">
        <v>0.25</v>
      </c>
      <c r="M76" s="684"/>
      <c r="N76" s="685"/>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27"/>
      <c r="B80" s="628"/>
      <c r="C80" s="628"/>
      <c r="D80" s="628"/>
      <c r="E80" s="628"/>
      <c r="F80" s="628"/>
      <c r="G80" s="628"/>
      <c r="H80" s="628"/>
      <c r="I80" s="628"/>
      <c r="J80" s="628"/>
      <c r="K80" s="629"/>
      <c r="L80" s="608"/>
      <c r="M80" s="609"/>
      <c r="N80" s="610"/>
      <c r="O80" s="6"/>
      <c r="U80" s="27"/>
      <c r="V80" s="28"/>
    </row>
    <row r="81" spans="1:22" s="10" customFormat="1" ht="30" customHeight="1" thickBot="1">
      <c r="A81" s="630"/>
      <c r="B81" s="631"/>
      <c r="C81" s="631"/>
      <c r="D81" s="631"/>
      <c r="E81" s="631"/>
      <c r="F81" s="631"/>
      <c r="G81" s="631"/>
      <c r="H81" s="631"/>
      <c r="I81" s="631"/>
      <c r="J81" s="631"/>
      <c r="K81" s="632"/>
      <c r="L81" s="611"/>
      <c r="M81" s="612"/>
      <c r="N81" s="613"/>
      <c r="O81" s="6"/>
      <c r="U81" s="27"/>
      <c r="V81" s="28"/>
    </row>
    <row r="82" spans="1:22" s="10" customFormat="1" ht="30" customHeight="1" thickBot="1">
      <c r="A82" s="686"/>
      <c r="B82" s="686"/>
      <c r="C82" s="686"/>
      <c r="D82" s="686"/>
      <c r="E82" s="686"/>
      <c r="F82" s="686"/>
      <c r="G82" s="686"/>
      <c r="H82" s="686"/>
      <c r="I82" s="686"/>
      <c r="J82" s="686"/>
      <c r="K82" s="686"/>
      <c r="L82" s="686"/>
      <c r="M82" s="686"/>
      <c r="N82" s="686"/>
      <c r="O82" s="6"/>
      <c r="U82" s="27"/>
      <c r="V82" s="28"/>
    </row>
    <row r="83" spans="1:22" ht="21" thickBot="1">
      <c r="A83" s="687" t="s">
        <v>17</v>
      </c>
      <c r="B83" s="687"/>
      <c r="C83" s="687"/>
      <c r="D83" s="687"/>
      <c r="E83" s="687"/>
      <c r="F83" s="687"/>
      <c r="G83" s="687"/>
      <c r="H83" s="688" t="s">
        <v>6</v>
      </c>
      <c r="I83" s="688"/>
      <c r="J83" s="688"/>
      <c r="K83" s="688"/>
      <c r="L83" s="689">
        <f>+L65+L57+L54+L50+L49+L68+L76</f>
        <v>31.5</v>
      </c>
      <c r="M83" s="689"/>
      <c r="N83" s="689"/>
      <c r="O83" s="6"/>
      <c r="P83" s="10"/>
      <c r="U83" s="17">
        <v>1992</v>
      </c>
      <c r="V83" s="20">
        <v>65190</v>
      </c>
    </row>
    <row r="84" spans="1:22" ht="25.5" customHeight="1" thickBot="1">
      <c r="A84" s="691" t="s">
        <v>66</v>
      </c>
      <c r="B84" s="692"/>
      <c r="C84" s="692"/>
      <c r="D84" s="692"/>
      <c r="E84" s="692"/>
      <c r="F84" s="692"/>
      <c r="G84" s="692"/>
      <c r="H84" s="692"/>
      <c r="I84" s="692"/>
      <c r="J84" s="692"/>
      <c r="K84" s="692"/>
      <c r="L84" s="692"/>
      <c r="M84" s="692"/>
      <c r="N84" s="616"/>
      <c r="O84" s="6"/>
      <c r="P84" s="10"/>
      <c r="U84" s="17">
        <v>1991</v>
      </c>
      <c r="V84" s="20">
        <v>51720</v>
      </c>
    </row>
    <row r="85" spans="1:22" ht="300" customHeight="1" thickBot="1">
      <c r="A85" s="636" t="s">
        <v>636</v>
      </c>
      <c r="B85" s="636"/>
      <c r="C85" s="636"/>
      <c r="D85" s="636"/>
      <c r="E85" s="636"/>
      <c r="F85" s="636"/>
      <c r="G85" s="636"/>
      <c r="H85" s="636"/>
      <c r="I85" s="636"/>
      <c r="J85" s="636"/>
      <c r="K85" s="636"/>
      <c r="L85" s="636"/>
      <c r="M85" s="636"/>
      <c r="N85" s="636"/>
      <c r="O85" s="6"/>
      <c r="P85" s="10"/>
      <c r="U85" s="21">
        <v>1990</v>
      </c>
      <c r="V85" s="22">
        <v>41025</v>
      </c>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c r="A95" s="636"/>
      <c r="B95" s="636"/>
      <c r="C95" s="636"/>
      <c r="D95" s="636"/>
      <c r="E95" s="636"/>
      <c r="F95" s="636"/>
      <c r="G95" s="636"/>
      <c r="H95" s="636"/>
      <c r="I95" s="636"/>
      <c r="J95" s="636"/>
      <c r="K95" s="636"/>
      <c r="L95" s="636"/>
      <c r="M95" s="636"/>
      <c r="N95" s="636"/>
      <c r="O95" s="6"/>
      <c r="P95" s="10"/>
    </row>
    <row r="96" spans="1:22" ht="57.75" customHeight="1">
      <c r="A96" s="636"/>
      <c r="B96" s="636"/>
      <c r="C96" s="636"/>
      <c r="D96" s="636"/>
      <c r="E96" s="636"/>
      <c r="F96" s="636"/>
      <c r="G96" s="636"/>
      <c r="H96" s="636"/>
      <c r="I96" s="636"/>
      <c r="J96" s="636"/>
      <c r="K96" s="636"/>
      <c r="L96" s="636"/>
      <c r="M96" s="636"/>
      <c r="N96" s="636"/>
      <c r="O96" s="6"/>
      <c r="P96" s="10"/>
    </row>
    <row r="97" spans="1:16">
      <c r="A97" s="3"/>
      <c r="C97" s="14"/>
      <c r="O97" s="6"/>
      <c r="P97" s="10"/>
    </row>
    <row r="98" spans="1:16" ht="78" customHeight="1">
      <c r="A98" s="693" t="s">
        <v>81</v>
      </c>
      <c r="B98" s="694"/>
      <c r="C98" s="694"/>
      <c r="D98" s="694"/>
      <c r="E98" s="695"/>
      <c r="F98" s="672"/>
      <c r="G98" s="673"/>
      <c r="H98" s="673"/>
      <c r="I98" s="673"/>
      <c r="J98" s="673"/>
      <c r="K98" s="673"/>
      <c r="L98" s="673"/>
      <c r="M98" s="673"/>
      <c r="N98" s="674"/>
      <c r="O98" s="6"/>
      <c r="P98" s="10"/>
    </row>
    <row r="99" spans="1:16" ht="159" customHeight="1">
      <c r="A99" s="696" t="s">
        <v>123</v>
      </c>
      <c r="B99" s="696"/>
      <c r="C99" s="696"/>
      <c r="D99" s="696"/>
      <c r="E99" s="696"/>
      <c r="F99" s="697" t="s">
        <v>82</v>
      </c>
      <c r="G99" s="697"/>
      <c r="H99" s="697"/>
      <c r="I99" s="697"/>
      <c r="J99" s="697"/>
      <c r="K99" s="697"/>
      <c r="L99" s="697"/>
      <c r="M99" s="697"/>
      <c r="N99" s="697"/>
      <c r="O99" s="6"/>
      <c r="P99" s="10"/>
    </row>
    <row r="100" spans="1:16" ht="213" customHeight="1">
      <c r="A100" s="669"/>
      <c r="B100" s="670"/>
      <c r="C100" s="670"/>
      <c r="D100" s="670"/>
      <c r="E100" s="671"/>
      <c r="F100" s="672"/>
      <c r="G100" s="673"/>
      <c r="H100" s="673"/>
      <c r="I100" s="673"/>
      <c r="J100" s="673"/>
      <c r="K100" s="673"/>
      <c r="L100" s="673"/>
      <c r="M100" s="674"/>
      <c r="N100" s="321" t="s">
        <v>6</v>
      </c>
      <c r="O100" s="6"/>
      <c r="P100" s="10"/>
    </row>
    <row r="101" spans="1:16" ht="156.75" customHeight="1">
      <c r="A101" s="643" t="s">
        <v>83</v>
      </c>
      <c r="B101" s="675"/>
      <c r="C101" s="675"/>
      <c r="D101" s="675"/>
      <c r="E101" s="675"/>
      <c r="F101" s="675"/>
      <c r="G101" s="675"/>
      <c r="H101" s="675"/>
      <c r="I101" s="60"/>
      <c r="J101" s="60"/>
      <c r="K101" s="60"/>
      <c r="L101" s="60"/>
      <c r="M101" s="60"/>
      <c r="N101" s="60"/>
      <c r="O101" s="6"/>
      <c r="P101" s="10"/>
    </row>
    <row r="102" spans="1:16" s="77" customFormat="1" ht="66.75" customHeight="1">
      <c r="A102" s="320"/>
      <c r="B102" s="676" t="s">
        <v>141</v>
      </c>
      <c r="C102" s="677"/>
      <c r="D102" s="678"/>
      <c r="E102" s="319" t="s">
        <v>88</v>
      </c>
      <c r="F102" s="318" t="s">
        <v>89</v>
      </c>
      <c r="G102" s="317" t="s">
        <v>105</v>
      </c>
      <c r="H102" s="203"/>
      <c r="I102" s="648"/>
      <c r="J102" s="648"/>
      <c r="K102" s="648"/>
      <c r="L102" s="648"/>
      <c r="M102" s="648"/>
      <c r="N102" s="648"/>
      <c r="O102" s="76"/>
    </row>
    <row r="103" spans="1:16" ht="46.5" customHeight="1">
      <c r="A103" s="315">
        <v>1</v>
      </c>
      <c r="B103" s="679" t="s">
        <v>136</v>
      </c>
      <c r="C103" s="679"/>
      <c r="D103" s="679"/>
      <c r="E103" s="316">
        <v>16065000</v>
      </c>
      <c r="F103" s="316">
        <v>16065000</v>
      </c>
      <c r="G103" s="312" t="str">
        <f>+IF(F103&gt;E103, "CAUSAL DE RECHAZO M", "CUMPLE")</f>
        <v>CUMPLE</v>
      </c>
      <c r="H103" s="311" t="s">
        <v>6</v>
      </c>
      <c r="O103" s="6"/>
      <c r="P103" s="10"/>
    </row>
    <row r="104" spans="1:16" ht="57.75" customHeight="1">
      <c r="A104" s="315">
        <v>2</v>
      </c>
      <c r="B104" s="679" t="s">
        <v>137</v>
      </c>
      <c r="C104" s="679"/>
      <c r="D104" s="679"/>
      <c r="E104" s="316">
        <v>376740000</v>
      </c>
      <c r="F104" s="316">
        <v>376740000</v>
      </c>
      <c r="G104" s="312" t="str">
        <f>+IF(F104&gt;E104, "CAUSAL DE RECHAZO M", "CUMPLE")</f>
        <v>CUMPLE</v>
      </c>
      <c r="H104" s="311" t="s">
        <v>6</v>
      </c>
      <c r="N104" s="7"/>
      <c r="O104" s="10"/>
      <c r="P104" s="10"/>
    </row>
    <row r="105" spans="1:16" ht="39" customHeight="1">
      <c r="A105" s="315">
        <v>3</v>
      </c>
      <c r="B105" s="679" t="s">
        <v>138</v>
      </c>
      <c r="C105" s="679"/>
      <c r="D105" s="679"/>
      <c r="E105" s="316">
        <v>105000000</v>
      </c>
      <c r="F105" s="316">
        <v>105000000</v>
      </c>
      <c r="G105" s="312" t="str">
        <f>+IF(F105&gt;E105, "CAUSAL DE RECHAZO M", "CUMPLE")</f>
        <v>CUMPLE</v>
      </c>
      <c r="H105" s="311" t="s">
        <v>6</v>
      </c>
    </row>
    <row r="106" spans="1:16" ht="39" customHeight="1">
      <c r="A106" s="315">
        <v>4</v>
      </c>
      <c r="B106" s="690" t="s">
        <v>140</v>
      </c>
      <c r="C106" s="650"/>
      <c r="D106" s="651"/>
      <c r="E106" s="316">
        <v>77258613</v>
      </c>
      <c r="F106" s="316">
        <v>77258613</v>
      </c>
      <c r="G106" s="312" t="str">
        <f>+IF(F106&gt;E106, "CAUSAL DE RECHAZO M", "CUMPLE")</f>
        <v>CUMPLE</v>
      </c>
      <c r="H106" s="311" t="s">
        <v>6</v>
      </c>
    </row>
    <row r="107" spans="1:16" ht="46.5" customHeight="1">
      <c r="A107" s="315">
        <v>5</v>
      </c>
      <c r="B107" s="667" t="s">
        <v>84</v>
      </c>
      <c r="C107" s="667"/>
      <c r="D107" s="667"/>
      <c r="E107" s="314">
        <v>684325699</v>
      </c>
      <c r="F107" s="314">
        <v>684325699</v>
      </c>
      <c r="G107" s="312" t="str">
        <f>+IF(F107&gt;E107, "CAUSAL DE RECHAZO L", "CUMPLE")</f>
        <v>CUMPLE</v>
      </c>
      <c r="H107" s="311" t="s">
        <v>6</v>
      </c>
    </row>
    <row r="108" spans="1:16" ht="99" customHeight="1">
      <c r="E108" s="668" t="s">
        <v>90</v>
      </c>
      <c r="F108" s="668"/>
      <c r="G108" s="668"/>
      <c r="H108" s="311" t="str">
        <f>+IF(OR(H103="NO CUMPLE",H104="NO CUMPLE",H105="NO CUMPLE",H107="NO CUMPLE"), "NO CUMPLE", "CUMPLE")</f>
        <v>CUMPLE</v>
      </c>
    </row>
    <row r="110" spans="1:16" ht="27.75">
      <c r="B110" s="130" t="s">
        <v>139</v>
      </c>
    </row>
    <row r="114" spans="3:3">
      <c r="C114" s="13"/>
    </row>
    <row r="115" spans="3:3">
      <c r="C115" s="13"/>
    </row>
    <row r="117" spans="3:3">
      <c r="C117" s="13"/>
    </row>
    <row r="119" spans="3:3">
      <c r="C119" s="13"/>
    </row>
    <row r="130"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9:D40"/>
    <mergeCell ref="E39:L39"/>
    <mergeCell ref="M39:N39"/>
    <mergeCell ref="E40:L40"/>
    <mergeCell ref="M40:N40"/>
    <mergeCell ref="B27:G27"/>
    <mergeCell ref="H27:I27"/>
    <mergeCell ref="J27:K27"/>
    <mergeCell ref="L27:N27"/>
    <mergeCell ref="A29:N29"/>
    <mergeCell ref="A31:G31"/>
    <mergeCell ref="H31:N31"/>
    <mergeCell ref="A41:B41"/>
    <mergeCell ref="D41:E41"/>
    <mergeCell ref="A43:N43"/>
    <mergeCell ref="A44:K44"/>
    <mergeCell ref="L44:N44"/>
    <mergeCell ref="A45:K45"/>
    <mergeCell ref="L45:N45"/>
    <mergeCell ref="A47:N47"/>
    <mergeCell ref="A48:K48"/>
    <mergeCell ref="L48:N48"/>
    <mergeCell ref="A49:K49"/>
    <mergeCell ref="L49:N49"/>
    <mergeCell ref="A50:K50"/>
    <mergeCell ref="L50:N50"/>
    <mergeCell ref="A52:N52"/>
    <mergeCell ref="A53:K54"/>
    <mergeCell ref="L53:N53"/>
    <mergeCell ref="L54:N54"/>
    <mergeCell ref="A56:N56"/>
    <mergeCell ref="A57:B60"/>
    <mergeCell ref="C57:K57"/>
    <mergeCell ref="L57:N61"/>
    <mergeCell ref="C58:K58"/>
    <mergeCell ref="C59:K59"/>
    <mergeCell ref="C60:K60"/>
    <mergeCell ref="A61:B61"/>
    <mergeCell ref="C61:K61"/>
    <mergeCell ref="A63:N63"/>
    <mergeCell ref="A64:K65"/>
    <mergeCell ref="L64:N64"/>
    <mergeCell ref="L65:N65"/>
    <mergeCell ref="A66:N66"/>
    <mergeCell ref="A67:N67"/>
    <mergeCell ref="A68:K73"/>
    <mergeCell ref="L68:N73"/>
    <mergeCell ref="A74:N74"/>
    <mergeCell ref="A75:N75"/>
    <mergeCell ref="A76:K81"/>
    <mergeCell ref="L76:N81"/>
    <mergeCell ref="A82:N82"/>
    <mergeCell ref="A83:G83"/>
    <mergeCell ref="H83:K83"/>
    <mergeCell ref="L83:N83"/>
    <mergeCell ref="B103:D103"/>
    <mergeCell ref="A84:N84"/>
    <mergeCell ref="A98:E98"/>
    <mergeCell ref="F98:N98"/>
    <mergeCell ref="A99:E99"/>
    <mergeCell ref="F99:N99"/>
    <mergeCell ref="A85:N96"/>
    <mergeCell ref="B104:D104"/>
    <mergeCell ref="B105:D105"/>
    <mergeCell ref="B106:D106"/>
    <mergeCell ref="B107:D107"/>
    <mergeCell ref="E108:G108"/>
    <mergeCell ref="A100:E100"/>
    <mergeCell ref="F100:M100"/>
    <mergeCell ref="A101:H101"/>
    <mergeCell ref="B102:D102"/>
    <mergeCell ref="I102:N102"/>
  </mergeCells>
  <conditionalFormatting sqref="F33:G38">
    <cfRule type="cellIs" dxfId="2257" priority="10" operator="equal">
      <formula>"NO CUMPLE"</formula>
    </cfRule>
    <cfRule type="cellIs" dxfId="2256" priority="11" operator="equal">
      <formula>"CUMPLE"</formula>
    </cfRule>
    <cfRule type="cellIs" dxfId="2255" priority="12" operator="equal">
      <formula>100</formula>
    </cfRule>
  </conditionalFormatting>
  <conditionalFormatting sqref="F41:G41">
    <cfRule type="cellIs" dxfId="2254" priority="1" operator="equal">
      <formula>"NO CUMPLE"</formula>
    </cfRule>
    <cfRule type="cellIs" dxfId="2253" priority="2" operator="equal">
      <formula>"CUMPLE"</formula>
    </cfRule>
    <cfRule type="cellIs" dxfId="2252" priority="3" operator="equal">
      <formula>100</formula>
    </cfRule>
  </conditionalFormatting>
  <conditionalFormatting sqref="G103:G107">
    <cfRule type="cellIs" dxfId="2251" priority="16" operator="equal">
      <formula>"CAUSAL DE RECHAZO L"</formula>
    </cfRule>
  </conditionalFormatting>
  <conditionalFormatting sqref="H4:H16">
    <cfRule type="cellIs" dxfId="2250" priority="13" operator="equal">
      <formula>"NO CUMPLE"</formula>
    </cfRule>
    <cfRule type="cellIs" dxfId="2249" priority="14" operator="equal">
      <formula>"CUMPLE"</formula>
    </cfRule>
    <cfRule type="cellIs" dxfId="2248" priority="15" operator="equal">
      <formula>100</formula>
    </cfRule>
  </conditionalFormatting>
  <conditionalFormatting sqref="H103:H108">
    <cfRule type="cellIs" dxfId="2247" priority="17" operator="equal">
      <formula>"NO CUMPLE"</formula>
    </cfRule>
    <cfRule type="cellIs" dxfId="2246" priority="18" operator="equal">
      <formula>"CUMPLE"</formula>
    </cfRule>
    <cfRule type="cellIs" dxfId="2245" priority="19" operator="equal">
      <formula>100</formula>
    </cfRule>
  </conditionalFormatting>
  <conditionalFormatting sqref="H83:K83">
    <cfRule type="containsText" dxfId="2244" priority="24" operator="containsText" text="SUBSANAR">
      <formula>NOT(ISERROR(SEARCH("SUBSANAR",H83)))</formula>
    </cfRule>
  </conditionalFormatting>
  <conditionalFormatting sqref="H83:L83 N42:O42 O43">
    <cfRule type="cellIs" dxfId="2243" priority="36" operator="equal">
      <formula>"NO CUMPLE"</formula>
    </cfRule>
    <cfRule type="cellIs" dxfId="2242" priority="37" operator="equal">
      <formula>"CUMPLE"</formula>
    </cfRule>
    <cfRule type="cellIs" dxfId="2241" priority="38" operator="equal">
      <formula>100</formula>
    </cfRule>
  </conditionalFormatting>
  <conditionalFormatting sqref="I33:J35">
    <cfRule type="cellIs" dxfId="2240" priority="23" stopIfTrue="1" operator="greaterThan">
      <formula>0</formula>
    </cfRule>
  </conditionalFormatting>
  <conditionalFormatting sqref="L45">
    <cfRule type="cellIs" dxfId="2239" priority="42" operator="equal">
      <formula>"NO CUMPLE"</formula>
    </cfRule>
    <cfRule type="cellIs" dxfId="2238" priority="43" operator="equal">
      <formula>"CUMPLE"</formula>
    </cfRule>
    <cfRule type="cellIs" dxfId="2237" priority="44" operator="equal">
      <formula>100</formula>
    </cfRule>
  </conditionalFormatting>
  <conditionalFormatting sqref="L49:L50">
    <cfRule type="cellIs" dxfId="2236" priority="48" operator="equal">
      <formula>"NO CUMPLE"</formula>
    </cfRule>
    <cfRule type="cellIs" dxfId="2235" priority="49" operator="equal">
      <formula>"CUMPLE"</formula>
    </cfRule>
    <cfRule type="cellIs" dxfId="2234" priority="50" operator="equal">
      <formula>100</formula>
    </cfRule>
  </conditionalFormatting>
  <conditionalFormatting sqref="L54">
    <cfRule type="cellIs" dxfId="2233" priority="28" operator="equal">
      <formula>"NO CUMPLE"</formula>
    </cfRule>
    <cfRule type="cellIs" dxfId="2232" priority="29" operator="equal">
      <formula>"CUMPLE"</formula>
    </cfRule>
    <cfRule type="cellIs" dxfId="2231" priority="30" operator="equal">
      <formula>100</formula>
    </cfRule>
  </conditionalFormatting>
  <conditionalFormatting sqref="L57">
    <cfRule type="cellIs" dxfId="2230" priority="39" operator="equal">
      <formula>"NO CUMPLE"</formula>
    </cfRule>
    <cfRule type="cellIs" dxfId="2229" priority="40" operator="equal">
      <formula>"CUMPLE"</formula>
    </cfRule>
    <cfRule type="cellIs" dxfId="2228" priority="41" operator="equal">
      <formula>100</formula>
    </cfRule>
  </conditionalFormatting>
  <conditionalFormatting sqref="L65">
    <cfRule type="cellIs" dxfId="2227" priority="25" operator="equal">
      <formula>"NO CUMPLE"</formula>
    </cfRule>
    <cfRule type="cellIs" dxfId="2226" priority="26" operator="equal">
      <formula>"CUMPLE"</formula>
    </cfRule>
    <cfRule type="cellIs" dxfId="2225" priority="27" operator="equal">
      <formula>100</formula>
    </cfRule>
  </conditionalFormatting>
  <conditionalFormatting sqref="N21:N23">
    <cfRule type="cellIs" dxfId="2224" priority="31" operator="equal">
      <formula>"NO"</formula>
    </cfRule>
    <cfRule type="cellIs" dxfId="2223" priority="32" operator="equal">
      <formula>"SI"</formula>
    </cfRule>
  </conditionalFormatting>
  <conditionalFormatting sqref="N24">
    <cfRule type="cellIs" dxfId="2222" priority="33" operator="equal">
      <formula>"NO CUMPLE"</formula>
    </cfRule>
    <cfRule type="cellIs" dxfId="2221" priority="34" operator="equal">
      <formula>"CUMPLE"</formula>
    </cfRule>
    <cfRule type="cellIs" dxfId="2220" priority="35" operator="equal">
      <formula>100</formula>
    </cfRule>
  </conditionalFormatting>
  <conditionalFormatting sqref="N33:N38">
    <cfRule type="cellIs" dxfId="2219" priority="7" operator="equal">
      <formula>"NO CUMPLE"</formula>
    </cfRule>
    <cfRule type="cellIs" dxfId="2218" priority="8" operator="equal">
      <formula>"CUMPLE"</formula>
    </cfRule>
    <cfRule type="cellIs" dxfId="2217" priority="9" operator="equal">
      <formula>100</formula>
    </cfRule>
  </conditionalFormatting>
  <conditionalFormatting sqref="N40:N41">
    <cfRule type="cellIs" dxfId="2216" priority="4" operator="equal">
      <formula>"NO CUMPLE"</formula>
    </cfRule>
    <cfRule type="cellIs" dxfId="2215" priority="5" operator="equal">
      <formula>"CUMPLE"</formula>
    </cfRule>
    <cfRule type="cellIs" dxfId="2214" priority="6" operator="equal">
      <formula>100</formula>
    </cfRule>
  </conditionalFormatting>
  <conditionalFormatting sqref="N100">
    <cfRule type="cellIs" dxfId="2213" priority="20" operator="equal">
      <formula>"NO CUMPLE"</formula>
    </cfRule>
    <cfRule type="cellIs" dxfId="2212" priority="21" operator="equal">
      <formula>"CUMPLE"</formula>
    </cfRule>
    <cfRule type="cellIs" dxfId="2211" priority="22" operator="equal">
      <formula>100</formula>
    </cfRule>
  </conditionalFormatting>
  <conditionalFormatting sqref="N46:O46">
    <cfRule type="cellIs" dxfId="2210" priority="51" operator="equal">
      <formula>"NO CUMPLE"</formula>
    </cfRule>
    <cfRule type="cellIs" dxfId="2209" priority="52" operator="equal">
      <formula>"CUMPLE"</formula>
    </cfRule>
    <cfRule type="cellIs" dxfId="2208" priority="53" operator="equal">
      <formula>100</formula>
    </cfRule>
  </conditionalFormatting>
  <conditionalFormatting sqref="O49:O50">
    <cfRule type="cellIs" dxfId="2207" priority="45" operator="equal">
      <formula>"NO CUMPLE"</formula>
    </cfRule>
    <cfRule type="cellIs" dxfId="2206" priority="46" operator="equal">
      <formula>"CUMPLE"</formula>
    </cfRule>
    <cfRule type="cellIs" dxfId="2205" priority="47" operator="equal">
      <formula>100</formula>
    </cfRule>
  </conditionalFormatting>
  <dataValidations count="10">
    <dataValidation type="list" allowBlank="1" showInputMessage="1" showErrorMessage="1" error="SELECCIONE A QUIEN CORRESPONDE ESTA EXPERIENCIA (INTEGRANTE)_x000a_" sqref="H33:H38" xr:uid="{00000000-0002-0000-1700-000000000000}">
      <formula1>$V$21:$V$25</formula1>
    </dataValidation>
    <dataValidation type="list" allowBlank="1" showInputMessage="1" showErrorMessage="1" sqref="N21:N23" xr:uid="{00000000-0002-0000-1700-000001000000}">
      <formula1>$R$2:$R$3</formula1>
    </dataValidation>
    <dataValidation type="list" allowBlank="1" showInputMessage="1" showErrorMessage="1" error="debe ser.. CUMPLE O NO CUMPLE" sqref="L45" xr:uid="{00000000-0002-0000-1700-000002000000}">
      <formula1>$Q$2:$Q$3</formula1>
    </dataValidation>
    <dataValidation type="list" allowBlank="1" showInputMessage="1" showErrorMessage="1" sqref="L49:L50" xr:uid="{00000000-0002-0000-1700-000003000000}">
      <formula1>$Q$19:$Q$21</formula1>
    </dataValidation>
    <dataValidation type="list" allowBlank="1" showInputMessage="1" showErrorMessage="1" error="SELECCIONE EL PRESUPUESTO A EVALUAR, EN LA LISTA DESPEGABLE._x000a_" sqref="H28:J28" xr:uid="{00000000-0002-0000-1700-000004000000}">
      <formula1>$A$97:$A$107</formula1>
    </dataValidation>
    <dataValidation type="list" allowBlank="1" showInputMessage="1" showErrorMessage="1" sqref="L57" xr:uid="{00000000-0002-0000-1700-000005000000}">
      <formula1>$U$1:$U$3</formula1>
    </dataValidation>
    <dataValidation type="list" allowBlank="1" showInputMessage="1" showErrorMessage="1" sqref="U1:U2" xr:uid="{00000000-0002-0000-1700-000006000000}">
      <formula1>$U$1:$U$2</formula1>
    </dataValidation>
    <dataValidation type="list" allowBlank="1" showInputMessage="1" showErrorMessage="1" sqref="N46 N24 F33:G38 N100 H4:H16 N33:N38 H103:H108" xr:uid="{00000000-0002-0000-1700-000007000000}">
      <formula1>$Q$2:$Q$3</formula1>
    </dataValidation>
    <dataValidation type="list" allowBlank="1" showInputMessage="1" showErrorMessage="1" sqref="L54:N54 L65:N65" xr:uid="{00000000-0002-0000-1700-000008000000}">
      <formula1>$T$1:$T$3</formula1>
    </dataValidation>
    <dataValidation type="list" allowBlank="1" showInputMessage="1" showErrorMessage="1" sqref="H83:K83" xr:uid="{00000000-0002-0000-1700-000009000000}">
      <formula1>$Q$23:$Q$25</formula1>
    </dataValidation>
  </dataValidations>
  <pageMargins left="0.7" right="0.7" top="0.75" bottom="0.75" header="0.3" footer="0.3"/>
  <pageSetup orientation="portrait"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0000"/>
  </sheetPr>
  <dimension ref="A1:BE129"/>
  <sheetViews>
    <sheetView topLeftCell="C33" zoomScale="40" zoomScaleNormal="40" workbookViewId="0">
      <selection activeCell="N24" sqref="N24:N26"/>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22</v>
      </c>
      <c r="B19" s="747" t="s">
        <v>419</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416</v>
      </c>
      <c r="I21" s="751"/>
      <c r="J21" s="368">
        <v>0.6</v>
      </c>
      <c r="K21" s="752" t="s">
        <v>34</v>
      </c>
      <c r="L21" s="752"/>
      <c r="M21" s="752"/>
      <c r="N21" s="368" t="s">
        <v>24</v>
      </c>
      <c r="O21" s="24" t="str">
        <f>+H21</f>
        <v>GRUPO POSSO SAS</v>
      </c>
      <c r="P21" s="24"/>
      <c r="Q21" s="24">
        <v>0</v>
      </c>
      <c r="R21" s="24"/>
      <c r="S21" s="24"/>
      <c r="T21" s="24"/>
      <c r="U21" s="24"/>
      <c r="V21" s="369" t="str">
        <f>+H21</f>
        <v>GRUPO POSSO SAS</v>
      </c>
      <c r="BA21" s="118">
        <v>8160015765</v>
      </c>
    </row>
    <row r="22" spans="1:54" ht="32.25" customHeight="1">
      <c r="A22" s="746"/>
      <c r="B22" s="748"/>
      <c r="C22" s="748"/>
      <c r="D22" s="748"/>
      <c r="E22" s="748"/>
      <c r="F22" s="748"/>
      <c r="G22" s="748"/>
      <c r="H22" s="751" t="s">
        <v>413</v>
      </c>
      <c r="I22" s="751"/>
      <c r="J22" s="368">
        <v>0.4</v>
      </c>
      <c r="K22" s="752" t="s">
        <v>35</v>
      </c>
      <c r="L22" s="752"/>
      <c r="M22" s="752"/>
      <c r="N22" s="368" t="s">
        <v>24</v>
      </c>
      <c r="O22" s="24" t="str">
        <f>+H22</f>
        <v>INGENIERIA MONCADA GONZALES Y ASOCIADOS SAS</v>
      </c>
      <c r="P22" s="24"/>
      <c r="Q22" s="24"/>
      <c r="R22" s="24"/>
      <c r="S22" s="24"/>
      <c r="T22" s="24"/>
      <c r="U22" s="24"/>
      <c r="V22" s="369" t="str">
        <f>+H22</f>
        <v>INGENIERIA MONCADA GONZALES Y ASOCIADOS SAS</v>
      </c>
      <c r="BA22" s="118">
        <v>8001696221</v>
      </c>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v>8600320577</v>
      </c>
    </row>
    <row r="24" spans="1:54" ht="20.100000000000001" customHeight="1">
      <c r="A24" s="746"/>
      <c r="B24" s="748"/>
      <c r="C24" s="748"/>
      <c r="D24" s="748"/>
      <c r="E24" s="748"/>
      <c r="F24" s="748"/>
      <c r="G24" s="748"/>
      <c r="H24" s="757"/>
      <c r="I24" s="757"/>
      <c r="J24" s="371"/>
      <c r="K24" s="758" t="s">
        <v>18</v>
      </c>
      <c r="L24" s="758"/>
      <c r="M24" s="758"/>
      <c r="N24" s="782"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83"/>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784"/>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41" thickTop="1" thickBot="1">
      <c r="A33" s="354" t="s">
        <v>121</v>
      </c>
      <c r="B33" s="353">
        <v>1</v>
      </c>
      <c r="C33" s="352">
        <v>97</v>
      </c>
      <c r="D33" s="351" t="s">
        <v>418</v>
      </c>
      <c r="E33" s="350" t="s">
        <v>417</v>
      </c>
      <c r="F33" s="230" t="s">
        <v>6</v>
      </c>
      <c r="G33" s="230" t="s">
        <v>6</v>
      </c>
      <c r="H33" s="312" t="s">
        <v>416</v>
      </c>
      <c r="I33" s="348">
        <v>42251</v>
      </c>
      <c r="J33" s="347">
        <v>42491</v>
      </c>
      <c r="K33" s="346">
        <v>1619.3</v>
      </c>
      <c r="L33" s="345">
        <v>0.7</v>
      </c>
      <c r="M33" s="344">
        <f>IF(AND(F33="CUMPLE",G33="CUMPLE"),(K33*L33),0)</f>
        <v>1133.51</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770" t="s">
        <v>121</v>
      </c>
      <c r="B34" s="768">
        <v>2</v>
      </c>
      <c r="C34" s="352">
        <v>44</v>
      </c>
      <c r="D34" s="772" t="s">
        <v>147</v>
      </c>
      <c r="E34" s="774" t="s">
        <v>415</v>
      </c>
      <c r="F34" s="759" t="s">
        <v>6</v>
      </c>
      <c r="G34" s="759" t="s">
        <v>6</v>
      </c>
      <c r="H34" s="349" t="s">
        <v>413</v>
      </c>
      <c r="I34" s="776">
        <v>41519</v>
      </c>
      <c r="J34" s="778">
        <v>41959</v>
      </c>
      <c r="K34" s="780">
        <v>1735.5</v>
      </c>
      <c r="L34" s="345">
        <v>0.5</v>
      </c>
      <c r="M34" s="344">
        <f>IF(AND(F34="CUMPLE",G34="CUMPLE"),(K34*L34),0)</f>
        <v>867.75</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771"/>
      <c r="B35" s="769"/>
      <c r="C35" s="352">
        <v>45</v>
      </c>
      <c r="D35" s="773"/>
      <c r="E35" s="775"/>
      <c r="F35" s="550"/>
      <c r="G35" s="550"/>
      <c r="H35" s="349" t="s">
        <v>413</v>
      </c>
      <c r="I35" s="777"/>
      <c r="J35" s="779"/>
      <c r="K35" s="781"/>
      <c r="L35" s="345">
        <v>0.5</v>
      </c>
      <c r="M35" s="344">
        <f>IF(AND(F34="CUMPLE",G34="CUMPLE"),(K34*L35),0)</f>
        <v>867.75</v>
      </c>
      <c r="N35" s="230" t="s">
        <v>6</v>
      </c>
      <c r="O35" s="4"/>
      <c r="P35" s="4"/>
      <c r="Q35" s="16" t="str">
        <f>+IF(OR(N35="CUMPLE")*AND(M35&gt;=$Q$32),"CUMPLE","NO CUMPLE")</f>
        <v>CUMPLE</v>
      </c>
      <c r="R35" s="4"/>
      <c r="S35" s="12"/>
      <c r="U35" s="17">
        <v>2019</v>
      </c>
      <c r="V35" s="20">
        <v>828116</v>
      </c>
      <c r="BA35" s="323">
        <v>1997</v>
      </c>
      <c r="BB35" s="322">
        <v>172005</v>
      </c>
    </row>
    <row r="36" spans="1:55" ht="130.5" customHeight="1" thickBot="1">
      <c r="A36" s="354" t="s">
        <v>121</v>
      </c>
      <c r="B36" s="353">
        <v>3</v>
      </c>
      <c r="C36" s="352">
        <v>139</v>
      </c>
      <c r="D36" s="351" t="s">
        <v>147</v>
      </c>
      <c r="E36" s="350" t="s">
        <v>414</v>
      </c>
      <c r="F36" s="230" t="s">
        <v>6</v>
      </c>
      <c r="G36" s="230" t="s">
        <v>6</v>
      </c>
      <c r="H36" s="349" t="s">
        <v>413</v>
      </c>
      <c r="I36" s="348">
        <v>36495</v>
      </c>
      <c r="J36" s="347">
        <v>36738</v>
      </c>
      <c r="K36" s="346">
        <v>575.27</v>
      </c>
      <c r="L36" s="345">
        <v>1</v>
      </c>
      <c r="M36" s="344">
        <f>IF(AND(F36="CUMPLE",G36="CUMPLE"),(K36*L36),0)</f>
        <v>575.27</v>
      </c>
      <c r="N36" s="230" t="s">
        <v>6</v>
      </c>
      <c r="O36" s="4"/>
      <c r="P36" s="4"/>
      <c r="Q36" s="16" t="str">
        <f>+IF(OR(N36="CUMPLE")*AND(M36&gt;=$Q$32),"CUMPLE","NO CUMPLE")</f>
        <v>CUMPLE</v>
      </c>
      <c r="R36" s="4"/>
      <c r="S36" s="12"/>
      <c r="U36" s="17">
        <v>2018</v>
      </c>
      <c r="V36" s="20">
        <v>781242</v>
      </c>
      <c r="BA36" s="323">
        <v>1998</v>
      </c>
      <c r="BB36" s="322">
        <v>203826</v>
      </c>
    </row>
    <row r="37" spans="1:55" ht="122.25" customHeight="1" thickBot="1">
      <c r="A37" s="354"/>
      <c r="B37" s="353">
        <v>4</v>
      </c>
      <c r="C37" s="352"/>
      <c r="D37" s="351"/>
      <c r="E37" s="350"/>
      <c r="F37" s="230" t="s">
        <v>6</v>
      </c>
      <c r="G37" s="230" t="s">
        <v>6</v>
      </c>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3444.28</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+M38/3</f>
        <v>1148.0933333333335</v>
      </c>
      <c r="N39" s="724"/>
      <c r="O39" s="4"/>
      <c r="P39" s="4"/>
      <c r="Q39" s="16"/>
      <c r="R39" s="4"/>
      <c r="S39" s="12"/>
      <c r="U39" s="17"/>
      <c r="V39" s="20"/>
      <c r="BA39" s="332">
        <v>2003</v>
      </c>
      <c r="BB39" s="331">
        <v>332000</v>
      </c>
    </row>
    <row r="40" spans="1:55" ht="103.5" customHeight="1" thickBot="1">
      <c r="A40" s="707" t="s">
        <v>54</v>
      </c>
      <c r="B40" s="708"/>
      <c r="C40" s="343">
        <f>+BA27</f>
        <v>263.2021919230769</v>
      </c>
      <c r="D40" s="709"/>
      <c r="E40" s="710"/>
      <c r="F40" s="230"/>
      <c r="G40" s="230"/>
      <c r="H40" s="342"/>
      <c r="I40" s="341"/>
      <c r="J40" s="341"/>
      <c r="K40" s="340"/>
      <c r="L40" s="339"/>
      <c r="M40" s="338"/>
      <c r="N40" s="230" t="str">
        <f>+IF(M40&gt;=C40,"CUMPLE","NO CUMPLE")</f>
        <v>NO CUMPLE</v>
      </c>
      <c r="O40" s="26"/>
      <c r="P40" s="4"/>
      <c r="Q40" s="16" t="str">
        <f>+IF(OR(N40="CUMPLE")*AND(M40&gt;=$Q$32),"CUMPLE","NO CUMPLE")</f>
        <v>NO 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GRUPO POSSO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INGENIERIA MONCADA GONZALES Y ASOCIADOS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t="s">
        <v>431</v>
      </c>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105000000</v>
      </c>
      <c r="G104" s="312" t="str">
        <f>+IF(F104&gt;E104, "CAUSAL DE RECHAZO M", "CUMPLE")</f>
        <v>CUMPLE</v>
      </c>
      <c r="H104" s="311" t="s">
        <v>6</v>
      </c>
    </row>
    <row r="105" spans="1:16" ht="39" customHeight="1">
      <c r="A105" s="315">
        <v>4</v>
      </c>
      <c r="B105" s="690" t="s">
        <v>140</v>
      </c>
      <c r="C105" s="650"/>
      <c r="D105" s="651"/>
      <c r="E105" s="316">
        <v>77258613</v>
      </c>
      <c r="F105" s="313">
        <v>77258613</v>
      </c>
      <c r="G105" s="312" t="str">
        <f>+IF(F105&gt;E105, "CAUSAL DE RECHAZO M", "CUMPLE")</f>
        <v>CUMPLE</v>
      </c>
      <c r="H105" s="311" t="s">
        <v>6</v>
      </c>
    </row>
    <row r="106" spans="1:16" ht="46.5" customHeight="1">
      <c r="A106" s="315">
        <v>5</v>
      </c>
      <c r="B106" s="667" t="s">
        <v>84</v>
      </c>
      <c r="C106" s="667"/>
      <c r="D106" s="667"/>
      <c r="E106" s="314">
        <v>684325699</v>
      </c>
      <c r="F106" s="313">
        <f>+ROUND((F105+F104+F103+F102)*0.19+F102+F103+F104+F105,0)</f>
        <v>684325699</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18">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O26:T26"/>
    <mergeCell ref="K20:M20"/>
    <mergeCell ref="H21:I21"/>
    <mergeCell ref="K21:M21"/>
    <mergeCell ref="H22:I22"/>
    <mergeCell ref="K22:M22"/>
    <mergeCell ref="H23:I23"/>
    <mergeCell ref="K23:M23"/>
    <mergeCell ref="A30:N30"/>
    <mergeCell ref="A38:D39"/>
    <mergeCell ref="E38:L38"/>
    <mergeCell ref="M38:N38"/>
    <mergeCell ref="E39:L39"/>
    <mergeCell ref="M39:N39"/>
    <mergeCell ref="B27:G27"/>
    <mergeCell ref="H27:I27"/>
    <mergeCell ref="J27:K27"/>
    <mergeCell ref="L27:N27"/>
    <mergeCell ref="A29:N29"/>
    <mergeCell ref="A34:A35"/>
    <mergeCell ref="B34:B35"/>
    <mergeCell ref="D34:D35"/>
    <mergeCell ref="E34:E35"/>
    <mergeCell ref="I34:I35"/>
    <mergeCell ref="J34:J35"/>
    <mergeCell ref="G34:G35"/>
    <mergeCell ref="F34:F35"/>
    <mergeCell ref="K34:K35"/>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F33:G34 F36:G37">
    <cfRule type="cellIs" dxfId="2204" priority="11" operator="equal">
      <formula>"NO CUMPLE"</formula>
    </cfRule>
    <cfRule type="cellIs" dxfId="2203" priority="12" operator="equal">
      <formula>"CUMPLE"</formula>
    </cfRule>
    <cfRule type="cellIs" dxfId="2202" priority="13" operator="equal">
      <formula>100</formula>
    </cfRule>
  </conditionalFormatting>
  <conditionalFormatting sqref="F40:G40">
    <cfRule type="cellIs" dxfId="2201" priority="2" operator="equal">
      <formula>"NO CUMPLE"</formula>
    </cfRule>
    <cfRule type="cellIs" dxfId="2200" priority="3" operator="equal">
      <formula>"CUMPLE"</formula>
    </cfRule>
    <cfRule type="cellIs" dxfId="2199" priority="4" operator="equal">
      <formula>100</formula>
    </cfRule>
  </conditionalFormatting>
  <conditionalFormatting sqref="G102:G106">
    <cfRule type="cellIs" dxfId="2198" priority="17" operator="equal">
      <formula>"CAUSAL DE RECHAZO L"</formula>
    </cfRule>
  </conditionalFormatting>
  <conditionalFormatting sqref="H4:H16">
    <cfRule type="cellIs" dxfId="2197" priority="14" operator="equal">
      <formula>"NO CUMPLE"</formula>
    </cfRule>
    <cfRule type="cellIs" dxfId="2196" priority="15" operator="equal">
      <formula>"CUMPLE"</formula>
    </cfRule>
    <cfRule type="cellIs" dxfId="2195" priority="16" operator="equal">
      <formula>100</formula>
    </cfRule>
  </conditionalFormatting>
  <conditionalFormatting sqref="H102:H107">
    <cfRule type="cellIs" dxfId="2194" priority="18" operator="equal">
      <formula>"NO CUMPLE"</formula>
    </cfRule>
    <cfRule type="cellIs" dxfId="2193" priority="19" operator="equal">
      <formula>"CUMPLE"</formula>
    </cfRule>
    <cfRule type="cellIs" dxfId="2192" priority="20" operator="equal">
      <formula>100</formula>
    </cfRule>
  </conditionalFormatting>
  <conditionalFormatting sqref="H82:K82">
    <cfRule type="containsText" dxfId="2191" priority="25" operator="containsText" text="SUBSANAR">
      <formula>NOT(ISERROR(SEARCH("SUBSANAR",H82)))</formula>
    </cfRule>
  </conditionalFormatting>
  <conditionalFormatting sqref="H82:L82 N41:O41 O42">
    <cfRule type="cellIs" dxfId="2190" priority="37" operator="equal">
      <formula>"NO CUMPLE"</formula>
    </cfRule>
    <cfRule type="cellIs" dxfId="2189" priority="38" operator="equal">
      <formula>"CUMPLE"</formula>
    </cfRule>
    <cfRule type="cellIs" dxfId="2188" priority="39" operator="equal">
      <formula>100</formula>
    </cfRule>
  </conditionalFormatting>
  <conditionalFormatting sqref="I33:J34">
    <cfRule type="cellIs" dxfId="2187" priority="24" stopIfTrue="1" operator="greaterThan">
      <formula>0</formula>
    </cfRule>
  </conditionalFormatting>
  <conditionalFormatting sqref="L44">
    <cfRule type="cellIs" dxfId="2186" priority="43" operator="equal">
      <formula>"NO CUMPLE"</formula>
    </cfRule>
    <cfRule type="cellIs" dxfId="2185" priority="44" operator="equal">
      <formula>"CUMPLE"</formula>
    </cfRule>
    <cfRule type="cellIs" dxfId="2184" priority="45" operator="equal">
      <formula>100</formula>
    </cfRule>
  </conditionalFormatting>
  <conditionalFormatting sqref="L48:L49">
    <cfRule type="cellIs" dxfId="2183" priority="49" operator="equal">
      <formula>"NO CUMPLE"</formula>
    </cfRule>
    <cfRule type="cellIs" dxfId="2182" priority="50" operator="equal">
      <formula>"CUMPLE"</formula>
    </cfRule>
    <cfRule type="cellIs" dxfId="2181" priority="51" operator="equal">
      <formula>100</formula>
    </cfRule>
  </conditionalFormatting>
  <conditionalFormatting sqref="L53">
    <cfRule type="cellIs" dxfId="2180" priority="29" operator="equal">
      <formula>"NO CUMPLE"</formula>
    </cfRule>
    <cfRule type="cellIs" dxfId="2179" priority="30" operator="equal">
      <formula>"CUMPLE"</formula>
    </cfRule>
    <cfRule type="cellIs" dxfId="2178" priority="31" operator="equal">
      <formula>100</formula>
    </cfRule>
  </conditionalFormatting>
  <conditionalFormatting sqref="L56">
    <cfRule type="cellIs" dxfId="2177" priority="40" operator="equal">
      <formula>"NO CUMPLE"</formula>
    </cfRule>
    <cfRule type="cellIs" dxfId="2176" priority="41" operator="equal">
      <formula>"CUMPLE"</formula>
    </cfRule>
    <cfRule type="cellIs" dxfId="2175" priority="42" operator="equal">
      <formula>100</formula>
    </cfRule>
  </conditionalFormatting>
  <conditionalFormatting sqref="L64">
    <cfRule type="cellIs" dxfId="2174" priority="26" operator="equal">
      <formula>"NO CUMPLE"</formula>
    </cfRule>
    <cfRule type="cellIs" dxfId="2173" priority="27" operator="equal">
      <formula>"CUMPLE"</formula>
    </cfRule>
    <cfRule type="cellIs" dxfId="2172" priority="28" operator="equal">
      <formula>100</formula>
    </cfRule>
  </conditionalFormatting>
  <conditionalFormatting sqref="N21:N23">
    <cfRule type="cellIs" dxfId="2171" priority="32" operator="equal">
      <formula>"NO"</formula>
    </cfRule>
    <cfRule type="cellIs" dxfId="2170" priority="33" operator="equal">
      <formula>"SI"</formula>
    </cfRule>
  </conditionalFormatting>
  <conditionalFormatting sqref="N24">
    <cfRule type="cellIs" dxfId="2169" priority="34" operator="equal">
      <formula>"NO CUMPLE"</formula>
    </cfRule>
    <cfRule type="cellIs" dxfId="2168" priority="35" operator="equal">
      <formula>"CUMPLE"</formula>
    </cfRule>
    <cfRule type="cellIs" dxfId="2167" priority="36" operator="equal">
      <formula>100</formula>
    </cfRule>
  </conditionalFormatting>
  <conditionalFormatting sqref="N33:N37">
    <cfRule type="cellIs" dxfId="2166" priority="8" operator="equal">
      <formula>"NO CUMPLE"</formula>
    </cfRule>
    <cfRule type="cellIs" dxfId="2165" priority="9" operator="equal">
      <formula>"CUMPLE"</formula>
    </cfRule>
    <cfRule type="cellIs" dxfId="2164" priority="10" operator="equal">
      <formula>100</formula>
    </cfRule>
  </conditionalFormatting>
  <conditionalFormatting sqref="N39:N40">
    <cfRule type="cellIs" dxfId="2163" priority="5" operator="equal">
      <formula>"NO CUMPLE"</formula>
    </cfRule>
    <cfRule type="cellIs" dxfId="2162" priority="6" operator="equal">
      <formula>"CUMPLE"</formula>
    </cfRule>
    <cfRule type="cellIs" dxfId="2161" priority="7" operator="equal">
      <formula>100</formula>
    </cfRule>
  </conditionalFormatting>
  <conditionalFormatting sqref="N99">
    <cfRule type="cellIs" dxfId="2160" priority="21" operator="equal">
      <formula>"NO CUMPLE"</formula>
    </cfRule>
    <cfRule type="cellIs" dxfId="2159" priority="22" operator="equal">
      <formula>"CUMPLE"</formula>
    </cfRule>
    <cfRule type="cellIs" dxfId="2158" priority="23" operator="equal">
      <formula>100</formula>
    </cfRule>
  </conditionalFormatting>
  <conditionalFormatting sqref="N45:O45">
    <cfRule type="cellIs" dxfId="2157" priority="52" operator="equal">
      <formula>"NO CUMPLE"</formula>
    </cfRule>
    <cfRule type="cellIs" dxfId="2156" priority="53" operator="equal">
      <formula>"CUMPLE"</formula>
    </cfRule>
    <cfRule type="cellIs" dxfId="2155" priority="54" operator="equal">
      <formula>100</formula>
    </cfRule>
  </conditionalFormatting>
  <conditionalFormatting sqref="O48:O49">
    <cfRule type="cellIs" dxfId="2154" priority="46" operator="equal">
      <formula>"NO CUMPLE"</formula>
    </cfRule>
    <cfRule type="cellIs" dxfId="2153" priority="47" operator="equal">
      <formula>"CUMPLE"</formula>
    </cfRule>
    <cfRule type="cellIs" dxfId="2152" priority="48" operator="equal">
      <formula>100</formula>
    </cfRule>
  </conditionalFormatting>
  <conditionalFormatting sqref="I36:J36">
    <cfRule type="cellIs" dxfId="2151" priority="1" stopIfTrue="1" operator="greaterThan">
      <formula>0</formula>
    </cfRule>
  </conditionalFormatting>
  <dataValidations count="10">
    <dataValidation type="list" allowBlank="1" showInputMessage="1" showErrorMessage="1" sqref="H82:K82" xr:uid="{00000000-0002-0000-1800-000000000000}">
      <formula1>$Q$23:$Q$25</formula1>
    </dataValidation>
    <dataValidation type="list" allowBlank="1" showInputMessage="1" showErrorMessage="1" sqref="L53:N53 L64:N64" xr:uid="{00000000-0002-0000-1800-000001000000}">
      <formula1>$T$1:$T$3</formula1>
    </dataValidation>
    <dataValidation type="list" allowBlank="1" showInputMessage="1" showErrorMessage="1" sqref="N45 N24 N33:N37 N99 H4:H16 H102:H107 F33:G34 F36:G37" xr:uid="{00000000-0002-0000-1800-000002000000}">
      <formula1>$Q$2:$Q$3</formula1>
    </dataValidation>
    <dataValidation type="list" allowBlank="1" showInputMessage="1" showErrorMessage="1" sqref="U1:U2" xr:uid="{00000000-0002-0000-1800-000003000000}">
      <formula1>$U$1:$U$2</formula1>
    </dataValidation>
    <dataValidation type="list" allowBlank="1" showInputMessage="1" showErrorMessage="1" sqref="L56" xr:uid="{00000000-0002-0000-1800-000004000000}">
      <formula1>$U$1:$U$3</formula1>
    </dataValidation>
    <dataValidation type="list" allowBlank="1" showInputMessage="1" showErrorMessage="1" error="SELECCIONE EL PRESUPUESTO A EVALUAR, EN LA LISTA DESPEGABLE._x000a_" sqref="H28:J28" xr:uid="{00000000-0002-0000-1800-000005000000}">
      <formula1>$A$96:$A$106</formula1>
    </dataValidation>
    <dataValidation type="list" allowBlank="1" showInputMessage="1" showErrorMessage="1" sqref="L48:L49" xr:uid="{00000000-0002-0000-1800-000006000000}">
      <formula1>$Q$19:$Q$21</formula1>
    </dataValidation>
    <dataValidation type="list" allowBlank="1" showInputMessage="1" showErrorMessage="1" error="debe ser.. CUMPLE O NO CUMPLE" sqref="L44" xr:uid="{00000000-0002-0000-1800-000007000000}">
      <formula1>$Q$2:$Q$3</formula1>
    </dataValidation>
    <dataValidation type="list" allowBlank="1" showInputMessage="1" showErrorMessage="1" sqref="N21:N23" xr:uid="{00000000-0002-0000-1800-000008000000}">
      <formula1>$R$2:$R$3</formula1>
    </dataValidation>
    <dataValidation type="list" allowBlank="1" showInputMessage="1" showErrorMessage="1" error="SELECCIONE A QUIEN CORRESPONDE ESTA EXPERIENCIA (INTEGRANTE)_x000a_" sqref="H33:H37" xr:uid="{00000000-0002-0000-1800-000009000000}">
      <formula1>$V$21:$V$25</formula1>
    </dataValidation>
  </dataValidations>
  <pageMargins left="0.7" right="0.7" top="0.75" bottom="0.75" header="0.3" footer="0.3"/>
  <pageSetup orientation="portrait"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BE129"/>
  <sheetViews>
    <sheetView topLeftCell="A18" zoomScale="40" zoomScaleNormal="40" workbookViewId="0">
      <selection activeCell="B27" sqref="B27:G27"/>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23</v>
      </c>
      <c r="B19" s="747" t="s">
        <v>595</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420</v>
      </c>
      <c r="I21" s="751"/>
      <c r="J21" s="368">
        <v>1</v>
      </c>
      <c r="K21" s="752" t="s">
        <v>34</v>
      </c>
      <c r="L21" s="752"/>
      <c r="M21" s="752"/>
      <c r="N21" s="368" t="s">
        <v>24</v>
      </c>
      <c r="O21" s="24" t="str">
        <f>+H21</f>
        <v>PI SAS</v>
      </c>
      <c r="P21" s="24"/>
      <c r="Q21" s="24">
        <v>0</v>
      </c>
      <c r="R21" s="24"/>
      <c r="S21" s="24"/>
      <c r="T21" s="24"/>
      <c r="U21" s="24"/>
      <c r="V21" s="369" t="str">
        <f>+H21</f>
        <v>PI SAS</v>
      </c>
      <c r="BA21" s="118">
        <v>8160015765</v>
      </c>
    </row>
    <row r="22" spans="1:54" ht="32.25" customHeight="1">
      <c r="A22" s="746"/>
      <c r="B22" s="748"/>
      <c r="C22" s="748"/>
      <c r="D22" s="748"/>
      <c r="E22" s="748"/>
      <c r="F22" s="748"/>
      <c r="G22" s="748"/>
      <c r="H22" s="751"/>
      <c r="I22" s="751"/>
      <c r="J22" s="368"/>
      <c r="K22" s="752" t="s">
        <v>35</v>
      </c>
      <c r="L22" s="752"/>
      <c r="M22" s="752"/>
      <c r="N22" s="368" t="s">
        <v>24</v>
      </c>
      <c r="O22" s="24">
        <f>+H22</f>
        <v>0</v>
      </c>
      <c r="P22" s="24"/>
      <c r="Q22" s="24"/>
      <c r="R22" s="24"/>
      <c r="S22" s="24"/>
      <c r="T22" s="24"/>
      <c r="U22" s="24"/>
      <c r="V22" s="369">
        <f>+H22</f>
        <v>0</v>
      </c>
      <c r="BA22" s="118">
        <v>8001696221</v>
      </c>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v>8600320577</v>
      </c>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64.25" thickTop="1" thickBot="1">
      <c r="A33" s="354" t="s">
        <v>121</v>
      </c>
      <c r="B33" s="353">
        <v>1</v>
      </c>
      <c r="C33" s="352">
        <v>6</v>
      </c>
      <c r="D33" s="351" t="s">
        <v>426</v>
      </c>
      <c r="E33" s="350" t="s">
        <v>425</v>
      </c>
      <c r="F33" s="230" t="s">
        <v>6</v>
      </c>
      <c r="G33" s="230" t="s">
        <v>6</v>
      </c>
      <c r="H33" s="312" t="s">
        <v>420</v>
      </c>
      <c r="I33" s="348">
        <v>41262</v>
      </c>
      <c r="J33" s="347">
        <v>41689</v>
      </c>
      <c r="K33" s="346">
        <v>2402.09</v>
      </c>
      <c r="L33" s="345">
        <v>1</v>
      </c>
      <c r="M33" s="344">
        <f>IF(AND(F33="CUMPLE",G33="CUMPLE"),(K33*L33),0)</f>
        <v>2402.09</v>
      </c>
      <c r="N33" s="230" t="s">
        <v>6</v>
      </c>
      <c r="O33" s="4"/>
      <c r="P33" s="4"/>
      <c r="Q33" s="16" t="str">
        <f>+IF(OR(N33="CUMPLE")*AND(M33&gt;=$Q$32),"CUMPLE","NO CUMPLE")</f>
        <v>CUMPLE</v>
      </c>
      <c r="R33" s="4"/>
      <c r="S33" s="12"/>
      <c r="U33" s="18">
        <v>2021</v>
      </c>
      <c r="V33" s="19">
        <v>908526</v>
      </c>
      <c r="BA33" s="323">
        <v>1995</v>
      </c>
      <c r="BB33" s="322">
        <v>118933.5</v>
      </c>
    </row>
    <row r="34" spans="1:55" ht="163.5" thickBot="1">
      <c r="A34" s="354" t="s">
        <v>121</v>
      </c>
      <c r="B34" s="353">
        <v>2</v>
      </c>
      <c r="C34" s="352">
        <v>130</v>
      </c>
      <c r="D34" s="351" t="s">
        <v>279</v>
      </c>
      <c r="E34" s="350" t="s">
        <v>424</v>
      </c>
      <c r="F34" s="230" t="s">
        <v>6</v>
      </c>
      <c r="G34" s="230" t="s">
        <v>6</v>
      </c>
      <c r="H34" s="312" t="s">
        <v>420</v>
      </c>
      <c r="I34" s="348">
        <v>43237</v>
      </c>
      <c r="J34" s="347">
        <v>43646</v>
      </c>
      <c r="K34" s="346">
        <v>1430.84</v>
      </c>
      <c r="L34" s="345">
        <v>1</v>
      </c>
      <c r="M34" s="344">
        <f>IF(AND(F34="CUMPLE",G34="CUMPLE"),(K34*L34),0)</f>
        <v>1430.84</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t="s">
        <v>121</v>
      </c>
      <c r="B35" s="353">
        <v>3</v>
      </c>
      <c r="C35" s="352">
        <v>37</v>
      </c>
      <c r="D35" s="351" t="s">
        <v>279</v>
      </c>
      <c r="E35" s="350" t="s">
        <v>423</v>
      </c>
      <c r="F35" s="230" t="s">
        <v>6</v>
      </c>
      <c r="G35" s="230" t="s">
        <v>6</v>
      </c>
      <c r="H35" s="312" t="s">
        <v>420</v>
      </c>
      <c r="I35" s="348">
        <v>39447</v>
      </c>
      <c r="J35" s="347">
        <v>39925</v>
      </c>
      <c r="K35" s="346">
        <v>379.06</v>
      </c>
      <c r="L35" s="345">
        <v>1</v>
      </c>
      <c r="M35" s="344">
        <f>IF(AND(F35="CUMPLE",G35="CUMPLE"),(K35*L35),0)</f>
        <v>379.06</v>
      </c>
      <c r="N35" s="230" t="s">
        <v>6</v>
      </c>
      <c r="O35" s="4"/>
      <c r="P35" s="4"/>
      <c r="Q35" s="16" t="str">
        <f>+IF(OR(N35="CUMPLE")*AND(M35&gt;=$Q$32),"CUMPLE","NO CUMPLE")</f>
        <v>CUMPLE</v>
      </c>
      <c r="R35" s="4"/>
      <c r="S35" s="12"/>
      <c r="U35" s="17">
        <v>2019</v>
      </c>
      <c r="V35" s="20">
        <v>828116</v>
      </c>
      <c r="BA35" s="323">
        <v>1997</v>
      </c>
      <c r="BB35" s="322">
        <v>172005</v>
      </c>
    </row>
    <row r="36" spans="1:55" ht="130.5" customHeight="1" thickBot="1">
      <c r="A36" s="354" t="s">
        <v>121</v>
      </c>
      <c r="B36" s="353">
        <v>4</v>
      </c>
      <c r="C36" s="352">
        <v>16</v>
      </c>
      <c r="D36" s="351" t="s">
        <v>147</v>
      </c>
      <c r="E36" s="350" t="s">
        <v>422</v>
      </c>
      <c r="F36" s="230" t="s">
        <v>6</v>
      </c>
      <c r="G36" s="230" t="s">
        <v>6</v>
      </c>
      <c r="H36" s="312" t="s">
        <v>420</v>
      </c>
      <c r="I36" s="348">
        <v>38366</v>
      </c>
      <c r="J36" s="347">
        <v>38866</v>
      </c>
      <c r="K36" s="346">
        <v>2417.39</v>
      </c>
      <c r="L36" s="345">
        <v>0.15</v>
      </c>
      <c r="M36" s="344">
        <f>IF(AND(F36="CUMPLE",G36="CUMPLE"),(K36*L36),0)</f>
        <v>362.60849999999999</v>
      </c>
      <c r="N36" s="230" t="s">
        <v>6</v>
      </c>
      <c r="O36" s="4"/>
      <c r="P36" s="4"/>
      <c r="Q36" s="16" t="str">
        <f>+IF(OR(N36="CUMPLE")*AND(M36&gt;=$Q$32),"CUMPLE","NO CUMPLE")</f>
        <v>CUMPLE</v>
      </c>
      <c r="R36" s="4"/>
      <c r="S36" s="12"/>
      <c r="U36" s="17">
        <v>2018</v>
      </c>
      <c r="V36" s="20">
        <v>781242</v>
      </c>
      <c r="BA36" s="323">
        <v>1998</v>
      </c>
      <c r="BB36" s="322">
        <v>203826</v>
      </c>
    </row>
    <row r="37" spans="1:55" ht="140.25" thickBot="1">
      <c r="A37" s="354" t="s">
        <v>121</v>
      </c>
      <c r="B37" s="353">
        <v>5</v>
      </c>
      <c r="C37" s="352">
        <v>87</v>
      </c>
      <c r="D37" s="351" t="s">
        <v>147</v>
      </c>
      <c r="E37" s="350" t="s">
        <v>421</v>
      </c>
      <c r="F37" s="230" t="s">
        <v>6</v>
      </c>
      <c r="G37" s="230" t="s">
        <v>6</v>
      </c>
      <c r="H37" s="312" t="s">
        <v>420</v>
      </c>
      <c r="I37" s="348">
        <v>41604</v>
      </c>
      <c r="J37" s="347">
        <v>41880</v>
      </c>
      <c r="K37" s="346">
        <v>625.49</v>
      </c>
      <c r="L37" s="345">
        <v>0.45</v>
      </c>
      <c r="M37" s="344">
        <f>IF(AND(F37="CUMPLE",G37="CUMPLE"),(K37*L37),0)</f>
        <v>281.47050000000002</v>
      </c>
      <c r="N37" s="230" t="s">
        <v>6</v>
      </c>
      <c r="O37" s="4"/>
      <c r="P37" s="4"/>
      <c r="Q37" s="16" t="str">
        <f>+IF(OR(N37="CUMPLE")*AND(M37&gt;=$Q$32),"CUMPLE","NO CUMPLE")</f>
        <v>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4856.0690000000013</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971.21380000000022</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+E33</f>
        <v>INTERVENTORÍA TÉCNICA, FINANCIERA Y ADMINISTRATIVA DE LA
EJECUCIÓN DE LAS OBRAS PARA EL MANTENIMIENTO, ADECUACIÓN Y
AMPLIACIÓN DE LOS AERODROMOS EN EL CACOM-1 (PTO. SALGARCUNDINAMARCA)
Y EL CACOM-2 (APIAY-META)</v>
      </c>
      <c r="E40" s="710" t="str">
        <f t="shared" ref="E40:M40" si="0">+E33</f>
        <v>INTERVENTORÍA TÉCNICA, FINANCIERA Y ADMINISTRATIVA DE LA
EJECUCIÓN DE LAS OBRAS PARA EL MANTENIMIENTO, ADECUACIÓN Y
AMPLIACIÓN DE LOS AERODROMOS EN EL CACOM-1 (PTO. SALGARCUNDINAMARCA)
Y EL CACOM-2 (APIAY-META)</v>
      </c>
      <c r="F40" s="230" t="str">
        <f t="shared" si="0"/>
        <v>CUMPLE</v>
      </c>
      <c r="G40" s="230" t="str">
        <f t="shared" si="0"/>
        <v>CUMPLE</v>
      </c>
      <c r="H40" s="342" t="str">
        <f t="shared" si="0"/>
        <v>PI SAS</v>
      </c>
      <c r="I40" s="341">
        <f t="shared" si="0"/>
        <v>41262</v>
      </c>
      <c r="J40" s="341">
        <f t="shared" si="0"/>
        <v>41689</v>
      </c>
      <c r="K40" s="340">
        <f t="shared" si="0"/>
        <v>2402.09</v>
      </c>
      <c r="L40" s="339">
        <f t="shared" si="0"/>
        <v>1</v>
      </c>
      <c r="M40" s="338">
        <f t="shared" si="0"/>
        <v>2402.09</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PI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f>+H22</f>
        <v>0</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36" t="s">
        <v>594</v>
      </c>
      <c r="B84" s="636"/>
      <c r="C84" s="636"/>
      <c r="D84" s="636"/>
      <c r="E84" s="636"/>
      <c r="F84" s="636"/>
      <c r="G84" s="636"/>
      <c r="H84" s="636"/>
      <c r="I84" s="636"/>
      <c r="J84" s="636"/>
      <c r="K84" s="636"/>
      <c r="L84" s="636"/>
      <c r="M84" s="636"/>
      <c r="N84" s="636"/>
      <c r="O84" s="6"/>
      <c r="P84" s="10"/>
      <c r="U84" s="21">
        <v>1990</v>
      </c>
      <c r="V84" s="22">
        <v>41025</v>
      </c>
    </row>
    <row r="85" spans="1:22">
      <c r="A85" s="636"/>
      <c r="B85" s="636"/>
      <c r="C85" s="636"/>
      <c r="D85" s="636"/>
      <c r="E85" s="636"/>
      <c r="F85" s="636"/>
      <c r="G85" s="636"/>
      <c r="H85" s="636"/>
      <c r="I85" s="636"/>
      <c r="J85" s="636"/>
      <c r="K85" s="636"/>
      <c r="L85" s="636"/>
      <c r="M85" s="636"/>
      <c r="N85" s="636"/>
      <c r="O85" s="6"/>
      <c r="P85" s="10"/>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c r="A95" s="636"/>
      <c r="B95" s="636"/>
      <c r="C95" s="636"/>
      <c r="D95" s="636"/>
      <c r="E95" s="636"/>
      <c r="F95" s="636"/>
      <c r="G95" s="636"/>
      <c r="H95" s="636"/>
      <c r="I95" s="636"/>
      <c r="J95" s="636"/>
      <c r="K95" s="636"/>
      <c r="L95" s="636"/>
      <c r="M95" s="636"/>
      <c r="N95" s="636"/>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16064987</v>
      </c>
      <c r="G102" s="312" t="str">
        <f>+IF(F102&gt;E102, "CAUSAL DE RECHAZO M", "CUMPLE")</f>
        <v>CUMPLE</v>
      </c>
      <c r="H102" s="311" t="s">
        <v>6</v>
      </c>
      <c r="O102" s="6"/>
      <c r="P102" s="10"/>
    </row>
    <row r="103" spans="1:16" ht="57.75" customHeight="1">
      <c r="A103" s="315">
        <v>2</v>
      </c>
      <c r="B103" s="679" t="s">
        <v>137</v>
      </c>
      <c r="C103" s="679"/>
      <c r="D103" s="679"/>
      <c r="E103" s="316">
        <v>376740000</v>
      </c>
      <c r="F103" s="316">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6">
        <v>105000000</v>
      </c>
      <c r="G104" s="312" t="str">
        <f>+IF(F104&gt;E104, "CAUSAL DE RECHAZO M", "CUMPLE")</f>
        <v>CUMPLE</v>
      </c>
      <c r="H104" s="311" t="s">
        <v>6</v>
      </c>
    </row>
    <row r="105" spans="1:16" ht="39" customHeight="1">
      <c r="A105" s="315">
        <v>4</v>
      </c>
      <c r="B105" s="690" t="s">
        <v>140</v>
      </c>
      <c r="C105" s="650"/>
      <c r="D105" s="651"/>
      <c r="E105" s="316">
        <v>77258613</v>
      </c>
      <c r="F105" s="316">
        <v>77258613</v>
      </c>
      <c r="G105" s="312" t="str">
        <f>+IF(F105&gt;E105, "CAUSAL DE RECHAZO M", "CUMPLE")</f>
        <v>CUMPLE</v>
      </c>
      <c r="H105" s="311" t="s">
        <v>6</v>
      </c>
    </row>
    <row r="106" spans="1:16" ht="46.5" customHeight="1">
      <c r="A106" s="315">
        <v>5</v>
      </c>
      <c r="B106" s="667" t="s">
        <v>84</v>
      </c>
      <c r="C106" s="667"/>
      <c r="D106" s="667"/>
      <c r="E106" s="314">
        <v>684325699</v>
      </c>
      <c r="F106" s="313">
        <v>684325684</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97:E97"/>
    <mergeCell ref="F97:N97"/>
    <mergeCell ref="A98:E98"/>
    <mergeCell ref="F98:N98"/>
    <mergeCell ref="A84:N95"/>
    <mergeCell ref="B103:D103"/>
    <mergeCell ref="B104:D104"/>
    <mergeCell ref="B105:D105"/>
    <mergeCell ref="B106:D106"/>
    <mergeCell ref="E107:G107"/>
    <mergeCell ref="A99:E99"/>
    <mergeCell ref="F99:M99"/>
    <mergeCell ref="A100:H100"/>
    <mergeCell ref="B101:D101"/>
    <mergeCell ref="I101:N101"/>
  </mergeCells>
  <conditionalFormatting sqref="F33:G37">
    <cfRule type="cellIs" dxfId="2150" priority="12" operator="equal">
      <formula>"NO CUMPLE"</formula>
    </cfRule>
    <cfRule type="cellIs" dxfId="2149" priority="13" operator="equal">
      <formula>"CUMPLE"</formula>
    </cfRule>
    <cfRule type="cellIs" dxfId="2148" priority="14" operator="equal">
      <formula>100</formula>
    </cfRule>
  </conditionalFormatting>
  <conditionalFormatting sqref="F40:G40">
    <cfRule type="cellIs" dxfId="2147" priority="3" operator="equal">
      <formula>"NO CUMPLE"</formula>
    </cfRule>
    <cfRule type="cellIs" dxfId="2146" priority="4" operator="equal">
      <formula>"CUMPLE"</formula>
    </cfRule>
    <cfRule type="cellIs" dxfId="2145" priority="5" operator="equal">
      <formula>100</formula>
    </cfRule>
  </conditionalFormatting>
  <conditionalFormatting sqref="G102:G106">
    <cfRule type="cellIs" dxfId="2144" priority="18" operator="equal">
      <formula>"CAUSAL DE RECHAZO L"</formula>
    </cfRule>
  </conditionalFormatting>
  <conditionalFormatting sqref="H4:H16">
    <cfRule type="cellIs" dxfId="2143" priority="15" operator="equal">
      <formula>"NO CUMPLE"</formula>
    </cfRule>
    <cfRule type="cellIs" dxfId="2142" priority="16" operator="equal">
      <formula>"CUMPLE"</formula>
    </cfRule>
    <cfRule type="cellIs" dxfId="2141" priority="17" operator="equal">
      <formula>100</formula>
    </cfRule>
  </conditionalFormatting>
  <conditionalFormatting sqref="H102:H107">
    <cfRule type="cellIs" dxfId="2140" priority="19" operator="equal">
      <formula>"NO CUMPLE"</formula>
    </cfRule>
    <cfRule type="cellIs" dxfId="2139" priority="20" operator="equal">
      <formula>"CUMPLE"</formula>
    </cfRule>
    <cfRule type="cellIs" dxfId="2138" priority="21" operator="equal">
      <formula>100</formula>
    </cfRule>
  </conditionalFormatting>
  <conditionalFormatting sqref="H82:K82">
    <cfRule type="containsText" dxfId="2137" priority="26" operator="containsText" text="SUBSANAR">
      <formula>NOT(ISERROR(SEARCH("SUBSANAR",H82)))</formula>
    </cfRule>
  </conditionalFormatting>
  <conditionalFormatting sqref="H82:L82 N41:O41 O42">
    <cfRule type="cellIs" dxfId="2136" priority="38" operator="equal">
      <formula>"NO CUMPLE"</formula>
    </cfRule>
    <cfRule type="cellIs" dxfId="2135" priority="39" operator="equal">
      <formula>"CUMPLE"</formula>
    </cfRule>
    <cfRule type="cellIs" dxfId="2134" priority="40" operator="equal">
      <formula>100</formula>
    </cfRule>
  </conditionalFormatting>
  <conditionalFormatting sqref="I33:J35">
    <cfRule type="cellIs" dxfId="2133" priority="25" stopIfTrue="1" operator="greaterThan">
      <formula>0</formula>
    </cfRule>
  </conditionalFormatting>
  <conditionalFormatting sqref="L44">
    <cfRule type="cellIs" dxfId="2132" priority="44" operator="equal">
      <formula>"NO CUMPLE"</formula>
    </cfRule>
    <cfRule type="cellIs" dxfId="2131" priority="45" operator="equal">
      <formula>"CUMPLE"</formula>
    </cfRule>
    <cfRule type="cellIs" dxfId="2130" priority="46" operator="equal">
      <formula>100</formula>
    </cfRule>
  </conditionalFormatting>
  <conditionalFormatting sqref="L48:L49">
    <cfRule type="cellIs" dxfId="2129" priority="50" operator="equal">
      <formula>"NO CUMPLE"</formula>
    </cfRule>
    <cfRule type="cellIs" dxfId="2128" priority="51" operator="equal">
      <formula>"CUMPLE"</formula>
    </cfRule>
    <cfRule type="cellIs" dxfId="2127" priority="52" operator="equal">
      <formula>100</formula>
    </cfRule>
  </conditionalFormatting>
  <conditionalFormatting sqref="L53">
    <cfRule type="cellIs" dxfId="2126" priority="30" operator="equal">
      <formula>"NO CUMPLE"</formula>
    </cfRule>
    <cfRule type="cellIs" dxfId="2125" priority="31" operator="equal">
      <formula>"CUMPLE"</formula>
    </cfRule>
    <cfRule type="cellIs" dxfId="2124" priority="32" operator="equal">
      <formula>100</formula>
    </cfRule>
  </conditionalFormatting>
  <conditionalFormatting sqref="L56">
    <cfRule type="cellIs" dxfId="2123" priority="41" operator="equal">
      <formula>"NO CUMPLE"</formula>
    </cfRule>
    <cfRule type="cellIs" dxfId="2122" priority="42" operator="equal">
      <formula>"CUMPLE"</formula>
    </cfRule>
    <cfRule type="cellIs" dxfId="2121" priority="43" operator="equal">
      <formula>100</formula>
    </cfRule>
  </conditionalFormatting>
  <conditionalFormatting sqref="L64">
    <cfRule type="cellIs" dxfId="2120" priority="27" operator="equal">
      <formula>"NO CUMPLE"</formula>
    </cfRule>
    <cfRule type="cellIs" dxfId="2119" priority="28" operator="equal">
      <formula>"CUMPLE"</formula>
    </cfRule>
    <cfRule type="cellIs" dxfId="2118" priority="29" operator="equal">
      <formula>100</formula>
    </cfRule>
  </conditionalFormatting>
  <conditionalFormatting sqref="N21:N23">
    <cfRule type="cellIs" dxfId="2117" priority="33" operator="equal">
      <formula>"NO"</formula>
    </cfRule>
    <cfRule type="cellIs" dxfId="2116" priority="34" operator="equal">
      <formula>"SI"</formula>
    </cfRule>
  </conditionalFormatting>
  <conditionalFormatting sqref="N24">
    <cfRule type="cellIs" dxfId="2115" priority="35" operator="equal">
      <formula>"NO CUMPLE"</formula>
    </cfRule>
    <cfRule type="cellIs" dxfId="2114" priority="36" operator="equal">
      <formula>"CUMPLE"</formula>
    </cfRule>
    <cfRule type="cellIs" dxfId="2113" priority="37" operator="equal">
      <formula>100</formula>
    </cfRule>
  </conditionalFormatting>
  <conditionalFormatting sqref="N33:N37">
    <cfRule type="cellIs" dxfId="2112" priority="9" operator="equal">
      <formula>"NO CUMPLE"</formula>
    </cfRule>
    <cfRule type="cellIs" dxfId="2111" priority="10" operator="equal">
      <formula>"CUMPLE"</formula>
    </cfRule>
    <cfRule type="cellIs" dxfId="2110" priority="11" operator="equal">
      <formula>100</formula>
    </cfRule>
  </conditionalFormatting>
  <conditionalFormatting sqref="N39:N40">
    <cfRule type="cellIs" dxfId="2109" priority="6" operator="equal">
      <formula>"NO CUMPLE"</formula>
    </cfRule>
    <cfRule type="cellIs" dxfId="2108" priority="7" operator="equal">
      <formula>"CUMPLE"</formula>
    </cfRule>
    <cfRule type="cellIs" dxfId="2107" priority="8" operator="equal">
      <formula>100</formula>
    </cfRule>
  </conditionalFormatting>
  <conditionalFormatting sqref="N99">
    <cfRule type="cellIs" dxfId="2106" priority="22" operator="equal">
      <formula>"NO CUMPLE"</formula>
    </cfRule>
    <cfRule type="cellIs" dxfId="2105" priority="23" operator="equal">
      <formula>"CUMPLE"</formula>
    </cfRule>
    <cfRule type="cellIs" dxfId="2104" priority="24" operator="equal">
      <formula>100</formula>
    </cfRule>
  </conditionalFormatting>
  <conditionalFormatting sqref="N45:O45">
    <cfRule type="cellIs" dxfId="2103" priority="53" operator="equal">
      <formula>"NO CUMPLE"</formula>
    </cfRule>
    <cfRule type="cellIs" dxfId="2102" priority="54" operator="equal">
      <formula>"CUMPLE"</formula>
    </cfRule>
    <cfRule type="cellIs" dxfId="2101" priority="55" operator="equal">
      <formula>100</formula>
    </cfRule>
  </conditionalFormatting>
  <conditionalFormatting sqref="O48:O49">
    <cfRule type="cellIs" dxfId="2100" priority="47" operator="equal">
      <formula>"NO CUMPLE"</formula>
    </cfRule>
    <cfRule type="cellIs" dxfId="2099" priority="48" operator="equal">
      <formula>"CUMPLE"</formula>
    </cfRule>
    <cfRule type="cellIs" dxfId="2098" priority="49" operator="equal">
      <formula>100</formula>
    </cfRule>
  </conditionalFormatting>
  <conditionalFormatting sqref="I36:J36">
    <cfRule type="cellIs" dxfId="2097" priority="2" stopIfTrue="1" operator="greaterThan">
      <formula>0</formula>
    </cfRule>
  </conditionalFormatting>
  <conditionalFormatting sqref="I37:J37">
    <cfRule type="cellIs" dxfId="2096" priority="1" stopIfTrue="1" operator="greaterThan">
      <formula>0</formula>
    </cfRule>
  </conditionalFormatting>
  <dataValidations count="10">
    <dataValidation type="list" allowBlank="1" showInputMessage="1" showErrorMessage="1" error="SELECCIONE A QUIEN CORRESPONDE ESTA EXPERIENCIA (INTEGRANTE)_x000a_" sqref="H33:H37" xr:uid="{00000000-0002-0000-1900-000000000000}">
      <formula1>$V$21:$V$25</formula1>
    </dataValidation>
    <dataValidation type="list" allowBlank="1" showInputMessage="1" showErrorMessage="1" sqref="N21:N23" xr:uid="{00000000-0002-0000-1900-000001000000}">
      <formula1>$R$2:$R$3</formula1>
    </dataValidation>
    <dataValidation type="list" allowBlank="1" showInputMessage="1" showErrorMessage="1" error="debe ser.. CUMPLE O NO CUMPLE" sqref="L44" xr:uid="{00000000-0002-0000-1900-000002000000}">
      <formula1>$Q$2:$Q$3</formula1>
    </dataValidation>
    <dataValidation type="list" allowBlank="1" showInputMessage="1" showErrorMessage="1" sqref="L48:L49" xr:uid="{00000000-0002-0000-1900-000003000000}">
      <formula1>$Q$19:$Q$21</formula1>
    </dataValidation>
    <dataValidation type="list" allowBlank="1" showInputMessage="1" showErrorMessage="1" error="SELECCIONE EL PRESUPUESTO A EVALUAR, EN LA LISTA DESPEGABLE._x000a_" sqref="H28:J28" xr:uid="{00000000-0002-0000-1900-000004000000}">
      <formula1>$A$96:$A$106</formula1>
    </dataValidation>
    <dataValidation type="list" allowBlank="1" showInputMessage="1" showErrorMessage="1" sqref="L56" xr:uid="{00000000-0002-0000-1900-000005000000}">
      <formula1>$U$1:$U$3</formula1>
    </dataValidation>
    <dataValidation type="list" allowBlank="1" showInputMessage="1" showErrorMessage="1" sqref="U1:U2" xr:uid="{00000000-0002-0000-1900-000006000000}">
      <formula1>$U$1:$U$2</formula1>
    </dataValidation>
    <dataValidation type="list" allowBlank="1" showInputMessage="1" showErrorMessage="1" sqref="N45 N24 N33:N37 N99 H4:H16 F33:G37 H102:H107" xr:uid="{00000000-0002-0000-1900-000007000000}">
      <formula1>$Q$2:$Q$3</formula1>
    </dataValidation>
    <dataValidation type="list" allowBlank="1" showInputMessage="1" showErrorMessage="1" sqref="L53:N53 L64:N64" xr:uid="{00000000-0002-0000-1900-000008000000}">
      <formula1>$T$1:$T$3</formula1>
    </dataValidation>
    <dataValidation type="list" allowBlank="1" showInputMessage="1" showErrorMessage="1" sqref="H82:K82" xr:uid="{00000000-0002-0000-1900-000009000000}">
      <formula1>$Q$23:$Q$25</formula1>
    </dataValidation>
  </dataValidations>
  <pageMargins left="0.7" right="0.7" top="0.75" bottom="0.75" header="0.3" footer="0.3"/>
  <pageSetup orientation="portrait"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BE129"/>
  <sheetViews>
    <sheetView topLeftCell="D35" zoomScale="40" zoomScaleNormal="40" workbookViewId="0">
      <selection activeCell="N40" sqref="N40"/>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[113]RESUMEN!B4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6"/>
      <c r="B17" s="274"/>
      <c r="C17" s="274"/>
      <c r="D17" s="274"/>
      <c r="E17" s="274"/>
      <c r="F17" s="274"/>
      <c r="G17" s="273"/>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24</v>
      </c>
      <c r="B19" s="747" t="s">
        <v>427</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4" t="s">
        <v>31</v>
      </c>
      <c r="K20" s="750" t="s">
        <v>32</v>
      </c>
      <c r="L20" s="750"/>
      <c r="M20" s="750"/>
      <c r="N20" s="372" t="s">
        <v>33</v>
      </c>
      <c r="O20" s="24"/>
      <c r="P20" s="24"/>
      <c r="Q20" s="24" t="s">
        <v>27</v>
      </c>
      <c r="R20" s="24"/>
      <c r="S20" s="24"/>
      <c r="T20" s="24"/>
      <c r="U20" s="24"/>
      <c r="V20" s="24"/>
      <c r="BA20" s="119" t="s">
        <v>130</v>
      </c>
    </row>
    <row r="21" spans="1:54" ht="26.25" customHeight="1">
      <c r="A21" s="746"/>
      <c r="B21" s="748"/>
      <c r="C21" s="748"/>
      <c r="D21" s="748"/>
      <c r="E21" s="748"/>
      <c r="F21" s="748"/>
      <c r="G21" s="748"/>
      <c r="H21" s="751" t="s">
        <v>427</v>
      </c>
      <c r="I21" s="751"/>
      <c r="J21" s="368">
        <v>1</v>
      </c>
      <c r="K21" s="752" t="s">
        <v>34</v>
      </c>
      <c r="L21" s="752"/>
      <c r="M21" s="752"/>
      <c r="N21" s="368" t="s">
        <v>24</v>
      </c>
      <c r="O21" s="24" t="str">
        <f>+H21</f>
        <v>CAYCO SAS</v>
      </c>
      <c r="P21" s="24"/>
      <c r="Q21" s="24">
        <v>0</v>
      </c>
      <c r="R21" s="24"/>
      <c r="S21" s="24"/>
      <c r="T21" s="24"/>
      <c r="U21" s="24"/>
      <c r="V21" s="369" t="str">
        <f>+H21</f>
        <v>CAYCO SAS</v>
      </c>
      <c r="BA21" s="118">
        <v>8160015765</v>
      </c>
    </row>
    <row r="22" spans="1:54" ht="32.25" customHeight="1">
      <c r="A22" s="746"/>
      <c r="B22" s="748"/>
      <c r="C22" s="748"/>
      <c r="D22" s="748"/>
      <c r="E22" s="748"/>
      <c r="F22" s="748"/>
      <c r="G22" s="748"/>
      <c r="H22" s="751"/>
      <c r="I22" s="751"/>
      <c r="J22" s="368"/>
      <c r="K22" s="752" t="s">
        <v>35</v>
      </c>
      <c r="L22" s="752"/>
      <c r="M22" s="752"/>
      <c r="N22" s="368" t="s">
        <v>24</v>
      </c>
      <c r="O22" s="24">
        <f>+H22</f>
        <v>0</v>
      </c>
      <c r="P22" s="24"/>
      <c r="Q22" s="24"/>
      <c r="R22" s="24"/>
      <c r="S22" s="24"/>
      <c r="T22" s="24"/>
      <c r="U22" s="24"/>
      <c r="V22" s="369">
        <f>+H22</f>
        <v>0</v>
      </c>
      <c r="BA22" s="118">
        <v>8001696221</v>
      </c>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v>8600320577</v>
      </c>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t="s">
        <v>121</v>
      </c>
      <c r="B33" s="353">
        <v>1</v>
      </c>
      <c r="C33" s="352">
        <v>43</v>
      </c>
      <c r="D33" s="351" t="s">
        <v>430</v>
      </c>
      <c r="E33" s="350" t="s">
        <v>429</v>
      </c>
      <c r="F33" s="230" t="s">
        <v>6</v>
      </c>
      <c r="G33" s="230" t="s">
        <v>6</v>
      </c>
      <c r="H33" s="312" t="s">
        <v>427</v>
      </c>
      <c r="I33" s="348">
        <v>42024</v>
      </c>
      <c r="J33" s="347">
        <v>42855</v>
      </c>
      <c r="K33" s="346">
        <v>7876.61</v>
      </c>
      <c r="L33" s="345">
        <v>0.3</v>
      </c>
      <c r="M33" s="344">
        <f>IF(AND(F33="CUMPLE",G33="CUMPLE"),(K33*L33),0)</f>
        <v>2362.9829999999997</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354" t="s">
        <v>121</v>
      </c>
      <c r="B34" s="353">
        <v>2</v>
      </c>
      <c r="C34" s="352">
        <v>50</v>
      </c>
      <c r="D34" s="351" t="s">
        <v>0</v>
      </c>
      <c r="E34" s="350" t="s">
        <v>428</v>
      </c>
      <c r="F34" s="230" t="s">
        <v>6</v>
      </c>
      <c r="G34" s="230" t="s">
        <v>6</v>
      </c>
      <c r="H34" s="349" t="s">
        <v>427</v>
      </c>
      <c r="I34" s="348">
        <v>43040</v>
      </c>
      <c r="J34" s="347">
        <v>43449</v>
      </c>
      <c r="K34" s="346">
        <v>787.58</v>
      </c>
      <c r="L34" s="345">
        <v>0.6</v>
      </c>
      <c r="M34" s="344">
        <f>IF(AND(F34="CUMPLE",G34="CUMPLE"),(K34*L34),0)</f>
        <v>472.548</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c r="B35" s="353">
        <v>3</v>
      </c>
      <c r="C35" s="352"/>
      <c r="D35" s="351"/>
      <c r="E35" s="350"/>
      <c r="F35" s="230" t="s">
        <v>6</v>
      </c>
      <c r="G35" s="230" t="s">
        <v>6</v>
      </c>
      <c r="H35" s="349"/>
      <c r="I35" s="348"/>
      <c r="J35" s="347"/>
      <c r="K35" s="346"/>
      <c r="L35" s="345"/>
      <c r="M35" s="344">
        <f>IF(AND(F35="CUMPLE",G35="CUMPLE"),(K35*L35),0)</f>
        <v>0</v>
      </c>
      <c r="N35" s="230" t="s">
        <v>6</v>
      </c>
      <c r="O35" s="4"/>
      <c r="P35" s="4"/>
      <c r="Q35" s="16" t="str">
        <f>+IF(OR(N35="CUMPLE")*AND(M35&gt;=$Q$32),"CUMPLE","NO CUMPLE")</f>
        <v>NO CUMPLE</v>
      </c>
      <c r="R35" s="4"/>
      <c r="S35" s="12"/>
      <c r="U35" s="17">
        <v>2019</v>
      </c>
      <c r="V35" s="20">
        <v>828116</v>
      </c>
      <c r="BA35" s="323">
        <v>1997</v>
      </c>
      <c r="BB35" s="322">
        <v>172005</v>
      </c>
    </row>
    <row r="36" spans="1:55" ht="130.5" customHeight="1" thickBot="1">
      <c r="A36" s="354"/>
      <c r="B36" s="353">
        <v>4</v>
      </c>
      <c r="C36" s="352"/>
      <c r="D36" s="351"/>
      <c r="E36" s="350"/>
      <c r="F36" s="230" t="s">
        <v>6</v>
      </c>
      <c r="G36" s="230" t="s">
        <v>6</v>
      </c>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v>5</v>
      </c>
      <c r="C37" s="352"/>
      <c r="D37" s="351"/>
      <c r="E37" s="350"/>
      <c r="F37" s="230" t="s">
        <v>6</v>
      </c>
      <c r="G37" s="230" t="s">
        <v>6</v>
      </c>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2835.5309999999999</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1417.7655</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+E34</f>
        <v xml:space="preserve">INTERVENTORÍA TÉCNICA Y ADMINISTRATIVA PARA LOS ESTUDIOS Y DISEÑOS PARA LA ADECUACIÓN, AMPLIACIÓN Y MEJORAMIENTO DE: PISTA, PLATAFORMA, CERRAMIENTO Y CANALIZACIÓN DEL AEROPUERTO DE NECOCLI - ANTIOQUÍA </v>
      </c>
      <c r="E40" s="710" t="str">
        <f t="shared" ref="E40:M40" si="0">+E34</f>
        <v xml:space="preserve">INTERVENTORÍA TÉCNICA Y ADMINISTRATIVA PARA LOS ESTUDIOS Y DISEÑOS PARA LA ADECUACIÓN, AMPLIACIÓN Y MEJORAMIENTO DE: PISTA, PLATAFORMA, CERRAMIENTO Y CANALIZACIÓN DEL AEROPUERTO DE NECOCLI - ANTIOQUÍA </v>
      </c>
      <c r="F40" s="230" t="str">
        <f t="shared" si="0"/>
        <v>CUMPLE</v>
      </c>
      <c r="G40" s="230" t="str">
        <f t="shared" si="0"/>
        <v>CUMPLE</v>
      </c>
      <c r="H40" s="342" t="str">
        <f t="shared" si="0"/>
        <v>CAYCO SAS</v>
      </c>
      <c r="I40" s="341">
        <f t="shared" si="0"/>
        <v>43040</v>
      </c>
      <c r="J40" s="341">
        <f t="shared" si="0"/>
        <v>43449</v>
      </c>
      <c r="K40" s="340">
        <f t="shared" si="0"/>
        <v>787.58</v>
      </c>
      <c r="L40" s="339">
        <f t="shared" si="0"/>
        <v>0.6</v>
      </c>
      <c r="M40" s="338">
        <f t="shared" si="0"/>
        <v>472.548</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CAYCO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f>+H22</f>
        <v>0</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0" t="s">
        <v>584</v>
      </c>
      <c r="B84" s="653"/>
      <c r="C84" s="653"/>
      <c r="D84" s="653"/>
      <c r="E84" s="653"/>
      <c r="F84" s="653"/>
      <c r="G84" s="653"/>
      <c r="H84" s="653"/>
      <c r="I84" s="653"/>
      <c r="J84" s="653"/>
      <c r="K84" s="653"/>
      <c r="L84" s="653"/>
      <c r="M84" s="653"/>
      <c r="N84" s="654"/>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203"/>
      <c r="I101" s="648"/>
      <c r="J101" s="648"/>
      <c r="K101" s="648"/>
      <c r="L101" s="648"/>
      <c r="M101" s="648"/>
      <c r="N101" s="648"/>
      <c r="O101" s="76"/>
    </row>
    <row r="102" spans="1:16" ht="46.5" customHeight="1">
      <c r="A102" s="315">
        <v>1</v>
      </c>
      <c r="B102" s="679" t="s">
        <v>136</v>
      </c>
      <c r="C102" s="679"/>
      <c r="D102" s="679"/>
      <c r="E102" s="316">
        <v>16065000</v>
      </c>
      <c r="F102" s="313">
        <v>16031000</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105000000</v>
      </c>
      <c r="G104" s="312" t="str">
        <f>+IF(F104&gt;E104, "CAUSAL DE RECHAZO M", "CUMPLE")</f>
        <v>CUMPLE</v>
      </c>
      <c r="H104" s="311" t="s">
        <v>6</v>
      </c>
    </row>
    <row r="105" spans="1:16" ht="39" customHeight="1">
      <c r="A105" s="315">
        <v>4</v>
      </c>
      <c r="B105" s="690" t="s">
        <v>140</v>
      </c>
      <c r="C105" s="650"/>
      <c r="D105" s="651"/>
      <c r="E105" s="316">
        <v>77258613</v>
      </c>
      <c r="F105" s="313">
        <v>77258600</v>
      </c>
      <c r="G105" s="312" t="str">
        <f>+IF(F105&gt;E105, "CAUSAL DE RECHAZO M", "CUMPLE")</f>
        <v>CUMPLE</v>
      </c>
      <c r="H105" s="311" t="s">
        <v>6</v>
      </c>
    </row>
    <row r="106" spans="1:16" ht="46.5" customHeight="1">
      <c r="A106" s="315">
        <v>5</v>
      </c>
      <c r="B106" s="667" t="s">
        <v>84</v>
      </c>
      <c r="C106" s="667"/>
      <c r="D106" s="667"/>
      <c r="E106" s="314">
        <v>684325699</v>
      </c>
      <c r="F106" s="313">
        <f>+ROUND((F105+F104+F103+F102)*0.19+F102+F103+F104+F105,0)</f>
        <v>684285224</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c r="F109" s="117" t="s">
        <v>583</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F33:G37">
    <cfRule type="cellIs" dxfId="2095" priority="10" operator="equal">
      <formula>"NO CUMPLE"</formula>
    </cfRule>
    <cfRule type="cellIs" dxfId="2094" priority="11" operator="equal">
      <formula>"CUMPLE"</formula>
    </cfRule>
    <cfRule type="cellIs" dxfId="2093" priority="12" operator="equal">
      <formula>100</formula>
    </cfRule>
  </conditionalFormatting>
  <conditionalFormatting sqref="F40:G40">
    <cfRule type="cellIs" dxfId="2092" priority="1" operator="equal">
      <formula>"NO CUMPLE"</formula>
    </cfRule>
    <cfRule type="cellIs" dxfId="2091" priority="2" operator="equal">
      <formula>"CUMPLE"</formula>
    </cfRule>
    <cfRule type="cellIs" dxfId="2090" priority="3" operator="equal">
      <formula>100</formula>
    </cfRule>
  </conditionalFormatting>
  <conditionalFormatting sqref="G102:G106">
    <cfRule type="cellIs" dxfId="2089" priority="16" operator="equal">
      <formula>"CAUSAL DE RECHAZO L"</formula>
    </cfRule>
  </conditionalFormatting>
  <conditionalFormatting sqref="H4:H16">
    <cfRule type="cellIs" dxfId="2088" priority="13" operator="equal">
      <formula>"NO CUMPLE"</formula>
    </cfRule>
    <cfRule type="cellIs" dxfId="2087" priority="14" operator="equal">
      <formula>"CUMPLE"</formula>
    </cfRule>
    <cfRule type="cellIs" dxfId="2086" priority="15" operator="equal">
      <formula>100</formula>
    </cfRule>
  </conditionalFormatting>
  <conditionalFormatting sqref="H102:H107">
    <cfRule type="cellIs" dxfId="2085" priority="17" operator="equal">
      <formula>"NO CUMPLE"</formula>
    </cfRule>
    <cfRule type="cellIs" dxfId="2084" priority="18" operator="equal">
      <formula>"CUMPLE"</formula>
    </cfRule>
    <cfRule type="cellIs" dxfId="2083" priority="19" operator="equal">
      <formula>100</formula>
    </cfRule>
  </conditionalFormatting>
  <conditionalFormatting sqref="H82:K82">
    <cfRule type="containsText" dxfId="2082" priority="24" operator="containsText" text="SUBSANAR">
      <formula>NOT(ISERROR(SEARCH("SUBSANAR",H82)))</formula>
    </cfRule>
  </conditionalFormatting>
  <conditionalFormatting sqref="H82:L82 N41:O41 O42">
    <cfRule type="cellIs" dxfId="2081" priority="36" operator="equal">
      <formula>"NO CUMPLE"</formula>
    </cfRule>
    <cfRule type="cellIs" dxfId="2080" priority="37" operator="equal">
      <formula>"CUMPLE"</formula>
    </cfRule>
    <cfRule type="cellIs" dxfId="2079" priority="38" operator="equal">
      <formula>100</formula>
    </cfRule>
  </conditionalFormatting>
  <conditionalFormatting sqref="I33:J35">
    <cfRule type="cellIs" dxfId="2078" priority="23" stopIfTrue="1" operator="greaterThan">
      <formula>0</formula>
    </cfRule>
  </conditionalFormatting>
  <conditionalFormatting sqref="L44">
    <cfRule type="cellIs" dxfId="2077" priority="42" operator="equal">
      <formula>"NO CUMPLE"</formula>
    </cfRule>
    <cfRule type="cellIs" dxfId="2076" priority="43" operator="equal">
      <formula>"CUMPLE"</formula>
    </cfRule>
    <cfRule type="cellIs" dxfId="2075" priority="44" operator="equal">
      <formula>100</formula>
    </cfRule>
  </conditionalFormatting>
  <conditionalFormatting sqref="L48:L49">
    <cfRule type="cellIs" dxfId="2074" priority="48" operator="equal">
      <formula>"NO CUMPLE"</formula>
    </cfRule>
    <cfRule type="cellIs" dxfId="2073" priority="49" operator="equal">
      <formula>"CUMPLE"</formula>
    </cfRule>
    <cfRule type="cellIs" dxfId="2072" priority="50" operator="equal">
      <formula>100</formula>
    </cfRule>
  </conditionalFormatting>
  <conditionalFormatting sqref="L53">
    <cfRule type="cellIs" dxfId="2071" priority="28" operator="equal">
      <formula>"NO CUMPLE"</formula>
    </cfRule>
    <cfRule type="cellIs" dxfId="2070" priority="29" operator="equal">
      <formula>"CUMPLE"</formula>
    </cfRule>
    <cfRule type="cellIs" dxfId="2069" priority="30" operator="equal">
      <formula>100</formula>
    </cfRule>
  </conditionalFormatting>
  <conditionalFormatting sqref="L56">
    <cfRule type="cellIs" dxfId="2068" priority="39" operator="equal">
      <formula>"NO CUMPLE"</formula>
    </cfRule>
    <cfRule type="cellIs" dxfId="2067" priority="40" operator="equal">
      <formula>"CUMPLE"</formula>
    </cfRule>
    <cfRule type="cellIs" dxfId="2066" priority="41" operator="equal">
      <formula>100</formula>
    </cfRule>
  </conditionalFormatting>
  <conditionalFormatting sqref="L64">
    <cfRule type="cellIs" dxfId="2065" priority="25" operator="equal">
      <formula>"NO CUMPLE"</formula>
    </cfRule>
    <cfRule type="cellIs" dxfId="2064" priority="26" operator="equal">
      <formula>"CUMPLE"</formula>
    </cfRule>
    <cfRule type="cellIs" dxfId="2063" priority="27" operator="equal">
      <formula>100</formula>
    </cfRule>
  </conditionalFormatting>
  <conditionalFormatting sqref="N21:N23">
    <cfRule type="cellIs" dxfId="2062" priority="31" operator="equal">
      <formula>"NO"</formula>
    </cfRule>
    <cfRule type="cellIs" dxfId="2061" priority="32" operator="equal">
      <formula>"SI"</formula>
    </cfRule>
  </conditionalFormatting>
  <conditionalFormatting sqref="N24">
    <cfRule type="cellIs" dxfId="2060" priority="33" operator="equal">
      <formula>"NO CUMPLE"</formula>
    </cfRule>
    <cfRule type="cellIs" dxfId="2059" priority="34" operator="equal">
      <formula>"CUMPLE"</formula>
    </cfRule>
    <cfRule type="cellIs" dxfId="2058" priority="35" operator="equal">
      <formula>100</formula>
    </cfRule>
  </conditionalFormatting>
  <conditionalFormatting sqref="N33:N37">
    <cfRule type="cellIs" dxfId="2057" priority="7" operator="equal">
      <formula>"NO CUMPLE"</formula>
    </cfRule>
    <cfRule type="cellIs" dxfId="2056" priority="8" operator="equal">
      <formula>"CUMPLE"</formula>
    </cfRule>
    <cfRule type="cellIs" dxfId="2055" priority="9" operator="equal">
      <formula>100</formula>
    </cfRule>
  </conditionalFormatting>
  <conditionalFormatting sqref="N39:N40">
    <cfRule type="cellIs" dxfId="2054" priority="4" operator="equal">
      <formula>"NO CUMPLE"</formula>
    </cfRule>
    <cfRule type="cellIs" dxfId="2053" priority="5" operator="equal">
      <formula>"CUMPLE"</formula>
    </cfRule>
    <cfRule type="cellIs" dxfId="2052" priority="6" operator="equal">
      <formula>100</formula>
    </cfRule>
  </conditionalFormatting>
  <conditionalFormatting sqref="N99">
    <cfRule type="cellIs" dxfId="2051" priority="20" operator="equal">
      <formula>"NO CUMPLE"</formula>
    </cfRule>
    <cfRule type="cellIs" dxfId="2050" priority="21" operator="equal">
      <formula>"CUMPLE"</formula>
    </cfRule>
    <cfRule type="cellIs" dxfId="2049" priority="22" operator="equal">
      <formula>100</formula>
    </cfRule>
  </conditionalFormatting>
  <conditionalFormatting sqref="N45:O45">
    <cfRule type="cellIs" dxfId="2048" priority="51" operator="equal">
      <formula>"NO CUMPLE"</formula>
    </cfRule>
    <cfRule type="cellIs" dxfId="2047" priority="52" operator="equal">
      <formula>"CUMPLE"</formula>
    </cfRule>
    <cfRule type="cellIs" dxfId="2046" priority="53" operator="equal">
      <formula>100</formula>
    </cfRule>
  </conditionalFormatting>
  <conditionalFormatting sqref="O48:O49">
    <cfRule type="cellIs" dxfId="2045" priority="45" operator="equal">
      <formula>"NO CUMPLE"</formula>
    </cfRule>
    <cfRule type="cellIs" dxfId="2044" priority="46" operator="equal">
      <formula>"CUMPLE"</formula>
    </cfRule>
    <cfRule type="cellIs" dxfId="2043" priority="47" operator="equal">
      <formula>100</formula>
    </cfRule>
  </conditionalFormatting>
  <dataValidations count="10">
    <dataValidation type="list" allowBlank="1" showInputMessage="1" showErrorMessage="1" sqref="H82:K82" xr:uid="{00000000-0002-0000-1A00-000000000000}">
      <formula1>$Q$23:$Q$25</formula1>
    </dataValidation>
    <dataValidation type="list" allowBlank="1" showInputMessage="1" showErrorMessage="1" sqref="L53:N53 L64:N64" xr:uid="{00000000-0002-0000-1A00-000001000000}">
      <formula1>$T$1:$T$3</formula1>
    </dataValidation>
    <dataValidation type="list" allowBlank="1" showInputMessage="1" showErrorMessage="1" sqref="N45 N24 N33:N37 N99 H4:H16 F33:G37 H102:H107" xr:uid="{00000000-0002-0000-1A00-000002000000}">
      <formula1>$Q$2:$Q$3</formula1>
    </dataValidation>
    <dataValidation type="list" allowBlank="1" showInputMessage="1" showErrorMessage="1" sqref="U1:U2" xr:uid="{00000000-0002-0000-1A00-000003000000}">
      <formula1>$U$1:$U$2</formula1>
    </dataValidation>
    <dataValidation type="list" allowBlank="1" showInputMessage="1" showErrorMessage="1" sqref="L56" xr:uid="{00000000-0002-0000-1A00-000004000000}">
      <formula1>$U$1:$U$3</formula1>
    </dataValidation>
    <dataValidation type="list" allowBlank="1" showInputMessage="1" showErrorMessage="1" error="SELECCIONE EL PRESUPUESTO A EVALUAR, EN LA LISTA DESPEGABLE._x000a_" sqref="H28:J28" xr:uid="{00000000-0002-0000-1A00-000005000000}">
      <formula1>$A$96:$A$106</formula1>
    </dataValidation>
    <dataValidation type="list" allowBlank="1" showInputMessage="1" showErrorMessage="1" sqref="L48:L49" xr:uid="{00000000-0002-0000-1A00-000006000000}">
      <formula1>$Q$19:$Q$21</formula1>
    </dataValidation>
    <dataValidation type="list" allowBlank="1" showInputMessage="1" showErrorMessage="1" error="debe ser.. CUMPLE O NO CUMPLE" sqref="L44" xr:uid="{00000000-0002-0000-1A00-000007000000}">
      <formula1>$Q$2:$Q$3</formula1>
    </dataValidation>
    <dataValidation type="list" allowBlank="1" showInputMessage="1" showErrorMessage="1" sqref="N21:N23" xr:uid="{00000000-0002-0000-1A00-000008000000}">
      <formula1>$R$2:$R$3</formula1>
    </dataValidation>
    <dataValidation type="list" allowBlank="1" showInputMessage="1" showErrorMessage="1" error="SELECCIONE A QUIEN CORRESPONDE ESTA EXPERIENCIA (INTEGRANTE)_x000a_" sqref="H33:H37" xr:uid="{00000000-0002-0000-1A00-000009000000}">
      <formula1>$V$21:$V$25</formula1>
    </dataValidation>
  </dataValidations>
  <pageMargins left="0.7" right="0.7" top="0.75" bottom="0.75" header="0.3" footer="0.3"/>
  <pageSetup orientation="portrait"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BE130"/>
  <sheetViews>
    <sheetView topLeftCell="A36" zoomScale="40" zoomScaleNormal="40" workbookViewId="0">
      <selection activeCell="E39" sqref="E39:L39"/>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33.8554687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1" width="0" style="2" hidden="1" customWidth="1"/>
    <col min="52" max="52" width="12.5703125" style="2"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26.25" customHeight="1">
      <c r="A19" s="746">
        <v>25</v>
      </c>
      <c r="B19" s="747" t="s">
        <v>456</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45" customHeight="1">
      <c r="A21" s="746"/>
      <c r="B21" s="748"/>
      <c r="C21" s="748"/>
      <c r="D21" s="748"/>
      <c r="E21" s="748"/>
      <c r="F21" s="748"/>
      <c r="G21" s="748"/>
      <c r="H21" s="751" t="s">
        <v>439</v>
      </c>
      <c r="I21" s="751"/>
      <c r="J21" s="368">
        <v>0.5</v>
      </c>
      <c r="K21" s="752" t="s">
        <v>34</v>
      </c>
      <c r="L21" s="752"/>
      <c r="M21" s="752"/>
      <c r="N21" s="368" t="s">
        <v>24</v>
      </c>
      <c r="O21" s="24" t="str">
        <f>+H21</f>
        <v>MAB INGENIERÍA DE
VALOR S.A.</v>
      </c>
      <c r="P21" s="24"/>
      <c r="Q21" s="24">
        <v>0</v>
      </c>
      <c r="R21" s="24"/>
      <c r="S21" s="24"/>
      <c r="T21" s="24"/>
      <c r="U21" s="24"/>
      <c r="V21" s="369" t="str">
        <f>+H21</f>
        <v>MAB INGENIERÍA DE
VALOR S.A.</v>
      </c>
      <c r="BA21" s="118"/>
    </row>
    <row r="22" spans="1:54" ht="32.25" customHeight="1">
      <c r="A22" s="746"/>
      <c r="B22" s="748"/>
      <c r="C22" s="748"/>
      <c r="D22" s="748"/>
      <c r="E22" s="748"/>
      <c r="F22" s="748"/>
      <c r="G22" s="748"/>
      <c r="H22" s="751" t="s">
        <v>442</v>
      </c>
      <c r="I22" s="751"/>
      <c r="J22" s="368">
        <v>0.3</v>
      </c>
      <c r="K22" s="752" t="s">
        <v>35</v>
      </c>
      <c r="L22" s="752"/>
      <c r="M22" s="752"/>
      <c r="N22" s="368" t="s">
        <v>24</v>
      </c>
      <c r="O22" s="24" t="str">
        <f>+H22</f>
        <v>MAB SERVICIOS S.A.S.</v>
      </c>
      <c r="P22" s="24"/>
      <c r="Q22" s="24"/>
      <c r="R22" s="24"/>
      <c r="S22" s="24"/>
      <c r="T22" s="24"/>
      <c r="U22" s="24"/>
      <c r="V22" s="369" t="str">
        <f>+H22</f>
        <v>MAB SERVICIOS S.A.S.</v>
      </c>
      <c r="BA22" s="118"/>
      <c r="BB22" s="2" t="s">
        <v>36</v>
      </c>
    </row>
    <row r="23" spans="1:54" ht="44.25" customHeight="1">
      <c r="A23" s="746"/>
      <c r="B23" s="748"/>
      <c r="C23" s="748"/>
      <c r="D23" s="748"/>
      <c r="E23" s="748"/>
      <c r="F23" s="748"/>
      <c r="G23" s="748"/>
      <c r="H23" s="751" t="s">
        <v>445</v>
      </c>
      <c r="I23" s="751"/>
      <c r="J23" s="368">
        <v>0.2</v>
      </c>
      <c r="K23" s="753" t="s">
        <v>37</v>
      </c>
      <c r="L23" s="753"/>
      <c r="M23" s="753"/>
      <c r="N23" s="368" t="s">
        <v>24</v>
      </c>
      <c r="O23" s="24" t="str">
        <f>+H23</f>
        <v>MAB INFRAESTRUCTURA
S.A.S.</v>
      </c>
      <c r="P23" s="24"/>
      <c r="Q23" s="24" t="s">
        <v>38</v>
      </c>
      <c r="R23" s="24"/>
      <c r="S23" s="24"/>
      <c r="T23" s="24"/>
      <c r="U23" s="24"/>
      <c r="V23" s="369" t="str">
        <f>+H23</f>
        <v>MAB INFRAESTRUCTURA
S.A.S.</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J27/BB63</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72.5" customHeight="1" thickTop="1" thickBot="1">
      <c r="A33" s="354" t="s">
        <v>121</v>
      </c>
      <c r="B33" s="353" t="s">
        <v>455</v>
      </c>
      <c r="C33" s="352">
        <v>58</v>
      </c>
      <c r="D33" s="351" t="s">
        <v>147</v>
      </c>
      <c r="E33" s="350" t="s">
        <v>454</v>
      </c>
      <c r="F33" s="230" t="s">
        <v>6</v>
      </c>
      <c r="G33" s="230" t="s">
        <v>6</v>
      </c>
      <c r="H33" s="312" t="s">
        <v>439</v>
      </c>
      <c r="I33" s="348" t="s">
        <v>453</v>
      </c>
      <c r="J33" s="347">
        <v>41639</v>
      </c>
      <c r="K33" s="346">
        <v>1990.16</v>
      </c>
      <c r="L33" s="345">
        <v>0.28999999999999998</v>
      </c>
      <c r="M33" s="344">
        <f t="shared" ref="M33:M38" si="0">IF(AND(F33="CUMPLE",G33="CUMPLE"),(K33*L33),0)</f>
        <v>577.14639999999997</v>
      </c>
      <c r="N33" s="230" t="s">
        <v>6</v>
      </c>
      <c r="O33" s="4"/>
      <c r="P33" s="4"/>
      <c r="Q33" s="16" t="str">
        <f>+IF(OR(N33="CUMPLE")*AND(M33&gt;=$Q$32),"CUMPLE","NO CUMPLE")</f>
        <v>CUMPLE</v>
      </c>
      <c r="R33" s="4"/>
      <c r="S33" s="12"/>
      <c r="U33" s="18">
        <v>2021</v>
      </c>
      <c r="V33" s="19">
        <v>908526</v>
      </c>
      <c r="BA33" s="323">
        <v>1995</v>
      </c>
      <c r="BB33" s="322">
        <v>118933.5</v>
      </c>
    </row>
    <row r="34" spans="1:55" ht="141.75" customHeight="1" thickBot="1">
      <c r="A34" s="354" t="s">
        <v>121</v>
      </c>
      <c r="B34" s="353" t="s">
        <v>452</v>
      </c>
      <c r="C34" s="352">
        <v>139</v>
      </c>
      <c r="D34" s="351" t="s">
        <v>279</v>
      </c>
      <c r="E34" s="418" t="s">
        <v>451</v>
      </c>
      <c r="F34" s="230" t="s">
        <v>6</v>
      </c>
      <c r="G34" s="230" t="s">
        <v>6</v>
      </c>
      <c r="H34" s="312" t="s">
        <v>439</v>
      </c>
      <c r="I34" s="348">
        <v>43299</v>
      </c>
      <c r="J34" s="347">
        <v>44132</v>
      </c>
      <c r="K34" s="346">
        <v>4065.71</v>
      </c>
      <c r="L34" s="345">
        <v>0.4</v>
      </c>
      <c r="M34" s="344">
        <f t="shared" si="0"/>
        <v>1626.2840000000001</v>
      </c>
      <c r="N34" s="230" t="s">
        <v>6</v>
      </c>
      <c r="O34" s="4"/>
      <c r="P34" s="4"/>
      <c r="Q34" s="16" t="str">
        <f>+IF(OR(N34="CUMPLE")*AND(M34&gt;=$Q$32),"CUMPLE","NO CUMPLE")</f>
        <v>CUMPLE</v>
      </c>
      <c r="R34" s="4"/>
      <c r="S34" s="12"/>
      <c r="U34" s="17">
        <v>2020</v>
      </c>
      <c r="V34" s="20">
        <v>877803</v>
      </c>
      <c r="BA34" s="323">
        <v>1996</v>
      </c>
      <c r="BB34" s="322">
        <v>142125</v>
      </c>
    </row>
    <row r="35" spans="1:55" ht="165.75" customHeight="1" thickBot="1">
      <c r="A35" s="354" t="s">
        <v>121</v>
      </c>
      <c r="B35" s="353" t="s">
        <v>450</v>
      </c>
      <c r="C35" s="352">
        <v>140</v>
      </c>
      <c r="D35" s="351" t="s">
        <v>147</v>
      </c>
      <c r="E35" s="350" t="s">
        <v>449</v>
      </c>
      <c r="F35" s="230" t="s">
        <v>6</v>
      </c>
      <c r="G35" s="230" t="s">
        <v>6</v>
      </c>
      <c r="H35" s="312" t="s">
        <v>439</v>
      </c>
      <c r="I35" s="348">
        <v>43405</v>
      </c>
      <c r="J35" s="347">
        <v>44135</v>
      </c>
      <c r="K35" s="346">
        <v>7621.67</v>
      </c>
      <c r="L35" s="345">
        <v>0.2</v>
      </c>
      <c r="M35" s="344">
        <f t="shared" si="0"/>
        <v>1524.3340000000001</v>
      </c>
      <c r="N35" s="230" t="s">
        <v>6</v>
      </c>
      <c r="O35" s="4"/>
      <c r="P35" s="4"/>
      <c r="Q35" s="16"/>
      <c r="R35" s="4"/>
      <c r="S35" s="12"/>
      <c r="U35" s="17"/>
      <c r="V35" s="20"/>
      <c r="BA35" s="230" t="s">
        <v>6</v>
      </c>
      <c r="BB35" s="322"/>
    </row>
    <row r="36" spans="1:55" ht="132.75" customHeight="1" thickBot="1">
      <c r="A36" s="354" t="s">
        <v>121</v>
      </c>
      <c r="B36" s="353" t="s">
        <v>448</v>
      </c>
      <c r="C36" s="352">
        <v>58</v>
      </c>
      <c r="D36" s="351" t="s">
        <v>447</v>
      </c>
      <c r="E36" s="350" t="s">
        <v>446</v>
      </c>
      <c r="F36" s="230" t="s">
        <v>6</v>
      </c>
      <c r="G36" s="230" t="s">
        <v>6</v>
      </c>
      <c r="H36" s="349" t="s">
        <v>445</v>
      </c>
      <c r="I36" s="348">
        <v>40178</v>
      </c>
      <c r="J36" s="347">
        <v>40562</v>
      </c>
      <c r="K36" s="390">
        <v>1480.82</v>
      </c>
      <c r="L36" s="345">
        <v>1</v>
      </c>
      <c r="M36" s="344">
        <f t="shared" si="0"/>
        <v>1480.82</v>
      </c>
      <c r="N36" s="230" t="s">
        <v>6</v>
      </c>
      <c r="O36" s="4"/>
      <c r="P36" s="4"/>
      <c r="Q36" s="16" t="str">
        <f>+IF(OR(N36="CUMPLE")*AND(M36&gt;=$Q$32),"CUMPLE","NO CUMPLE")</f>
        <v>CUMPLE</v>
      </c>
      <c r="R36" s="4"/>
      <c r="S36" s="12"/>
      <c r="U36" s="17">
        <v>2019</v>
      </c>
      <c r="V36" s="20">
        <v>828116</v>
      </c>
      <c r="BA36" s="323">
        <v>1997</v>
      </c>
      <c r="BB36" s="322">
        <v>172005</v>
      </c>
    </row>
    <row r="37" spans="1:55" ht="170.25" customHeight="1" thickBot="1">
      <c r="A37" s="354" t="s">
        <v>121</v>
      </c>
      <c r="B37" s="353" t="s">
        <v>444</v>
      </c>
      <c r="C37" s="352">
        <v>27</v>
      </c>
      <c r="D37" s="351" t="s">
        <v>147</v>
      </c>
      <c r="E37" s="350" t="s">
        <v>443</v>
      </c>
      <c r="F37" s="230" t="s">
        <v>6</v>
      </c>
      <c r="G37" s="230" t="s">
        <v>6</v>
      </c>
      <c r="H37" s="349" t="s">
        <v>442</v>
      </c>
      <c r="I37" s="348">
        <v>41257</v>
      </c>
      <c r="J37" s="347">
        <v>41639</v>
      </c>
      <c r="K37" s="346">
        <v>1989</v>
      </c>
      <c r="L37" s="345">
        <v>0.6</v>
      </c>
      <c r="M37" s="344">
        <f t="shared" si="0"/>
        <v>1193.3999999999999</v>
      </c>
      <c r="N37" s="230" t="s">
        <v>6</v>
      </c>
      <c r="O37" s="4"/>
      <c r="P37" s="4"/>
      <c r="Q37" s="16" t="str">
        <f>+IF(OR(N37="CUMPLE")*AND(M37&gt;=$Q$32),"CUMPLE","NO CUMPLE")</f>
        <v>CUMPLE</v>
      </c>
      <c r="R37" s="4"/>
      <c r="S37" s="12"/>
      <c r="U37" s="17">
        <v>2018</v>
      </c>
      <c r="V37" s="20">
        <v>781242</v>
      </c>
      <c r="BA37" s="323">
        <v>1998</v>
      </c>
      <c r="BB37" s="322">
        <v>203826</v>
      </c>
    </row>
    <row r="38" spans="1:55" ht="141" customHeight="1" thickBot="1">
      <c r="A38" s="354" t="s">
        <v>121</v>
      </c>
      <c r="B38" s="353" t="s">
        <v>441</v>
      </c>
      <c r="C38" s="352">
        <v>59</v>
      </c>
      <c r="D38" s="351" t="s">
        <v>148</v>
      </c>
      <c r="E38" s="350" t="s">
        <v>440</v>
      </c>
      <c r="F38" s="230" t="s">
        <v>6</v>
      </c>
      <c r="G38" s="230" t="s">
        <v>6</v>
      </c>
      <c r="H38" s="349" t="s">
        <v>439</v>
      </c>
      <c r="I38" s="348">
        <v>42328</v>
      </c>
      <c r="J38" s="347">
        <v>42875</v>
      </c>
      <c r="K38" s="390">
        <v>4098.18</v>
      </c>
      <c r="L38" s="345">
        <v>0.8</v>
      </c>
      <c r="M38" s="344">
        <f t="shared" si="0"/>
        <v>3278.5440000000003</v>
      </c>
      <c r="N38" s="230" t="s">
        <v>6</v>
      </c>
      <c r="O38" s="4"/>
      <c r="P38" s="4"/>
      <c r="Q38" s="16" t="str">
        <f>+IF(OR(N38="CUMPLE")*AND(M38&gt;=$Q$32),"CUMPLE","NO CUMPLE")</f>
        <v>CUMPLE</v>
      </c>
      <c r="R38" s="4"/>
      <c r="S38" s="12"/>
      <c r="U38" s="17">
        <v>2017</v>
      </c>
      <c r="V38" s="20">
        <v>737717</v>
      </c>
      <c r="BA38" s="323">
        <v>1999</v>
      </c>
      <c r="BB38" s="322">
        <v>236460</v>
      </c>
    </row>
    <row r="39" spans="1:55" ht="68.25" customHeight="1" thickBot="1">
      <c r="A39" s="718" t="s">
        <v>55</v>
      </c>
      <c r="B39" s="719"/>
      <c r="C39" s="719"/>
      <c r="D39" s="720"/>
      <c r="E39" s="721" t="s">
        <v>3</v>
      </c>
      <c r="F39" s="722"/>
      <c r="G39" s="722"/>
      <c r="H39" s="722"/>
      <c r="I39" s="722"/>
      <c r="J39" s="722"/>
      <c r="K39" s="722"/>
      <c r="L39" s="723"/>
      <c r="M39" s="721">
        <f>SUM(M33:M38)</f>
        <v>9680.5283999999992</v>
      </c>
      <c r="N39" s="723"/>
      <c r="O39" s="4"/>
      <c r="P39" s="4"/>
      <c r="Q39" s="16"/>
      <c r="R39" s="4"/>
      <c r="S39" s="12"/>
      <c r="U39" s="17"/>
      <c r="V39" s="20"/>
      <c r="BA39" s="332">
        <v>2002</v>
      </c>
      <c r="BB39" s="331">
        <v>309000</v>
      </c>
    </row>
    <row r="40" spans="1:55" ht="68.25" customHeight="1" thickBot="1">
      <c r="A40" s="564"/>
      <c r="B40" s="565"/>
      <c r="C40" s="565"/>
      <c r="D40" s="566"/>
      <c r="E40" s="721" t="s">
        <v>65</v>
      </c>
      <c r="F40" s="722"/>
      <c r="G40" s="722"/>
      <c r="H40" s="722"/>
      <c r="I40" s="722"/>
      <c r="J40" s="722"/>
      <c r="K40" s="722"/>
      <c r="L40" s="723"/>
      <c r="M40" s="724">
        <f>AVERAGEIF(M33:M38,"&gt;0")</f>
        <v>1613.4213999999999</v>
      </c>
      <c r="N40" s="724"/>
      <c r="O40" s="4"/>
      <c r="P40" s="4"/>
      <c r="Q40" s="16"/>
      <c r="R40" s="4"/>
      <c r="S40" s="12"/>
      <c r="U40" s="17"/>
      <c r="V40" s="20"/>
      <c r="BA40" s="332">
        <v>2003</v>
      </c>
      <c r="BB40" s="331">
        <v>332000</v>
      </c>
    </row>
    <row r="41" spans="1:55" ht="180.75" customHeight="1" thickBot="1">
      <c r="A41" s="707" t="s">
        <v>54</v>
      </c>
      <c r="B41" s="708"/>
      <c r="C41" s="343">
        <f>+BA27</f>
        <v>263.2021919230769</v>
      </c>
      <c r="D41" s="785" t="str">
        <f>E34</f>
        <v>CONTRATAR LA INTERVENTORÍA TÉCNICA Y
ADMINISTRATIVA PARA LA CONSTRUCCIÓN DE
TERMINAL Y EL MANTENIMIENTO DE PISTA, CALLES
DE RODAJE, PLATAFORMA, TERMINAL Y CANALES Y
ZONAS DE SEGURIDAD DEL AEROPUERTO EL EDÉN
DE ARMENIA</v>
      </c>
      <c r="E41" s="786"/>
      <c r="F41" s="230" t="str">
        <f t="shared" ref="F41:M41" si="1">F34</f>
        <v>CUMPLE</v>
      </c>
      <c r="G41" s="230" t="str">
        <f t="shared" si="1"/>
        <v>CUMPLE</v>
      </c>
      <c r="H41" s="342" t="str">
        <f t="shared" si="1"/>
        <v>MAB INGENIERÍA DE
VALOR S.A.</v>
      </c>
      <c r="I41" s="341">
        <f t="shared" si="1"/>
        <v>43299</v>
      </c>
      <c r="J41" s="341">
        <f t="shared" si="1"/>
        <v>44132</v>
      </c>
      <c r="K41" s="340">
        <f t="shared" si="1"/>
        <v>4065.71</v>
      </c>
      <c r="L41" s="339">
        <f t="shared" si="1"/>
        <v>0.4</v>
      </c>
      <c r="M41" s="338">
        <f t="shared" si="1"/>
        <v>1626.2840000000001</v>
      </c>
      <c r="N41" s="230" t="str">
        <f>+IF(M41&gt;=C41,"CUMPLE","NO CUMPLE")</f>
        <v>CUMPLE</v>
      </c>
      <c r="O41" s="26"/>
      <c r="P41" s="4"/>
      <c r="Q41" s="16" t="str">
        <f>+IF(OR(N41="CUMPLE")*AND(M41&gt;=$Q$32),"CUMPLE","NO CUMPLE")</f>
        <v>CUMPLE</v>
      </c>
      <c r="R41" s="4"/>
      <c r="S41" s="12"/>
      <c r="U41" s="17">
        <v>2016</v>
      </c>
      <c r="V41" s="20">
        <v>689455</v>
      </c>
      <c r="BA41" s="332">
        <v>2004</v>
      </c>
      <c r="BB41" s="331">
        <v>358000</v>
      </c>
    </row>
    <row r="42" spans="1:55" ht="27" thickBot="1">
      <c r="A42" s="337"/>
      <c r="B42" s="337"/>
      <c r="C42" s="337"/>
      <c r="D42" s="337"/>
      <c r="E42" s="337"/>
      <c r="F42" s="337"/>
      <c r="G42" s="337"/>
      <c r="H42" s="337"/>
      <c r="I42" s="337"/>
      <c r="J42" s="337"/>
      <c r="K42" s="337"/>
      <c r="L42" s="337"/>
      <c r="M42" s="336"/>
      <c r="N42" s="333"/>
      <c r="O42" s="5"/>
      <c r="P42" s="4"/>
      <c r="Q42" s="4"/>
      <c r="R42" s="4"/>
      <c r="S42" s="4"/>
      <c r="U42" s="17">
        <v>2012</v>
      </c>
      <c r="V42" s="20">
        <v>566700</v>
      </c>
      <c r="BA42" s="332">
        <v>2005</v>
      </c>
      <c r="BB42" s="331">
        <v>381500</v>
      </c>
    </row>
    <row r="43" spans="1:55" ht="409.6" customHeight="1" thickBot="1">
      <c r="A43" s="711"/>
      <c r="B43" s="712"/>
      <c r="C43" s="712"/>
      <c r="D43" s="712"/>
      <c r="E43" s="712"/>
      <c r="F43" s="712"/>
      <c r="G43" s="712"/>
      <c r="H43" s="712"/>
      <c r="I43" s="712"/>
      <c r="J43" s="712"/>
      <c r="K43" s="712"/>
      <c r="L43" s="712"/>
      <c r="M43" s="712"/>
      <c r="N43" s="713"/>
      <c r="O43" s="5"/>
      <c r="P43" s="4"/>
      <c r="Q43" s="4"/>
      <c r="R43" s="4"/>
      <c r="S43" s="4"/>
      <c r="U43" s="17"/>
      <c r="V43" s="20"/>
      <c r="BA43" s="332"/>
      <c r="BB43" s="331"/>
    </row>
    <row r="44" spans="1:55" ht="39" customHeight="1" thickBot="1">
      <c r="A44" s="714" t="s">
        <v>109</v>
      </c>
      <c r="B44" s="714"/>
      <c r="C44" s="714"/>
      <c r="D44" s="714"/>
      <c r="E44" s="714"/>
      <c r="F44" s="714"/>
      <c r="G44" s="714"/>
      <c r="H44" s="714"/>
      <c r="I44" s="714"/>
      <c r="J44" s="714"/>
      <c r="K44" s="714"/>
      <c r="L44" s="700" t="s">
        <v>56</v>
      </c>
      <c r="M44" s="700"/>
      <c r="N44" s="700"/>
      <c r="U44" s="17">
        <v>2008</v>
      </c>
      <c r="V44" s="20">
        <v>461500</v>
      </c>
      <c r="BA44" s="332">
        <v>2006</v>
      </c>
      <c r="BB44" s="331">
        <v>408000</v>
      </c>
    </row>
    <row r="45" spans="1:55" ht="268.5" customHeight="1" thickBot="1">
      <c r="A45" s="715" t="s">
        <v>110</v>
      </c>
      <c r="B45" s="715"/>
      <c r="C45" s="715"/>
      <c r="D45" s="715"/>
      <c r="E45" s="715"/>
      <c r="F45" s="715"/>
      <c r="G45" s="715"/>
      <c r="H45" s="715"/>
      <c r="I45" s="715"/>
      <c r="J45" s="715"/>
      <c r="K45" s="715"/>
      <c r="L45" s="716" t="s">
        <v>6</v>
      </c>
      <c r="M45" s="716"/>
      <c r="N45" s="716"/>
      <c r="U45" s="17">
        <v>2007</v>
      </c>
      <c r="V45" s="20">
        <v>433700</v>
      </c>
      <c r="BA45" s="332">
        <v>2007</v>
      </c>
      <c r="BB45" s="331">
        <v>433700</v>
      </c>
      <c r="BC45" s="2" t="s">
        <v>108</v>
      </c>
    </row>
    <row r="46" spans="1:55" ht="18.75" thickBot="1">
      <c r="A46" s="335"/>
      <c r="B46" s="334"/>
      <c r="C46" s="334"/>
      <c r="D46" s="334"/>
      <c r="E46" s="334"/>
      <c r="F46" s="334"/>
      <c r="G46" s="334"/>
      <c r="H46" s="334"/>
      <c r="I46" s="334"/>
      <c r="J46" s="334"/>
      <c r="K46" s="334"/>
      <c r="L46" s="334"/>
      <c r="M46" s="334"/>
      <c r="N46" s="333"/>
      <c r="O46" s="5"/>
      <c r="P46" s="4"/>
      <c r="Q46" s="4"/>
      <c r="R46" s="4"/>
      <c r="S46" s="4"/>
      <c r="U46" s="17">
        <v>2009</v>
      </c>
      <c r="V46" s="20">
        <v>496900</v>
      </c>
      <c r="BA46" s="332">
        <v>2008</v>
      </c>
      <c r="BB46" s="331">
        <v>461500</v>
      </c>
    </row>
    <row r="47" spans="1:55" ht="26.25" customHeight="1" thickBot="1">
      <c r="A47" s="702" t="s">
        <v>106</v>
      </c>
      <c r="B47" s="702"/>
      <c r="C47" s="702"/>
      <c r="D47" s="702"/>
      <c r="E47" s="702"/>
      <c r="F47" s="702"/>
      <c r="G47" s="702"/>
      <c r="H47" s="702"/>
      <c r="I47" s="702"/>
      <c r="J47" s="702"/>
      <c r="K47" s="702"/>
      <c r="L47" s="702"/>
      <c r="M47" s="702"/>
      <c r="N47" s="702"/>
      <c r="O47" s="4"/>
      <c r="P47" s="4"/>
      <c r="Q47" s="4"/>
      <c r="R47" s="4"/>
      <c r="S47" s="4"/>
      <c r="U47" s="17">
        <v>2011</v>
      </c>
      <c r="V47" s="20">
        <v>535600</v>
      </c>
      <c r="BA47" s="332">
        <v>2009</v>
      </c>
      <c r="BB47" s="331">
        <v>496900</v>
      </c>
    </row>
    <row r="48" spans="1:55" ht="36.75" customHeight="1" thickBot="1">
      <c r="A48" s="717" t="s">
        <v>107</v>
      </c>
      <c r="B48" s="717"/>
      <c r="C48" s="717"/>
      <c r="D48" s="717"/>
      <c r="E48" s="717"/>
      <c r="F48" s="717"/>
      <c r="G48" s="717"/>
      <c r="H48" s="717"/>
      <c r="I48" s="717"/>
      <c r="J48" s="717"/>
      <c r="K48" s="717"/>
      <c r="L48" s="700" t="s">
        <v>56</v>
      </c>
      <c r="M48" s="700"/>
      <c r="N48" s="700"/>
      <c r="O48" s="4"/>
      <c r="P48" s="4"/>
      <c r="Q48" s="4"/>
      <c r="R48" s="4"/>
      <c r="S48" s="4"/>
      <c r="U48" s="17"/>
      <c r="V48" s="20"/>
      <c r="BA48" s="332">
        <v>2010</v>
      </c>
      <c r="BB48" s="331">
        <v>515000</v>
      </c>
    </row>
    <row r="49" spans="1:57" ht="135" customHeight="1" thickBot="1">
      <c r="A49" s="699" t="s">
        <v>111</v>
      </c>
      <c r="B49" s="699"/>
      <c r="C49" s="699"/>
      <c r="D49" s="699"/>
      <c r="E49" s="699"/>
      <c r="F49" s="699"/>
      <c r="G49" s="699"/>
      <c r="H49" s="699"/>
      <c r="I49" s="699"/>
      <c r="J49" s="699"/>
      <c r="K49" s="699"/>
      <c r="L49" s="701">
        <v>5</v>
      </c>
      <c r="M49" s="701"/>
      <c r="N49" s="701"/>
      <c r="O49" s="5"/>
      <c r="P49" s="4"/>
      <c r="Q49" s="4"/>
      <c r="R49" s="4"/>
      <c r="S49" s="4"/>
      <c r="U49" s="17">
        <v>2010</v>
      </c>
      <c r="V49" s="20">
        <v>515000</v>
      </c>
      <c r="BA49" s="323">
        <v>2011</v>
      </c>
      <c r="BB49" s="322">
        <v>535600</v>
      </c>
    </row>
    <row r="50" spans="1:57" ht="123" customHeight="1" thickBot="1">
      <c r="A50" s="699" t="s">
        <v>112</v>
      </c>
      <c r="B50" s="699"/>
      <c r="C50" s="699"/>
      <c r="D50" s="699"/>
      <c r="E50" s="699"/>
      <c r="F50" s="699"/>
      <c r="G50" s="699"/>
      <c r="H50" s="699"/>
      <c r="I50" s="699"/>
      <c r="J50" s="699"/>
      <c r="K50" s="699"/>
      <c r="L50" s="701">
        <v>5</v>
      </c>
      <c r="M50" s="701"/>
      <c r="N50" s="701"/>
      <c r="O50" s="5"/>
      <c r="P50" s="4"/>
      <c r="Q50" s="4"/>
      <c r="R50" s="4"/>
      <c r="S50" s="4"/>
      <c r="U50" s="17">
        <v>2010</v>
      </c>
      <c r="V50" s="20">
        <v>515000</v>
      </c>
      <c r="BA50" s="323">
        <v>2012</v>
      </c>
      <c r="BB50" s="322">
        <v>566700</v>
      </c>
    </row>
    <row r="51" spans="1:57" ht="30.75" thickBot="1">
      <c r="A51" s="327"/>
      <c r="B51" s="328"/>
      <c r="C51" s="327"/>
      <c r="D51" s="327"/>
      <c r="E51" s="327"/>
      <c r="F51" s="327"/>
      <c r="G51" s="327"/>
      <c r="H51" s="326"/>
      <c r="I51" s="326"/>
      <c r="J51" s="326"/>
      <c r="K51" s="325"/>
      <c r="L51" s="324"/>
      <c r="M51" s="324"/>
      <c r="N51" s="324"/>
      <c r="S51" s="8"/>
      <c r="U51" s="17">
        <v>2006</v>
      </c>
      <c r="V51" s="20">
        <v>408000</v>
      </c>
      <c r="BA51" s="323">
        <v>2013</v>
      </c>
      <c r="BB51" s="322">
        <v>589500</v>
      </c>
    </row>
    <row r="52" spans="1:57" ht="28.5" customHeight="1" thickBot="1">
      <c r="A52" s="702" t="s">
        <v>64</v>
      </c>
      <c r="B52" s="702"/>
      <c r="C52" s="702"/>
      <c r="D52" s="702"/>
      <c r="E52" s="702"/>
      <c r="F52" s="702"/>
      <c r="G52" s="702"/>
      <c r="H52" s="702"/>
      <c r="I52" s="702"/>
      <c r="J52" s="702"/>
      <c r="K52" s="702"/>
      <c r="L52" s="702"/>
      <c r="M52" s="702"/>
      <c r="N52" s="702"/>
      <c r="U52" s="17">
        <v>2005</v>
      </c>
      <c r="V52" s="20">
        <v>381500</v>
      </c>
      <c r="BA52" s="323">
        <v>2014</v>
      </c>
      <c r="BB52" s="322">
        <v>616000</v>
      </c>
    </row>
    <row r="53" spans="1:57" ht="51.75" customHeight="1" thickBot="1">
      <c r="A53" s="699" t="s">
        <v>113</v>
      </c>
      <c r="B53" s="699"/>
      <c r="C53" s="699"/>
      <c r="D53" s="699"/>
      <c r="E53" s="699"/>
      <c r="F53" s="699"/>
      <c r="G53" s="699"/>
      <c r="H53" s="699"/>
      <c r="I53" s="699"/>
      <c r="J53" s="699"/>
      <c r="K53" s="699"/>
      <c r="L53" s="700" t="s">
        <v>56</v>
      </c>
      <c r="M53" s="700"/>
      <c r="N53" s="700"/>
      <c r="O53" s="9"/>
      <c r="P53" s="10"/>
      <c r="U53" s="17">
        <v>2004</v>
      </c>
      <c r="V53" s="20">
        <v>358000</v>
      </c>
      <c r="BA53" s="323">
        <v>2015</v>
      </c>
      <c r="BB53" s="322">
        <v>644350</v>
      </c>
    </row>
    <row r="54" spans="1:57" ht="132.75" customHeight="1" thickBot="1">
      <c r="A54" s="699"/>
      <c r="B54" s="699"/>
      <c r="C54" s="699"/>
      <c r="D54" s="699"/>
      <c r="E54" s="699"/>
      <c r="F54" s="699"/>
      <c r="G54" s="699"/>
      <c r="H54" s="699"/>
      <c r="I54" s="699"/>
      <c r="J54" s="699"/>
      <c r="K54" s="699"/>
      <c r="L54" s="701">
        <v>1</v>
      </c>
      <c r="M54" s="701"/>
      <c r="N54" s="701"/>
      <c r="O54" s="9"/>
      <c r="P54" s="10"/>
      <c r="U54" s="17">
        <v>2003</v>
      </c>
      <c r="V54" s="20">
        <v>332000</v>
      </c>
      <c r="BA54" s="323">
        <v>2016</v>
      </c>
      <c r="BB54" s="322">
        <v>689455</v>
      </c>
    </row>
    <row r="55" spans="1:57" ht="36.75" customHeight="1" thickBot="1">
      <c r="A55" s="329"/>
      <c r="B55" s="330"/>
      <c r="C55" s="329"/>
      <c r="D55" s="329"/>
      <c r="E55" s="329"/>
      <c r="F55" s="329"/>
      <c r="G55" s="329"/>
      <c r="H55" s="329"/>
      <c r="I55" s="329"/>
      <c r="J55" s="329"/>
      <c r="K55" s="329"/>
      <c r="L55" s="329"/>
      <c r="M55" s="329"/>
      <c r="N55" s="329"/>
      <c r="O55" s="9"/>
      <c r="P55" s="10"/>
      <c r="U55" s="17">
        <v>2000</v>
      </c>
      <c r="V55" s="20">
        <v>260100</v>
      </c>
      <c r="BA55" s="323">
        <v>2017</v>
      </c>
      <c r="BB55" s="322">
        <v>737717</v>
      </c>
    </row>
    <row r="56" spans="1:57" ht="30.75" customHeight="1" thickBot="1">
      <c r="A56" s="702" t="s">
        <v>238</v>
      </c>
      <c r="B56" s="702"/>
      <c r="C56" s="702"/>
      <c r="D56" s="702"/>
      <c r="E56" s="702"/>
      <c r="F56" s="702"/>
      <c r="G56" s="702"/>
      <c r="H56" s="702"/>
      <c r="I56" s="702"/>
      <c r="J56" s="702"/>
      <c r="K56" s="702"/>
      <c r="L56" s="702"/>
      <c r="M56" s="702"/>
      <c r="N56" s="702"/>
      <c r="O56" s="9"/>
      <c r="P56" s="10"/>
      <c r="U56" s="17">
        <v>1999</v>
      </c>
      <c r="V56" s="20">
        <v>236438</v>
      </c>
      <c r="BA56" s="323">
        <v>2018</v>
      </c>
      <c r="BB56" s="322">
        <v>781242</v>
      </c>
      <c r="BD56" s="2" t="s">
        <v>68</v>
      </c>
      <c r="BE56" s="10" t="s">
        <v>69</v>
      </c>
    </row>
    <row r="57" spans="1:57" ht="33.75" customHeight="1" thickBot="1">
      <c r="A57" s="705" t="s">
        <v>57</v>
      </c>
      <c r="B57" s="705"/>
      <c r="C57" s="706" t="s">
        <v>58</v>
      </c>
      <c r="D57" s="706"/>
      <c r="E57" s="706"/>
      <c r="F57" s="706"/>
      <c r="G57" s="706"/>
      <c r="H57" s="706"/>
      <c r="I57" s="706"/>
      <c r="J57" s="706"/>
      <c r="K57" s="706"/>
      <c r="L57" s="701">
        <v>20</v>
      </c>
      <c r="M57" s="701"/>
      <c r="N57" s="701"/>
      <c r="O57" s="6"/>
      <c r="P57" s="10"/>
      <c r="U57" s="17">
        <v>1998</v>
      </c>
      <c r="V57" s="20">
        <v>203825</v>
      </c>
      <c r="BA57" s="323">
        <v>2019</v>
      </c>
      <c r="BB57" s="322">
        <v>828116</v>
      </c>
      <c r="BC57" s="49" t="str">
        <f>+H21</f>
        <v>MAB INGENIERÍA DE
VALOR S.A.</v>
      </c>
      <c r="BD57" s="2" t="s">
        <v>70</v>
      </c>
      <c r="BE57" s="2" t="s">
        <v>71</v>
      </c>
    </row>
    <row r="58" spans="1:57" ht="33.75" customHeight="1" thickBot="1">
      <c r="A58" s="705"/>
      <c r="B58" s="705"/>
      <c r="C58" s="706" t="s">
        <v>59</v>
      </c>
      <c r="D58" s="706"/>
      <c r="E58" s="706"/>
      <c r="F58" s="706"/>
      <c r="G58" s="706"/>
      <c r="H58" s="706"/>
      <c r="I58" s="706"/>
      <c r="J58" s="706"/>
      <c r="K58" s="706"/>
      <c r="L58" s="701"/>
      <c r="M58" s="701"/>
      <c r="N58" s="701"/>
      <c r="O58" s="6"/>
      <c r="P58" s="10"/>
      <c r="U58" s="17">
        <v>1997</v>
      </c>
      <c r="V58" s="20">
        <v>172005</v>
      </c>
      <c r="BA58" s="323">
        <v>2019</v>
      </c>
      <c r="BB58" s="322">
        <v>828116</v>
      </c>
      <c r="BC58" s="49" t="str">
        <f>+H22</f>
        <v>MAB SERVICIOS S.A.S.</v>
      </c>
      <c r="BD58" s="50">
        <v>45180</v>
      </c>
      <c r="BE58" s="2" t="s">
        <v>71</v>
      </c>
    </row>
    <row r="59" spans="1:57" ht="31.5" customHeight="1" thickBot="1">
      <c r="A59" s="705"/>
      <c r="B59" s="705"/>
      <c r="C59" s="706" t="s">
        <v>60</v>
      </c>
      <c r="D59" s="706"/>
      <c r="E59" s="706"/>
      <c r="F59" s="706"/>
      <c r="G59" s="706"/>
      <c r="H59" s="706"/>
      <c r="I59" s="706"/>
      <c r="J59" s="706"/>
      <c r="K59" s="706"/>
      <c r="L59" s="701"/>
      <c r="M59" s="701"/>
      <c r="N59" s="701"/>
      <c r="O59" s="6"/>
      <c r="P59" s="10"/>
      <c r="U59" s="17">
        <v>1996</v>
      </c>
      <c r="V59" s="20">
        <v>142125</v>
      </c>
      <c r="BA59" s="323">
        <v>2020</v>
      </c>
      <c r="BB59" s="322">
        <v>877803</v>
      </c>
    </row>
    <row r="60" spans="1:57" ht="32.25" customHeight="1" thickBot="1">
      <c r="A60" s="705"/>
      <c r="B60" s="705"/>
      <c r="C60" s="706" t="s">
        <v>61</v>
      </c>
      <c r="D60" s="706"/>
      <c r="E60" s="706"/>
      <c r="F60" s="706"/>
      <c r="G60" s="706"/>
      <c r="H60" s="706"/>
      <c r="I60" s="706"/>
      <c r="J60" s="706"/>
      <c r="K60" s="706"/>
      <c r="L60" s="701"/>
      <c r="M60" s="701"/>
      <c r="N60" s="701"/>
      <c r="O60" s="6"/>
      <c r="P60" s="10"/>
      <c r="U60" s="17">
        <v>1995</v>
      </c>
      <c r="V60" s="20">
        <v>118934</v>
      </c>
      <c r="BA60" s="323">
        <v>2021</v>
      </c>
      <c r="BB60" s="322">
        <v>908526</v>
      </c>
    </row>
    <row r="61" spans="1:57" ht="30" customHeight="1" thickBot="1">
      <c r="A61" s="705" t="s">
        <v>62</v>
      </c>
      <c r="B61" s="705"/>
      <c r="C61" s="706" t="s">
        <v>124</v>
      </c>
      <c r="D61" s="706"/>
      <c r="E61" s="706"/>
      <c r="F61" s="706"/>
      <c r="G61" s="706"/>
      <c r="H61" s="706"/>
      <c r="I61" s="706"/>
      <c r="J61" s="706"/>
      <c r="K61" s="706"/>
      <c r="L61" s="701"/>
      <c r="M61" s="701"/>
      <c r="N61" s="701"/>
      <c r="O61" s="6"/>
      <c r="P61" s="10"/>
      <c r="U61" s="17">
        <v>1994</v>
      </c>
      <c r="V61" s="20">
        <v>98700</v>
      </c>
      <c r="BA61" s="323">
        <v>2022</v>
      </c>
      <c r="BB61" s="322">
        <v>1000000</v>
      </c>
    </row>
    <row r="62" spans="1:57" ht="30.75" thickBot="1">
      <c r="A62" s="327"/>
      <c r="B62" s="328"/>
      <c r="C62" s="327"/>
      <c r="D62" s="327"/>
      <c r="E62" s="327"/>
      <c r="F62" s="327"/>
      <c r="G62" s="327"/>
      <c r="H62" s="326"/>
      <c r="I62" s="326"/>
      <c r="J62" s="326"/>
      <c r="K62" s="325"/>
      <c r="L62" s="324"/>
      <c r="M62" s="324"/>
      <c r="N62" s="324"/>
      <c r="S62" s="8"/>
      <c r="U62" s="17">
        <v>2006</v>
      </c>
      <c r="V62" s="20">
        <v>408000</v>
      </c>
      <c r="BA62" s="323">
        <v>2023</v>
      </c>
      <c r="BB62" s="322">
        <v>1160000</v>
      </c>
    </row>
    <row r="63" spans="1:57" ht="28.5" customHeight="1" thickBot="1">
      <c r="A63" s="702" t="s">
        <v>118</v>
      </c>
      <c r="B63" s="702"/>
      <c r="C63" s="702"/>
      <c r="D63" s="702"/>
      <c r="E63" s="702"/>
      <c r="F63" s="702"/>
      <c r="G63" s="702"/>
      <c r="H63" s="702"/>
      <c r="I63" s="702"/>
      <c r="J63" s="702"/>
      <c r="K63" s="702"/>
      <c r="L63" s="702"/>
      <c r="M63" s="702"/>
      <c r="N63" s="702"/>
      <c r="U63" s="17">
        <v>2005</v>
      </c>
      <c r="V63" s="20">
        <v>381500</v>
      </c>
      <c r="BA63" s="323">
        <v>2024</v>
      </c>
      <c r="BB63" s="322">
        <v>1300000</v>
      </c>
    </row>
    <row r="64" spans="1:57" ht="63.75" customHeight="1" thickBot="1">
      <c r="A64" s="699" t="s">
        <v>114</v>
      </c>
      <c r="B64" s="699"/>
      <c r="C64" s="699"/>
      <c r="D64" s="699"/>
      <c r="E64" s="699"/>
      <c r="F64" s="699"/>
      <c r="G64" s="699"/>
      <c r="H64" s="699"/>
      <c r="I64" s="699"/>
      <c r="J64" s="699"/>
      <c r="K64" s="699"/>
      <c r="L64" s="700" t="s">
        <v>56</v>
      </c>
      <c r="M64" s="700"/>
      <c r="N64" s="700"/>
      <c r="O64" s="9"/>
      <c r="P64" s="10"/>
      <c r="U64" s="17">
        <v>2004</v>
      </c>
      <c r="V64" s="20">
        <v>358000</v>
      </c>
    </row>
    <row r="65" spans="1:22" ht="324" customHeight="1" thickBot="1">
      <c r="A65" s="699"/>
      <c r="B65" s="699"/>
      <c r="C65" s="699"/>
      <c r="D65" s="699"/>
      <c r="E65" s="699"/>
      <c r="F65" s="699"/>
      <c r="G65" s="699"/>
      <c r="H65" s="699"/>
      <c r="I65" s="699"/>
      <c r="J65" s="699"/>
      <c r="K65" s="699"/>
      <c r="L65" s="701">
        <v>1</v>
      </c>
      <c r="M65" s="701"/>
      <c r="N65" s="701"/>
      <c r="O65" s="9"/>
      <c r="P65" s="10"/>
      <c r="U65" s="17">
        <v>2003</v>
      </c>
      <c r="V65" s="20">
        <v>332000</v>
      </c>
    </row>
    <row r="66" spans="1:22" ht="30" customHeight="1" thickBot="1">
      <c r="A66" s="686"/>
      <c r="B66" s="686"/>
      <c r="C66" s="686"/>
      <c r="D66" s="686"/>
      <c r="E66" s="686"/>
      <c r="F66" s="686"/>
      <c r="G66" s="686"/>
      <c r="H66" s="686"/>
      <c r="I66" s="686"/>
      <c r="J66" s="686"/>
      <c r="K66" s="686"/>
      <c r="L66" s="686"/>
      <c r="M66" s="686"/>
      <c r="N66" s="686"/>
      <c r="O66" s="6"/>
      <c r="P66" s="10"/>
      <c r="U66" s="17">
        <v>1993</v>
      </c>
      <c r="V66" s="20">
        <v>81510</v>
      </c>
    </row>
    <row r="67" spans="1:22" ht="30" customHeight="1" thickBot="1">
      <c r="A67" s="702" t="s">
        <v>117</v>
      </c>
      <c r="B67" s="702"/>
      <c r="C67" s="702"/>
      <c r="D67" s="702"/>
      <c r="E67" s="702"/>
      <c r="F67" s="702"/>
      <c r="G67" s="702"/>
      <c r="H67" s="702"/>
      <c r="I67" s="702"/>
      <c r="J67" s="702"/>
      <c r="K67" s="702"/>
      <c r="L67" s="702"/>
      <c r="M67" s="702"/>
      <c r="N67" s="702"/>
      <c r="O67" s="6"/>
      <c r="P67" s="10"/>
      <c r="U67" s="17"/>
      <c r="V67" s="20"/>
    </row>
    <row r="68" spans="1:22" ht="30" customHeight="1" thickBot="1">
      <c r="A68" s="680" t="s">
        <v>115</v>
      </c>
      <c r="B68" s="703"/>
      <c r="C68" s="703"/>
      <c r="D68" s="703"/>
      <c r="E68" s="703"/>
      <c r="F68" s="703"/>
      <c r="G68" s="703"/>
      <c r="H68" s="703"/>
      <c r="I68" s="703"/>
      <c r="J68" s="703"/>
      <c r="K68" s="704"/>
      <c r="L68" s="683">
        <v>0.25</v>
      </c>
      <c r="M68" s="684"/>
      <c r="N68" s="685"/>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08"/>
      <c r="M72" s="609"/>
      <c r="N72" s="610"/>
      <c r="O72" s="6"/>
      <c r="P72" s="10"/>
      <c r="U72" s="17"/>
      <c r="V72" s="20"/>
    </row>
    <row r="73" spans="1:22" ht="30" customHeight="1" thickBot="1">
      <c r="A73" s="602"/>
      <c r="B73" s="603"/>
      <c r="C73" s="603"/>
      <c r="D73" s="603"/>
      <c r="E73" s="603"/>
      <c r="F73" s="603"/>
      <c r="G73" s="603"/>
      <c r="H73" s="603"/>
      <c r="I73" s="603"/>
      <c r="J73" s="603"/>
      <c r="K73" s="604"/>
      <c r="L73" s="611"/>
      <c r="M73" s="612"/>
      <c r="N73" s="613"/>
      <c r="O73" s="6"/>
      <c r="P73" s="10"/>
      <c r="U73" s="17"/>
      <c r="V73" s="20"/>
    </row>
    <row r="74" spans="1:22" ht="30" customHeight="1" thickBot="1">
      <c r="A74" s="686"/>
      <c r="B74" s="686"/>
      <c r="C74" s="686"/>
      <c r="D74" s="686"/>
      <c r="E74" s="686"/>
      <c r="F74" s="686"/>
      <c r="G74" s="686"/>
      <c r="H74" s="686"/>
      <c r="I74" s="686"/>
      <c r="J74" s="686"/>
      <c r="K74" s="686"/>
      <c r="L74" s="686"/>
      <c r="M74" s="686"/>
      <c r="N74" s="686"/>
      <c r="O74" s="6"/>
      <c r="P74" s="10"/>
      <c r="U74" s="17"/>
      <c r="V74" s="20"/>
    </row>
    <row r="75" spans="1:22" ht="30" customHeight="1" thickBot="1">
      <c r="A75" s="702" t="s">
        <v>67</v>
      </c>
      <c r="B75" s="702"/>
      <c r="C75" s="702"/>
      <c r="D75" s="702"/>
      <c r="E75" s="702"/>
      <c r="F75" s="702"/>
      <c r="G75" s="702"/>
      <c r="H75" s="702"/>
      <c r="I75" s="702"/>
      <c r="J75" s="702"/>
      <c r="K75" s="702"/>
      <c r="L75" s="702"/>
      <c r="M75" s="702"/>
      <c r="N75" s="702"/>
      <c r="O75" s="6"/>
      <c r="P75" s="10"/>
      <c r="U75" s="17"/>
      <c r="V75" s="20"/>
    </row>
    <row r="76" spans="1:22" s="10" customFormat="1" ht="30" customHeight="1" thickBot="1">
      <c r="A76" s="680" t="s">
        <v>116</v>
      </c>
      <c r="B76" s="681"/>
      <c r="C76" s="681"/>
      <c r="D76" s="681"/>
      <c r="E76" s="681"/>
      <c r="F76" s="681"/>
      <c r="G76" s="681"/>
      <c r="H76" s="681"/>
      <c r="I76" s="681"/>
      <c r="J76" s="681"/>
      <c r="K76" s="682"/>
      <c r="L76" s="683">
        <v>0.25</v>
      </c>
      <c r="M76" s="684"/>
      <c r="N76" s="685"/>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27"/>
      <c r="B80" s="628"/>
      <c r="C80" s="628"/>
      <c r="D80" s="628"/>
      <c r="E80" s="628"/>
      <c r="F80" s="628"/>
      <c r="G80" s="628"/>
      <c r="H80" s="628"/>
      <c r="I80" s="628"/>
      <c r="J80" s="628"/>
      <c r="K80" s="629"/>
      <c r="L80" s="608"/>
      <c r="M80" s="609"/>
      <c r="N80" s="610"/>
      <c r="O80" s="6"/>
      <c r="U80" s="27"/>
      <c r="V80" s="28"/>
    </row>
    <row r="81" spans="1:22" s="10" customFormat="1" ht="30" customHeight="1" thickBot="1">
      <c r="A81" s="630"/>
      <c r="B81" s="631"/>
      <c r="C81" s="631"/>
      <c r="D81" s="631"/>
      <c r="E81" s="631"/>
      <c r="F81" s="631"/>
      <c r="G81" s="631"/>
      <c r="H81" s="631"/>
      <c r="I81" s="631"/>
      <c r="J81" s="631"/>
      <c r="K81" s="632"/>
      <c r="L81" s="611"/>
      <c r="M81" s="612"/>
      <c r="N81" s="613"/>
      <c r="O81" s="6"/>
      <c r="U81" s="27"/>
      <c r="V81" s="28"/>
    </row>
    <row r="82" spans="1:22" s="10" customFormat="1" ht="30" customHeight="1" thickBot="1">
      <c r="A82" s="686"/>
      <c r="B82" s="686"/>
      <c r="C82" s="686"/>
      <c r="D82" s="686"/>
      <c r="E82" s="686"/>
      <c r="F82" s="686"/>
      <c r="G82" s="686"/>
      <c r="H82" s="686"/>
      <c r="I82" s="686"/>
      <c r="J82" s="686"/>
      <c r="K82" s="686"/>
      <c r="L82" s="686"/>
      <c r="M82" s="686"/>
      <c r="N82" s="686"/>
      <c r="O82" s="6"/>
      <c r="U82" s="27"/>
      <c r="V82" s="28"/>
    </row>
    <row r="83" spans="1:22" ht="21" thickBot="1">
      <c r="A83" s="687" t="s">
        <v>17</v>
      </c>
      <c r="B83" s="687"/>
      <c r="C83" s="687"/>
      <c r="D83" s="687"/>
      <c r="E83" s="687"/>
      <c r="F83" s="687"/>
      <c r="G83" s="687"/>
      <c r="H83" s="688" t="s">
        <v>6</v>
      </c>
      <c r="I83" s="688"/>
      <c r="J83" s="688"/>
      <c r="K83" s="688"/>
      <c r="L83" s="689">
        <f>+L65+L57+L54+L50+L49+L68+L76</f>
        <v>32.5</v>
      </c>
      <c r="M83" s="689"/>
      <c r="N83" s="689"/>
      <c r="O83" s="6"/>
      <c r="P83" s="10"/>
      <c r="U83" s="17">
        <v>1992</v>
      </c>
      <c r="V83" s="20">
        <v>65190</v>
      </c>
    </row>
    <row r="84" spans="1:22" ht="25.5" customHeight="1" thickBot="1">
      <c r="A84" s="691" t="s">
        <v>66</v>
      </c>
      <c r="B84" s="692"/>
      <c r="C84" s="692"/>
      <c r="D84" s="692"/>
      <c r="E84" s="692"/>
      <c r="F84" s="692"/>
      <c r="G84" s="692"/>
      <c r="H84" s="692"/>
      <c r="I84" s="692"/>
      <c r="J84" s="692"/>
      <c r="K84" s="692"/>
      <c r="L84" s="692"/>
      <c r="M84" s="692"/>
      <c r="N84" s="616"/>
      <c r="O84" s="6"/>
      <c r="P84" s="10"/>
      <c r="U84" s="17">
        <v>1991</v>
      </c>
      <c r="V84" s="20">
        <v>51720</v>
      </c>
    </row>
    <row r="85" spans="1:22" ht="195" customHeight="1" thickBot="1">
      <c r="A85" s="636" t="s">
        <v>601</v>
      </c>
      <c r="B85" s="636"/>
      <c r="C85" s="636"/>
      <c r="D85" s="636"/>
      <c r="E85" s="636"/>
      <c r="F85" s="636"/>
      <c r="G85" s="636"/>
      <c r="H85" s="636"/>
      <c r="I85" s="636"/>
      <c r="J85" s="636"/>
      <c r="K85" s="636"/>
      <c r="L85" s="636"/>
      <c r="M85" s="636"/>
      <c r="N85" s="636"/>
      <c r="O85" s="6"/>
      <c r="P85" s="10"/>
      <c r="U85" s="21">
        <v>1990</v>
      </c>
      <c r="V85" s="22">
        <v>41025</v>
      </c>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c r="A95" s="636"/>
      <c r="B95" s="636"/>
      <c r="C95" s="636"/>
      <c r="D95" s="636"/>
      <c r="E95" s="636"/>
      <c r="F95" s="636"/>
      <c r="G95" s="636"/>
      <c r="H95" s="636"/>
      <c r="I95" s="636"/>
      <c r="J95" s="636"/>
      <c r="K95" s="636"/>
      <c r="L95" s="636"/>
      <c r="M95" s="636"/>
      <c r="N95" s="636"/>
      <c r="O95" s="6"/>
      <c r="P95" s="10"/>
    </row>
    <row r="96" spans="1:22">
      <c r="A96" s="636"/>
      <c r="B96" s="636"/>
      <c r="C96" s="636"/>
      <c r="D96" s="636"/>
      <c r="E96" s="636"/>
      <c r="F96" s="636"/>
      <c r="G96" s="636"/>
      <c r="H96" s="636"/>
      <c r="I96" s="636"/>
      <c r="J96" s="636"/>
      <c r="K96" s="636"/>
      <c r="L96" s="636"/>
      <c r="M96" s="636"/>
      <c r="N96" s="636"/>
      <c r="O96" s="6"/>
      <c r="P96" s="10"/>
    </row>
    <row r="97" spans="1:16">
      <c r="A97" s="3"/>
      <c r="C97" s="14"/>
      <c r="O97" s="6"/>
      <c r="P97" s="10"/>
    </row>
    <row r="98" spans="1:16" ht="78" customHeight="1">
      <c r="A98" s="693" t="s">
        <v>81</v>
      </c>
      <c r="B98" s="694"/>
      <c r="C98" s="694"/>
      <c r="D98" s="694"/>
      <c r="E98" s="695"/>
      <c r="F98" s="672"/>
      <c r="G98" s="673"/>
      <c r="H98" s="673"/>
      <c r="I98" s="673"/>
      <c r="J98" s="673"/>
      <c r="K98" s="673"/>
      <c r="L98" s="673"/>
      <c r="M98" s="673"/>
      <c r="N98" s="674"/>
      <c r="O98" s="6"/>
      <c r="P98" s="10"/>
    </row>
    <row r="99" spans="1:16" ht="159" customHeight="1">
      <c r="A99" s="696" t="s">
        <v>123</v>
      </c>
      <c r="B99" s="696"/>
      <c r="C99" s="696"/>
      <c r="D99" s="696"/>
      <c r="E99" s="696"/>
      <c r="F99" s="697" t="s">
        <v>82</v>
      </c>
      <c r="G99" s="697"/>
      <c r="H99" s="697"/>
      <c r="I99" s="697"/>
      <c r="J99" s="697"/>
      <c r="K99" s="697"/>
      <c r="L99" s="697"/>
      <c r="M99" s="697"/>
      <c r="N99" s="697"/>
      <c r="O99" s="6"/>
      <c r="P99" s="10"/>
    </row>
    <row r="100" spans="1:16" ht="213" customHeight="1">
      <c r="A100" s="669"/>
      <c r="B100" s="670"/>
      <c r="C100" s="670"/>
      <c r="D100" s="670"/>
      <c r="E100" s="671"/>
      <c r="F100" s="672"/>
      <c r="G100" s="673"/>
      <c r="H100" s="673"/>
      <c r="I100" s="673"/>
      <c r="J100" s="673"/>
      <c r="K100" s="673"/>
      <c r="L100" s="673"/>
      <c r="M100" s="674"/>
      <c r="N100" s="321" t="s">
        <v>6</v>
      </c>
      <c r="O100" s="6"/>
      <c r="P100" s="10"/>
    </row>
    <row r="101" spans="1:16" ht="156.75" customHeight="1">
      <c r="A101" s="643" t="s">
        <v>83</v>
      </c>
      <c r="B101" s="675"/>
      <c r="C101" s="675"/>
      <c r="D101" s="675"/>
      <c r="E101" s="675"/>
      <c r="F101" s="675"/>
      <c r="G101" s="675"/>
      <c r="H101" s="675"/>
      <c r="I101" s="60"/>
      <c r="J101" s="60"/>
      <c r="K101" s="60"/>
      <c r="L101" s="60"/>
      <c r="M101" s="60"/>
      <c r="N101" s="60"/>
      <c r="O101" s="6"/>
      <c r="P101" s="10"/>
    </row>
    <row r="102" spans="1:16" s="77" customFormat="1" ht="66.75" customHeight="1">
      <c r="A102" s="320"/>
      <c r="B102" s="676" t="s">
        <v>141</v>
      </c>
      <c r="C102" s="677"/>
      <c r="D102" s="678"/>
      <c r="E102" s="319" t="s">
        <v>88</v>
      </c>
      <c r="F102" s="318" t="s">
        <v>89</v>
      </c>
      <c r="G102" s="317" t="s">
        <v>105</v>
      </c>
      <c r="H102" s="382"/>
      <c r="I102" s="648"/>
      <c r="J102" s="648"/>
      <c r="K102" s="648"/>
      <c r="L102" s="648"/>
      <c r="M102" s="648"/>
      <c r="N102" s="648"/>
      <c r="O102" s="76"/>
    </row>
    <row r="103" spans="1:16" ht="46.5" customHeight="1">
      <c r="A103" s="315">
        <v>1</v>
      </c>
      <c r="B103" s="679" t="s">
        <v>136</v>
      </c>
      <c r="C103" s="679"/>
      <c r="D103" s="679"/>
      <c r="E103" s="316">
        <v>16065000</v>
      </c>
      <c r="F103" s="313">
        <v>16065000</v>
      </c>
      <c r="G103" s="312" t="str">
        <f>+IF(F103&gt;E103, "CAUSAL DE RECHAZO M", "CUMPLE")</f>
        <v>CUMPLE</v>
      </c>
      <c r="H103" s="311" t="s">
        <v>6</v>
      </c>
      <c r="O103" s="6"/>
      <c r="P103" s="10"/>
    </row>
    <row r="104" spans="1:16" ht="57.75" customHeight="1">
      <c r="A104" s="315">
        <v>2</v>
      </c>
      <c r="B104" s="679" t="s">
        <v>137</v>
      </c>
      <c r="C104" s="679"/>
      <c r="D104" s="679"/>
      <c r="E104" s="316">
        <v>376740000</v>
      </c>
      <c r="F104" s="313">
        <v>376740000</v>
      </c>
      <c r="G104" s="312" t="str">
        <f>+IF(F104&gt;E104, "CAUSAL DE RECHAZO M", "CUMPLE")</f>
        <v>CUMPLE</v>
      </c>
      <c r="H104" s="311" t="s">
        <v>6</v>
      </c>
      <c r="N104" s="7"/>
      <c r="O104" s="10"/>
      <c r="P104" s="10"/>
    </row>
    <row r="105" spans="1:16" ht="39" customHeight="1">
      <c r="A105" s="315">
        <v>3</v>
      </c>
      <c r="B105" s="679" t="s">
        <v>138</v>
      </c>
      <c r="C105" s="679"/>
      <c r="D105" s="679"/>
      <c r="E105" s="316">
        <v>105000000</v>
      </c>
      <c r="F105" s="313">
        <v>105000000</v>
      </c>
      <c r="G105" s="312" t="str">
        <f>+IF(F105&gt;E105, "CAUSAL DE RECHAZO M", "CUMPLE")</f>
        <v>CUMPLE</v>
      </c>
      <c r="H105" s="311" t="s">
        <v>6</v>
      </c>
    </row>
    <row r="106" spans="1:16" ht="39" customHeight="1">
      <c r="A106" s="315">
        <v>4</v>
      </c>
      <c r="B106" s="690" t="s">
        <v>140</v>
      </c>
      <c r="C106" s="650"/>
      <c r="D106" s="651"/>
      <c r="E106" s="316">
        <v>77258613</v>
      </c>
      <c r="F106" s="313">
        <v>77258613</v>
      </c>
      <c r="G106" s="312" t="str">
        <f>+IF(F106&gt;E106, "CAUSAL DE RECHAZO M", "CUMPLE")</f>
        <v>CUMPLE</v>
      </c>
      <c r="H106" s="311" t="s">
        <v>6</v>
      </c>
    </row>
    <row r="107" spans="1:16" ht="46.5" customHeight="1">
      <c r="A107" s="315">
        <v>5</v>
      </c>
      <c r="B107" s="667" t="s">
        <v>84</v>
      </c>
      <c r="C107" s="667"/>
      <c r="D107" s="667"/>
      <c r="E107" s="314">
        <v>684325699</v>
      </c>
      <c r="F107" s="313">
        <v>684325699</v>
      </c>
      <c r="G107" s="312" t="str">
        <f>+IF(F107&gt;E107, "CAUSAL DE RECHAZO L", "CUMPLE")</f>
        <v>CUMPLE</v>
      </c>
      <c r="H107" s="311" t="s">
        <v>6</v>
      </c>
    </row>
    <row r="108" spans="1:16" ht="99" customHeight="1">
      <c r="E108" s="668" t="s">
        <v>90</v>
      </c>
      <c r="F108" s="668"/>
      <c r="G108" s="668"/>
      <c r="H108" s="311" t="str">
        <f>+IF(OR(H103="NO CUMPLE",H104="NO CUMPLE",H105="NO CUMPLE",H107="NO CUMPLE"), "NO CUMPLE", "CUMPLE")</f>
        <v>CUMPLE</v>
      </c>
    </row>
    <row r="110" spans="1:16" ht="27.75">
      <c r="B110" s="130" t="s">
        <v>139</v>
      </c>
    </row>
    <row r="114" spans="3:3">
      <c r="C114" s="13"/>
    </row>
    <row r="115" spans="3:3">
      <c r="C115" s="13"/>
    </row>
    <row r="117" spans="3:3">
      <c r="C117" s="13"/>
    </row>
    <row r="119" spans="3:3">
      <c r="C119" s="13"/>
    </row>
    <row r="130"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9:D40"/>
    <mergeCell ref="E39:L39"/>
    <mergeCell ref="M39:N39"/>
    <mergeCell ref="E40:L40"/>
    <mergeCell ref="M40:N40"/>
    <mergeCell ref="B27:G27"/>
    <mergeCell ref="H27:I27"/>
    <mergeCell ref="J27:K27"/>
    <mergeCell ref="L27:N27"/>
    <mergeCell ref="A29:N29"/>
    <mergeCell ref="A31:G31"/>
    <mergeCell ref="H31:N31"/>
    <mergeCell ref="A41:B41"/>
    <mergeCell ref="D41:E41"/>
    <mergeCell ref="A43:N43"/>
    <mergeCell ref="A44:K44"/>
    <mergeCell ref="L44:N44"/>
    <mergeCell ref="A45:K45"/>
    <mergeCell ref="L45:N45"/>
    <mergeCell ref="A47:N47"/>
    <mergeCell ref="A48:K48"/>
    <mergeCell ref="L48:N48"/>
    <mergeCell ref="A49:K49"/>
    <mergeCell ref="L49:N49"/>
    <mergeCell ref="A50:K50"/>
    <mergeCell ref="L50:N50"/>
    <mergeCell ref="A52:N52"/>
    <mergeCell ref="A53:K54"/>
    <mergeCell ref="L53:N53"/>
    <mergeCell ref="L54:N54"/>
    <mergeCell ref="A56:N56"/>
    <mergeCell ref="A57:B60"/>
    <mergeCell ref="C57:K57"/>
    <mergeCell ref="L57:N61"/>
    <mergeCell ref="C58:K58"/>
    <mergeCell ref="C59:K59"/>
    <mergeCell ref="C60:K60"/>
    <mergeCell ref="A61:B61"/>
    <mergeCell ref="C61:K61"/>
    <mergeCell ref="A63:N63"/>
    <mergeCell ref="A64:K65"/>
    <mergeCell ref="L64:N64"/>
    <mergeCell ref="L65:N65"/>
    <mergeCell ref="A66:N66"/>
    <mergeCell ref="A67:N67"/>
    <mergeCell ref="A68:K73"/>
    <mergeCell ref="L68:N73"/>
    <mergeCell ref="A74:N74"/>
    <mergeCell ref="A75:N75"/>
    <mergeCell ref="B107:D107"/>
    <mergeCell ref="E108:G108"/>
    <mergeCell ref="A100:E100"/>
    <mergeCell ref="F100:M100"/>
    <mergeCell ref="A101:H101"/>
    <mergeCell ref="B102:D102"/>
    <mergeCell ref="I102:N102"/>
    <mergeCell ref="B103:D103"/>
    <mergeCell ref="A76:K81"/>
    <mergeCell ref="L76:N81"/>
    <mergeCell ref="A82:N82"/>
    <mergeCell ref="A83:G83"/>
    <mergeCell ref="H83:K83"/>
    <mergeCell ref="L83:N83"/>
    <mergeCell ref="B106:D106"/>
    <mergeCell ref="A84:N84"/>
    <mergeCell ref="A98:E98"/>
    <mergeCell ref="F98:N98"/>
    <mergeCell ref="A99:E99"/>
    <mergeCell ref="F99:N99"/>
    <mergeCell ref="B104:D104"/>
    <mergeCell ref="B105:D105"/>
    <mergeCell ref="A85:N96"/>
  </mergeCells>
  <conditionalFormatting sqref="H83:K83">
    <cfRule type="containsText" dxfId="2042" priority="66" operator="containsText" text="SUBSANAR">
      <formula>NOT(ISERROR(SEARCH("SUBSANAR",H83)))</formula>
    </cfRule>
  </conditionalFormatting>
  <conditionalFormatting sqref="H83:L83 N42:O42 H4:H16 O43">
    <cfRule type="cellIs" dxfId="2041" priority="78" operator="equal">
      <formula>"NO CUMPLE"</formula>
    </cfRule>
    <cfRule type="cellIs" dxfId="2040" priority="79" operator="equal">
      <formula>"CUMPLE"</formula>
    </cfRule>
    <cfRule type="cellIs" dxfId="2039" priority="80" operator="equal">
      <formula>100</formula>
    </cfRule>
  </conditionalFormatting>
  <conditionalFormatting sqref="L45">
    <cfRule type="cellIs" dxfId="2038" priority="84" operator="equal">
      <formula>"NO CUMPLE"</formula>
    </cfRule>
    <cfRule type="cellIs" dxfId="2037" priority="85" operator="equal">
      <formula>"CUMPLE"</formula>
    </cfRule>
    <cfRule type="cellIs" dxfId="2036" priority="86" operator="equal">
      <formula>100</formula>
    </cfRule>
  </conditionalFormatting>
  <conditionalFormatting sqref="L49:L50">
    <cfRule type="cellIs" dxfId="2035" priority="90" operator="equal">
      <formula>"NO CUMPLE"</formula>
    </cfRule>
    <cfRule type="cellIs" dxfId="2034" priority="91" operator="equal">
      <formula>"CUMPLE"</formula>
    </cfRule>
    <cfRule type="cellIs" dxfId="2033" priority="92" operator="equal">
      <formula>100</formula>
    </cfRule>
  </conditionalFormatting>
  <conditionalFormatting sqref="L54">
    <cfRule type="cellIs" dxfId="2032" priority="70" operator="equal">
      <formula>"NO CUMPLE"</formula>
    </cfRule>
    <cfRule type="cellIs" dxfId="2031" priority="71" operator="equal">
      <formula>"CUMPLE"</formula>
    </cfRule>
    <cfRule type="cellIs" dxfId="2030" priority="72" operator="equal">
      <formula>100</formula>
    </cfRule>
  </conditionalFormatting>
  <conditionalFormatting sqref="L57">
    <cfRule type="cellIs" dxfId="2029" priority="81" operator="equal">
      <formula>"NO CUMPLE"</formula>
    </cfRule>
    <cfRule type="cellIs" dxfId="2028" priority="82" operator="equal">
      <formula>"CUMPLE"</formula>
    </cfRule>
    <cfRule type="cellIs" dxfId="2027" priority="83" operator="equal">
      <formula>100</formula>
    </cfRule>
  </conditionalFormatting>
  <conditionalFormatting sqref="L65">
    <cfRule type="cellIs" dxfId="2026" priority="67" operator="equal">
      <formula>"NO CUMPLE"</formula>
    </cfRule>
    <cfRule type="cellIs" dxfId="2025" priority="68" operator="equal">
      <formula>"CUMPLE"</formula>
    </cfRule>
    <cfRule type="cellIs" dxfId="2024" priority="69" operator="equal">
      <formula>100</formula>
    </cfRule>
  </conditionalFormatting>
  <conditionalFormatting sqref="N21:N23">
    <cfRule type="cellIs" dxfId="2023" priority="73" operator="equal">
      <formula>"NO"</formula>
    </cfRule>
    <cfRule type="cellIs" dxfId="2022" priority="74" operator="equal">
      <formula>"SI"</formula>
    </cfRule>
  </conditionalFormatting>
  <conditionalFormatting sqref="N24">
    <cfRule type="cellIs" dxfId="2021" priority="75" operator="equal">
      <formula>"NO CUMPLE"</formula>
    </cfRule>
    <cfRule type="cellIs" dxfId="2020" priority="76" operator="equal">
      <formula>"CUMPLE"</formula>
    </cfRule>
    <cfRule type="cellIs" dxfId="2019" priority="77" operator="equal">
      <formula>100</formula>
    </cfRule>
  </conditionalFormatting>
  <conditionalFormatting sqref="N40">
    <cfRule type="cellIs" dxfId="2018" priority="96" operator="equal">
      <formula>"NO CUMPLE"</formula>
    </cfRule>
    <cfRule type="cellIs" dxfId="2017" priority="97" operator="equal">
      <formula>"CUMPLE"</formula>
    </cfRule>
    <cfRule type="cellIs" dxfId="2016" priority="98" operator="equal">
      <formula>100</formula>
    </cfRule>
  </conditionalFormatting>
  <conditionalFormatting sqref="N46:O46">
    <cfRule type="cellIs" dxfId="2015" priority="93" operator="equal">
      <formula>"NO CUMPLE"</formula>
    </cfRule>
    <cfRule type="cellIs" dxfId="2014" priority="94" operator="equal">
      <formula>"CUMPLE"</formula>
    </cfRule>
    <cfRule type="cellIs" dxfId="2013" priority="95" operator="equal">
      <formula>100</formula>
    </cfRule>
  </conditionalFormatting>
  <conditionalFormatting sqref="O49:O50">
    <cfRule type="cellIs" dxfId="2012" priority="87" operator="equal">
      <formula>"NO CUMPLE"</formula>
    </cfRule>
    <cfRule type="cellIs" dxfId="2011" priority="88" operator="equal">
      <formula>"CUMPLE"</formula>
    </cfRule>
    <cfRule type="cellIs" dxfId="2010" priority="89" operator="equal">
      <formula>100</formula>
    </cfRule>
  </conditionalFormatting>
  <conditionalFormatting sqref="I33:J36">
    <cfRule type="cellIs" dxfId="2009" priority="65" stopIfTrue="1" operator="greaterThan">
      <formula>0</formula>
    </cfRule>
  </conditionalFormatting>
  <conditionalFormatting sqref="N100">
    <cfRule type="cellIs" dxfId="2008" priority="62" operator="equal">
      <formula>"NO CUMPLE"</formula>
    </cfRule>
    <cfRule type="cellIs" dxfId="2007" priority="63" operator="equal">
      <formula>"CUMPLE"</formula>
    </cfRule>
    <cfRule type="cellIs" dxfId="2006" priority="64" operator="equal">
      <formula>100</formula>
    </cfRule>
  </conditionalFormatting>
  <conditionalFormatting sqref="H103:H107">
    <cfRule type="cellIs" dxfId="2005" priority="59" operator="equal">
      <formula>"NO CUMPLE"</formula>
    </cfRule>
    <cfRule type="cellIs" dxfId="2004" priority="60" operator="equal">
      <formula>"CUMPLE"</formula>
    </cfRule>
    <cfRule type="cellIs" dxfId="2003" priority="61" operator="equal">
      <formula>100</formula>
    </cfRule>
  </conditionalFormatting>
  <conditionalFormatting sqref="H108">
    <cfRule type="cellIs" dxfId="2002" priority="56" operator="equal">
      <formula>"NO CUMPLE"</formula>
    </cfRule>
    <cfRule type="cellIs" dxfId="2001" priority="57" operator="equal">
      <formula>"CUMPLE"</formula>
    </cfRule>
    <cfRule type="cellIs" dxfId="2000" priority="58" operator="equal">
      <formula>100</formula>
    </cfRule>
  </conditionalFormatting>
  <conditionalFormatting sqref="G103:G107">
    <cfRule type="cellIs" dxfId="1999" priority="55" operator="equal">
      <formula>"CAUSAL DE RECHAZO L"</formula>
    </cfRule>
  </conditionalFormatting>
  <conditionalFormatting sqref="H6">
    <cfRule type="cellIs" dxfId="1998" priority="52" operator="equal">
      <formula>"NO CUMPLE"</formula>
    </cfRule>
    <cfRule type="cellIs" dxfId="1997" priority="53" operator="equal">
      <formula>"CUMPLE"</formula>
    </cfRule>
    <cfRule type="cellIs" dxfId="1996" priority="54" operator="equal">
      <formula>100</formula>
    </cfRule>
  </conditionalFormatting>
  <conditionalFormatting sqref="G33">
    <cfRule type="cellIs" dxfId="1995" priority="49" operator="equal">
      <formula>"NO CUMPLE"</formula>
    </cfRule>
    <cfRule type="cellIs" dxfId="1994" priority="50" operator="equal">
      <formula>"CUMPLE"</formula>
    </cfRule>
    <cfRule type="cellIs" dxfId="1993" priority="51" operator="equal">
      <formula>100</formula>
    </cfRule>
  </conditionalFormatting>
  <conditionalFormatting sqref="G34">
    <cfRule type="cellIs" dxfId="1992" priority="46" operator="equal">
      <formula>"NO CUMPLE"</formula>
    </cfRule>
    <cfRule type="cellIs" dxfId="1991" priority="47" operator="equal">
      <formula>"CUMPLE"</formula>
    </cfRule>
    <cfRule type="cellIs" dxfId="1990" priority="48" operator="equal">
      <formula>100</formula>
    </cfRule>
  </conditionalFormatting>
  <conditionalFormatting sqref="G36:G38">
    <cfRule type="cellIs" dxfId="1989" priority="43" operator="equal">
      <formula>"NO CUMPLE"</formula>
    </cfRule>
    <cfRule type="cellIs" dxfId="1988" priority="44" operator="equal">
      <formula>"CUMPLE"</formula>
    </cfRule>
    <cfRule type="cellIs" dxfId="1987" priority="45" operator="equal">
      <formula>100</formula>
    </cfRule>
  </conditionalFormatting>
  <conditionalFormatting sqref="F33">
    <cfRule type="cellIs" dxfId="1986" priority="40" operator="equal">
      <formula>"NO CUMPLE"</formula>
    </cfRule>
    <cfRule type="cellIs" dxfId="1985" priority="41" operator="equal">
      <formula>"CUMPLE"</formula>
    </cfRule>
    <cfRule type="cellIs" dxfId="1984" priority="42" operator="equal">
      <formula>100</formula>
    </cfRule>
  </conditionalFormatting>
  <conditionalFormatting sqref="F34">
    <cfRule type="cellIs" dxfId="1983" priority="37" operator="equal">
      <formula>"NO CUMPLE"</formula>
    </cfRule>
    <cfRule type="cellIs" dxfId="1982" priority="38" operator="equal">
      <formula>"CUMPLE"</formula>
    </cfRule>
    <cfRule type="cellIs" dxfId="1981" priority="39" operator="equal">
      <formula>100</formula>
    </cfRule>
  </conditionalFormatting>
  <conditionalFormatting sqref="F36:F38">
    <cfRule type="cellIs" dxfId="1980" priority="34" operator="equal">
      <formula>"NO CUMPLE"</formula>
    </cfRule>
    <cfRule type="cellIs" dxfId="1979" priority="35" operator="equal">
      <formula>"CUMPLE"</formula>
    </cfRule>
    <cfRule type="cellIs" dxfId="1978" priority="36" operator="equal">
      <formula>100</formula>
    </cfRule>
  </conditionalFormatting>
  <conditionalFormatting sqref="F41">
    <cfRule type="cellIs" dxfId="1977" priority="31" operator="equal">
      <formula>"NO CUMPLE"</formula>
    </cfRule>
    <cfRule type="cellIs" dxfId="1976" priority="32" operator="equal">
      <formula>"CUMPLE"</formula>
    </cfRule>
    <cfRule type="cellIs" dxfId="1975" priority="33" operator="equal">
      <formula>100</formula>
    </cfRule>
  </conditionalFormatting>
  <conditionalFormatting sqref="N33">
    <cfRule type="cellIs" dxfId="1974" priority="28" operator="equal">
      <formula>"NO CUMPLE"</formula>
    </cfRule>
    <cfRule type="cellIs" dxfId="1973" priority="29" operator="equal">
      <formula>"CUMPLE"</formula>
    </cfRule>
    <cfRule type="cellIs" dxfId="1972" priority="30" operator="equal">
      <formula>100</formula>
    </cfRule>
  </conditionalFormatting>
  <conditionalFormatting sqref="N34:N35">
    <cfRule type="cellIs" dxfId="1971" priority="25" operator="equal">
      <formula>"NO CUMPLE"</formula>
    </cfRule>
    <cfRule type="cellIs" dxfId="1970" priority="26" operator="equal">
      <formula>"CUMPLE"</formula>
    </cfRule>
    <cfRule type="cellIs" dxfId="1969" priority="27" operator="equal">
      <formula>100</formula>
    </cfRule>
  </conditionalFormatting>
  <conditionalFormatting sqref="N36 N38">
    <cfRule type="cellIs" dxfId="1968" priority="22" operator="equal">
      <formula>"NO CUMPLE"</formula>
    </cfRule>
    <cfRule type="cellIs" dxfId="1967" priority="23" operator="equal">
      <formula>"CUMPLE"</formula>
    </cfRule>
    <cfRule type="cellIs" dxfId="1966" priority="24" operator="equal">
      <formula>100</formula>
    </cfRule>
  </conditionalFormatting>
  <conditionalFormatting sqref="N37">
    <cfRule type="cellIs" dxfId="1965" priority="19" operator="equal">
      <formula>"NO CUMPLE"</formula>
    </cfRule>
    <cfRule type="cellIs" dxfId="1964" priority="20" operator="equal">
      <formula>"CUMPLE"</formula>
    </cfRule>
    <cfRule type="cellIs" dxfId="1963" priority="21" operator="equal">
      <formula>100</formula>
    </cfRule>
  </conditionalFormatting>
  <conditionalFormatting sqref="G41">
    <cfRule type="cellIs" dxfId="1962" priority="13" operator="equal">
      <formula>"NO CUMPLE"</formula>
    </cfRule>
    <cfRule type="cellIs" dxfId="1961" priority="14" operator="equal">
      <formula>"CUMPLE"</formula>
    </cfRule>
    <cfRule type="cellIs" dxfId="1960" priority="15" operator="equal">
      <formula>100</formula>
    </cfRule>
  </conditionalFormatting>
  <conditionalFormatting sqref="G35">
    <cfRule type="cellIs" dxfId="1959" priority="10" operator="equal">
      <formula>"NO CUMPLE"</formula>
    </cfRule>
    <cfRule type="cellIs" dxfId="1958" priority="11" operator="equal">
      <formula>"CUMPLE"</formula>
    </cfRule>
    <cfRule type="cellIs" dxfId="1957" priority="12" operator="equal">
      <formula>100</formula>
    </cfRule>
  </conditionalFormatting>
  <conditionalFormatting sqref="F35">
    <cfRule type="cellIs" dxfId="1956" priority="7" operator="equal">
      <formula>"NO CUMPLE"</formula>
    </cfRule>
    <cfRule type="cellIs" dxfId="1955" priority="8" operator="equal">
      <formula>"CUMPLE"</formula>
    </cfRule>
    <cfRule type="cellIs" dxfId="1954" priority="9" operator="equal">
      <formula>100</formula>
    </cfRule>
  </conditionalFormatting>
  <conditionalFormatting sqref="BA35">
    <cfRule type="cellIs" dxfId="1953" priority="4" operator="equal">
      <formula>"NO CUMPLE"</formula>
    </cfRule>
    <cfRule type="cellIs" dxfId="1952" priority="5" operator="equal">
      <formula>"CUMPLE"</formula>
    </cfRule>
    <cfRule type="cellIs" dxfId="1951" priority="6" operator="equal">
      <formula>100</formula>
    </cfRule>
  </conditionalFormatting>
  <conditionalFormatting sqref="N41">
    <cfRule type="cellIs" dxfId="1950" priority="1" operator="equal">
      <formula>"NO CUMPLE"</formula>
    </cfRule>
    <cfRule type="cellIs" dxfId="1949" priority="2" operator="equal">
      <formula>"CUMPLE"</formula>
    </cfRule>
    <cfRule type="cellIs" dxfId="1948" priority="3" operator="equal">
      <formula>100</formula>
    </cfRule>
  </conditionalFormatting>
  <dataValidations count="10">
    <dataValidation type="list" allowBlank="1" showInputMessage="1" showErrorMessage="1" error="SELECCIONE A QUIEN CORRESPONDE ESTA EXPERIENCIA (INTEGRANTE)_x000a_" sqref="H33:H38" xr:uid="{00000000-0002-0000-1B00-000000000000}">
      <formula1>$V$21:$V$25</formula1>
    </dataValidation>
    <dataValidation type="list" allowBlank="1" showInputMessage="1" showErrorMessage="1" sqref="N21:N23" xr:uid="{00000000-0002-0000-1B00-000001000000}">
      <formula1>$R$2:$R$3</formula1>
    </dataValidation>
    <dataValidation type="list" allowBlank="1" showInputMessage="1" showErrorMessage="1" error="debe ser.. CUMPLE O NO CUMPLE" sqref="L45" xr:uid="{00000000-0002-0000-1B00-000002000000}">
      <formula1>$Q$2:$Q$3</formula1>
    </dataValidation>
    <dataValidation type="list" allowBlank="1" showInputMessage="1" showErrorMessage="1" sqref="L49:L50" xr:uid="{00000000-0002-0000-1B00-000003000000}">
      <formula1>$Q$19:$Q$21</formula1>
    </dataValidation>
    <dataValidation type="list" allowBlank="1" showInputMessage="1" showErrorMessage="1" error="SELECCIONE EL PRESUPUESTO A EVALUAR, EN LA LISTA DESPEGABLE._x000a_" sqref="H28:J28" xr:uid="{00000000-0002-0000-1B00-000004000000}">
      <formula1>$A$97:$A$107</formula1>
    </dataValidation>
    <dataValidation type="list" allowBlank="1" showInputMessage="1" showErrorMessage="1" sqref="L57" xr:uid="{00000000-0002-0000-1B00-000005000000}">
      <formula1>$U$1:$U$3</formula1>
    </dataValidation>
    <dataValidation type="list" allowBlank="1" showInputMessage="1" showErrorMessage="1" sqref="U1:U2" xr:uid="{00000000-0002-0000-1B00-000006000000}">
      <formula1>$U$1:$U$2</formula1>
    </dataValidation>
    <dataValidation type="list" allowBlank="1" showInputMessage="1" showErrorMessage="1" sqref="N46 N24 H103:H108 N100 H4:H16 F33:G38 N33:N38 BA35" xr:uid="{00000000-0002-0000-1B00-000007000000}">
      <formula1>$Q$2:$Q$3</formula1>
    </dataValidation>
    <dataValidation type="list" allowBlank="1" showInputMessage="1" showErrorMessage="1" sqref="L54:N54 L65:N65" xr:uid="{00000000-0002-0000-1B00-000008000000}">
      <formula1>$T$1:$T$3</formula1>
    </dataValidation>
    <dataValidation type="list" allowBlank="1" showInputMessage="1" showErrorMessage="1" sqref="H83:K83" xr:uid="{00000000-0002-0000-1B00-000009000000}">
      <formula1>$Q$23:$Q$25</formula1>
    </dataValidation>
  </dataValidations>
  <pageMargins left="0.7" right="0.7" top="0.75" bottom="0.75" header="0.3" footer="0.3"/>
  <pageSetup orientation="portrait"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0000"/>
  </sheetPr>
  <dimension ref="A1:BE129"/>
  <sheetViews>
    <sheetView topLeftCell="A29" zoomScale="40" zoomScaleNormal="40" workbookViewId="0">
      <selection activeCell="A85" sqref="A85"/>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26</v>
      </c>
      <c r="B19" s="747" t="s">
        <v>462</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26.25" customHeight="1">
      <c r="A21" s="746"/>
      <c r="B21" s="748"/>
      <c r="C21" s="748"/>
      <c r="D21" s="748"/>
      <c r="E21" s="748"/>
      <c r="F21" s="748"/>
      <c r="G21" s="748"/>
      <c r="H21" s="751" t="s">
        <v>457</v>
      </c>
      <c r="I21" s="751"/>
      <c r="J21" s="368">
        <v>0.9</v>
      </c>
      <c r="K21" s="752" t="s">
        <v>34</v>
      </c>
      <c r="L21" s="752"/>
      <c r="M21" s="752"/>
      <c r="N21" s="368" t="s">
        <v>24</v>
      </c>
      <c r="O21" s="24" t="str">
        <f>+H21</f>
        <v>INGENIERIA MASTER S.A.S.</v>
      </c>
      <c r="P21" s="24"/>
      <c r="Q21" s="24">
        <v>0</v>
      </c>
      <c r="R21" s="24"/>
      <c r="S21" s="24"/>
      <c r="T21" s="24"/>
      <c r="U21" s="24"/>
      <c r="V21" s="369" t="str">
        <f>+H21</f>
        <v>INGENIERIA MASTER S.A.S.</v>
      </c>
      <c r="BA21" s="118"/>
    </row>
    <row r="22" spans="1:54" ht="32.25" customHeight="1">
      <c r="A22" s="746"/>
      <c r="B22" s="748"/>
      <c r="C22" s="748"/>
      <c r="D22" s="748"/>
      <c r="E22" s="748"/>
      <c r="F22" s="748"/>
      <c r="G22" s="748"/>
      <c r="H22" s="751" t="s">
        <v>461</v>
      </c>
      <c r="I22" s="751"/>
      <c r="J22" s="368">
        <v>0.1</v>
      </c>
      <c r="K22" s="752" t="s">
        <v>35</v>
      </c>
      <c r="L22" s="752"/>
      <c r="M22" s="752"/>
      <c r="N22" s="368" t="s">
        <v>24</v>
      </c>
      <c r="O22" s="24" t="str">
        <f>+H22</f>
        <v>INGENIERIA MATRIZ S.A.S.</v>
      </c>
      <c r="P22" s="24"/>
      <c r="Q22" s="24"/>
      <c r="R22" s="24"/>
      <c r="S22" s="24"/>
      <c r="T22" s="24"/>
      <c r="U22" s="24"/>
      <c r="V22" s="369" t="str">
        <f>+H22</f>
        <v>INGENIERIA MATRIZ S.A.S.</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f>+L27*40%</f>
        <v>210.56175353846152</v>
      </c>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85.25" customHeight="1" thickTop="1" thickBot="1">
      <c r="A33" s="354" t="s">
        <v>121</v>
      </c>
      <c r="B33" s="353">
        <v>1</v>
      </c>
      <c r="C33" s="352">
        <v>83</v>
      </c>
      <c r="D33" s="351" t="s">
        <v>460</v>
      </c>
      <c r="E33" s="350" t="s">
        <v>459</v>
      </c>
      <c r="F33" s="230" t="s">
        <v>6</v>
      </c>
      <c r="G33" s="230" t="s">
        <v>6</v>
      </c>
      <c r="H33" s="312" t="s">
        <v>457</v>
      </c>
      <c r="I33" s="348">
        <v>41162</v>
      </c>
      <c r="J33" s="347">
        <v>41542</v>
      </c>
      <c r="K33" s="391">
        <v>1346.86</v>
      </c>
      <c r="L33" s="345">
        <v>0.99</v>
      </c>
      <c r="M33" s="344">
        <f>IF(AND(F33="CUMPLE",G33="CUMPLE"),(K33*L33),0)</f>
        <v>1333.3914</v>
      </c>
      <c r="N33" s="230" t="s">
        <v>6</v>
      </c>
      <c r="O33" s="4"/>
      <c r="P33" s="4"/>
      <c r="Q33" s="16" t="str">
        <f>+IF(OR(N33="CUMPLE")*AND(M33&gt;=$Q$32),"CUMPLE","NO CUMPLE")</f>
        <v>CUMPLE</v>
      </c>
      <c r="R33" s="4"/>
      <c r="S33" s="12"/>
      <c r="U33" s="18">
        <v>2021</v>
      </c>
      <c r="V33" s="19">
        <v>908526</v>
      </c>
      <c r="BA33" s="323">
        <v>1995</v>
      </c>
      <c r="BB33" s="322">
        <v>118933.5</v>
      </c>
    </row>
    <row r="34" spans="1:55" ht="158.25" customHeight="1" thickBot="1">
      <c r="A34" s="354" t="s">
        <v>121</v>
      </c>
      <c r="B34" s="353">
        <v>2</v>
      </c>
      <c r="C34" s="352">
        <v>117</v>
      </c>
      <c r="D34" s="351" t="s">
        <v>78</v>
      </c>
      <c r="E34" s="350" t="s">
        <v>458</v>
      </c>
      <c r="F34" s="230" t="s">
        <v>6</v>
      </c>
      <c r="G34" s="230" t="s">
        <v>6</v>
      </c>
      <c r="H34" s="349" t="s">
        <v>457</v>
      </c>
      <c r="I34" s="348">
        <v>42948</v>
      </c>
      <c r="J34" s="347">
        <v>43160</v>
      </c>
      <c r="K34" s="391">
        <v>546.75</v>
      </c>
      <c r="L34" s="345">
        <v>0.5</v>
      </c>
      <c r="M34" s="344">
        <f>IF(AND(F34="CUMPLE",G34="CUMPLE"),(K34*L34),0)</f>
        <v>273.375</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c r="B35" s="353">
        <v>3</v>
      </c>
      <c r="C35" s="352"/>
      <c r="D35" s="351"/>
      <c r="E35" s="350"/>
      <c r="F35" s="230"/>
      <c r="G35" s="230"/>
      <c r="H35" s="349"/>
      <c r="I35" s="348"/>
      <c r="J35" s="347"/>
      <c r="K35" s="346"/>
      <c r="L35" s="345"/>
      <c r="M35" s="344">
        <f>IF(AND(F35="CUMPLE",G35="CUMPLE"),(K35*L35),0)</f>
        <v>0</v>
      </c>
      <c r="N35" s="230" t="s">
        <v>6</v>
      </c>
      <c r="O35" s="4"/>
      <c r="P35" s="4"/>
      <c r="Q35" s="16" t="str">
        <f>+IF(OR(N35="CUMPLE")*AND(M35&gt;=$Q$32),"CUMPLE","NO CUMPLE")</f>
        <v>NO CUMPLE</v>
      </c>
      <c r="R35" s="4"/>
      <c r="S35" s="12"/>
      <c r="U35" s="17">
        <v>2019</v>
      </c>
      <c r="V35" s="20">
        <v>828116</v>
      </c>
      <c r="BA35" s="323">
        <v>1997</v>
      </c>
      <c r="BB35" s="322">
        <v>172005</v>
      </c>
    </row>
    <row r="36" spans="1:55" ht="130.5" customHeight="1" thickBot="1">
      <c r="A36" s="354"/>
      <c r="B36" s="353">
        <v>4</v>
      </c>
      <c r="C36" s="352"/>
      <c r="D36" s="351"/>
      <c r="E36" s="350"/>
      <c r="F36" s="230"/>
      <c r="G36" s="230"/>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v>5</v>
      </c>
      <c r="C37" s="352"/>
      <c r="D37" s="351"/>
      <c r="E37" s="350"/>
      <c r="F37" s="230"/>
      <c r="G37" s="230"/>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1606.7664</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803.38319999999999</v>
      </c>
      <c r="N39" s="724"/>
      <c r="O39" s="4"/>
      <c r="P39" s="4"/>
      <c r="Q39" s="16"/>
      <c r="R39" s="4"/>
      <c r="S39" s="12"/>
      <c r="U39" s="17"/>
      <c r="V39" s="20"/>
      <c r="BA39" s="332">
        <v>2003</v>
      </c>
      <c r="BB39" s="331">
        <v>332000</v>
      </c>
    </row>
    <row r="40" spans="1:55" ht="103.5" customHeight="1" thickBot="1">
      <c r="A40" s="707" t="s">
        <v>54</v>
      </c>
      <c r="B40" s="708"/>
      <c r="C40" s="343">
        <f>+BA27</f>
        <v>263.2021919230769</v>
      </c>
      <c r="D40" s="709"/>
      <c r="E40" s="710"/>
      <c r="F40" s="230"/>
      <c r="G40" s="230" t="s">
        <v>26</v>
      </c>
      <c r="H40" s="342"/>
      <c r="I40" s="341"/>
      <c r="J40" s="341"/>
      <c r="K40" s="340"/>
      <c r="L40" s="339"/>
      <c r="M40" s="338"/>
      <c r="N40" s="230" t="s">
        <v>26</v>
      </c>
      <c r="O40" s="26"/>
      <c r="P40" s="4"/>
      <c r="Q40" s="16" t="str">
        <f>+IF(OR(N40="CUMPLE")*AND(M40&gt;=$Q$32),"CUMPLE","NO CUMPLE")</f>
        <v>NO 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INGENIERIA MASTER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INGENIERIA MATRIZ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26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0" t="s">
        <v>610</v>
      </c>
      <c r="B84" s="653"/>
      <c r="C84" s="653"/>
      <c r="D84" s="653"/>
      <c r="E84" s="653"/>
      <c r="F84" s="653"/>
      <c r="G84" s="653"/>
      <c r="H84" s="653"/>
      <c r="I84" s="653"/>
      <c r="J84" s="653"/>
      <c r="K84" s="653"/>
      <c r="L84" s="653"/>
      <c r="M84" s="653"/>
      <c r="N84" s="654"/>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3">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v>
      </c>
      <c r="G104" s="312" t="str">
        <f>+IF(F104&gt;E104, "CAUSAL DE RECHAZO M", "CUMPLE")</f>
        <v>CUMPLE</v>
      </c>
      <c r="H104" s="311" t="s">
        <v>6</v>
      </c>
    </row>
    <row r="105" spans="1:16" ht="39" customHeight="1">
      <c r="A105" s="315">
        <v>4</v>
      </c>
      <c r="B105" s="690" t="s">
        <v>140</v>
      </c>
      <c r="C105" s="650"/>
      <c r="D105" s="651"/>
      <c r="E105" s="316">
        <v>77258613</v>
      </c>
      <c r="F105" s="313">
        <v>77258612</v>
      </c>
      <c r="G105" s="312" t="str">
        <f>+IF(F105&gt;E105, "CAUSAL DE RECHAZO M", "CUMPLE")</f>
        <v>CUMPLE</v>
      </c>
      <c r="H105" s="311" t="s">
        <v>6</v>
      </c>
    </row>
    <row r="106" spans="1:16" ht="46.5" customHeight="1">
      <c r="A106" s="315">
        <v>5</v>
      </c>
      <c r="B106" s="667" t="s">
        <v>84</v>
      </c>
      <c r="C106" s="667"/>
      <c r="D106" s="667"/>
      <c r="E106" s="314">
        <v>684325699</v>
      </c>
      <c r="F106" s="313">
        <v>684325698</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947" priority="55" operator="containsText" text="SUBSANAR">
      <formula>NOT(ISERROR(SEARCH("SUBSANAR",H82)))</formula>
    </cfRule>
  </conditionalFormatting>
  <conditionalFormatting sqref="H82:L82 N41:O41 H4:H16 O42">
    <cfRule type="cellIs" dxfId="1946" priority="67" operator="equal">
      <formula>"NO CUMPLE"</formula>
    </cfRule>
    <cfRule type="cellIs" dxfId="1945" priority="68" operator="equal">
      <formula>"CUMPLE"</formula>
    </cfRule>
    <cfRule type="cellIs" dxfId="1944" priority="69" operator="equal">
      <formula>100</formula>
    </cfRule>
  </conditionalFormatting>
  <conditionalFormatting sqref="L44">
    <cfRule type="cellIs" dxfId="1943" priority="73" operator="equal">
      <formula>"NO CUMPLE"</formula>
    </cfRule>
    <cfRule type="cellIs" dxfId="1942" priority="74" operator="equal">
      <formula>"CUMPLE"</formula>
    </cfRule>
    <cfRule type="cellIs" dxfId="1941" priority="75" operator="equal">
      <formula>100</formula>
    </cfRule>
  </conditionalFormatting>
  <conditionalFormatting sqref="L48:L49">
    <cfRule type="cellIs" dxfId="1940" priority="79" operator="equal">
      <formula>"NO CUMPLE"</formula>
    </cfRule>
    <cfRule type="cellIs" dxfId="1939" priority="80" operator="equal">
      <formula>"CUMPLE"</formula>
    </cfRule>
    <cfRule type="cellIs" dxfId="1938" priority="81" operator="equal">
      <formula>100</formula>
    </cfRule>
  </conditionalFormatting>
  <conditionalFormatting sqref="L53">
    <cfRule type="cellIs" dxfId="1937" priority="59" operator="equal">
      <formula>"NO CUMPLE"</formula>
    </cfRule>
    <cfRule type="cellIs" dxfId="1936" priority="60" operator="equal">
      <formula>"CUMPLE"</formula>
    </cfRule>
    <cfRule type="cellIs" dxfId="1935" priority="61" operator="equal">
      <formula>100</formula>
    </cfRule>
  </conditionalFormatting>
  <conditionalFormatting sqref="L56">
    <cfRule type="cellIs" dxfId="1934" priority="70" operator="equal">
      <formula>"NO CUMPLE"</formula>
    </cfRule>
    <cfRule type="cellIs" dxfId="1933" priority="71" operator="equal">
      <formula>"CUMPLE"</formula>
    </cfRule>
    <cfRule type="cellIs" dxfId="1932" priority="72" operator="equal">
      <formula>100</formula>
    </cfRule>
  </conditionalFormatting>
  <conditionalFormatting sqref="L64">
    <cfRule type="cellIs" dxfId="1931" priority="56" operator="equal">
      <formula>"NO CUMPLE"</formula>
    </cfRule>
    <cfRule type="cellIs" dxfId="1930" priority="57" operator="equal">
      <formula>"CUMPLE"</formula>
    </cfRule>
    <cfRule type="cellIs" dxfId="1929" priority="58" operator="equal">
      <formula>100</formula>
    </cfRule>
  </conditionalFormatting>
  <conditionalFormatting sqref="N21:N23">
    <cfRule type="cellIs" dxfId="1928" priority="62" operator="equal">
      <formula>"NO"</formula>
    </cfRule>
    <cfRule type="cellIs" dxfId="1927" priority="63" operator="equal">
      <formula>"SI"</formula>
    </cfRule>
  </conditionalFormatting>
  <conditionalFormatting sqref="N24">
    <cfRule type="cellIs" dxfId="1926" priority="64" operator="equal">
      <formula>"NO CUMPLE"</formula>
    </cfRule>
    <cfRule type="cellIs" dxfId="1925" priority="65" operator="equal">
      <formula>"CUMPLE"</formula>
    </cfRule>
    <cfRule type="cellIs" dxfId="1924" priority="66" operator="equal">
      <formula>100</formula>
    </cfRule>
  </conditionalFormatting>
  <conditionalFormatting sqref="N39">
    <cfRule type="cellIs" dxfId="1923" priority="85" operator="equal">
      <formula>"NO CUMPLE"</formula>
    </cfRule>
    <cfRule type="cellIs" dxfId="1922" priority="86" operator="equal">
      <formula>"CUMPLE"</formula>
    </cfRule>
    <cfRule type="cellIs" dxfId="1921" priority="87" operator="equal">
      <formula>100</formula>
    </cfRule>
  </conditionalFormatting>
  <conditionalFormatting sqref="N45:O45">
    <cfRule type="cellIs" dxfId="1920" priority="82" operator="equal">
      <formula>"NO CUMPLE"</formula>
    </cfRule>
    <cfRule type="cellIs" dxfId="1919" priority="83" operator="equal">
      <formula>"CUMPLE"</formula>
    </cfRule>
    <cfRule type="cellIs" dxfId="1918" priority="84" operator="equal">
      <formula>100</formula>
    </cfRule>
  </conditionalFormatting>
  <conditionalFormatting sqref="O48:O49">
    <cfRule type="cellIs" dxfId="1917" priority="76" operator="equal">
      <formula>"NO CUMPLE"</formula>
    </cfRule>
    <cfRule type="cellIs" dxfId="1916" priority="77" operator="equal">
      <formula>"CUMPLE"</formula>
    </cfRule>
    <cfRule type="cellIs" dxfId="1915" priority="78" operator="equal">
      <formula>100</formula>
    </cfRule>
  </conditionalFormatting>
  <conditionalFormatting sqref="I35:J35">
    <cfRule type="cellIs" dxfId="1914" priority="54" stopIfTrue="1" operator="greaterThan">
      <formula>0</formula>
    </cfRule>
  </conditionalFormatting>
  <conditionalFormatting sqref="N99">
    <cfRule type="cellIs" dxfId="1913" priority="51" operator="equal">
      <formula>"NO CUMPLE"</formula>
    </cfRule>
    <cfRule type="cellIs" dxfId="1912" priority="52" operator="equal">
      <formula>"CUMPLE"</formula>
    </cfRule>
    <cfRule type="cellIs" dxfId="1911" priority="53" operator="equal">
      <formula>100</formula>
    </cfRule>
  </conditionalFormatting>
  <conditionalFormatting sqref="H102:H106">
    <cfRule type="cellIs" dxfId="1910" priority="48" operator="equal">
      <formula>"NO CUMPLE"</formula>
    </cfRule>
    <cfRule type="cellIs" dxfId="1909" priority="49" operator="equal">
      <formula>"CUMPLE"</formula>
    </cfRule>
    <cfRule type="cellIs" dxfId="1908" priority="50" operator="equal">
      <formula>100</formula>
    </cfRule>
  </conditionalFormatting>
  <conditionalFormatting sqref="H107">
    <cfRule type="cellIs" dxfId="1907" priority="45" operator="equal">
      <formula>"NO CUMPLE"</formula>
    </cfRule>
    <cfRule type="cellIs" dxfId="1906" priority="46" operator="equal">
      <formula>"CUMPLE"</formula>
    </cfRule>
    <cfRule type="cellIs" dxfId="1905" priority="47" operator="equal">
      <formula>100</formula>
    </cfRule>
  </conditionalFormatting>
  <conditionalFormatting sqref="G102:G106">
    <cfRule type="cellIs" dxfId="1904" priority="44" operator="equal">
      <formula>"CAUSAL DE RECHAZO L"</formula>
    </cfRule>
  </conditionalFormatting>
  <conditionalFormatting sqref="H6">
    <cfRule type="cellIs" dxfId="1903" priority="41" operator="equal">
      <formula>"NO CUMPLE"</formula>
    </cfRule>
    <cfRule type="cellIs" dxfId="1902" priority="42" operator="equal">
      <formula>"CUMPLE"</formula>
    </cfRule>
    <cfRule type="cellIs" dxfId="1901" priority="43" operator="equal">
      <formula>100</formula>
    </cfRule>
  </conditionalFormatting>
  <conditionalFormatting sqref="G33">
    <cfRule type="cellIs" dxfId="1900" priority="38" operator="equal">
      <formula>"NO CUMPLE"</formula>
    </cfRule>
    <cfRule type="cellIs" dxfId="1899" priority="39" operator="equal">
      <formula>"CUMPLE"</formula>
    </cfRule>
    <cfRule type="cellIs" dxfId="1898" priority="40" operator="equal">
      <formula>100</formula>
    </cfRule>
  </conditionalFormatting>
  <conditionalFormatting sqref="G34">
    <cfRule type="cellIs" dxfId="1897" priority="35" operator="equal">
      <formula>"NO CUMPLE"</formula>
    </cfRule>
    <cfRule type="cellIs" dxfId="1896" priority="36" operator="equal">
      <formula>"CUMPLE"</formula>
    </cfRule>
    <cfRule type="cellIs" dxfId="1895" priority="37" operator="equal">
      <formula>100</formula>
    </cfRule>
  </conditionalFormatting>
  <conditionalFormatting sqref="G35:G37">
    <cfRule type="cellIs" dxfId="1894" priority="32" operator="equal">
      <formula>"NO CUMPLE"</formula>
    </cfRule>
    <cfRule type="cellIs" dxfId="1893" priority="33" operator="equal">
      <formula>"CUMPLE"</formula>
    </cfRule>
    <cfRule type="cellIs" dxfId="1892" priority="34" operator="equal">
      <formula>100</formula>
    </cfRule>
  </conditionalFormatting>
  <conditionalFormatting sqref="F33">
    <cfRule type="cellIs" dxfId="1891" priority="29" operator="equal">
      <formula>"NO CUMPLE"</formula>
    </cfRule>
    <cfRule type="cellIs" dxfId="1890" priority="30" operator="equal">
      <formula>"CUMPLE"</formula>
    </cfRule>
    <cfRule type="cellIs" dxfId="1889" priority="31" operator="equal">
      <formula>100</formula>
    </cfRule>
  </conditionalFormatting>
  <conditionalFormatting sqref="F34">
    <cfRule type="cellIs" dxfId="1888" priority="26" operator="equal">
      <formula>"NO CUMPLE"</formula>
    </cfRule>
    <cfRule type="cellIs" dxfId="1887" priority="27" operator="equal">
      <formula>"CUMPLE"</formula>
    </cfRule>
    <cfRule type="cellIs" dxfId="1886" priority="28" operator="equal">
      <formula>100</formula>
    </cfRule>
  </conditionalFormatting>
  <conditionalFormatting sqref="F35:F37">
    <cfRule type="cellIs" dxfId="1885" priority="23" operator="equal">
      <formula>"NO CUMPLE"</formula>
    </cfRule>
    <cfRule type="cellIs" dxfId="1884" priority="24" operator="equal">
      <formula>"CUMPLE"</formula>
    </cfRule>
    <cfRule type="cellIs" dxfId="1883" priority="25" operator="equal">
      <formula>100</formula>
    </cfRule>
  </conditionalFormatting>
  <conditionalFormatting sqref="F40">
    <cfRule type="cellIs" dxfId="1882" priority="20" operator="equal">
      <formula>"NO CUMPLE"</formula>
    </cfRule>
    <cfRule type="cellIs" dxfId="1881" priority="21" operator="equal">
      <formula>"CUMPLE"</formula>
    </cfRule>
    <cfRule type="cellIs" dxfId="1880" priority="22" operator="equal">
      <formula>100</formula>
    </cfRule>
  </conditionalFormatting>
  <conditionalFormatting sqref="N33">
    <cfRule type="cellIs" dxfId="1879" priority="17" operator="equal">
      <formula>"NO CUMPLE"</formula>
    </cfRule>
    <cfRule type="cellIs" dxfId="1878" priority="18" operator="equal">
      <formula>"CUMPLE"</formula>
    </cfRule>
    <cfRule type="cellIs" dxfId="1877" priority="19" operator="equal">
      <formula>100</formula>
    </cfRule>
  </conditionalFormatting>
  <conditionalFormatting sqref="N34">
    <cfRule type="cellIs" dxfId="1876" priority="14" operator="equal">
      <formula>"NO CUMPLE"</formula>
    </cfRule>
    <cfRule type="cellIs" dxfId="1875" priority="15" operator="equal">
      <formula>"CUMPLE"</formula>
    </cfRule>
    <cfRule type="cellIs" dxfId="1874" priority="16" operator="equal">
      <formula>100</formula>
    </cfRule>
  </conditionalFormatting>
  <conditionalFormatting sqref="N35 N37">
    <cfRule type="cellIs" dxfId="1873" priority="11" operator="equal">
      <formula>"NO CUMPLE"</formula>
    </cfRule>
    <cfRule type="cellIs" dxfId="1872" priority="12" operator="equal">
      <formula>"CUMPLE"</formula>
    </cfRule>
    <cfRule type="cellIs" dxfId="1871" priority="13" operator="equal">
      <formula>100</formula>
    </cfRule>
  </conditionalFormatting>
  <conditionalFormatting sqref="N36">
    <cfRule type="cellIs" dxfId="1870" priority="8" operator="equal">
      <formula>"NO CUMPLE"</formula>
    </cfRule>
    <cfRule type="cellIs" dxfId="1869" priority="9" operator="equal">
      <formula>"CUMPLE"</formula>
    </cfRule>
    <cfRule type="cellIs" dxfId="1868" priority="10" operator="equal">
      <formula>100</formula>
    </cfRule>
  </conditionalFormatting>
  <conditionalFormatting sqref="N40">
    <cfRule type="cellIs" dxfId="1867" priority="5" operator="equal">
      <formula>"NO CUMPLE"</formula>
    </cfRule>
    <cfRule type="cellIs" dxfId="1866" priority="6" operator="equal">
      <formula>"CUMPLE"</formula>
    </cfRule>
    <cfRule type="cellIs" dxfId="1865" priority="7" operator="equal">
      <formula>100</formula>
    </cfRule>
  </conditionalFormatting>
  <conditionalFormatting sqref="G40">
    <cfRule type="cellIs" dxfId="1864" priority="2" operator="equal">
      <formula>"NO CUMPLE"</formula>
    </cfRule>
    <cfRule type="cellIs" dxfId="1863" priority="3" operator="equal">
      <formula>"CUMPLE"</formula>
    </cfRule>
    <cfRule type="cellIs" dxfId="1862" priority="4" operator="equal">
      <formula>100</formula>
    </cfRule>
  </conditionalFormatting>
  <conditionalFormatting sqref="I33:J34">
    <cfRule type="cellIs" dxfId="1861" priority="1" stopIfTrue="1" operator="greaterThan">
      <formula>0</formula>
    </cfRule>
  </conditionalFormatting>
  <dataValidations count="10">
    <dataValidation type="list" allowBlank="1" showInputMessage="1" showErrorMessage="1" sqref="H82:K82" xr:uid="{00000000-0002-0000-1C00-000000000000}">
      <formula1>$Q$23:$Q$25</formula1>
    </dataValidation>
    <dataValidation type="list" allowBlank="1" showInputMessage="1" showErrorMessage="1" sqref="L53:N53 L64:N64" xr:uid="{00000000-0002-0000-1C00-000001000000}">
      <formula1>$T$1:$T$3</formula1>
    </dataValidation>
    <dataValidation type="list" allowBlank="1" showInputMessage="1" showErrorMessage="1" sqref="N45 N24 N33:N37 N99 H4:H16 F33:G37 H102:H107" xr:uid="{00000000-0002-0000-1C00-000002000000}">
      <formula1>$Q$2:$Q$3</formula1>
    </dataValidation>
    <dataValidation type="list" allowBlank="1" showInputMessage="1" showErrorMessage="1" sqref="U1:U2" xr:uid="{00000000-0002-0000-1C00-000003000000}">
      <formula1>$U$1:$U$2</formula1>
    </dataValidation>
    <dataValidation type="list" allowBlank="1" showInputMessage="1" showErrorMessage="1" sqref="L56" xr:uid="{00000000-0002-0000-1C00-000004000000}">
      <formula1>$U$1:$U$3</formula1>
    </dataValidation>
    <dataValidation type="list" allowBlank="1" showInputMessage="1" showErrorMessage="1" error="SELECCIONE EL PRESUPUESTO A EVALUAR, EN LA LISTA DESPEGABLE._x000a_" sqref="H28:J28" xr:uid="{00000000-0002-0000-1C00-000005000000}">
      <formula1>$A$96:$A$106</formula1>
    </dataValidation>
    <dataValidation type="list" allowBlank="1" showInputMessage="1" showErrorMessage="1" sqref="L48:L49" xr:uid="{00000000-0002-0000-1C00-000006000000}">
      <formula1>$Q$19:$Q$21</formula1>
    </dataValidation>
    <dataValidation type="list" allowBlank="1" showInputMessage="1" showErrorMessage="1" error="debe ser.. CUMPLE O NO CUMPLE" sqref="L44" xr:uid="{00000000-0002-0000-1C00-000007000000}">
      <formula1>$Q$2:$Q$3</formula1>
    </dataValidation>
    <dataValidation type="list" allowBlank="1" showInputMessage="1" showErrorMessage="1" sqref="N21:N23" xr:uid="{00000000-0002-0000-1C00-000008000000}">
      <formula1>$R$2:$R$3</formula1>
    </dataValidation>
    <dataValidation type="list" allowBlank="1" showInputMessage="1" showErrorMessage="1" error="SELECCIONE A QUIEN CORRESPONDE ESTA EXPERIENCIA (INTEGRANTE)_x000a_" sqref="H33:H37" xr:uid="{00000000-0002-0000-1C00-000009000000}">
      <formula1>$V$21:$V$25</formula1>
    </dataValidation>
  </dataValidations>
  <pageMargins left="0.7" right="0.7" top="0.75" bottom="0.75" header="0.3" footer="0.3"/>
  <pageSetup orientation="portrait"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BE129"/>
  <sheetViews>
    <sheetView topLeftCell="A36" zoomScale="40" zoomScaleNormal="40" workbookViewId="0">
      <selection activeCell="A42" sqref="A42:N42"/>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27</v>
      </c>
      <c r="B19" s="747" t="s">
        <v>471</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26.25" customHeight="1">
      <c r="A21" s="746"/>
      <c r="B21" s="748"/>
      <c r="C21" s="748"/>
      <c r="D21" s="748"/>
      <c r="E21" s="748"/>
      <c r="F21" s="748"/>
      <c r="G21" s="748"/>
      <c r="H21" s="751" t="s">
        <v>468</v>
      </c>
      <c r="I21" s="751"/>
      <c r="J21" s="368">
        <v>0.5</v>
      </c>
      <c r="K21" s="752" t="s">
        <v>34</v>
      </c>
      <c r="L21" s="752"/>
      <c r="M21" s="752"/>
      <c r="N21" s="368" t="s">
        <v>24</v>
      </c>
      <c r="O21" s="24" t="str">
        <f>+H21</f>
        <v>GAVINCO INGENIEROS CONSULTORES S.A.S</v>
      </c>
      <c r="P21" s="24"/>
      <c r="Q21" s="24">
        <v>0</v>
      </c>
      <c r="R21" s="24"/>
      <c r="S21" s="24"/>
      <c r="T21" s="24"/>
      <c r="U21" s="24"/>
      <c r="V21" s="369" t="str">
        <f>+H21</f>
        <v>GAVINCO INGENIEROS CONSULTORES S.A.S</v>
      </c>
      <c r="BA21" s="118"/>
    </row>
    <row r="22" spans="1:54" ht="32.25" customHeight="1">
      <c r="A22" s="746"/>
      <c r="B22" s="748"/>
      <c r="C22" s="748"/>
      <c r="D22" s="748"/>
      <c r="E22" s="748"/>
      <c r="F22" s="748"/>
      <c r="G22" s="748"/>
      <c r="H22" s="751" t="s">
        <v>463</v>
      </c>
      <c r="I22" s="751"/>
      <c r="J22" s="368">
        <v>0.5</v>
      </c>
      <c r="K22" s="752" t="s">
        <v>35</v>
      </c>
      <c r="L22" s="752"/>
      <c r="M22" s="752"/>
      <c r="N22" s="368" t="s">
        <v>24</v>
      </c>
      <c r="O22" s="24" t="str">
        <f>+H22</f>
        <v>ING INGENIERÍA S.A.S</v>
      </c>
      <c r="P22" s="24"/>
      <c r="Q22" s="24"/>
      <c r="R22" s="24"/>
      <c r="S22" s="24"/>
      <c r="T22" s="24"/>
      <c r="U22" s="24"/>
      <c r="V22" s="369" t="str">
        <f>+H22</f>
        <v>ING INGENIERÍA S.A.S</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206.25" customHeight="1" thickTop="1" thickBot="1">
      <c r="A33" s="354" t="s">
        <v>121</v>
      </c>
      <c r="B33" s="353" t="s">
        <v>470</v>
      </c>
      <c r="C33" s="352">
        <v>143</v>
      </c>
      <c r="D33" s="351" t="s">
        <v>78</v>
      </c>
      <c r="E33" s="392" t="s">
        <v>469</v>
      </c>
      <c r="F33" s="230" t="s">
        <v>6</v>
      </c>
      <c r="G33" s="230" t="s">
        <v>6</v>
      </c>
      <c r="H33" s="312" t="s">
        <v>468</v>
      </c>
      <c r="I33" s="348">
        <v>43521</v>
      </c>
      <c r="J33" s="347">
        <v>44006</v>
      </c>
      <c r="K33" s="346">
        <v>848.52</v>
      </c>
      <c r="L33" s="345">
        <v>1</v>
      </c>
      <c r="M33" s="344">
        <f>IF(AND(F33="CUMPLE",G33="CUMPLE"),(K33*L33),0)</f>
        <v>848.52</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354" t="s">
        <v>121</v>
      </c>
      <c r="B34" s="353" t="s">
        <v>467</v>
      </c>
      <c r="C34" s="352">
        <v>21</v>
      </c>
      <c r="D34" s="351" t="s">
        <v>147</v>
      </c>
      <c r="E34" s="392" t="s">
        <v>466</v>
      </c>
      <c r="F34" s="230" t="s">
        <v>6</v>
      </c>
      <c r="G34" s="230" t="s">
        <v>6</v>
      </c>
      <c r="H34" s="349" t="s">
        <v>463</v>
      </c>
      <c r="I34" s="348">
        <v>39104</v>
      </c>
      <c r="J34" s="347">
        <v>39865</v>
      </c>
      <c r="K34" s="346">
        <v>2127.12</v>
      </c>
      <c r="L34" s="345">
        <v>0.75</v>
      </c>
      <c r="M34" s="344">
        <f>IF(AND(F34="CUMPLE",G34="CUMPLE"),(K34*L34),0)</f>
        <v>1595.34</v>
      </c>
      <c r="N34" s="230" t="s">
        <v>6</v>
      </c>
      <c r="O34" s="4"/>
      <c r="P34" s="4"/>
      <c r="Q34" s="16" t="str">
        <f>+IF(OR(N34="CUMPLE")*AND(M34&gt;=$Q$32),"CUMPLE","NO CUMPLE")</f>
        <v>CUMPLE</v>
      </c>
      <c r="R34" s="4"/>
      <c r="S34" s="12"/>
      <c r="U34" s="17">
        <v>2020</v>
      </c>
      <c r="V34" s="20">
        <v>877803</v>
      </c>
      <c r="BA34" s="323">
        <v>1996</v>
      </c>
      <c r="BB34" s="322">
        <v>142125</v>
      </c>
    </row>
    <row r="35" spans="1:55" ht="138.75" customHeight="1" thickBot="1">
      <c r="A35" s="354" t="s">
        <v>121</v>
      </c>
      <c r="B35" s="353" t="s">
        <v>465</v>
      </c>
      <c r="C35" s="352">
        <v>35</v>
      </c>
      <c r="D35" s="351" t="s">
        <v>147</v>
      </c>
      <c r="E35" s="392" t="s">
        <v>464</v>
      </c>
      <c r="F35" s="230" t="s">
        <v>6</v>
      </c>
      <c r="G35" s="230" t="s">
        <v>6</v>
      </c>
      <c r="H35" s="349" t="s">
        <v>463</v>
      </c>
      <c r="I35" s="348">
        <v>39037</v>
      </c>
      <c r="J35" s="347">
        <v>39290</v>
      </c>
      <c r="K35" s="346">
        <v>403.84</v>
      </c>
      <c r="L35" s="345">
        <v>1</v>
      </c>
      <c r="M35" s="344">
        <f>IF(AND(F35="CUMPLE",G35="CUMPLE"),(K35*L35),0)</f>
        <v>403.84</v>
      </c>
      <c r="N35" s="230" t="s">
        <v>6</v>
      </c>
      <c r="O35" s="4"/>
      <c r="P35" s="4"/>
      <c r="Q35" s="16" t="str">
        <f>+IF(OR(N35="CUMPLE")*AND(M35&gt;=$Q$32),"CUMPLE","NO CUMPLE")</f>
        <v>CUMPLE</v>
      </c>
      <c r="R35" s="4"/>
      <c r="S35" s="12"/>
      <c r="U35" s="17">
        <v>2019</v>
      </c>
      <c r="V35" s="20">
        <v>828116</v>
      </c>
      <c r="BA35" s="323">
        <v>1997</v>
      </c>
      <c r="BB35" s="322">
        <v>172005</v>
      </c>
    </row>
    <row r="36" spans="1:55" ht="130.5" customHeight="1" thickBot="1">
      <c r="A36" s="354"/>
      <c r="B36" s="353">
        <v>4</v>
      </c>
      <c r="C36" s="352"/>
      <c r="D36" s="351"/>
      <c r="E36" s="350"/>
      <c r="F36" s="230" t="s">
        <v>6</v>
      </c>
      <c r="G36" s="230" t="s">
        <v>6</v>
      </c>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v>5</v>
      </c>
      <c r="C37" s="352"/>
      <c r="D37" s="351"/>
      <c r="E37" s="350"/>
      <c r="F37" s="230" t="s">
        <v>6</v>
      </c>
      <c r="G37" s="230" t="s">
        <v>6</v>
      </c>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2847.7</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949.23333333333323</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+E33</f>
        <v>INTERVENTORÍA  ESTUDIOS  Y DISEÑOS DE ING Y CONSTRUCCIÓN DE INFRAEST COMPLEMENTARIA, CERRAMIENTOS, PLATAFORMA Y GESTIÓN SOCIAL, PREDIAL, AMBIENTAL Y LOS ESTUDIOS Y DISEÑOS DE INGENIERÍA REHABILITACIÓN DE LA PISTA APTO PASTO</v>
      </c>
      <c r="E40" s="710"/>
      <c r="F40" s="230" t="str">
        <f>+F33</f>
        <v>CUMPLE</v>
      </c>
      <c r="G40" s="230" t="str">
        <f>+G33</f>
        <v>CUMPLE</v>
      </c>
      <c r="H40" s="342" t="str">
        <f>+H34</f>
        <v>ING INGENIERÍA S.A.S</v>
      </c>
      <c r="I40" s="341">
        <f>+I33</f>
        <v>43521</v>
      </c>
      <c r="J40" s="341">
        <f>+J33</f>
        <v>44006</v>
      </c>
      <c r="K40" s="340">
        <f>+K33</f>
        <v>848.52</v>
      </c>
      <c r="L40" s="339">
        <f>+L33</f>
        <v>1</v>
      </c>
      <c r="M40" s="338">
        <f>+M33</f>
        <v>848.52</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GAVINCO INGENIEROS CONSULTORES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ING INGENIERÍA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52" t="s">
        <v>562</v>
      </c>
      <c r="B84" s="653"/>
      <c r="C84" s="653"/>
      <c r="D84" s="653"/>
      <c r="E84" s="653"/>
      <c r="F84" s="653"/>
      <c r="G84" s="653"/>
      <c r="H84" s="653"/>
      <c r="I84" s="653"/>
      <c r="J84" s="653"/>
      <c r="K84" s="653"/>
      <c r="L84" s="653"/>
      <c r="M84" s="653"/>
      <c r="N84" s="654"/>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6">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6">
        <v>376740000</v>
      </c>
      <c r="G103" s="312" t="str">
        <f>+IF(F103&gt;E103, "CAUSAL DE RECHAZO M", "CUMPLE")</f>
        <v>CUMPLE</v>
      </c>
      <c r="H103" s="311" t="s">
        <v>6</v>
      </c>
      <c r="N103" s="7"/>
      <c r="O103" s="10"/>
      <c r="P103" s="10"/>
    </row>
    <row r="104" spans="1:16" ht="54" customHeight="1">
      <c r="A104" s="315">
        <v>3</v>
      </c>
      <c r="B104" s="679" t="s">
        <v>138</v>
      </c>
      <c r="C104" s="679"/>
      <c r="D104" s="679"/>
      <c r="E104" s="316">
        <v>105000000</v>
      </c>
      <c r="F104" s="316">
        <v>105000000</v>
      </c>
      <c r="G104" s="312" t="str">
        <f>+IF(F104&gt;E104, "CAUSAL DE RECHAZO M", "CUMPLE")</f>
        <v>CUMPLE</v>
      </c>
      <c r="H104" s="311" t="s">
        <v>6</v>
      </c>
    </row>
    <row r="105" spans="1:16" ht="39" customHeight="1">
      <c r="A105" s="315">
        <v>4</v>
      </c>
      <c r="B105" s="690" t="s">
        <v>140</v>
      </c>
      <c r="C105" s="650"/>
      <c r="D105" s="651"/>
      <c r="E105" s="316">
        <v>77258613</v>
      </c>
      <c r="F105" s="316">
        <v>77258000</v>
      </c>
      <c r="G105" s="312" t="str">
        <f>+IF(F105&gt;E105, "CAUSAL DE RECHAZO M", "CUMPLE")</f>
        <v>CUMPLE</v>
      </c>
      <c r="H105" s="311" t="s">
        <v>6</v>
      </c>
    </row>
    <row r="106" spans="1:16" ht="46.5" customHeight="1">
      <c r="A106" s="315">
        <v>5</v>
      </c>
      <c r="B106" s="667" t="s">
        <v>84</v>
      </c>
      <c r="C106" s="667"/>
      <c r="D106" s="667"/>
      <c r="E106" s="314">
        <v>684325699</v>
      </c>
      <c r="F106" s="313">
        <v>684324970</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860" priority="54" operator="containsText" text="SUBSANAR">
      <formula>NOT(ISERROR(SEARCH("SUBSANAR",H82)))</formula>
    </cfRule>
  </conditionalFormatting>
  <conditionalFormatting sqref="H82:L82 N41:O41 H4:H16 O42">
    <cfRule type="cellIs" dxfId="1859" priority="66" operator="equal">
      <formula>"NO CUMPLE"</formula>
    </cfRule>
    <cfRule type="cellIs" dxfId="1858" priority="67" operator="equal">
      <formula>"CUMPLE"</formula>
    </cfRule>
    <cfRule type="cellIs" dxfId="1857" priority="68" operator="equal">
      <formula>100</formula>
    </cfRule>
  </conditionalFormatting>
  <conditionalFormatting sqref="L44">
    <cfRule type="cellIs" dxfId="1856" priority="72" operator="equal">
      <formula>"NO CUMPLE"</formula>
    </cfRule>
    <cfRule type="cellIs" dxfId="1855" priority="73" operator="equal">
      <formula>"CUMPLE"</formula>
    </cfRule>
    <cfRule type="cellIs" dxfId="1854" priority="74" operator="equal">
      <formula>100</formula>
    </cfRule>
  </conditionalFormatting>
  <conditionalFormatting sqref="L48:L49">
    <cfRule type="cellIs" dxfId="1853" priority="78" operator="equal">
      <formula>"NO CUMPLE"</formula>
    </cfRule>
    <cfRule type="cellIs" dxfId="1852" priority="79" operator="equal">
      <formula>"CUMPLE"</formula>
    </cfRule>
    <cfRule type="cellIs" dxfId="1851" priority="80" operator="equal">
      <formula>100</formula>
    </cfRule>
  </conditionalFormatting>
  <conditionalFormatting sqref="L53">
    <cfRule type="cellIs" dxfId="1850" priority="58" operator="equal">
      <formula>"NO CUMPLE"</formula>
    </cfRule>
    <cfRule type="cellIs" dxfId="1849" priority="59" operator="equal">
      <formula>"CUMPLE"</formula>
    </cfRule>
    <cfRule type="cellIs" dxfId="1848" priority="60" operator="equal">
      <formula>100</formula>
    </cfRule>
  </conditionalFormatting>
  <conditionalFormatting sqref="L56">
    <cfRule type="cellIs" dxfId="1847" priority="69" operator="equal">
      <formula>"NO CUMPLE"</formula>
    </cfRule>
    <cfRule type="cellIs" dxfId="1846" priority="70" operator="equal">
      <formula>"CUMPLE"</formula>
    </cfRule>
    <cfRule type="cellIs" dxfId="1845" priority="71" operator="equal">
      <formula>100</formula>
    </cfRule>
  </conditionalFormatting>
  <conditionalFormatting sqref="L64">
    <cfRule type="cellIs" dxfId="1844" priority="55" operator="equal">
      <formula>"NO CUMPLE"</formula>
    </cfRule>
    <cfRule type="cellIs" dxfId="1843" priority="56" operator="equal">
      <formula>"CUMPLE"</formula>
    </cfRule>
    <cfRule type="cellIs" dxfId="1842" priority="57" operator="equal">
      <formula>100</formula>
    </cfRule>
  </conditionalFormatting>
  <conditionalFormatting sqref="N21:N23">
    <cfRule type="cellIs" dxfId="1841" priority="61" operator="equal">
      <formula>"NO"</formula>
    </cfRule>
    <cfRule type="cellIs" dxfId="1840" priority="62" operator="equal">
      <formula>"SI"</formula>
    </cfRule>
  </conditionalFormatting>
  <conditionalFormatting sqref="N24">
    <cfRule type="cellIs" dxfId="1839" priority="63" operator="equal">
      <formula>"NO CUMPLE"</formula>
    </cfRule>
    <cfRule type="cellIs" dxfId="1838" priority="64" operator="equal">
      <formula>"CUMPLE"</formula>
    </cfRule>
    <cfRule type="cellIs" dxfId="1837" priority="65" operator="equal">
      <formula>100</formula>
    </cfRule>
  </conditionalFormatting>
  <conditionalFormatting sqref="N39">
    <cfRule type="cellIs" dxfId="1836" priority="84" operator="equal">
      <formula>"NO CUMPLE"</formula>
    </cfRule>
    <cfRule type="cellIs" dxfId="1835" priority="85" operator="equal">
      <formula>"CUMPLE"</formula>
    </cfRule>
    <cfRule type="cellIs" dxfId="1834" priority="86" operator="equal">
      <formula>100</formula>
    </cfRule>
  </conditionalFormatting>
  <conditionalFormatting sqref="N45:O45">
    <cfRule type="cellIs" dxfId="1833" priority="81" operator="equal">
      <formula>"NO CUMPLE"</formula>
    </cfRule>
    <cfRule type="cellIs" dxfId="1832" priority="82" operator="equal">
      <formula>"CUMPLE"</formula>
    </cfRule>
    <cfRule type="cellIs" dxfId="1831" priority="83" operator="equal">
      <formula>100</formula>
    </cfRule>
  </conditionalFormatting>
  <conditionalFormatting sqref="O48:O49">
    <cfRule type="cellIs" dxfId="1830" priority="75" operator="equal">
      <formula>"NO CUMPLE"</formula>
    </cfRule>
    <cfRule type="cellIs" dxfId="1829" priority="76" operator="equal">
      <formula>"CUMPLE"</formula>
    </cfRule>
    <cfRule type="cellIs" dxfId="1828" priority="77" operator="equal">
      <formula>100</formula>
    </cfRule>
  </conditionalFormatting>
  <conditionalFormatting sqref="I33:J35">
    <cfRule type="cellIs" dxfId="1827" priority="53" stopIfTrue="1" operator="greaterThan">
      <formula>0</formula>
    </cfRule>
  </conditionalFormatting>
  <conditionalFormatting sqref="N99">
    <cfRule type="cellIs" dxfId="1826" priority="50" operator="equal">
      <formula>"NO CUMPLE"</formula>
    </cfRule>
    <cfRule type="cellIs" dxfId="1825" priority="51" operator="equal">
      <formula>"CUMPLE"</formula>
    </cfRule>
    <cfRule type="cellIs" dxfId="1824" priority="52" operator="equal">
      <formula>100</formula>
    </cfRule>
  </conditionalFormatting>
  <conditionalFormatting sqref="H102:H106">
    <cfRule type="cellIs" dxfId="1823" priority="47" operator="equal">
      <formula>"NO CUMPLE"</formula>
    </cfRule>
    <cfRule type="cellIs" dxfId="1822" priority="48" operator="equal">
      <formula>"CUMPLE"</formula>
    </cfRule>
    <cfRule type="cellIs" dxfId="1821" priority="49" operator="equal">
      <formula>100</formula>
    </cfRule>
  </conditionalFormatting>
  <conditionalFormatting sqref="H107">
    <cfRule type="cellIs" dxfId="1820" priority="44" operator="equal">
      <formula>"NO CUMPLE"</formula>
    </cfRule>
    <cfRule type="cellIs" dxfId="1819" priority="45" operator="equal">
      <formula>"CUMPLE"</formula>
    </cfRule>
    <cfRule type="cellIs" dxfId="1818" priority="46" operator="equal">
      <formula>100</formula>
    </cfRule>
  </conditionalFormatting>
  <conditionalFormatting sqref="G102:G106">
    <cfRule type="cellIs" dxfId="1817" priority="43" operator="equal">
      <formula>"CAUSAL DE RECHAZO L"</formula>
    </cfRule>
  </conditionalFormatting>
  <conditionalFormatting sqref="H6">
    <cfRule type="cellIs" dxfId="1816" priority="40" operator="equal">
      <formula>"NO CUMPLE"</formula>
    </cfRule>
    <cfRule type="cellIs" dxfId="1815" priority="41" operator="equal">
      <formula>"CUMPLE"</formula>
    </cfRule>
    <cfRule type="cellIs" dxfId="1814" priority="42" operator="equal">
      <formula>100</formula>
    </cfRule>
  </conditionalFormatting>
  <conditionalFormatting sqref="G33">
    <cfRule type="cellIs" dxfId="1813" priority="37" operator="equal">
      <formula>"NO CUMPLE"</formula>
    </cfRule>
    <cfRule type="cellIs" dxfId="1812" priority="38" operator="equal">
      <formula>"CUMPLE"</formula>
    </cfRule>
    <cfRule type="cellIs" dxfId="1811" priority="39" operator="equal">
      <formula>100</formula>
    </cfRule>
  </conditionalFormatting>
  <conditionalFormatting sqref="G34">
    <cfRule type="cellIs" dxfId="1810" priority="34" operator="equal">
      <formula>"NO CUMPLE"</formula>
    </cfRule>
    <cfRule type="cellIs" dxfId="1809" priority="35" operator="equal">
      <formula>"CUMPLE"</formula>
    </cfRule>
    <cfRule type="cellIs" dxfId="1808" priority="36" operator="equal">
      <formula>100</formula>
    </cfRule>
  </conditionalFormatting>
  <conditionalFormatting sqref="G35:G37">
    <cfRule type="cellIs" dxfId="1807" priority="31" operator="equal">
      <formula>"NO CUMPLE"</formula>
    </cfRule>
    <cfRule type="cellIs" dxfId="1806" priority="32" operator="equal">
      <formula>"CUMPLE"</formula>
    </cfRule>
    <cfRule type="cellIs" dxfId="1805" priority="33" operator="equal">
      <formula>100</formula>
    </cfRule>
  </conditionalFormatting>
  <conditionalFormatting sqref="F33">
    <cfRule type="cellIs" dxfId="1804" priority="28" operator="equal">
      <formula>"NO CUMPLE"</formula>
    </cfRule>
    <cfRule type="cellIs" dxfId="1803" priority="29" operator="equal">
      <formula>"CUMPLE"</formula>
    </cfRule>
    <cfRule type="cellIs" dxfId="1802" priority="30" operator="equal">
      <formula>100</formula>
    </cfRule>
  </conditionalFormatting>
  <conditionalFormatting sqref="F34">
    <cfRule type="cellIs" dxfId="1801" priority="25" operator="equal">
      <formula>"NO CUMPLE"</formula>
    </cfRule>
    <cfRule type="cellIs" dxfId="1800" priority="26" operator="equal">
      <formula>"CUMPLE"</formula>
    </cfRule>
    <cfRule type="cellIs" dxfId="1799" priority="27" operator="equal">
      <formula>100</formula>
    </cfRule>
  </conditionalFormatting>
  <conditionalFormatting sqref="F35:F37">
    <cfRule type="cellIs" dxfId="1798" priority="22" operator="equal">
      <formula>"NO CUMPLE"</formula>
    </cfRule>
    <cfRule type="cellIs" dxfId="1797" priority="23" operator="equal">
      <formula>"CUMPLE"</formula>
    </cfRule>
    <cfRule type="cellIs" dxfId="1796" priority="24" operator="equal">
      <formula>100</formula>
    </cfRule>
  </conditionalFormatting>
  <conditionalFormatting sqref="F40">
    <cfRule type="cellIs" dxfId="1795" priority="19" operator="equal">
      <formula>"NO CUMPLE"</formula>
    </cfRule>
    <cfRule type="cellIs" dxfId="1794" priority="20" operator="equal">
      <formula>"CUMPLE"</formula>
    </cfRule>
    <cfRule type="cellIs" dxfId="1793" priority="21" operator="equal">
      <formula>100</formula>
    </cfRule>
  </conditionalFormatting>
  <conditionalFormatting sqref="N33">
    <cfRule type="cellIs" dxfId="1792" priority="16" operator="equal">
      <formula>"NO CUMPLE"</formula>
    </cfRule>
    <cfRule type="cellIs" dxfId="1791" priority="17" operator="equal">
      <formula>"CUMPLE"</formula>
    </cfRule>
    <cfRule type="cellIs" dxfId="1790" priority="18" operator="equal">
      <formula>100</formula>
    </cfRule>
  </conditionalFormatting>
  <conditionalFormatting sqref="N34">
    <cfRule type="cellIs" dxfId="1789" priority="13" operator="equal">
      <formula>"NO CUMPLE"</formula>
    </cfRule>
    <cfRule type="cellIs" dxfId="1788" priority="14" operator="equal">
      <formula>"CUMPLE"</formula>
    </cfRule>
    <cfRule type="cellIs" dxfId="1787" priority="15" operator="equal">
      <formula>100</formula>
    </cfRule>
  </conditionalFormatting>
  <conditionalFormatting sqref="N35 N37">
    <cfRule type="cellIs" dxfId="1786" priority="10" operator="equal">
      <formula>"NO CUMPLE"</formula>
    </cfRule>
    <cfRule type="cellIs" dxfId="1785" priority="11" operator="equal">
      <formula>"CUMPLE"</formula>
    </cfRule>
    <cfRule type="cellIs" dxfId="1784" priority="12" operator="equal">
      <formula>100</formula>
    </cfRule>
  </conditionalFormatting>
  <conditionalFormatting sqref="N36">
    <cfRule type="cellIs" dxfId="1783" priority="7" operator="equal">
      <formula>"NO CUMPLE"</formula>
    </cfRule>
    <cfRule type="cellIs" dxfId="1782" priority="8" operator="equal">
      <formula>"CUMPLE"</formula>
    </cfRule>
    <cfRule type="cellIs" dxfId="1781" priority="9" operator="equal">
      <formula>100</formula>
    </cfRule>
  </conditionalFormatting>
  <conditionalFormatting sqref="N40">
    <cfRule type="cellIs" dxfId="1780" priority="4" operator="equal">
      <formula>"NO CUMPLE"</formula>
    </cfRule>
    <cfRule type="cellIs" dxfId="1779" priority="5" operator="equal">
      <formula>"CUMPLE"</formula>
    </cfRule>
    <cfRule type="cellIs" dxfId="1778" priority="6" operator="equal">
      <formula>100</formula>
    </cfRule>
  </conditionalFormatting>
  <conditionalFormatting sqref="G40">
    <cfRule type="cellIs" dxfId="1777" priority="1" operator="equal">
      <formula>"NO CUMPLE"</formula>
    </cfRule>
    <cfRule type="cellIs" dxfId="1776" priority="2" operator="equal">
      <formula>"CUMPLE"</formula>
    </cfRule>
    <cfRule type="cellIs" dxfId="1775" priority="3" operator="equal">
      <formula>100</formula>
    </cfRule>
  </conditionalFormatting>
  <dataValidations count="10">
    <dataValidation type="list" allowBlank="1" showInputMessage="1" showErrorMessage="1" error="SELECCIONE A QUIEN CORRESPONDE ESTA EXPERIENCIA (INTEGRANTE)_x000a_" sqref="H33:H37" xr:uid="{00000000-0002-0000-1D00-000000000000}">
      <formula1>$V$21:$V$25</formula1>
    </dataValidation>
    <dataValidation type="list" allowBlank="1" showInputMessage="1" showErrorMessage="1" sqref="N21:N23" xr:uid="{00000000-0002-0000-1D00-000001000000}">
      <formula1>$R$2:$R$3</formula1>
    </dataValidation>
    <dataValidation type="list" allowBlank="1" showInputMessage="1" showErrorMessage="1" error="debe ser.. CUMPLE O NO CUMPLE" sqref="L44" xr:uid="{00000000-0002-0000-1D00-000002000000}">
      <formula1>$Q$2:$Q$3</formula1>
    </dataValidation>
    <dataValidation type="list" allowBlank="1" showInputMessage="1" showErrorMessage="1" sqref="L48:L49" xr:uid="{00000000-0002-0000-1D00-000003000000}">
      <formula1>$Q$19:$Q$21</formula1>
    </dataValidation>
    <dataValidation type="list" allowBlank="1" showInputMessage="1" showErrorMessage="1" error="SELECCIONE EL PRESUPUESTO A EVALUAR, EN LA LISTA DESPEGABLE._x000a_" sqref="H28:J28" xr:uid="{00000000-0002-0000-1D00-000004000000}">
      <formula1>$A$96:$A$106</formula1>
    </dataValidation>
    <dataValidation type="list" allowBlank="1" showInputMessage="1" showErrorMessage="1" sqref="L56" xr:uid="{00000000-0002-0000-1D00-000005000000}">
      <formula1>$U$1:$U$3</formula1>
    </dataValidation>
    <dataValidation type="list" allowBlank="1" showInputMessage="1" showErrorMessage="1" sqref="U1:U2" xr:uid="{00000000-0002-0000-1D00-000006000000}">
      <formula1>$U$1:$U$2</formula1>
    </dataValidation>
    <dataValidation type="list" allowBlank="1" showInputMessage="1" showErrorMessage="1" sqref="N45 N24 N33:N37 N99 H4:H16 F33:G37 H102:H107" xr:uid="{00000000-0002-0000-1D00-000007000000}">
      <formula1>$Q$2:$Q$3</formula1>
    </dataValidation>
    <dataValidation type="list" allowBlank="1" showInputMessage="1" showErrorMessage="1" sqref="L53:N53 L64:N64" xr:uid="{00000000-0002-0000-1D00-000008000000}">
      <formula1>$T$1:$T$3</formula1>
    </dataValidation>
    <dataValidation type="list" allowBlank="1" showInputMessage="1" showErrorMessage="1" sqref="H82:K82" xr:uid="{00000000-0002-0000-1D00-000009000000}">
      <formula1>$Q$23:$Q$25</formula1>
    </dataValidation>
  </dataValidations>
  <pageMargins left="0.7" right="0.7" top="0.75" bottom="0.75" header="0.3" footer="0.3"/>
  <pageSetup orientation="portrait" r:id="rId1"/>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92D050"/>
  </sheetPr>
  <dimension ref="A1:BE129"/>
  <sheetViews>
    <sheetView topLeftCell="A32" zoomScale="40" zoomScaleNormal="40" workbookViewId="0">
      <selection activeCell="D40" sqref="D40:E40"/>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33.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28</v>
      </c>
      <c r="B19" s="747" t="s">
        <v>480</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4.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67.5" customHeight="1">
      <c r="A21" s="746"/>
      <c r="B21" s="748"/>
      <c r="C21" s="748"/>
      <c r="D21" s="748"/>
      <c r="E21" s="748"/>
      <c r="F21" s="748"/>
      <c r="G21" s="748"/>
      <c r="H21" s="751" t="s">
        <v>476</v>
      </c>
      <c r="I21" s="751"/>
      <c r="J21" s="368">
        <v>0.5</v>
      </c>
      <c r="K21" s="752" t="s">
        <v>34</v>
      </c>
      <c r="L21" s="752"/>
      <c r="M21" s="752"/>
      <c r="N21" s="368" t="s">
        <v>24</v>
      </c>
      <c r="O21" s="24" t="str">
        <f>+H21</f>
        <v>FJB INGENIERÍA S.A.S</v>
      </c>
      <c r="P21" s="24"/>
      <c r="Q21" s="24">
        <v>0</v>
      </c>
      <c r="R21" s="24"/>
      <c r="S21" s="24"/>
      <c r="T21" s="24"/>
      <c r="U21" s="24"/>
      <c r="V21" s="369" t="str">
        <f>+H21</f>
        <v>FJB INGENIERÍA S.A.S</v>
      </c>
      <c r="BA21" s="118"/>
    </row>
    <row r="22" spans="1:54" ht="32.25" customHeight="1">
      <c r="A22" s="746"/>
      <c r="B22" s="748"/>
      <c r="C22" s="748"/>
      <c r="D22" s="748"/>
      <c r="E22" s="748"/>
      <c r="F22" s="748"/>
      <c r="G22" s="748"/>
      <c r="H22" s="751" t="s">
        <v>472</v>
      </c>
      <c r="I22" s="751"/>
      <c r="J22" s="368">
        <v>0.5</v>
      </c>
      <c r="K22" s="752" t="s">
        <v>35</v>
      </c>
      <c r="L22" s="752"/>
      <c r="M22" s="752"/>
      <c r="N22" s="368" t="s">
        <v>24</v>
      </c>
      <c r="O22" s="24" t="str">
        <f>+H22</f>
        <v>JOYCO SAS BIC</v>
      </c>
      <c r="P22" s="24"/>
      <c r="Q22" s="24"/>
      <c r="R22" s="24"/>
      <c r="S22" s="24"/>
      <c r="T22" s="24"/>
      <c r="U22" s="24"/>
      <c r="V22" s="369" t="str">
        <f>+H22</f>
        <v>JOYCO SAS BIC</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v>81101500</v>
      </c>
      <c r="B33" s="353"/>
      <c r="C33" s="352">
        <v>23</v>
      </c>
      <c r="D33" s="351" t="s">
        <v>478</v>
      </c>
      <c r="E33" s="350" t="s">
        <v>479</v>
      </c>
      <c r="F33" s="230" t="s">
        <v>6</v>
      </c>
      <c r="G33" s="230" t="s">
        <v>6</v>
      </c>
      <c r="H33" s="312" t="s">
        <v>476</v>
      </c>
      <c r="I33" s="348">
        <v>35499</v>
      </c>
      <c r="J33" s="347">
        <v>35869</v>
      </c>
      <c r="K33" s="346">
        <v>2199.8000000000002</v>
      </c>
      <c r="L33" s="345">
        <v>1</v>
      </c>
      <c r="M33" s="344">
        <f>IF(AND(F33="CUMPLE",G33="CUMPLE"),(K33*L33),0)</f>
        <v>2199.8000000000002</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354">
        <v>81101500</v>
      </c>
      <c r="B34" s="353"/>
      <c r="C34" s="352">
        <v>11</v>
      </c>
      <c r="D34" s="351" t="s">
        <v>478</v>
      </c>
      <c r="E34" s="350" t="s">
        <v>477</v>
      </c>
      <c r="F34" s="230" t="s">
        <v>6</v>
      </c>
      <c r="G34" s="230" t="s">
        <v>6</v>
      </c>
      <c r="H34" s="349" t="s">
        <v>476</v>
      </c>
      <c r="I34" s="348">
        <v>39247</v>
      </c>
      <c r="J34" s="347">
        <v>39718</v>
      </c>
      <c r="K34" s="346">
        <v>1730.82</v>
      </c>
      <c r="L34" s="345">
        <v>1</v>
      </c>
      <c r="M34" s="344">
        <f>IF(AND(F34="CUMPLE",G34="CUMPLE"),(K34*L34),0)</f>
        <v>1730.82</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v>81101500</v>
      </c>
      <c r="B35" s="353" t="s">
        <v>475</v>
      </c>
      <c r="C35" s="352">
        <v>123</v>
      </c>
      <c r="D35" s="351" t="s">
        <v>474</v>
      </c>
      <c r="E35" s="350" t="s">
        <v>473</v>
      </c>
      <c r="F35" s="230" t="s">
        <v>6</v>
      </c>
      <c r="G35" s="230" t="s">
        <v>6</v>
      </c>
      <c r="H35" s="349" t="s">
        <v>472</v>
      </c>
      <c r="I35" s="348">
        <v>41936</v>
      </c>
      <c r="J35" s="347">
        <v>42073</v>
      </c>
      <c r="K35" s="346">
        <v>605.22</v>
      </c>
      <c r="L35" s="345">
        <v>0.5</v>
      </c>
      <c r="M35" s="344">
        <f>IF(AND(F35="CUMPLE",G35="CUMPLE"),(K35*L35),0)</f>
        <v>302.61</v>
      </c>
      <c r="N35" s="230" t="s">
        <v>6</v>
      </c>
      <c r="O35" s="4"/>
      <c r="P35" s="4"/>
      <c r="Q35" s="16" t="str">
        <f>+IF(OR(N35="CUMPLE")*AND(M35&gt;=$Q$32),"CUMPLE","NO CUMPLE")</f>
        <v>CUMPLE</v>
      </c>
      <c r="R35" s="4"/>
      <c r="S35" s="12"/>
      <c r="U35" s="17">
        <v>2019</v>
      </c>
      <c r="V35" s="20">
        <v>828116</v>
      </c>
      <c r="BA35" s="323">
        <v>1997</v>
      </c>
      <c r="BB35" s="322">
        <v>172005</v>
      </c>
    </row>
    <row r="36" spans="1:55" ht="130.5" customHeight="1" thickBot="1">
      <c r="A36" s="354"/>
      <c r="B36" s="353"/>
      <c r="C36" s="352"/>
      <c r="D36" s="351"/>
      <c r="E36" s="350"/>
      <c r="F36" s="230"/>
      <c r="G36" s="230"/>
      <c r="H36" s="349"/>
      <c r="I36" s="348"/>
      <c r="J36" s="347"/>
      <c r="K36" s="346"/>
      <c r="L36" s="345"/>
      <c r="M36" s="344"/>
      <c r="N36" s="230"/>
      <c r="O36" s="4"/>
      <c r="P36" s="4"/>
      <c r="Q36" s="16" t="str">
        <f>+IF(OR(N36="CUMPLE")*AND(M36&gt;=$Q$32),"CUMPLE","NO CUMPLE")</f>
        <v>NO CUMPLE</v>
      </c>
      <c r="R36" s="4"/>
      <c r="S36" s="12"/>
      <c r="U36" s="17">
        <v>2018</v>
      </c>
      <c r="V36" s="20">
        <v>781242</v>
      </c>
      <c r="BA36" s="323">
        <v>1998</v>
      </c>
      <c r="BB36" s="322">
        <v>203826</v>
      </c>
    </row>
    <row r="37" spans="1:55" ht="122.25" customHeight="1" thickBot="1">
      <c r="A37" s="354"/>
      <c r="B37" s="353"/>
      <c r="C37" s="352"/>
      <c r="D37" s="351"/>
      <c r="E37" s="350"/>
      <c r="F37" s="230"/>
      <c r="G37" s="230"/>
      <c r="H37" s="349"/>
      <c r="I37" s="348"/>
      <c r="J37" s="347"/>
      <c r="K37" s="346"/>
      <c r="L37" s="345"/>
      <c r="M37" s="344"/>
      <c r="N37" s="230"/>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4233.2299999999996</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AVERAGEIF(M33:M35,"&gt;0")</f>
        <v>1411.0766666666666</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+E33</f>
        <v>Asesoría a la Inspección Fiscal de la Concesión Aeropuerto Internacional Arturo Merino Benítez de Santiago</v>
      </c>
      <c r="E40" s="710"/>
      <c r="F40" s="230" t="str">
        <f>+F33</f>
        <v>CUMPLE</v>
      </c>
      <c r="G40" s="230" t="s">
        <v>6</v>
      </c>
      <c r="H40" s="342" t="str">
        <f t="shared" ref="H40:M40" si="0">+H33</f>
        <v>FJB INGENIERÍA S.A.S</v>
      </c>
      <c r="I40" s="341">
        <f t="shared" si="0"/>
        <v>35499</v>
      </c>
      <c r="J40" s="341">
        <f t="shared" si="0"/>
        <v>35869</v>
      </c>
      <c r="K40" s="340">
        <f t="shared" si="0"/>
        <v>2199.8000000000002</v>
      </c>
      <c r="L40" s="339">
        <f t="shared" si="0"/>
        <v>1</v>
      </c>
      <c r="M40" s="338">
        <f t="shared" si="0"/>
        <v>2199.8000000000002</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FJB INGENIERÍA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JOYCO SAS BIC</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787"/>
      <c r="B84" s="788"/>
      <c r="C84" s="788"/>
      <c r="D84" s="788"/>
      <c r="E84" s="788"/>
      <c r="F84" s="788"/>
      <c r="G84" s="788"/>
      <c r="H84" s="788"/>
      <c r="I84" s="788"/>
      <c r="J84" s="788"/>
      <c r="K84" s="788"/>
      <c r="L84" s="788"/>
      <c r="M84" s="788"/>
      <c r="N84" s="789"/>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3">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105000000</v>
      </c>
      <c r="G104" s="312" t="str">
        <f>+IF(F104&gt;E104, "CAUSAL DE RECHAZO M", "CUMPLE")</f>
        <v>CUMPLE</v>
      </c>
      <c r="H104" s="311" t="s">
        <v>6</v>
      </c>
    </row>
    <row r="105" spans="1:16" ht="39" customHeight="1">
      <c r="A105" s="315">
        <v>4</v>
      </c>
      <c r="B105" s="690" t="s">
        <v>140</v>
      </c>
      <c r="C105" s="650"/>
      <c r="D105" s="651"/>
      <c r="E105" s="316">
        <v>77258613</v>
      </c>
      <c r="F105" s="313">
        <v>77258613</v>
      </c>
      <c r="G105" s="312" t="str">
        <f>+IF(F105&gt;E105, "CAUSAL DE RECHAZO M", "CUMPLE")</f>
        <v>CUMPLE</v>
      </c>
      <c r="H105" s="311" t="s">
        <v>6</v>
      </c>
    </row>
    <row r="106" spans="1:16" ht="46.5" customHeight="1">
      <c r="A106" s="315">
        <v>5</v>
      </c>
      <c r="B106" s="667" t="s">
        <v>84</v>
      </c>
      <c r="C106" s="667"/>
      <c r="D106" s="667"/>
      <c r="E106" s="314">
        <v>684325699</v>
      </c>
      <c r="F106" s="313">
        <v>684325699</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774" priority="54" operator="containsText" text="SUBSANAR">
      <formula>NOT(ISERROR(SEARCH("SUBSANAR",H82)))</formula>
    </cfRule>
  </conditionalFormatting>
  <conditionalFormatting sqref="H82:L82 N41:O41 H4:H16 O42">
    <cfRule type="cellIs" dxfId="1773" priority="66" operator="equal">
      <formula>"NO CUMPLE"</formula>
    </cfRule>
    <cfRule type="cellIs" dxfId="1772" priority="67" operator="equal">
      <formula>"CUMPLE"</formula>
    </cfRule>
    <cfRule type="cellIs" dxfId="1771" priority="68" operator="equal">
      <formula>100</formula>
    </cfRule>
  </conditionalFormatting>
  <conditionalFormatting sqref="L44">
    <cfRule type="cellIs" dxfId="1770" priority="72" operator="equal">
      <formula>"NO CUMPLE"</formula>
    </cfRule>
    <cfRule type="cellIs" dxfId="1769" priority="73" operator="equal">
      <formula>"CUMPLE"</formula>
    </cfRule>
    <cfRule type="cellIs" dxfId="1768" priority="74" operator="equal">
      <formula>100</formula>
    </cfRule>
  </conditionalFormatting>
  <conditionalFormatting sqref="L48:L49">
    <cfRule type="cellIs" dxfId="1767" priority="78" operator="equal">
      <formula>"NO CUMPLE"</formula>
    </cfRule>
    <cfRule type="cellIs" dxfId="1766" priority="79" operator="equal">
      <formula>"CUMPLE"</formula>
    </cfRule>
    <cfRule type="cellIs" dxfId="1765" priority="80" operator="equal">
      <formula>100</formula>
    </cfRule>
  </conditionalFormatting>
  <conditionalFormatting sqref="L53">
    <cfRule type="cellIs" dxfId="1764" priority="58" operator="equal">
      <formula>"NO CUMPLE"</formula>
    </cfRule>
    <cfRule type="cellIs" dxfId="1763" priority="59" operator="equal">
      <formula>"CUMPLE"</formula>
    </cfRule>
    <cfRule type="cellIs" dxfId="1762" priority="60" operator="equal">
      <formula>100</formula>
    </cfRule>
  </conditionalFormatting>
  <conditionalFormatting sqref="L56">
    <cfRule type="cellIs" dxfId="1761" priority="69" operator="equal">
      <formula>"NO CUMPLE"</formula>
    </cfRule>
    <cfRule type="cellIs" dxfId="1760" priority="70" operator="equal">
      <formula>"CUMPLE"</formula>
    </cfRule>
    <cfRule type="cellIs" dxfId="1759" priority="71" operator="equal">
      <formula>100</formula>
    </cfRule>
  </conditionalFormatting>
  <conditionalFormatting sqref="L64">
    <cfRule type="cellIs" dxfId="1758" priority="55" operator="equal">
      <formula>"NO CUMPLE"</formula>
    </cfRule>
    <cfRule type="cellIs" dxfId="1757" priority="56" operator="equal">
      <formula>"CUMPLE"</formula>
    </cfRule>
    <cfRule type="cellIs" dxfId="1756" priority="57" operator="equal">
      <formula>100</formula>
    </cfRule>
  </conditionalFormatting>
  <conditionalFormatting sqref="N21:N23">
    <cfRule type="cellIs" dxfId="1755" priority="61" operator="equal">
      <formula>"NO"</formula>
    </cfRule>
    <cfRule type="cellIs" dxfId="1754" priority="62" operator="equal">
      <formula>"SI"</formula>
    </cfRule>
  </conditionalFormatting>
  <conditionalFormatting sqref="N24">
    <cfRule type="cellIs" dxfId="1753" priority="63" operator="equal">
      <formula>"NO CUMPLE"</formula>
    </cfRule>
    <cfRule type="cellIs" dxfId="1752" priority="64" operator="equal">
      <formula>"CUMPLE"</formula>
    </cfRule>
    <cfRule type="cellIs" dxfId="1751" priority="65" operator="equal">
      <formula>100</formula>
    </cfRule>
  </conditionalFormatting>
  <conditionalFormatting sqref="N39">
    <cfRule type="cellIs" dxfId="1750" priority="84" operator="equal">
      <formula>"NO CUMPLE"</formula>
    </cfRule>
    <cfRule type="cellIs" dxfId="1749" priority="85" operator="equal">
      <formula>"CUMPLE"</formula>
    </cfRule>
    <cfRule type="cellIs" dxfId="1748" priority="86" operator="equal">
      <formula>100</formula>
    </cfRule>
  </conditionalFormatting>
  <conditionalFormatting sqref="N45:O45">
    <cfRule type="cellIs" dxfId="1747" priority="81" operator="equal">
      <formula>"NO CUMPLE"</formula>
    </cfRule>
    <cfRule type="cellIs" dxfId="1746" priority="82" operator="equal">
      <formula>"CUMPLE"</formula>
    </cfRule>
    <cfRule type="cellIs" dxfId="1745" priority="83" operator="equal">
      <formula>100</formula>
    </cfRule>
  </conditionalFormatting>
  <conditionalFormatting sqref="O48:O49">
    <cfRule type="cellIs" dxfId="1744" priority="75" operator="equal">
      <formula>"NO CUMPLE"</formula>
    </cfRule>
    <cfRule type="cellIs" dxfId="1743" priority="76" operator="equal">
      <formula>"CUMPLE"</formula>
    </cfRule>
    <cfRule type="cellIs" dxfId="1742" priority="77" operator="equal">
      <formula>100</formula>
    </cfRule>
  </conditionalFormatting>
  <conditionalFormatting sqref="I33:J35">
    <cfRule type="cellIs" dxfId="1741" priority="53" stopIfTrue="1" operator="greaterThan">
      <formula>0</formula>
    </cfRule>
  </conditionalFormatting>
  <conditionalFormatting sqref="N99">
    <cfRule type="cellIs" dxfId="1740" priority="50" operator="equal">
      <formula>"NO CUMPLE"</formula>
    </cfRule>
    <cfRule type="cellIs" dxfId="1739" priority="51" operator="equal">
      <formula>"CUMPLE"</formula>
    </cfRule>
    <cfRule type="cellIs" dxfId="1738" priority="52" operator="equal">
      <formula>100</formula>
    </cfRule>
  </conditionalFormatting>
  <conditionalFormatting sqref="H102:H106">
    <cfRule type="cellIs" dxfId="1737" priority="47" operator="equal">
      <formula>"NO CUMPLE"</formula>
    </cfRule>
    <cfRule type="cellIs" dxfId="1736" priority="48" operator="equal">
      <formula>"CUMPLE"</formula>
    </cfRule>
    <cfRule type="cellIs" dxfId="1735" priority="49" operator="equal">
      <formula>100</formula>
    </cfRule>
  </conditionalFormatting>
  <conditionalFormatting sqref="H107">
    <cfRule type="cellIs" dxfId="1734" priority="44" operator="equal">
      <formula>"NO CUMPLE"</formula>
    </cfRule>
    <cfRule type="cellIs" dxfId="1733" priority="45" operator="equal">
      <formula>"CUMPLE"</formula>
    </cfRule>
    <cfRule type="cellIs" dxfId="1732" priority="46" operator="equal">
      <formula>100</formula>
    </cfRule>
  </conditionalFormatting>
  <conditionalFormatting sqref="G102:G106">
    <cfRule type="cellIs" dxfId="1731" priority="43" operator="equal">
      <formula>"CAUSAL DE RECHAZO L"</formula>
    </cfRule>
  </conditionalFormatting>
  <conditionalFormatting sqref="H6">
    <cfRule type="cellIs" dxfId="1730" priority="40" operator="equal">
      <formula>"NO CUMPLE"</formula>
    </cfRule>
    <cfRule type="cellIs" dxfId="1729" priority="41" operator="equal">
      <formula>"CUMPLE"</formula>
    </cfRule>
    <cfRule type="cellIs" dxfId="1728" priority="42" operator="equal">
      <formula>100</formula>
    </cfRule>
  </conditionalFormatting>
  <conditionalFormatting sqref="G33">
    <cfRule type="cellIs" dxfId="1727" priority="37" operator="equal">
      <formula>"NO CUMPLE"</formula>
    </cfRule>
    <cfRule type="cellIs" dxfId="1726" priority="38" operator="equal">
      <formula>"CUMPLE"</formula>
    </cfRule>
    <cfRule type="cellIs" dxfId="1725" priority="39" operator="equal">
      <formula>100</formula>
    </cfRule>
  </conditionalFormatting>
  <conditionalFormatting sqref="G34">
    <cfRule type="cellIs" dxfId="1724" priority="34" operator="equal">
      <formula>"NO CUMPLE"</formula>
    </cfRule>
    <cfRule type="cellIs" dxfId="1723" priority="35" operator="equal">
      <formula>"CUMPLE"</formula>
    </cfRule>
    <cfRule type="cellIs" dxfId="1722" priority="36" operator="equal">
      <formula>100</formula>
    </cfRule>
  </conditionalFormatting>
  <conditionalFormatting sqref="G35:G37">
    <cfRule type="cellIs" dxfId="1721" priority="31" operator="equal">
      <formula>"NO CUMPLE"</formula>
    </cfRule>
    <cfRule type="cellIs" dxfId="1720" priority="32" operator="equal">
      <formula>"CUMPLE"</formula>
    </cfRule>
    <cfRule type="cellIs" dxfId="1719" priority="33" operator="equal">
      <formula>100</formula>
    </cfRule>
  </conditionalFormatting>
  <conditionalFormatting sqref="F33">
    <cfRule type="cellIs" dxfId="1718" priority="28" operator="equal">
      <formula>"NO CUMPLE"</formula>
    </cfRule>
    <cfRule type="cellIs" dxfId="1717" priority="29" operator="equal">
      <formula>"CUMPLE"</formula>
    </cfRule>
    <cfRule type="cellIs" dxfId="1716" priority="30" operator="equal">
      <formula>100</formula>
    </cfRule>
  </conditionalFormatting>
  <conditionalFormatting sqref="F34">
    <cfRule type="cellIs" dxfId="1715" priority="25" operator="equal">
      <formula>"NO CUMPLE"</formula>
    </cfRule>
    <cfRule type="cellIs" dxfId="1714" priority="26" operator="equal">
      <formula>"CUMPLE"</formula>
    </cfRule>
    <cfRule type="cellIs" dxfId="1713" priority="27" operator="equal">
      <formula>100</formula>
    </cfRule>
  </conditionalFormatting>
  <conditionalFormatting sqref="F35:F37">
    <cfRule type="cellIs" dxfId="1712" priority="22" operator="equal">
      <formula>"NO CUMPLE"</formula>
    </cfRule>
    <cfRule type="cellIs" dxfId="1711" priority="23" operator="equal">
      <formula>"CUMPLE"</formula>
    </cfRule>
    <cfRule type="cellIs" dxfId="1710" priority="24" operator="equal">
      <formula>100</formula>
    </cfRule>
  </conditionalFormatting>
  <conditionalFormatting sqref="F40">
    <cfRule type="cellIs" dxfId="1709" priority="19" operator="equal">
      <formula>"NO CUMPLE"</formula>
    </cfRule>
    <cfRule type="cellIs" dxfId="1708" priority="20" operator="equal">
      <formula>"CUMPLE"</formula>
    </cfRule>
    <cfRule type="cellIs" dxfId="1707" priority="21" operator="equal">
      <formula>100</formula>
    </cfRule>
  </conditionalFormatting>
  <conditionalFormatting sqref="N33">
    <cfRule type="cellIs" dxfId="1706" priority="16" operator="equal">
      <formula>"NO CUMPLE"</formula>
    </cfRule>
    <cfRule type="cellIs" dxfId="1705" priority="17" operator="equal">
      <formula>"CUMPLE"</formula>
    </cfRule>
    <cfRule type="cellIs" dxfId="1704" priority="18" operator="equal">
      <formula>100</formula>
    </cfRule>
  </conditionalFormatting>
  <conditionalFormatting sqref="N34">
    <cfRule type="cellIs" dxfId="1703" priority="13" operator="equal">
      <formula>"NO CUMPLE"</formula>
    </cfRule>
    <cfRule type="cellIs" dxfId="1702" priority="14" operator="equal">
      <formula>"CUMPLE"</formula>
    </cfRule>
    <cfRule type="cellIs" dxfId="1701" priority="15" operator="equal">
      <formula>100</formula>
    </cfRule>
  </conditionalFormatting>
  <conditionalFormatting sqref="N35 N37">
    <cfRule type="cellIs" dxfId="1700" priority="10" operator="equal">
      <formula>"NO CUMPLE"</formula>
    </cfRule>
    <cfRule type="cellIs" dxfId="1699" priority="11" operator="equal">
      <formula>"CUMPLE"</formula>
    </cfRule>
    <cfRule type="cellIs" dxfId="1698" priority="12" operator="equal">
      <formula>100</formula>
    </cfRule>
  </conditionalFormatting>
  <conditionalFormatting sqref="N36">
    <cfRule type="cellIs" dxfId="1697" priority="7" operator="equal">
      <formula>"NO CUMPLE"</formula>
    </cfRule>
    <cfRule type="cellIs" dxfId="1696" priority="8" operator="equal">
      <formula>"CUMPLE"</formula>
    </cfRule>
    <cfRule type="cellIs" dxfId="1695" priority="9" operator="equal">
      <formula>100</formula>
    </cfRule>
  </conditionalFormatting>
  <conditionalFormatting sqref="G40">
    <cfRule type="cellIs" dxfId="1694" priority="4" operator="equal">
      <formula>"NO CUMPLE"</formula>
    </cfRule>
    <cfRule type="cellIs" dxfId="1693" priority="5" operator="equal">
      <formula>"CUMPLE"</formula>
    </cfRule>
    <cfRule type="cellIs" dxfId="1692" priority="6" operator="equal">
      <formula>100</formula>
    </cfRule>
  </conditionalFormatting>
  <conditionalFormatting sqref="N40">
    <cfRule type="cellIs" dxfId="1691" priority="1" operator="equal">
      <formula>"NO CUMPLE"</formula>
    </cfRule>
    <cfRule type="cellIs" dxfId="1690" priority="2" operator="equal">
      <formula>"CUMPLE"</formula>
    </cfRule>
    <cfRule type="cellIs" dxfId="1689" priority="3" operator="equal">
      <formula>100</formula>
    </cfRule>
  </conditionalFormatting>
  <dataValidations count="10">
    <dataValidation type="list" allowBlank="1" showInputMessage="1" showErrorMessage="1" sqref="H82:K82" xr:uid="{00000000-0002-0000-1E00-000000000000}">
      <formula1>$Q$23:$Q$25</formula1>
    </dataValidation>
    <dataValidation type="list" allowBlank="1" showInputMessage="1" showErrorMessage="1" sqref="L53:N53 L64:N64" xr:uid="{00000000-0002-0000-1E00-000001000000}">
      <formula1>$T$1:$T$3</formula1>
    </dataValidation>
    <dataValidation type="list" allowBlank="1" showInputMessage="1" showErrorMessage="1" sqref="N45 N24 N33:N37 N99 H4:H16 F33:G37 H102:H107" xr:uid="{00000000-0002-0000-1E00-000002000000}">
      <formula1>$Q$2:$Q$3</formula1>
    </dataValidation>
    <dataValidation type="list" allowBlank="1" showInputMessage="1" showErrorMessage="1" sqref="U1:U2" xr:uid="{00000000-0002-0000-1E00-000003000000}">
      <formula1>$U$1:$U$2</formula1>
    </dataValidation>
    <dataValidation type="list" allowBlank="1" showInputMessage="1" showErrorMessage="1" sqref="L56" xr:uid="{00000000-0002-0000-1E00-000004000000}">
      <formula1>$U$1:$U$3</formula1>
    </dataValidation>
    <dataValidation type="list" allowBlank="1" showInputMessage="1" showErrorMessage="1" error="SELECCIONE EL PRESUPUESTO A EVALUAR, EN LA LISTA DESPEGABLE._x000a_" sqref="H28:J28" xr:uid="{00000000-0002-0000-1E00-000005000000}">
      <formula1>$A$96:$A$106</formula1>
    </dataValidation>
    <dataValidation type="list" allowBlank="1" showInputMessage="1" showErrorMessage="1" sqref="L48:L49" xr:uid="{00000000-0002-0000-1E00-000006000000}">
      <formula1>$Q$19:$Q$21</formula1>
    </dataValidation>
    <dataValidation type="list" allowBlank="1" showInputMessage="1" showErrorMessage="1" error="debe ser.. CUMPLE O NO CUMPLE" sqref="L44" xr:uid="{00000000-0002-0000-1E00-000007000000}">
      <formula1>$Q$2:$Q$3</formula1>
    </dataValidation>
    <dataValidation type="list" allowBlank="1" showInputMessage="1" showErrorMessage="1" sqref="N21:N23" xr:uid="{00000000-0002-0000-1E00-000008000000}">
      <formula1>$R$2:$R$3</formula1>
    </dataValidation>
    <dataValidation type="list" allowBlank="1" showInputMessage="1" showErrorMessage="1" error="SELECCIONE A QUIEN CORRESPONDE ESTA EXPERIENCIA (INTEGRANTE)_x000a_" sqref="H33:H37" xr:uid="{00000000-0002-0000-1E00-000009000000}">
      <formula1>$V$21:$V$25</formula1>
    </dataValidation>
  </dataValidations>
  <pageMargins left="0.7" right="0.7" top="0.75" bottom="0.75" header="0.3" footer="0.3"/>
  <pageSetup orientation="portrait" r:id="rId1"/>
  <drawing r:id="rId2"/>
  <legacyDrawing r:id="rId3"/>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BE129"/>
  <sheetViews>
    <sheetView topLeftCell="A36" zoomScale="40" zoomScaleNormal="40" workbookViewId="0">
      <selection activeCell="F120" sqref="F120"/>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29</v>
      </c>
      <c r="B19" s="747" t="s">
        <v>73</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26.25" customHeight="1">
      <c r="A21" s="746"/>
      <c r="B21" s="748"/>
      <c r="C21" s="748"/>
      <c r="D21" s="748"/>
      <c r="E21" s="748"/>
      <c r="F21" s="748"/>
      <c r="G21" s="748"/>
      <c r="H21" s="751" t="s">
        <v>73</v>
      </c>
      <c r="I21" s="751"/>
      <c r="J21" s="368">
        <v>1</v>
      </c>
      <c r="K21" s="752" t="s">
        <v>34</v>
      </c>
      <c r="L21" s="752"/>
      <c r="M21" s="752"/>
      <c r="N21" s="368" t="s">
        <v>24</v>
      </c>
      <c r="O21" s="24" t="str">
        <f>+H21</f>
        <v>ECG INGENIERIA SAS</v>
      </c>
      <c r="P21" s="24"/>
      <c r="Q21" s="24">
        <v>0</v>
      </c>
      <c r="R21" s="24"/>
      <c r="S21" s="24"/>
      <c r="T21" s="24"/>
      <c r="U21" s="24"/>
      <c r="V21" s="369" t="str">
        <f>+H21</f>
        <v>ECG INGENIERIA SAS</v>
      </c>
      <c r="BA21" s="118"/>
    </row>
    <row r="22" spans="1:54" ht="32.25" customHeight="1">
      <c r="A22" s="746"/>
      <c r="B22" s="748"/>
      <c r="C22" s="748"/>
      <c r="D22" s="748"/>
      <c r="E22" s="748"/>
      <c r="F22" s="748"/>
      <c r="G22" s="748"/>
      <c r="H22" s="751"/>
      <c r="I22" s="751"/>
      <c r="J22" s="368"/>
      <c r="K22" s="752" t="s">
        <v>35</v>
      </c>
      <c r="L22" s="752"/>
      <c r="M22" s="752"/>
      <c r="N22" s="368" t="s">
        <v>24</v>
      </c>
      <c r="O22" s="24">
        <f>+H22</f>
        <v>0</v>
      </c>
      <c r="P22" s="24"/>
      <c r="Q22" s="24"/>
      <c r="R22" s="24"/>
      <c r="S22" s="24"/>
      <c r="T22" s="24"/>
      <c r="U22" s="24"/>
      <c r="V22" s="369">
        <f>+H22</f>
        <v>0</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t="s">
        <v>121</v>
      </c>
      <c r="B33" s="353" t="s">
        <v>485</v>
      </c>
      <c r="C33" s="352">
        <v>88</v>
      </c>
      <c r="D33" s="351" t="s">
        <v>482</v>
      </c>
      <c r="E33" s="350" t="s">
        <v>484</v>
      </c>
      <c r="F33" s="230" t="s">
        <v>6</v>
      </c>
      <c r="G33" s="230" t="s">
        <v>6</v>
      </c>
      <c r="H33" s="312" t="s">
        <v>73</v>
      </c>
      <c r="I33" s="348">
        <v>38240</v>
      </c>
      <c r="J33" s="347">
        <v>38666</v>
      </c>
      <c r="K33" s="346">
        <v>1086.52</v>
      </c>
      <c r="L33" s="345">
        <v>1</v>
      </c>
      <c r="M33" s="344">
        <f>IF(AND(F33="CUMPLE",G33="CUMPLE"),(K33*L33),0)</f>
        <v>1086.52</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354" t="s">
        <v>121</v>
      </c>
      <c r="B34" s="353" t="s">
        <v>483</v>
      </c>
      <c r="C34" s="352">
        <v>98</v>
      </c>
      <c r="D34" s="351" t="s">
        <v>482</v>
      </c>
      <c r="E34" s="350" t="s">
        <v>481</v>
      </c>
      <c r="F34" s="230" t="s">
        <v>6</v>
      </c>
      <c r="G34" s="230" t="s">
        <v>6</v>
      </c>
      <c r="H34" s="349" t="s">
        <v>73</v>
      </c>
      <c r="I34" s="348">
        <v>39112</v>
      </c>
      <c r="J34" s="347">
        <v>39163</v>
      </c>
      <c r="K34" s="346">
        <v>1303.2002210768633</v>
      </c>
      <c r="L34" s="345">
        <v>1</v>
      </c>
      <c r="M34" s="344">
        <f>IF(AND(F34="CUMPLE",G34="CUMPLE"),(K34*L34),0)</f>
        <v>1303.2002210768633</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c r="B35" s="353"/>
      <c r="C35" s="352"/>
      <c r="D35" s="351"/>
      <c r="E35" s="350"/>
      <c r="F35" s="230" t="s">
        <v>6</v>
      </c>
      <c r="G35" s="230" t="s">
        <v>6</v>
      </c>
      <c r="H35" s="349"/>
      <c r="I35" s="348"/>
      <c r="J35" s="347"/>
      <c r="K35" s="346"/>
      <c r="L35" s="345"/>
      <c r="M35" s="344">
        <f>IF(AND(F35="CUMPLE",G35="CUMPLE"),(K35*L35),0)</f>
        <v>0</v>
      </c>
      <c r="N35" s="230" t="s">
        <v>6</v>
      </c>
      <c r="O35" s="4"/>
      <c r="P35" s="4"/>
      <c r="Q35" s="16" t="str">
        <f>+IF(OR(N35="CUMPLE")*AND(M35&gt;=$Q$32),"CUMPLE","NO CUMPLE")</f>
        <v>NO CUMPLE</v>
      </c>
      <c r="R35" s="4"/>
      <c r="S35" s="12"/>
      <c r="U35" s="17">
        <v>2019</v>
      </c>
      <c r="V35" s="20">
        <v>828116</v>
      </c>
      <c r="BA35" s="323">
        <v>1997</v>
      </c>
      <c r="BB35" s="322">
        <v>172005</v>
      </c>
    </row>
    <row r="36" spans="1:55" ht="130.5" customHeight="1" thickBot="1">
      <c r="A36" s="354"/>
      <c r="B36" s="353"/>
      <c r="C36" s="352"/>
      <c r="D36" s="351"/>
      <c r="E36" s="350"/>
      <c r="F36" s="230" t="s">
        <v>6</v>
      </c>
      <c r="G36" s="230" t="s">
        <v>6</v>
      </c>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c r="C37" s="352"/>
      <c r="D37" s="351"/>
      <c r="E37" s="350"/>
      <c r="F37" s="230" t="s">
        <v>6</v>
      </c>
      <c r="G37" s="230" t="s">
        <v>6</v>
      </c>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2389.7202210768633</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1194.8601105384316</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+E33</f>
        <v>ASISTENCIA TÉCNICA PARA EL CONTROL Y VIGILANCIA (A.T.C.V) DE LA OBRA: AMPLIACIÓN DE LA PLATAFORMA. AEROPUERTO DE MELILLA</v>
      </c>
      <c r="E40" s="710"/>
      <c r="F40" s="230" t="str">
        <f t="shared" ref="F40:M40" si="0">+F33</f>
        <v>CUMPLE</v>
      </c>
      <c r="G40" s="230" t="str">
        <f t="shared" si="0"/>
        <v>CUMPLE</v>
      </c>
      <c r="H40" s="342" t="str">
        <f t="shared" si="0"/>
        <v>ECG INGENIERIA SAS</v>
      </c>
      <c r="I40" s="341">
        <f t="shared" si="0"/>
        <v>38240</v>
      </c>
      <c r="J40" s="341">
        <f t="shared" si="0"/>
        <v>38666</v>
      </c>
      <c r="K40" s="340">
        <f t="shared" si="0"/>
        <v>1086.52</v>
      </c>
      <c r="L40" s="339">
        <f t="shared" si="0"/>
        <v>1</v>
      </c>
      <c r="M40" s="338">
        <f t="shared" si="0"/>
        <v>1086.52</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ECG INGENIERIA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f>+H22</f>
        <v>0</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3">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105000000</v>
      </c>
      <c r="G104" s="312" t="str">
        <f>+IF(F104&gt;E104, "CAUSAL DE RECHAZO M", "CUMPLE")</f>
        <v>CUMPLE</v>
      </c>
      <c r="H104" s="311" t="s">
        <v>6</v>
      </c>
    </row>
    <row r="105" spans="1:16" ht="39" customHeight="1">
      <c r="A105" s="315">
        <v>4</v>
      </c>
      <c r="B105" s="690" t="s">
        <v>140</v>
      </c>
      <c r="C105" s="650"/>
      <c r="D105" s="651"/>
      <c r="E105" s="316">
        <v>77258613</v>
      </c>
      <c r="F105" s="313">
        <v>77258613</v>
      </c>
      <c r="G105" s="312" t="str">
        <f>+IF(F105&gt;E105, "CAUSAL DE RECHAZO M", "CUMPLE")</f>
        <v>CUMPLE</v>
      </c>
      <c r="H105" s="311" t="s">
        <v>6</v>
      </c>
    </row>
    <row r="106" spans="1:16" ht="46.5" customHeight="1">
      <c r="A106" s="315">
        <v>5</v>
      </c>
      <c r="B106" s="667" t="s">
        <v>84</v>
      </c>
      <c r="C106" s="667"/>
      <c r="D106" s="667"/>
      <c r="E106" s="314">
        <v>684325699</v>
      </c>
      <c r="F106" s="313">
        <v>684325699</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688" priority="54" operator="containsText" text="SUBSANAR">
      <formula>NOT(ISERROR(SEARCH("SUBSANAR",H82)))</formula>
    </cfRule>
  </conditionalFormatting>
  <conditionalFormatting sqref="H82:L82 N41:O41 H4:H16 O42">
    <cfRule type="cellIs" dxfId="1687" priority="66" operator="equal">
      <formula>"NO CUMPLE"</formula>
    </cfRule>
    <cfRule type="cellIs" dxfId="1686" priority="67" operator="equal">
      <formula>"CUMPLE"</formula>
    </cfRule>
    <cfRule type="cellIs" dxfId="1685" priority="68" operator="equal">
      <formula>100</formula>
    </cfRule>
  </conditionalFormatting>
  <conditionalFormatting sqref="L44">
    <cfRule type="cellIs" dxfId="1684" priority="72" operator="equal">
      <formula>"NO CUMPLE"</formula>
    </cfRule>
    <cfRule type="cellIs" dxfId="1683" priority="73" operator="equal">
      <formula>"CUMPLE"</formula>
    </cfRule>
    <cfRule type="cellIs" dxfId="1682" priority="74" operator="equal">
      <formula>100</formula>
    </cfRule>
  </conditionalFormatting>
  <conditionalFormatting sqref="L48:L49">
    <cfRule type="cellIs" dxfId="1681" priority="78" operator="equal">
      <formula>"NO CUMPLE"</formula>
    </cfRule>
    <cfRule type="cellIs" dxfId="1680" priority="79" operator="equal">
      <formula>"CUMPLE"</formula>
    </cfRule>
    <cfRule type="cellIs" dxfId="1679" priority="80" operator="equal">
      <formula>100</formula>
    </cfRule>
  </conditionalFormatting>
  <conditionalFormatting sqref="L53">
    <cfRule type="cellIs" dxfId="1678" priority="58" operator="equal">
      <formula>"NO CUMPLE"</formula>
    </cfRule>
    <cfRule type="cellIs" dxfId="1677" priority="59" operator="equal">
      <formula>"CUMPLE"</formula>
    </cfRule>
    <cfRule type="cellIs" dxfId="1676" priority="60" operator="equal">
      <formula>100</formula>
    </cfRule>
  </conditionalFormatting>
  <conditionalFormatting sqref="L56">
    <cfRule type="cellIs" dxfId="1675" priority="69" operator="equal">
      <formula>"NO CUMPLE"</formula>
    </cfRule>
    <cfRule type="cellIs" dxfId="1674" priority="70" operator="equal">
      <formula>"CUMPLE"</formula>
    </cfRule>
    <cfRule type="cellIs" dxfId="1673" priority="71" operator="equal">
      <formula>100</formula>
    </cfRule>
  </conditionalFormatting>
  <conditionalFormatting sqref="L64">
    <cfRule type="cellIs" dxfId="1672" priority="55" operator="equal">
      <formula>"NO CUMPLE"</formula>
    </cfRule>
    <cfRule type="cellIs" dxfId="1671" priority="56" operator="equal">
      <formula>"CUMPLE"</formula>
    </cfRule>
    <cfRule type="cellIs" dxfId="1670" priority="57" operator="equal">
      <formula>100</formula>
    </cfRule>
  </conditionalFormatting>
  <conditionalFormatting sqref="N21:N23">
    <cfRule type="cellIs" dxfId="1669" priority="61" operator="equal">
      <formula>"NO"</formula>
    </cfRule>
    <cfRule type="cellIs" dxfId="1668" priority="62" operator="equal">
      <formula>"SI"</formula>
    </cfRule>
  </conditionalFormatting>
  <conditionalFormatting sqref="N24">
    <cfRule type="cellIs" dxfId="1667" priority="63" operator="equal">
      <formula>"NO CUMPLE"</formula>
    </cfRule>
    <cfRule type="cellIs" dxfId="1666" priority="64" operator="equal">
      <formula>"CUMPLE"</formula>
    </cfRule>
    <cfRule type="cellIs" dxfId="1665" priority="65" operator="equal">
      <formula>100</formula>
    </cfRule>
  </conditionalFormatting>
  <conditionalFormatting sqref="N39">
    <cfRule type="cellIs" dxfId="1664" priority="84" operator="equal">
      <formula>"NO CUMPLE"</formula>
    </cfRule>
    <cfRule type="cellIs" dxfId="1663" priority="85" operator="equal">
      <formula>"CUMPLE"</formula>
    </cfRule>
    <cfRule type="cellIs" dxfId="1662" priority="86" operator="equal">
      <formula>100</formula>
    </cfRule>
  </conditionalFormatting>
  <conditionalFormatting sqref="N45:O45">
    <cfRule type="cellIs" dxfId="1661" priority="81" operator="equal">
      <formula>"NO CUMPLE"</formula>
    </cfRule>
    <cfRule type="cellIs" dxfId="1660" priority="82" operator="equal">
      <formula>"CUMPLE"</formula>
    </cfRule>
    <cfRule type="cellIs" dxfId="1659" priority="83" operator="equal">
      <formula>100</formula>
    </cfRule>
  </conditionalFormatting>
  <conditionalFormatting sqref="O48:O49">
    <cfRule type="cellIs" dxfId="1658" priority="75" operator="equal">
      <formula>"NO CUMPLE"</formula>
    </cfRule>
    <cfRule type="cellIs" dxfId="1657" priority="76" operator="equal">
      <formula>"CUMPLE"</formula>
    </cfRule>
    <cfRule type="cellIs" dxfId="1656" priority="77" operator="equal">
      <formula>100</formula>
    </cfRule>
  </conditionalFormatting>
  <conditionalFormatting sqref="I33:J35">
    <cfRule type="cellIs" dxfId="1655" priority="53" stopIfTrue="1" operator="greaterThan">
      <formula>0</formula>
    </cfRule>
  </conditionalFormatting>
  <conditionalFormatting sqref="N99">
    <cfRule type="cellIs" dxfId="1654" priority="50" operator="equal">
      <formula>"NO CUMPLE"</formula>
    </cfRule>
    <cfRule type="cellIs" dxfId="1653" priority="51" operator="equal">
      <formula>"CUMPLE"</formula>
    </cfRule>
    <cfRule type="cellIs" dxfId="1652" priority="52" operator="equal">
      <formula>100</formula>
    </cfRule>
  </conditionalFormatting>
  <conditionalFormatting sqref="H102:H106">
    <cfRule type="cellIs" dxfId="1651" priority="47" operator="equal">
      <formula>"NO CUMPLE"</formula>
    </cfRule>
    <cfRule type="cellIs" dxfId="1650" priority="48" operator="equal">
      <formula>"CUMPLE"</formula>
    </cfRule>
    <cfRule type="cellIs" dxfId="1649" priority="49" operator="equal">
      <formula>100</formula>
    </cfRule>
  </conditionalFormatting>
  <conditionalFormatting sqref="H107">
    <cfRule type="cellIs" dxfId="1648" priority="44" operator="equal">
      <formula>"NO CUMPLE"</formula>
    </cfRule>
    <cfRule type="cellIs" dxfId="1647" priority="45" operator="equal">
      <formula>"CUMPLE"</formula>
    </cfRule>
    <cfRule type="cellIs" dxfId="1646" priority="46" operator="equal">
      <formula>100</formula>
    </cfRule>
  </conditionalFormatting>
  <conditionalFormatting sqref="G102:G106">
    <cfRule type="cellIs" dxfId="1645" priority="43" operator="equal">
      <formula>"CAUSAL DE RECHAZO L"</formula>
    </cfRule>
  </conditionalFormatting>
  <conditionalFormatting sqref="H6">
    <cfRule type="cellIs" dxfId="1644" priority="40" operator="equal">
      <formula>"NO CUMPLE"</formula>
    </cfRule>
    <cfRule type="cellIs" dxfId="1643" priority="41" operator="equal">
      <formula>"CUMPLE"</formula>
    </cfRule>
    <cfRule type="cellIs" dxfId="1642" priority="42" operator="equal">
      <formula>100</formula>
    </cfRule>
  </conditionalFormatting>
  <conditionalFormatting sqref="G33">
    <cfRule type="cellIs" dxfId="1641" priority="37" operator="equal">
      <formula>"NO CUMPLE"</formula>
    </cfRule>
    <cfRule type="cellIs" dxfId="1640" priority="38" operator="equal">
      <formula>"CUMPLE"</formula>
    </cfRule>
    <cfRule type="cellIs" dxfId="1639" priority="39" operator="equal">
      <formula>100</formula>
    </cfRule>
  </conditionalFormatting>
  <conditionalFormatting sqref="G34">
    <cfRule type="cellIs" dxfId="1638" priority="34" operator="equal">
      <formula>"NO CUMPLE"</formula>
    </cfRule>
    <cfRule type="cellIs" dxfId="1637" priority="35" operator="equal">
      <formula>"CUMPLE"</formula>
    </cfRule>
    <cfRule type="cellIs" dxfId="1636" priority="36" operator="equal">
      <formula>100</formula>
    </cfRule>
  </conditionalFormatting>
  <conditionalFormatting sqref="G35:G37">
    <cfRule type="cellIs" dxfId="1635" priority="31" operator="equal">
      <formula>"NO CUMPLE"</formula>
    </cfRule>
    <cfRule type="cellIs" dxfId="1634" priority="32" operator="equal">
      <formula>"CUMPLE"</formula>
    </cfRule>
    <cfRule type="cellIs" dxfId="1633" priority="33" operator="equal">
      <formula>100</formula>
    </cfRule>
  </conditionalFormatting>
  <conditionalFormatting sqref="F33">
    <cfRule type="cellIs" dxfId="1632" priority="28" operator="equal">
      <formula>"NO CUMPLE"</formula>
    </cfRule>
    <cfRule type="cellIs" dxfId="1631" priority="29" operator="equal">
      <formula>"CUMPLE"</formula>
    </cfRule>
    <cfRule type="cellIs" dxfId="1630" priority="30" operator="equal">
      <formula>100</formula>
    </cfRule>
  </conditionalFormatting>
  <conditionalFormatting sqref="F34">
    <cfRule type="cellIs" dxfId="1629" priority="25" operator="equal">
      <formula>"NO CUMPLE"</formula>
    </cfRule>
    <cfRule type="cellIs" dxfId="1628" priority="26" operator="equal">
      <formula>"CUMPLE"</formula>
    </cfRule>
    <cfRule type="cellIs" dxfId="1627" priority="27" operator="equal">
      <formula>100</formula>
    </cfRule>
  </conditionalFormatting>
  <conditionalFormatting sqref="F35:F37">
    <cfRule type="cellIs" dxfId="1626" priority="22" operator="equal">
      <formula>"NO CUMPLE"</formula>
    </cfRule>
    <cfRule type="cellIs" dxfId="1625" priority="23" operator="equal">
      <formula>"CUMPLE"</formula>
    </cfRule>
    <cfRule type="cellIs" dxfId="1624" priority="24" operator="equal">
      <formula>100</formula>
    </cfRule>
  </conditionalFormatting>
  <conditionalFormatting sqref="F40">
    <cfRule type="cellIs" dxfId="1623" priority="19" operator="equal">
      <formula>"NO CUMPLE"</formula>
    </cfRule>
    <cfRule type="cellIs" dxfId="1622" priority="20" operator="equal">
      <formula>"CUMPLE"</formula>
    </cfRule>
    <cfRule type="cellIs" dxfId="1621" priority="21" operator="equal">
      <formula>100</formula>
    </cfRule>
  </conditionalFormatting>
  <conditionalFormatting sqref="N33">
    <cfRule type="cellIs" dxfId="1620" priority="16" operator="equal">
      <formula>"NO CUMPLE"</formula>
    </cfRule>
    <cfRule type="cellIs" dxfId="1619" priority="17" operator="equal">
      <formula>"CUMPLE"</formula>
    </cfRule>
    <cfRule type="cellIs" dxfId="1618" priority="18" operator="equal">
      <formula>100</formula>
    </cfRule>
  </conditionalFormatting>
  <conditionalFormatting sqref="N34">
    <cfRule type="cellIs" dxfId="1617" priority="13" operator="equal">
      <formula>"NO CUMPLE"</formula>
    </cfRule>
    <cfRule type="cellIs" dxfId="1616" priority="14" operator="equal">
      <formula>"CUMPLE"</formula>
    </cfRule>
    <cfRule type="cellIs" dxfId="1615" priority="15" operator="equal">
      <formula>100</formula>
    </cfRule>
  </conditionalFormatting>
  <conditionalFormatting sqref="N35 N37">
    <cfRule type="cellIs" dxfId="1614" priority="10" operator="equal">
      <formula>"NO CUMPLE"</formula>
    </cfRule>
    <cfRule type="cellIs" dxfId="1613" priority="11" operator="equal">
      <formula>"CUMPLE"</formula>
    </cfRule>
    <cfRule type="cellIs" dxfId="1612" priority="12" operator="equal">
      <formula>100</formula>
    </cfRule>
  </conditionalFormatting>
  <conditionalFormatting sqref="N36">
    <cfRule type="cellIs" dxfId="1611" priority="7" operator="equal">
      <formula>"NO CUMPLE"</formula>
    </cfRule>
    <cfRule type="cellIs" dxfId="1610" priority="8" operator="equal">
      <formula>"CUMPLE"</formula>
    </cfRule>
    <cfRule type="cellIs" dxfId="1609" priority="9" operator="equal">
      <formula>100</formula>
    </cfRule>
  </conditionalFormatting>
  <conditionalFormatting sqref="N40">
    <cfRule type="cellIs" dxfId="1608" priority="4" operator="equal">
      <formula>"NO CUMPLE"</formula>
    </cfRule>
    <cfRule type="cellIs" dxfId="1607" priority="5" operator="equal">
      <formula>"CUMPLE"</formula>
    </cfRule>
    <cfRule type="cellIs" dxfId="1606" priority="6" operator="equal">
      <formula>100</formula>
    </cfRule>
  </conditionalFormatting>
  <conditionalFormatting sqref="G40">
    <cfRule type="cellIs" dxfId="1605" priority="1" operator="equal">
      <formula>"NO CUMPLE"</formula>
    </cfRule>
    <cfRule type="cellIs" dxfId="1604" priority="2" operator="equal">
      <formula>"CUMPLE"</formula>
    </cfRule>
    <cfRule type="cellIs" dxfId="1603" priority="3" operator="equal">
      <formula>100</formula>
    </cfRule>
  </conditionalFormatting>
  <dataValidations count="10">
    <dataValidation type="list" allowBlank="1" showInputMessage="1" showErrorMessage="1" error="SELECCIONE A QUIEN CORRESPONDE ESTA EXPERIENCIA (INTEGRANTE)_x000a_" sqref="H33:H37" xr:uid="{00000000-0002-0000-1F00-000000000000}">
      <formula1>$V$21:$V$25</formula1>
    </dataValidation>
    <dataValidation type="list" allowBlank="1" showInputMessage="1" showErrorMessage="1" sqref="N21:N23" xr:uid="{00000000-0002-0000-1F00-000001000000}">
      <formula1>$R$2:$R$3</formula1>
    </dataValidation>
    <dataValidation type="list" allowBlank="1" showInputMessage="1" showErrorMessage="1" error="debe ser.. CUMPLE O NO CUMPLE" sqref="L44" xr:uid="{00000000-0002-0000-1F00-000002000000}">
      <formula1>$Q$2:$Q$3</formula1>
    </dataValidation>
    <dataValidation type="list" allowBlank="1" showInputMessage="1" showErrorMessage="1" sqref="L48:L49" xr:uid="{00000000-0002-0000-1F00-000003000000}">
      <formula1>$Q$19:$Q$21</formula1>
    </dataValidation>
    <dataValidation type="list" allowBlank="1" showInputMessage="1" showErrorMessage="1" error="SELECCIONE EL PRESUPUESTO A EVALUAR, EN LA LISTA DESPEGABLE._x000a_" sqref="H28:J28" xr:uid="{00000000-0002-0000-1F00-000004000000}">
      <formula1>$A$96:$A$106</formula1>
    </dataValidation>
    <dataValidation type="list" allowBlank="1" showInputMessage="1" showErrorMessage="1" sqref="L56" xr:uid="{00000000-0002-0000-1F00-000005000000}">
      <formula1>$U$1:$U$3</formula1>
    </dataValidation>
    <dataValidation type="list" allowBlank="1" showInputMessage="1" showErrorMessage="1" sqref="U1:U2" xr:uid="{00000000-0002-0000-1F00-000006000000}">
      <formula1>$U$1:$U$2</formula1>
    </dataValidation>
    <dataValidation type="list" allowBlank="1" showInputMessage="1" showErrorMessage="1" sqref="N45 N24 N33:N37 N99 H4:H16 F33:G37 H102:H107" xr:uid="{00000000-0002-0000-1F00-000007000000}">
      <formula1>$Q$2:$Q$3</formula1>
    </dataValidation>
    <dataValidation type="list" allowBlank="1" showInputMessage="1" showErrorMessage="1" sqref="L53:N53 L64:N64" xr:uid="{00000000-0002-0000-1F00-000008000000}">
      <formula1>$T$1:$T$3</formula1>
    </dataValidation>
    <dataValidation type="list" allowBlank="1" showInputMessage="1" showErrorMessage="1" sqref="H82:K82" xr:uid="{00000000-0002-0000-1F00-000009000000}">
      <formula1>$Q$23:$Q$25</formula1>
    </dataValidation>
  </dataValidations>
  <pageMargins left="0.7" right="0.7" top="0.75" bottom="0.75" header="0.3" footer="0.3"/>
  <pageSetup orientation="portrait" r:id="rId1"/>
  <drawing r:id="rId2"/>
  <legacyDrawing r:id="rId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0000"/>
  </sheetPr>
  <dimension ref="A1:BI129"/>
  <sheetViews>
    <sheetView topLeftCell="D22" zoomScale="40" zoomScaleNormal="40" workbookViewId="0">
      <selection activeCell="A98" sqref="A98:E98"/>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7.425781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28.28515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26.25" customHeight="1">
      <c r="A19" s="746">
        <v>30</v>
      </c>
      <c r="B19" s="747" t="s">
        <v>486</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4.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48.75" customHeight="1">
      <c r="A21" s="746"/>
      <c r="B21" s="748"/>
      <c r="C21" s="748"/>
      <c r="D21" s="748"/>
      <c r="E21" s="748"/>
      <c r="F21" s="748"/>
      <c r="G21" s="748"/>
      <c r="H21" s="751" t="s">
        <v>486</v>
      </c>
      <c r="I21" s="751"/>
      <c r="J21" s="368">
        <v>1</v>
      </c>
      <c r="K21" s="752" t="s">
        <v>34</v>
      </c>
      <c r="L21" s="752"/>
      <c r="M21" s="752"/>
      <c r="N21" s="368" t="s">
        <v>25</v>
      </c>
      <c r="O21" s="24" t="str">
        <f>+H21</f>
        <v>R&amp;M CONSTRUCCIONES E INTERVENTORIAS S.A.S</v>
      </c>
      <c r="P21" s="24"/>
      <c r="Q21" s="24">
        <v>0</v>
      </c>
      <c r="R21" s="24"/>
      <c r="S21" s="24"/>
      <c r="T21" s="24"/>
      <c r="U21" s="24"/>
      <c r="V21" s="369" t="str">
        <f>+H21</f>
        <v>R&amp;M CONSTRUCCIONES E INTERVENTORIAS S.A.S</v>
      </c>
      <c r="BA21" s="118"/>
    </row>
    <row r="22" spans="1:54" ht="32.25" customHeight="1">
      <c r="A22" s="746"/>
      <c r="B22" s="748"/>
      <c r="C22" s="748"/>
      <c r="D22" s="748"/>
      <c r="E22" s="748"/>
      <c r="F22" s="748"/>
      <c r="G22" s="748"/>
      <c r="H22" s="751"/>
      <c r="I22" s="751"/>
      <c r="J22" s="368"/>
      <c r="K22" s="752" t="s">
        <v>35</v>
      </c>
      <c r="L22" s="752"/>
      <c r="M22" s="752"/>
      <c r="N22" s="368" t="s">
        <v>24</v>
      </c>
      <c r="O22" s="24">
        <f>+H22</f>
        <v>0</v>
      </c>
      <c r="P22" s="24"/>
      <c r="Q22" s="24"/>
      <c r="R22" s="24"/>
      <c r="S22" s="24"/>
      <c r="T22" s="24"/>
      <c r="U22" s="24"/>
      <c r="V22" s="369">
        <f>+H22</f>
        <v>0</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26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61" ht="187.5" customHeight="1" thickTop="1" thickBot="1">
      <c r="A33" s="354" t="s">
        <v>121</v>
      </c>
      <c r="B33" s="353" t="s">
        <v>495</v>
      </c>
      <c r="C33" s="352">
        <v>94</v>
      </c>
      <c r="D33" s="351" t="s">
        <v>494</v>
      </c>
      <c r="E33" s="350" t="s">
        <v>493</v>
      </c>
      <c r="F33" s="230" t="s">
        <v>6</v>
      </c>
      <c r="G33" s="230" t="s">
        <v>26</v>
      </c>
      <c r="H33" s="312" t="s">
        <v>486</v>
      </c>
      <c r="I33" s="348">
        <v>41821</v>
      </c>
      <c r="J33" s="347">
        <v>42140</v>
      </c>
      <c r="K33" s="346">
        <v>647.05999999999995</v>
      </c>
      <c r="L33" s="345">
        <v>0.5</v>
      </c>
      <c r="M33" s="344">
        <f>IF(AND(F33="CUMPLE",G33="CUMPLE"),(K33*L33),0)</f>
        <v>0</v>
      </c>
      <c r="N33" s="230" t="s">
        <v>26</v>
      </c>
      <c r="O33" s="4"/>
      <c r="P33" s="4"/>
      <c r="Q33" s="16" t="str">
        <f>+IF(OR(N33="CUMPLE")*AND(M33&gt;=$Q$32),"CUMPLE","NO CUMPLE")</f>
        <v>NO CUMPLE</v>
      </c>
      <c r="R33" s="4"/>
      <c r="S33" s="12"/>
      <c r="U33" s="18">
        <v>2021</v>
      </c>
      <c r="V33" s="19">
        <v>908526</v>
      </c>
      <c r="BA33" s="323">
        <v>1995</v>
      </c>
      <c r="BB33" s="322">
        <v>118933.5</v>
      </c>
    </row>
    <row r="34" spans="1:61" ht="218.25" customHeight="1" thickBot="1">
      <c r="A34" s="354" t="s">
        <v>121</v>
      </c>
      <c r="B34" s="353" t="s">
        <v>492</v>
      </c>
      <c r="C34" s="352">
        <v>144</v>
      </c>
      <c r="D34" s="351" t="s">
        <v>491</v>
      </c>
      <c r="E34" s="350" t="s">
        <v>490</v>
      </c>
      <c r="F34" s="230" t="s">
        <v>6</v>
      </c>
      <c r="G34" s="230" t="s">
        <v>26</v>
      </c>
      <c r="H34" s="349" t="s">
        <v>486</v>
      </c>
      <c r="I34" s="348">
        <v>41466</v>
      </c>
      <c r="J34" s="347">
        <v>41816</v>
      </c>
      <c r="K34" s="346">
        <v>1449.48</v>
      </c>
      <c r="L34" s="345">
        <v>1</v>
      </c>
      <c r="M34" s="344">
        <f>IF(AND(F34="CUMPLE",G34="CUMPLE"),(K34*L34),0)</f>
        <v>0</v>
      </c>
      <c r="N34" s="230" t="s">
        <v>26</v>
      </c>
      <c r="O34" s="4"/>
      <c r="P34" s="4"/>
      <c r="Q34" s="16" t="str">
        <f>+IF(OR(N34="CUMPLE")*AND(M34&gt;=$Q$32),"CUMPLE","NO CUMPLE")</f>
        <v>NO CUMPLE</v>
      </c>
      <c r="R34" s="4"/>
      <c r="S34" s="12"/>
      <c r="U34" s="17">
        <v>2020</v>
      </c>
      <c r="V34" s="20">
        <v>877803</v>
      </c>
      <c r="BA34" s="323">
        <v>1996</v>
      </c>
      <c r="BB34" s="322">
        <v>142125</v>
      </c>
    </row>
    <row r="35" spans="1:61" ht="285.75" customHeight="1" thickBot="1">
      <c r="A35" s="354" t="s">
        <v>121</v>
      </c>
      <c r="B35" s="353" t="s">
        <v>489</v>
      </c>
      <c r="C35" s="352">
        <v>221</v>
      </c>
      <c r="D35" s="351" t="s">
        <v>488</v>
      </c>
      <c r="E35" s="350" t="s">
        <v>487</v>
      </c>
      <c r="F35" s="230" t="s">
        <v>6</v>
      </c>
      <c r="G35" s="230" t="s">
        <v>26</v>
      </c>
      <c r="H35" s="349" t="s">
        <v>486</v>
      </c>
      <c r="I35" s="348">
        <v>44223</v>
      </c>
      <c r="J35" s="347">
        <v>44519</v>
      </c>
      <c r="K35" s="346">
        <v>549.91</v>
      </c>
      <c r="L35" s="345">
        <v>1</v>
      </c>
      <c r="M35" s="344">
        <f>IF(AND(F35="CUMPLE",G35="CUMPLE"),(K35*L35),0)</f>
        <v>0</v>
      </c>
      <c r="N35" s="230" t="s">
        <v>26</v>
      </c>
      <c r="O35" s="4"/>
      <c r="P35" s="4"/>
      <c r="Q35" s="16" t="str">
        <f>+IF(OR(N35="CUMPLE")*AND(M35&gt;=$Q$32),"CUMPLE","NO CUMPLE")</f>
        <v>NO CUMPLE</v>
      </c>
      <c r="R35" s="4"/>
      <c r="S35" s="12"/>
      <c r="U35" s="17">
        <v>2019</v>
      </c>
      <c r="V35" s="20">
        <v>828116</v>
      </c>
      <c r="BA35" s="323">
        <v>1997</v>
      </c>
      <c r="BB35" s="322">
        <v>172005</v>
      </c>
    </row>
    <row r="36" spans="1:61" ht="130.5" customHeight="1" thickBot="1">
      <c r="A36" s="354"/>
      <c r="B36" s="353"/>
      <c r="C36" s="352"/>
      <c r="D36" s="351"/>
      <c r="E36" s="350"/>
      <c r="F36" s="230"/>
      <c r="G36" s="230"/>
      <c r="H36" s="349"/>
      <c r="I36" s="348"/>
      <c r="J36" s="347"/>
      <c r="K36" s="346"/>
      <c r="L36" s="345"/>
      <c r="M36" s="344"/>
      <c r="N36" s="230"/>
      <c r="O36" s="4"/>
      <c r="P36" s="4"/>
      <c r="Q36" s="16" t="str">
        <f>+IF(OR(N36="CUMPLE")*AND(M36&gt;=$Q$32),"CUMPLE","NO CUMPLE")</f>
        <v>NO CUMPLE</v>
      </c>
      <c r="R36" s="4"/>
      <c r="S36" s="12"/>
      <c r="U36" s="17">
        <v>2018</v>
      </c>
      <c r="V36" s="20">
        <v>781242</v>
      </c>
      <c r="BA36" s="323">
        <v>1998</v>
      </c>
      <c r="BB36" s="322">
        <v>203826</v>
      </c>
    </row>
    <row r="37" spans="1:61" ht="122.25" customHeight="1" thickBot="1">
      <c r="A37" s="354"/>
      <c r="B37" s="353"/>
      <c r="C37" s="352"/>
      <c r="D37" s="351"/>
      <c r="E37" s="350"/>
      <c r="F37" s="230"/>
      <c r="G37" s="230"/>
      <c r="H37" s="349"/>
      <c r="I37" s="348"/>
      <c r="J37" s="347"/>
      <c r="K37" s="346"/>
      <c r="L37" s="345"/>
      <c r="M37" s="344"/>
      <c r="N37" s="230"/>
      <c r="O37" s="4"/>
      <c r="P37" s="4"/>
      <c r="Q37" s="16" t="str">
        <f>+IF(OR(N37="CUMPLE")*AND(M37&gt;=$Q$32),"CUMPLE","NO CUMPLE")</f>
        <v>NO CUMPLE</v>
      </c>
      <c r="R37" s="4"/>
      <c r="S37" s="12"/>
      <c r="U37" s="17">
        <v>2017</v>
      </c>
      <c r="V37" s="20">
        <v>737717</v>
      </c>
      <c r="BA37" s="323">
        <v>1999</v>
      </c>
      <c r="BB37" s="322">
        <v>236460</v>
      </c>
    </row>
    <row r="38" spans="1:61" ht="68.25" customHeight="1" thickBot="1">
      <c r="A38" s="718" t="s">
        <v>55</v>
      </c>
      <c r="B38" s="719"/>
      <c r="C38" s="719"/>
      <c r="D38" s="720"/>
      <c r="E38" s="721" t="s">
        <v>3</v>
      </c>
      <c r="F38" s="722"/>
      <c r="G38" s="722"/>
      <c r="H38" s="722"/>
      <c r="I38" s="722"/>
      <c r="J38" s="722"/>
      <c r="K38" s="722"/>
      <c r="L38" s="723"/>
      <c r="M38" s="721">
        <f>SUM(M33:M37)</f>
        <v>0</v>
      </c>
      <c r="N38" s="723"/>
      <c r="O38" s="4"/>
      <c r="P38" s="4"/>
      <c r="Q38" s="16"/>
      <c r="R38" s="4"/>
      <c r="S38" s="12"/>
      <c r="U38" s="17"/>
      <c r="V38" s="20"/>
      <c r="BA38" s="332">
        <v>2002</v>
      </c>
      <c r="BB38" s="331">
        <v>309000</v>
      </c>
    </row>
    <row r="39" spans="1:61" ht="68.25" customHeight="1" thickBot="1">
      <c r="A39" s="564"/>
      <c r="B39" s="565"/>
      <c r="C39" s="565"/>
      <c r="D39" s="566"/>
      <c r="E39" s="721" t="s">
        <v>65</v>
      </c>
      <c r="F39" s="722"/>
      <c r="G39" s="722"/>
      <c r="H39" s="722"/>
      <c r="I39" s="722"/>
      <c r="J39" s="722"/>
      <c r="K39" s="722"/>
      <c r="L39" s="723"/>
      <c r="M39" s="724" t="e">
        <f>AVERAGEIF(M33:M37,"&gt;0")</f>
        <v>#DIV/0!</v>
      </c>
      <c r="N39" s="724"/>
      <c r="O39" s="4"/>
      <c r="P39" s="4"/>
      <c r="Q39" s="16"/>
      <c r="R39" s="4"/>
      <c r="S39" s="12"/>
      <c r="U39" s="17"/>
      <c r="V39" s="20"/>
      <c r="BA39" s="332">
        <v>2003</v>
      </c>
      <c r="BB39" s="331">
        <v>332000</v>
      </c>
    </row>
    <row r="40" spans="1:61" ht="203.25" customHeight="1" thickBot="1">
      <c r="A40" s="707" t="s">
        <v>54</v>
      </c>
      <c r="B40" s="708"/>
      <c r="C40" s="343">
        <f>+BA27</f>
        <v>263.2021919230769</v>
      </c>
      <c r="D40" s="709"/>
      <c r="E40" s="710"/>
      <c r="F40" s="230"/>
      <c r="G40" s="230" t="str">
        <f>+G34</f>
        <v>NO CUMPLE</v>
      </c>
      <c r="H40" s="342"/>
      <c r="I40" s="341"/>
      <c r="J40" s="341"/>
      <c r="K40" s="340"/>
      <c r="L40" s="339"/>
      <c r="M40" s="338"/>
      <c r="N40" s="230" t="str">
        <f>+IF(M40&gt;=C40,"CUMPLE","NO CUMPLE")</f>
        <v>NO CUMPLE</v>
      </c>
      <c r="O40" s="26"/>
      <c r="P40" s="4"/>
      <c r="Q40" s="16" t="str">
        <f>+IF(OR(N40="CUMPLE")*AND(M40&gt;=$Q$32),"CUMPLE","NO CUMPLE")</f>
        <v>NO CUMPLE</v>
      </c>
      <c r="R40" s="4"/>
      <c r="S40" s="12"/>
      <c r="U40" s="17">
        <v>2016</v>
      </c>
      <c r="V40" s="20">
        <v>689455</v>
      </c>
      <c r="BA40" s="332">
        <v>2004</v>
      </c>
      <c r="BB40" s="331">
        <v>358000</v>
      </c>
    </row>
    <row r="41" spans="1:61"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61"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c r="BI42" s="2">
        <f>274/24</f>
        <v>11.416666666666666</v>
      </c>
    </row>
    <row r="43" spans="1:61"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61"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61"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61"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61"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61"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R&amp;M CONSTRUCCIONES E INTERVENTORIAS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f>+H22</f>
        <v>0</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26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790" t="s">
        <v>602</v>
      </c>
      <c r="B84" s="791"/>
      <c r="C84" s="791"/>
      <c r="D84" s="791"/>
      <c r="E84" s="791"/>
      <c r="F84" s="791"/>
      <c r="G84" s="791"/>
      <c r="H84" s="791"/>
      <c r="I84" s="791"/>
      <c r="J84" s="791"/>
      <c r="K84" s="791"/>
      <c r="L84" s="791"/>
      <c r="M84" s="791"/>
      <c r="N84" s="792"/>
      <c r="O84" s="6"/>
      <c r="P84" s="10"/>
      <c r="U84" s="21">
        <v>1990</v>
      </c>
      <c r="V84" s="22">
        <v>41025</v>
      </c>
    </row>
    <row r="85" spans="1:22">
      <c r="A85" s="793"/>
      <c r="B85" s="636"/>
      <c r="C85" s="636"/>
      <c r="D85" s="636"/>
      <c r="E85" s="636"/>
      <c r="F85" s="636"/>
      <c r="G85" s="636"/>
      <c r="H85" s="636"/>
      <c r="I85" s="636"/>
      <c r="J85" s="636"/>
      <c r="K85" s="636"/>
      <c r="L85" s="636"/>
      <c r="M85" s="636"/>
      <c r="N85" s="794"/>
      <c r="O85" s="6"/>
      <c r="P85" s="10"/>
    </row>
    <row r="86" spans="1:22">
      <c r="A86" s="793"/>
      <c r="B86" s="636"/>
      <c r="C86" s="636"/>
      <c r="D86" s="636"/>
      <c r="E86" s="636"/>
      <c r="F86" s="636"/>
      <c r="G86" s="636"/>
      <c r="H86" s="636"/>
      <c r="I86" s="636"/>
      <c r="J86" s="636"/>
      <c r="K86" s="636"/>
      <c r="L86" s="636"/>
      <c r="M86" s="636"/>
      <c r="N86" s="794"/>
      <c r="O86" s="6"/>
      <c r="P86" s="10"/>
    </row>
    <row r="87" spans="1:22">
      <c r="A87" s="793"/>
      <c r="B87" s="636"/>
      <c r="C87" s="636"/>
      <c r="D87" s="636"/>
      <c r="E87" s="636"/>
      <c r="F87" s="636"/>
      <c r="G87" s="636"/>
      <c r="H87" s="636"/>
      <c r="I87" s="636"/>
      <c r="J87" s="636"/>
      <c r="K87" s="636"/>
      <c r="L87" s="636"/>
      <c r="M87" s="636"/>
      <c r="N87" s="794"/>
      <c r="O87" s="6"/>
      <c r="P87" s="10"/>
    </row>
    <row r="88" spans="1:22">
      <c r="A88" s="793"/>
      <c r="B88" s="636"/>
      <c r="C88" s="636"/>
      <c r="D88" s="636"/>
      <c r="E88" s="636"/>
      <c r="F88" s="636"/>
      <c r="G88" s="636"/>
      <c r="H88" s="636"/>
      <c r="I88" s="636"/>
      <c r="J88" s="636"/>
      <c r="K88" s="636"/>
      <c r="L88" s="636"/>
      <c r="M88" s="636"/>
      <c r="N88" s="794"/>
      <c r="O88" s="6"/>
      <c r="P88" s="10"/>
    </row>
    <row r="89" spans="1:22">
      <c r="A89" s="793"/>
      <c r="B89" s="636"/>
      <c r="C89" s="636"/>
      <c r="D89" s="636"/>
      <c r="E89" s="636"/>
      <c r="F89" s="636"/>
      <c r="G89" s="636"/>
      <c r="H89" s="636"/>
      <c r="I89" s="636"/>
      <c r="J89" s="636"/>
      <c r="K89" s="636"/>
      <c r="L89" s="636"/>
      <c r="M89" s="636"/>
      <c r="N89" s="794"/>
      <c r="O89" s="6"/>
      <c r="P89" s="10"/>
    </row>
    <row r="90" spans="1:22">
      <c r="A90" s="793"/>
      <c r="B90" s="636"/>
      <c r="C90" s="636"/>
      <c r="D90" s="636"/>
      <c r="E90" s="636"/>
      <c r="F90" s="636"/>
      <c r="G90" s="636"/>
      <c r="H90" s="636"/>
      <c r="I90" s="636"/>
      <c r="J90" s="636"/>
      <c r="K90" s="636"/>
      <c r="L90" s="636"/>
      <c r="M90" s="636"/>
      <c r="N90" s="794"/>
      <c r="O90" s="6"/>
      <c r="P90" s="10"/>
    </row>
    <row r="91" spans="1:22">
      <c r="A91" s="793"/>
      <c r="B91" s="636"/>
      <c r="C91" s="636"/>
      <c r="D91" s="636"/>
      <c r="E91" s="636"/>
      <c r="F91" s="636"/>
      <c r="G91" s="636"/>
      <c r="H91" s="636"/>
      <c r="I91" s="636"/>
      <c r="J91" s="636"/>
      <c r="K91" s="636"/>
      <c r="L91" s="636"/>
      <c r="M91" s="636"/>
      <c r="N91" s="794"/>
      <c r="O91" s="6"/>
      <c r="P91" s="10"/>
    </row>
    <row r="92" spans="1:22">
      <c r="A92" s="793"/>
      <c r="B92" s="636"/>
      <c r="C92" s="636"/>
      <c r="D92" s="636"/>
      <c r="E92" s="636"/>
      <c r="F92" s="636"/>
      <c r="G92" s="636"/>
      <c r="H92" s="636"/>
      <c r="I92" s="636"/>
      <c r="J92" s="636"/>
      <c r="K92" s="636"/>
      <c r="L92" s="636"/>
      <c r="M92" s="636"/>
      <c r="N92" s="794"/>
      <c r="O92" s="6"/>
      <c r="P92" s="10"/>
    </row>
    <row r="93" spans="1:22">
      <c r="A93" s="793"/>
      <c r="B93" s="636"/>
      <c r="C93" s="636"/>
      <c r="D93" s="636"/>
      <c r="E93" s="636"/>
      <c r="F93" s="636"/>
      <c r="G93" s="636"/>
      <c r="H93" s="636"/>
      <c r="I93" s="636"/>
      <c r="J93" s="636"/>
      <c r="K93" s="636"/>
      <c r="L93" s="636"/>
      <c r="M93" s="636"/>
      <c r="N93" s="794"/>
      <c r="O93" s="6"/>
      <c r="P93" s="10"/>
    </row>
    <row r="94" spans="1:22">
      <c r="A94" s="793"/>
      <c r="B94" s="636"/>
      <c r="C94" s="636"/>
      <c r="D94" s="636"/>
      <c r="E94" s="636"/>
      <c r="F94" s="636"/>
      <c r="G94" s="636"/>
      <c r="H94" s="636"/>
      <c r="I94" s="636"/>
      <c r="J94" s="636"/>
      <c r="K94" s="636"/>
      <c r="L94" s="636"/>
      <c r="M94" s="636"/>
      <c r="N94" s="794"/>
      <c r="O94" s="6"/>
      <c r="P94" s="10"/>
    </row>
    <row r="95" spans="1:22">
      <c r="A95" s="793"/>
      <c r="B95" s="636"/>
      <c r="C95" s="636"/>
      <c r="D95" s="636"/>
      <c r="E95" s="636"/>
      <c r="F95" s="636"/>
      <c r="G95" s="636"/>
      <c r="H95" s="636"/>
      <c r="I95" s="636"/>
      <c r="J95" s="636"/>
      <c r="K95" s="636"/>
      <c r="L95" s="636"/>
      <c r="M95" s="636"/>
      <c r="N95" s="794"/>
      <c r="O95" s="6"/>
      <c r="P95" s="10"/>
    </row>
    <row r="96" spans="1:22" ht="327" customHeight="1">
      <c r="A96" s="795"/>
      <c r="B96" s="656"/>
      <c r="C96" s="656"/>
      <c r="D96" s="656"/>
      <c r="E96" s="656"/>
      <c r="F96" s="656"/>
      <c r="G96" s="656"/>
      <c r="H96" s="656"/>
      <c r="I96" s="656"/>
      <c r="J96" s="656"/>
      <c r="K96" s="656"/>
      <c r="L96" s="656"/>
      <c r="M96" s="656"/>
      <c r="N96" s="796"/>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6">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6">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6">
        <v>105000000</v>
      </c>
      <c r="G104" s="312" t="str">
        <f>+IF(F104&gt;E104, "CAUSAL DE RECHAZO M", "CUMPLE")</f>
        <v>CUMPLE</v>
      </c>
      <c r="H104" s="311" t="s">
        <v>6</v>
      </c>
    </row>
    <row r="105" spans="1:16" ht="39" customHeight="1">
      <c r="A105" s="315">
        <v>4</v>
      </c>
      <c r="B105" s="690" t="s">
        <v>140</v>
      </c>
      <c r="C105" s="650"/>
      <c r="D105" s="651"/>
      <c r="E105" s="316">
        <v>77258613</v>
      </c>
      <c r="F105" s="316">
        <v>77258613</v>
      </c>
      <c r="G105" s="312" t="str">
        <f>+IF(F105&gt;E105, "CAUSAL DE RECHAZO M", "CUMPLE")</f>
        <v>CUMPLE</v>
      </c>
      <c r="H105" s="311" t="s">
        <v>6</v>
      </c>
    </row>
    <row r="106" spans="1:16" ht="46.5" customHeight="1">
      <c r="A106" s="315">
        <v>5</v>
      </c>
      <c r="B106" s="667" t="s">
        <v>84</v>
      </c>
      <c r="C106" s="667"/>
      <c r="D106" s="667"/>
      <c r="E106" s="314">
        <v>684325699</v>
      </c>
      <c r="F106" s="314">
        <v>684325699</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97:E97"/>
    <mergeCell ref="F97:N97"/>
    <mergeCell ref="A98:E98"/>
    <mergeCell ref="F98:N98"/>
    <mergeCell ref="A84:N96"/>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602" priority="54" operator="containsText" text="SUBSANAR">
      <formula>NOT(ISERROR(SEARCH("SUBSANAR",H82)))</formula>
    </cfRule>
  </conditionalFormatting>
  <conditionalFormatting sqref="H82:L82 N41:O41 H4:H16 O42">
    <cfRule type="cellIs" dxfId="1601" priority="66" operator="equal">
      <formula>"NO CUMPLE"</formula>
    </cfRule>
    <cfRule type="cellIs" dxfId="1600" priority="67" operator="equal">
      <formula>"CUMPLE"</formula>
    </cfRule>
    <cfRule type="cellIs" dxfId="1599" priority="68" operator="equal">
      <formula>100</formula>
    </cfRule>
  </conditionalFormatting>
  <conditionalFormatting sqref="L44">
    <cfRule type="cellIs" dxfId="1598" priority="72" operator="equal">
      <formula>"NO CUMPLE"</formula>
    </cfRule>
    <cfRule type="cellIs" dxfId="1597" priority="73" operator="equal">
      <formula>"CUMPLE"</formula>
    </cfRule>
    <cfRule type="cellIs" dxfId="1596" priority="74" operator="equal">
      <formula>100</formula>
    </cfRule>
  </conditionalFormatting>
  <conditionalFormatting sqref="L48:L49">
    <cfRule type="cellIs" dxfId="1595" priority="78" operator="equal">
      <formula>"NO CUMPLE"</formula>
    </cfRule>
    <cfRule type="cellIs" dxfId="1594" priority="79" operator="equal">
      <formula>"CUMPLE"</formula>
    </cfRule>
    <cfRule type="cellIs" dxfId="1593" priority="80" operator="equal">
      <formula>100</formula>
    </cfRule>
  </conditionalFormatting>
  <conditionalFormatting sqref="L53">
    <cfRule type="cellIs" dxfId="1592" priority="58" operator="equal">
      <formula>"NO CUMPLE"</formula>
    </cfRule>
    <cfRule type="cellIs" dxfId="1591" priority="59" operator="equal">
      <formula>"CUMPLE"</formula>
    </cfRule>
    <cfRule type="cellIs" dxfId="1590" priority="60" operator="equal">
      <formula>100</formula>
    </cfRule>
  </conditionalFormatting>
  <conditionalFormatting sqref="L56">
    <cfRule type="cellIs" dxfId="1589" priority="69" operator="equal">
      <formula>"NO CUMPLE"</formula>
    </cfRule>
    <cfRule type="cellIs" dxfId="1588" priority="70" operator="equal">
      <formula>"CUMPLE"</formula>
    </cfRule>
    <cfRule type="cellIs" dxfId="1587" priority="71" operator="equal">
      <formula>100</formula>
    </cfRule>
  </conditionalFormatting>
  <conditionalFormatting sqref="L64">
    <cfRule type="cellIs" dxfId="1586" priority="55" operator="equal">
      <formula>"NO CUMPLE"</formula>
    </cfRule>
    <cfRule type="cellIs" dxfId="1585" priority="56" operator="equal">
      <formula>"CUMPLE"</formula>
    </cfRule>
    <cfRule type="cellIs" dxfId="1584" priority="57" operator="equal">
      <formula>100</formula>
    </cfRule>
  </conditionalFormatting>
  <conditionalFormatting sqref="N21:N23">
    <cfRule type="cellIs" dxfId="1583" priority="61" operator="equal">
      <formula>"NO"</formula>
    </cfRule>
    <cfRule type="cellIs" dxfId="1582" priority="62" operator="equal">
      <formula>"SI"</formula>
    </cfRule>
  </conditionalFormatting>
  <conditionalFormatting sqref="N24">
    <cfRule type="cellIs" dxfId="1581" priority="63" operator="equal">
      <formula>"NO CUMPLE"</formula>
    </cfRule>
    <cfRule type="cellIs" dxfId="1580" priority="64" operator="equal">
      <formula>"CUMPLE"</formula>
    </cfRule>
    <cfRule type="cellIs" dxfId="1579" priority="65" operator="equal">
      <formula>100</formula>
    </cfRule>
  </conditionalFormatting>
  <conditionalFormatting sqref="N39">
    <cfRule type="cellIs" dxfId="1578" priority="84" operator="equal">
      <formula>"NO CUMPLE"</formula>
    </cfRule>
    <cfRule type="cellIs" dxfId="1577" priority="85" operator="equal">
      <formula>"CUMPLE"</formula>
    </cfRule>
    <cfRule type="cellIs" dxfId="1576" priority="86" operator="equal">
      <formula>100</formula>
    </cfRule>
  </conditionalFormatting>
  <conditionalFormatting sqref="N45:O45">
    <cfRule type="cellIs" dxfId="1575" priority="81" operator="equal">
      <formula>"NO CUMPLE"</formula>
    </cfRule>
    <cfRule type="cellIs" dxfId="1574" priority="82" operator="equal">
      <formula>"CUMPLE"</formula>
    </cfRule>
    <cfRule type="cellIs" dxfId="1573" priority="83" operator="equal">
      <formula>100</formula>
    </cfRule>
  </conditionalFormatting>
  <conditionalFormatting sqref="O48:O49">
    <cfRule type="cellIs" dxfId="1572" priority="75" operator="equal">
      <formula>"NO CUMPLE"</formula>
    </cfRule>
    <cfRule type="cellIs" dxfId="1571" priority="76" operator="equal">
      <formula>"CUMPLE"</formula>
    </cfRule>
    <cfRule type="cellIs" dxfId="1570" priority="77" operator="equal">
      <formula>100</formula>
    </cfRule>
  </conditionalFormatting>
  <conditionalFormatting sqref="I33:J35">
    <cfRule type="cellIs" dxfId="1569" priority="53" stopIfTrue="1" operator="greaterThan">
      <formula>0</formula>
    </cfRule>
  </conditionalFormatting>
  <conditionalFormatting sqref="N99">
    <cfRule type="cellIs" dxfId="1568" priority="50" operator="equal">
      <formula>"NO CUMPLE"</formula>
    </cfRule>
    <cfRule type="cellIs" dxfId="1567" priority="51" operator="equal">
      <formula>"CUMPLE"</formula>
    </cfRule>
    <cfRule type="cellIs" dxfId="1566" priority="52" operator="equal">
      <formula>100</formula>
    </cfRule>
  </conditionalFormatting>
  <conditionalFormatting sqref="H102:H106">
    <cfRule type="cellIs" dxfId="1565" priority="47" operator="equal">
      <formula>"NO CUMPLE"</formula>
    </cfRule>
    <cfRule type="cellIs" dxfId="1564" priority="48" operator="equal">
      <formula>"CUMPLE"</formula>
    </cfRule>
    <cfRule type="cellIs" dxfId="1563" priority="49" operator="equal">
      <formula>100</formula>
    </cfRule>
  </conditionalFormatting>
  <conditionalFormatting sqref="H107">
    <cfRule type="cellIs" dxfId="1562" priority="44" operator="equal">
      <formula>"NO CUMPLE"</formula>
    </cfRule>
    <cfRule type="cellIs" dxfId="1561" priority="45" operator="equal">
      <formula>"CUMPLE"</formula>
    </cfRule>
    <cfRule type="cellIs" dxfId="1560" priority="46" operator="equal">
      <formula>100</formula>
    </cfRule>
  </conditionalFormatting>
  <conditionalFormatting sqref="G102:G106">
    <cfRule type="cellIs" dxfId="1559" priority="43" operator="equal">
      <formula>"CAUSAL DE RECHAZO L"</formula>
    </cfRule>
  </conditionalFormatting>
  <conditionalFormatting sqref="H6">
    <cfRule type="cellIs" dxfId="1558" priority="40" operator="equal">
      <formula>"NO CUMPLE"</formula>
    </cfRule>
    <cfRule type="cellIs" dxfId="1557" priority="41" operator="equal">
      <formula>"CUMPLE"</formula>
    </cfRule>
    <cfRule type="cellIs" dxfId="1556" priority="42" operator="equal">
      <formula>100</formula>
    </cfRule>
  </conditionalFormatting>
  <conditionalFormatting sqref="G33">
    <cfRule type="cellIs" dxfId="1555" priority="37" operator="equal">
      <formula>"NO CUMPLE"</formula>
    </cfRule>
    <cfRule type="cellIs" dxfId="1554" priority="38" operator="equal">
      <formula>"CUMPLE"</formula>
    </cfRule>
    <cfRule type="cellIs" dxfId="1553" priority="39" operator="equal">
      <formula>100</formula>
    </cfRule>
  </conditionalFormatting>
  <conditionalFormatting sqref="G34">
    <cfRule type="cellIs" dxfId="1552" priority="34" operator="equal">
      <formula>"NO CUMPLE"</formula>
    </cfRule>
    <cfRule type="cellIs" dxfId="1551" priority="35" operator="equal">
      <formula>"CUMPLE"</formula>
    </cfRule>
    <cfRule type="cellIs" dxfId="1550" priority="36" operator="equal">
      <formula>100</formula>
    </cfRule>
  </conditionalFormatting>
  <conditionalFormatting sqref="G35:G37">
    <cfRule type="cellIs" dxfId="1549" priority="31" operator="equal">
      <formula>"NO CUMPLE"</formula>
    </cfRule>
    <cfRule type="cellIs" dxfId="1548" priority="32" operator="equal">
      <formula>"CUMPLE"</formula>
    </cfRule>
    <cfRule type="cellIs" dxfId="1547" priority="33" operator="equal">
      <formula>100</formula>
    </cfRule>
  </conditionalFormatting>
  <conditionalFormatting sqref="F33">
    <cfRule type="cellIs" dxfId="1546" priority="28" operator="equal">
      <formula>"NO CUMPLE"</formula>
    </cfRule>
    <cfRule type="cellIs" dxfId="1545" priority="29" operator="equal">
      <formula>"CUMPLE"</formula>
    </cfRule>
    <cfRule type="cellIs" dxfId="1544" priority="30" operator="equal">
      <formula>100</formula>
    </cfRule>
  </conditionalFormatting>
  <conditionalFormatting sqref="F34">
    <cfRule type="cellIs" dxfId="1543" priority="25" operator="equal">
      <formula>"NO CUMPLE"</formula>
    </cfRule>
    <cfRule type="cellIs" dxfId="1542" priority="26" operator="equal">
      <formula>"CUMPLE"</formula>
    </cfRule>
    <cfRule type="cellIs" dxfId="1541" priority="27" operator="equal">
      <formula>100</formula>
    </cfRule>
  </conditionalFormatting>
  <conditionalFormatting sqref="F35:F37">
    <cfRule type="cellIs" dxfId="1540" priority="22" operator="equal">
      <formula>"NO CUMPLE"</formula>
    </cfRule>
    <cfRule type="cellIs" dxfId="1539" priority="23" operator="equal">
      <formula>"CUMPLE"</formula>
    </cfRule>
    <cfRule type="cellIs" dxfId="1538" priority="24" operator="equal">
      <formula>100</formula>
    </cfRule>
  </conditionalFormatting>
  <conditionalFormatting sqref="F40">
    <cfRule type="cellIs" dxfId="1537" priority="19" operator="equal">
      <formula>"NO CUMPLE"</formula>
    </cfRule>
    <cfRule type="cellIs" dxfId="1536" priority="20" operator="equal">
      <formula>"CUMPLE"</formula>
    </cfRule>
    <cfRule type="cellIs" dxfId="1535" priority="21" operator="equal">
      <formula>100</formula>
    </cfRule>
  </conditionalFormatting>
  <conditionalFormatting sqref="N33">
    <cfRule type="cellIs" dxfId="1534" priority="16" operator="equal">
      <formula>"NO CUMPLE"</formula>
    </cfRule>
    <cfRule type="cellIs" dxfId="1533" priority="17" operator="equal">
      <formula>"CUMPLE"</formula>
    </cfRule>
    <cfRule type="cellIs" dxfId="1532" priority="18" operator="equal">
      <formula>100</formula>
    </cfRule>
  </conditionalFormatting>
  <conditionalFormatting sqref="N34">
    <cfRule type="cellIs" dxfId="1531" priority="13" operator="equal">
      <formula>"NO CUMPLE"</formula>
    </cfRule>
    <cfRule type="cellIs" dxfId="1530" priority="14" operator="equal">
      <formula>"CUMPLE"</formula>
    </cfRule>
    <cfRule type="cellIs" dxfId="1529" priority="15" operator="equal">
      <formula>100</formula>
    </cfRule>
  </conditionalFormatting>
  <conditionalFormatting sqref="N35 N37">
    <cfRule type="cellIs" dxfId="1528" priority="10" operator="equal">
      <formula>"NO CUMPLE"</formula>
    </cfRule>
    <cfRule type="cellIs" dxfId="1527" priority="11" operator="equal">
      <formula>"CUMPLE"</formula>
    </cfRule>
    <cfRule type="cellIs" dxfId="1526" priority="12" operator="equal">
      <formula>100</formula>
    </cfRule>
  </conditionalFormatting>
  <conditionalFormatting sqref="N36">
    <cfRule type="cellIs" dxfId="1525" priority="7" operator="equal">
      <formula>"NO CUMPLE"</formula>
    </cfRule>
    <cfRule type="cellIs" dxfId="1524" priority="8" operator="equal">
      <formula>"CUMPLE"</formula>
    </cfRule>
    <cfRule type="cellIs" dxfId="1523" priority="9" operator="equal">
      <formula>100</formula>
    </cfRule>
  </conditionalFormatting>
  <conditionalFormatting sqref="N40">
    <cfRule type="cellIs" dxfId="1522" priority="4" operator="equal">
      <formula>"NO CUMPLE"</formula>
    </cfRule>
    <cfRule type="cellIs" dxfId="1521" priority="5" operator="equal">
      <formula>"CUMPLE"</formula>
    </cfRule>
    <cfRule type="cellIs" dxfId="1520" priority="6" operator="equal">
      <formula>100</formula>
    </cfRule>
  </conditionalFormatting>
  <conditionalFormatting sqref="G40">
    <cfRule type="cellIs" dxfId="1519" priority="1" operator="equal">
      <formula>"NO CUMPLE"</formula>
    </cfRule>
    <cfRule type="cellIs" dxfId="1518" priority="2" operator="equal">
      <formula>"CUMPLE"</formula>
    </cfRule>
    <cfRule type="cellIs" dxfId="1517" priority="3" operator="equal">
      <formula>100</formula>
    </cfRule>
  </conditionalFormatting>
  <dataValidations count="10">
    <dataValidation type="list" allowBlank="1" showInputMessage="1" showErrorMessage="1" sqref="H82:K82" xr:uid="{00000000-0002-0000-2000-000000000000}">
      <formula1>$Q$23:$Q$25</formula1>
    </dataValidation>
    <dataValidation type="list" allowBlank="1" showInputMessage="1" showErrorMessage="1" sqref="L53:N53 L64:N64" xr:uid="{00000000-0002-0000-2000-000001000000}">
      <formula1>$T$1:$T$3</formula1>
    </dataValidation>
    <dataValidation type="list" allowBlank="1" showInputMessage="1" showErrorMessage="1" sqref="N45 N24 N33:N37 N99 H4:H16 F33:G37 H102:H107" xr:uid="{00000000-0002-0000-2000-000002000000}">
      <formula1>$Q$2:$Q$3</formula1>
    </dataValidation>
    <dataValidation type="list" allowBlank="1" showInputMessage="1" showErrorMessage="1" sqref="U1:U2" xr:uid="{00000000-0002-0000-2000-000003000000}">
      <formula1>$U$1:$U$2</formula1>
    </dataValidation>
    <dataValidation type="list" allowBlank="1" showInputMessage="1" showErrorMessage="1" sqref="L56" xr:uid="{00000000-0002-0000-2000-000004000000}">
      <formula1>$U$1:$U$3</formula1>
    </dataValidation>
    <dataValidation type="list" allowBlank="1" showInputMessage="1" showErrorMessage="1" error="SELECCIONE EL PRESUPUESTO A EVALUAR, EN LA LISTA DESPEGABLE._x000a_" sqref="H28:J28" xr:uid="{00000000-0002-0000-2000-000005000000}">
      <formula1>$A$96:$A$106</formula1>
    </dataValidation>
    <dataValidation type="list" allowBlank="1" showInputMessage="1" showErrorMessage="1" sqref="L48:L49" xr:uid="{00000000-0002-0000-2000-000006000000}">
      <formula1>$Q$19:$Q$21</formula1>
    </dataValidation>
    <dataValidation type="list" allowBlank="1" showInputMessage="1" showErrorMessage="1" error="debe ser.. CUMPLE O NO CUMPLE" sqref="L44" xr:uid="{00000000-0002-0000-2000-000007000000}">
      <formula1>$Q$2:$Q$3</formula1>
    </dataValidation>
    <dataValidation type="list" allowBlank="1" showInputMessage="1" showErrorMessage="1" sqref="N21:N23" xr:uid="{00000000-0002-0000-2000-000008000000}">
      <formula1>$R$2:$R$3</formula1>
    </dataValidation>
    <dataValidation type="list" allowBlank="1" showInputMessage="1" showErrorMessage="1" error="SELECCIONE A QUIEN CORRESPONDE ESTA EXPERIENCIA (INTEGRANTE)_x000a_" sqref="H33:H37" xr:uid="{00000000-0002-0000-2000-000009000000}">
      <formula1>$V$21:$V$25</formula1>
    </dataValidation>
  </dataValidations>
  <pageMargins left="0.7" right="0.7" top="0.75" bottom="0.75" header="0.3" footer="0.3"/>
  <pageSetup orientation="portrait" r:id="rId1"/>
  <drawing r:id="rId2"/>
  <legacyDrawing r:id="rId3"/>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BE129"/>
  <sheetViews>
    <sheetView topLeftCell="C35" zoomScale="40" zoomScaleNormal="40" workbookViewId="0">
      <selection activeCell="E34" sqref="E3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123"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31</v>
      </c>
      <c r="B19" s="747" t="s">
        <v>512</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26.25" customHeight="1">
      <c r="A21" s="746"/>
      <c r="B21" s="748"/>
      <c r="C21" s="748"/>
      <c r="D21" s="748"/>
      <c r="E21" s="748"/>
      <c r="F21" s="748"/>
      <c r="G21" s="748"/>
      <c r="H21" s="751" t="s">
        <v>503</v>
      </c>
      <c r="I21" s="751"/>
      <c r="J21" s="368">
        <v>0.7</v>
      </c>
      <c r="K21" s="752" t="s">
        <v>34</v>
      </c>
      <c r="L21" s="752"/>
      <c r="M21" s="752"/>
      <c r="N21" s="368" t="s">
        <v>24</v>
      </c>
      <c r="O21" s="24" t="str">
        <f>+H21</f>
        <v>INGENIERIA Y CONSULTORIA INGECON S.A.S</v>
      </c>
      <c r="P21" s="24"/>
      <c r="Q21" s="24">
        <v>0</v>
      </c>
      <c r="R21" s="24"/>
      <c r="S21" s="24"/>
      <c r="T21" s="24"/>
      <c r="U21" s="24"/>
      <c r="V21" s="369" t="str">
        <f>+H21</f>
        <v>INGENIERIA Y CONSULTORIA INGECON S.A.S</v>
      </c>
      <c r="BA21" s="118"/>
    </row>
    <row r="22" spans="1:54" ht="38.25" customHeight="1">
      <c r="A22" s="746"/>
      <c r="B22" s="748"/>
      <c r="C22" s="748"/>
      <c r="D22" s="748"/>
      <c r="E22" s="748"/>
      <c r="F22" s="748"/>
      <c r="G22" s="748"/>
      <c r="H22" s="751" t="s">
        <v>496</v>
      </c>
      <c r="I22" s="751"/>
      <c r="J22" s="368">
        <v>0.3</v>
      </c>
      <c r="K22" s="752" t="s">
        <v>35</v>
      </c>
      <c r="L22" s="752"/>
      <c r="M22" s="752"/>
      <c r="N22" s="368" t="s">
        <v>24</v>
      </c>
      <c r="O22" s="24" t="str">
        <f>+H22</f>
        <v>FERNANDEZ INGENIEROS CONSULTORES S.A.S</v>
      </c>
      <c r="P22" s="24"/>
      <c r="Q22" s="24"/>
      <c r="R22" s="24"/>
      <c r="S22" s="24"/>
      <c r="T22" s="24"/>
      <c r="U22" s="24"/>
      <c r="V22" s="369" t="str">
        <f>+H22</f>
        <v>FERNANDEZ INGENIEROS CONSULTORES S.A.S</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282.75" customHeight="1" thickTop="1" thickBot="1">
      <c r="A33" s="354" t="s">
        <v>502</v>
      </c>
      <c r="B33" s="354" t="s">
        <v>511</v>
      </c>
      <c r="C33" s="352">
        <v>30</v>
      </c>
      <c r="D33" s="351" t="s">
        <v>213</v>
      </c>
      <c r="E33" s="480" t="s">
        <v>510</v>
      </c>
      <c r="F33" s="230" t="s">
        <v>6</v>
      </c>
      <c r="G33" s="230" t="s">
        <v>6</v>
      </c>
      <c r="H33" s="312" t="s">
        <v>503</v>
      </c>
      <c r="I33" s="348">
        <v>41901</v>
      </c>
      <c r="J33" s="347">
        <v>42490</v>
      </c>
      <c r="K33" s="346">
        <v>10004.186850483353</v>
      </c>
      <c r="L33" s="345">
        <v>0.51</v>
      </c>
      <c r="M33" s="344">
        <f>IF(AND(F33="CUMPLE",G33="CUMPLE"),(K33*L33),0)</f>
        <v>5102.1352937465099</v>
      </c>
      <c r="N33" s="230" t="s">
        <v>6</v>
      </c>
      <c r="O33" s="4"/>
      <c r="P33" s="4"/>
      <c r="Q33" s="16" t="str">
        <f>+IF(OR(N33="CUMPLE")*AND(M33&gt;=$Q$32),"CUMPLE","NO CUMPLE")</f>
        <v>CUMPLE</v>
      </c>
      <c r="R33" s="4"/>
      <c r="S33" s="12"/>
      <c r="U33" s="18">
        <v>2021</v>
      </c>
      <c r="V33" s="19">
        <v>908526</v>
      </c>
      <c r="BA33" s="323">
        <v>1995</v>
      </c>
      <c r="BB33" s="322">
        <v>118933.5</v>
      </c>
    </row>
    <row r="34" spans="1:55" ht="113.25" customHeight="1" thickBot="1">
      <c r="A34" s="354" t="s">
        <v>507</v>
      </c>
      <c r="B34" s="354" t="s">
        <v>509</v>
      </c>
      <c r="C34" s="352">
        <v>76</v>
      </c>
      <c r="D34" s="351" t="s">
        <v>279</v>
      </c>
      <c r="E34" s="480" t="s">
        <v>508</v>
      </c>
      <c r="F34" s="230" t="s">
        <v>6</v>
      </c>
      <c r="G34" s="230" t="s">
        <v>6</v>
      </c>
      <c r="H34" s="349" t="s">
        <v>503</v>
      </c>
      <c r="I34" s="348">
        <v>44773</v>
      </c>
      <c r="J34" s="347">
        <v>44926</v>
      </c>
      <c r="K34" s="346">
        <v>330.69</v>
      </c>
      <c r="L34" s="345">
        <v>0.5</v>
      </c>
      <c r="M34" s="344">
        <f>IF(AND(F34="CUMPLE",G34="CUMPLE"),(K34*L34),0)</f>
        <v>165.345</v>
      </c>
      <c r="N34" s="230" t="s">
        <v>6</v>
      </c>
      <c r="O34" s="4"/>
      <c r="P34" s="4"/>
      <c r="Q34" s="16" t="str">
        <f>+IF(OR(N34="CUMPLE")*AND(M34&gt;=$Q$32),"CUMPLE","NO CUMPLE")</f>
        <v>NO CUMPLE</v>
      </c>
      <c r="R34" s="4"/>
      <c r="S34" s="12"/>
      <c r="U34" s="17">
        <v>2020</v>
      </c>
      <c r="V34" s="20">
        <v>877803</v>
      </c>
      <c r="BA34" s="323">
        <v>1996</v>
      </c>
      <c r="BB34" s="322">
        <v>142125</v>
      </c>
    </row>
    <row r="35" spans="1:55" ht="165" customHeight="1" thickBot="1">
      <c r="A35" s="354" t="s">
        <v>507</v>
      </c>
      <c r="B35" s="354" t="s">
        <v>506</v>
      </c>
      <c r="C35" s="352">
        <v>44</v>
      </c>
      <c r="D35" s="351" t="s">
        <v>505</v>
      </c>
      <c r="E35" s="480" t="s">
        <v>504</v>
      </c>
      <c r="F35" s="230" t="s">
        <v>6</v>
      </c>
      <c r="G35" s="230" t="s">
        <v>6</v>
      </c>
      <c r="H35" s="349" t="s">
        <v>503</v>
      </c>
      <c r="I35" s="348">
        <v>41999</v>
      </c>
      <c r="J35" s="347">
        <v>42185</v>
      </c>
      <c r="K35" s="346">
        <v>196.7648141537984</v>
      </c>
      <c r="L35" s="345">
        <v>1</v>
      </c>
      <c r="M35" s="344">
        <f>IF(AND(F35="CUMPLE",G35="CUMPLE"),(K35*L35),0)</f>
        <v>196.7648141537984</v>
      </c>
      <c r="N35" s="230" t="s">
        <v>6</v>
      </c>
      <c r="O35" s="4"/>
      <c r="P35" s="4"/>
      <c r="Q35" s="16" t="str">
        <f>+IF(OR(N35="CUMPLE")*AND(M35&gt;=$Q$32),"CUMPLE","NO CUMPLE")</f>
        <v>NO CUMPLE</v>
      </c>
      <c r="R35" s="4"/>
      <c r="S35" s="12"/>
      <c r="U35" s="17">
        <v>2019</v>
      </c>
      <c r="V35" s="20">
        <v>828116</v>
      </c>
      <c r="BA35" s="323">
        <v>1997</v>
      </c>
      <c r="BB35" s="322">
        <v>172005</v>
      </c>
    </row>
    <row r="36" spans="1:55" ht="130.5" customHeight="1" thickBot="1">
      <c r="A36" s="354" t="s">
        <v>502</v>
      </c>
      <c r="B36" s="354" t="s">
        <v>501</v>
      </c>
      <c r="C36" s="352">
        <v>3</v>
      </c>
      <c r="D36" s="351" t="s">
        <v>279</v>
      </c>
      <c r="E36" s="480" t="s">
        <v>500</v>
      </c>
      <c r="F36" s="230" t="s">
        <v>6</v>
      </c>
      <c r="G36" s="230" t="s">
        <v>6</v>
      </c>
      <c r="H36" s="349" t="s">
        <v>496</v>
      </c>
      <c r="I36" s="348">
        <v>42368</v>
      </c>
      <c r="J36" s="347">
        <v>42998</v>
      </c>
      <c r="K36" s="346">
        <v>2180.89</v>
      </c>
      <c r="L36" s="345">
        <v>0.1</v>
      </c>
      <c r="M36" s="344">
        <f>IF(AND(F36="CUMPLE",G36="CUMPLE"),(K36*L36),0)</f>
        <v>218.089</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t="s">
        <v>499</v>
      </c>
      <c r="B37" s="354" t="s">
        <v>498</v>
      </c>
      <c r="C37" s="352">
        <v>9</v>
      </c>
      <c r="D37" s="351" t="s">
        <v>147</v>
      </c>
      <c r="E37" s="480" t="s">
        <v>497</v>
      </c>
      <c r="F37" s="230" t="s">
        <v>6</v>
      </c>
      <c r="G37" s="230" t="s">
        <v>6</v>
      </c>
      <c r="H37" s="349" t="s">
        <v>496</v>
      </c>
      <c r="I37" s="348">
        <v>43754</v>
      </c>
      <c r="J37" s="347">
        <v>44004</v>
      </c>
      <c r="K37" s="346">
        <v>444.27</v>
      </c>
      <c r="L37" s="345">
        <v>0.2</v>
      </c>
      <c r="M37" s="344">
        <f>IF(AND(F37="CUMPLE",G37="CUMPLE"),(K37*L37),0)</f>
        <v>88.853999999999999</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5771.1881079003088</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1154.2376215800618</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+E33</f>
        <v>INTERVENTORIA INTEGRAL DEL CONTRATO DE CONCESION, QUE INCLUYE PERO NO SE LIMITA A LA INTERVENTORIA FINANCIERA, ADMINISTRATIVA, LEGAL, OPERATIVA, AMBIENTAL Y DE SEGURIDAD DEL CONTRATO DE CONCESION NO 10000078 OK DE 2010 Y SUS APENDICES, OTROSI NO 1 Y DEMAS DOCUMENTOS QUE ACLARAN, MODIFICAN, COMPLEMENTAN O SUSTITUYEN CUYO OBJETON ES LA CONCESION DE LAS TERMIONALES AEROPORTUARIAS DE NORORIENTE - AEROPUERTOS CAMILO DAZA DE CUCUTA, PALONEGRO DE BUACARAMANGA, YARIGUIES DE BARRANCABERMEJA, ALFONSO LOPEZ DE VALLEDUPAR, SIMON BOLIVAR DE SANTA MARTA Y ALMIRANTE PADILLA DE RIOACHA</v>
      </c>
      <c r="E40" s="710"/>
      <c r="F40" s="230" t="str">
        <f t="shared" ref="F40:M40" si="0">+F33</f>
        <v>CUMPLE</v>
      </c>
      <c r="G40" s="230" t="str">
        <f t="shared" si="0"/>
        <v>CUMPLE</v>
      </c>
      <c r="H40" s="342" t="str">
        <f t="shared" si="0"/>
        <v>INGENIERIA Y CONSULTORIA INGECON S.A.S</v>
      </c>
      <c r="I40" s="341">
        <f t="shared" si="0"/>
        <v>41901</v>
      </c>
      <c r="J40" s="341">
        <f t="shared" si="0"/>
        <v>42490</v>
      </c>
      <c r="K40" s="340">
        <f t="shared" si="0"/>
        <v>10004.186850483353</v>
      </c>
      <c r="L40" s="339">
        <f t="shared" si="0"/>
        <v>0.51</v>
      </c>
      <c r="M40" s="338">
        <f t="shared" si="0"/>
        <v>5102.1352937465099</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97" t="s">
        <v>6</v>
      </c>
      <c r="M44" s="798"/>
      <c r="N44" s="799"/>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INGENIERIA Y CONSULTORIA INGECON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FERNANDEZ INGENIEROS CONSULTORES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6">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6">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6">
        <v>105000000</v>
      </c>
      <c r="G104" s="312" t="str">
        <f>+IF(F104&gt;E104, "CAUSAL DE RECHAZO M", "CUMPLE")</f>
        <v>CUMPLE</v>
      </c>
      <c r="H104" s="311" t="s">
        <v>6</v>
      </c>
    </row>
    <row r="105" spans="1:16" ht="39" customHeight="1">
      <c r="A105" s="315">
        <v>4</v>
      </c>
      <c r="B105" s="690" t="s">
        <v>140</v>
      </c>
      <c r="C105" s="650"/>
      <c r="D105" s="651"/>
      <c r="E105" s="316">
        <v>77258613</v>
      </c>
      <c r="F105" s="316">
        <v>77258613</v>
      </c>
      <c r="G105" s="312" t="str">
        <f>+IF(F105&gt;E105, "CAUSAL DE RECHAZO M", "CUMPLE")</f>
        <v>CUMPLE</v>
      </c>
      <c r="H105" s="311" t="s">
        <v>6</v>
      </c>
    </row>
    <row r="106" spans="1:16" ht="46.5" customHeight="1">
      <c r="A106" s="315">
        <v>5</v>
      </c>
      <c r="B106" s="667" t="s">
        <v>84</v>
      </c>
      <c r="C106" s="667"/>
      <c r="D106" s="667"/>
      <c r="E106" s="314">
        <v>684325699</v>
      </c>
      <c r="F106" s="314">
        <v>684325699</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516" priority="51" operator="containsText" text="SUBSANAR">
      <formula>NOT(ISERROR(SEARCH("SUBSANAR",H82)))</formula>
    </cfRule>
  </conditionalFormatting>
  <conditionalFormatting sqref="H82:L82 N41:O41 H4:H16 O42">
    <cfRule type="cellIs" dxfId="1515" priority="63" operator="equal">
      <formula>"NO CUMPLE"</formula>
    </cfRule>
    <cfRule type="cellIs" dxfId="1514" priority="64" operator="equal">
      <formula>"CUMPLE"</formula>
    </cfRule>
    <cfRule type="cellIs" dxfId="1513" priority="65" operator="equal">
      <formula>100</formula>
    </cfRule>
  </conditionalFormatting>
  <conditionalFormatting sqref="L44">
    <cfRule type="cellIs" dxfId="1512" priority="69" operator="equal">
      <formula>"NO CUMPLE"</formula>
    </cfRule>
    <cfRule type="cellIs" dxfId="1511" priority="70" operator="equal">
      <formula>"CUMPLE"</formula>
    </cfRule>
    <cfRule type="cellIs" dxfId="1510" priority="71" operator="equal">
      <formula>100</formula>
    </cfRule>
  </conditionalFormatting>
  <conditionalFormatting sqref="L48:L49">
    <cfRule type="cellIs" dxfId="1509" priority="75" operator="equal">
      <formula>"NO CUMPLE"</formula>
    </cfRule>
    <cfRule type="cellIs" dxfId="1508" priority="76" operator="equal">
      <formula>"CUMPLE"</formula>
    </cfRule>
    <cfRule type="cellIs" dxfId="1507" priority="77" operator="equal">
      <formula>100</formula>
    </cfRule>
  </conditionalFormatting>
  <conditionalFormatting sqref="L53">
    <cfRule type="cellIs" dxfId="1506" priority="55" operator="equal">
      <formula>"NO CUMPLE"</formula>
    </cfRule>
    <cfRule type="cellIs" dxfId="1505" priority="56" operator="equal">
      <formula>"CUMPLE"</formula>
    </cfRule>
    <cfRule type="cellIs" dxfId="1504" priority="57" operator="equal">
      <formula>100</formula>
    </cfRule>
  </conditionalFormatting>
  <conditionalFormatting sqref="L56">
    <cfRule type="cellIs" dxfId="1503" priority="66" operator="equal">
      <formula>"NO CUMPLE"</formula>
    </cfRule>
    <cfRule type="cellIs" dxfId="1502" priority="67" operator="equal">
      <formula>"CUMPLE"</formula>
    </cfRule>
    <cfRule type="cellIs" dxfId="1501" priority="68" operator="equal">
      <formula>100</formula>
    </cfRule>
  </conditionalFormatting>
  <conditionalFormatting sqref="L64">
    <cfRule type="cellIs" dxfId="1500" priority="52" operator="equal">
      <formula>"NO CUMPLE"</formula>
    </cfRule>
    <cfRule type="cellIs" dxfId="1499" priority="53" operator="equal">
      <formula>"CUMPLE"</formula>
    </cfRule>
    <cfRule type="cellIs" dxfId="1498" priority="54" operator="equal">
      <formula>100</formula>
    </cfRule>
  </conditionalFormatting>
  <conditionalFormatting sqref="N21:N23">
    <cfRule type="cellIs" dxfId="1497" priority="58" operator="equal">
      <formula>"NO"</formula>
    </cfRule>
    <cfRule type="cellIs" dxfId="1496" priority="59" operator="equal">
      <formula>"SI"</formula>
    </cfRule>
  </conditionalFormatting>
  <conditionalFormatting sqref="N24">
    <cfRule type="cellIs" dxfId="1495" priority="60" operator="equal">
      <formula>"NO CUMPLE"</formula>
    </cfRule>
    <cfRule type="cellIs" dxfId="1494" priority="61" operator="equal">
      <formula>"CUMPLE"</formula>
    </cfRule>
    <cfRule type="cellIs" dxfId="1493" priority="62" operator="equal">
      <formula>100</formula>
    </cfRule>
  </conditionalFormatting>
  <conditionalFormatting sqref="N39">
    <cfRule type="cellIs" dxfId="1492" priority="81" operator="equal">
      <formula>"NO CUMPLE"</formula>
    </cfRule>
    <cfRule type="cellIs" dxfId="1491" priority="82" operator="equal">
      <formula>"CUMPLE"</formula>
    </cfRule>
    <cfRule type="cellIs" dxfId="1490" priority="83" operator="equal">
      <formula>100</formula>
    </cfRule>
  </conditionalFormatting>
  <conditionalFormatting sqref="N45:O45">
    <cfRule type="cellIs" dxfId="1489" priority="78" operator="equal">
      <formula>"NO CUMPLE"</formula>
    </cfRule>
    <cfRule type="cellIs" dxfId="1488" priority="79" operator="equal">
      <formula>"CUMPLE"</formula>
    </cfRule>
    <cfRule type="cellIs" dxfId="1487" priority="80" operator="equal">
      <formula>100</formula>
    </cfRule>
  </conditionalFormatting>
  <conditionalFormatting sqref="O48:O49">
    <cfRule type="cellIs" dxfId="1486" priority="72" operator="equal">
      <formula>"NO CUMPLE"</formula>
    </cfRule>
    <cfRule type="cellIs" dxfId="1485" priority="73" operator="equal">
      <formula>"CUMPLE"</formula>
    </cfRule>
    <cfRule type="cellIs" dxfId="1484" priority="74" operator="equal">
      <formula>100</formula>
    </cfRule>
  </conditionalFormatting>
  <conditionalFormatting sqref="I33:J35">
    <cfRule type="cellIs" dxfId="1483" priority="50" stopIfTrue="1" operator="greaterThan">
      <formula>0</formula>
    </cfRule>
  </conditionalFormatting>
  <conditionalFormatting sqref="N99">
    <cfRule type="cellIs" dxfId="1482" priority="47" operator="equal">
      <formula>"NO CUMPLE"</formula>
    </cfRule>
    <cfRule type="cellIs" dxfId="1481" priority="48" operator="equal">
      <formula>"CUMPLE"</formula>
    </cfRule>
    <cfRule type="cellIs" dxfId="1480" priority="49" operator="equal">
      <formula>100</formula>
    </cfRule>
  </conditionalFormatting>
  <conditionalFormatting sqref="H102:H106">
    <cfRule type="cellIs" dxfId="1479" priority="44" operator="equal">
      <formula>"NO CUMPLE"</formula>
    </cfRule>
    <cfRule type="cellIs" dxfId="1478" priority="45" operator="equal">
      <formula>"CUMPLE"</formula>
    </cfRule>
    <cfRule type="cellIs" dxfId="1477" priority="46" operator="equal">
      <formula>100</formula>
    </cfRule>
  </conditionalFormatting>
  <conditionalFormatting sqref="H107">
    <cfRule type="cellIs" dxfId="1476" priority="41" operator="equal">
      <formula>"NO CUMPLE"</formula>
    </cfRule>
    <cfRule type="cellIs" dxfId="1475" priority="42" operator="equal">
      <formula>"CUMPLE"</formula>
    </cfRule>
    <cfRule type="cellIs" dxfId="1474" priority="43" operator="equal">
      <formula>100</formula>
    </cfRule>
  </conditionalFormatting>
  <conditionalFormatting sqref="G102:G106">
    <cfRule type="cellIs" dxfId="1473" priority="40" operator="equal">
      <formula>"CAUSAL DE RECHAZO L"</formula>
    </cfRule>
  </conditionalFormatting>
  <conditionalFormatting sqref="H6">
    <cfRule type="cellIs" dxfId="1472" priority="37" operator="equal">
      <formula>"NO CUMPLE"</formula>
    </cfRule>
    <cfRule type="cellIs" dxfId="1471" priority="38" operator="equal">
      <formula>"CUMPLE"</formula>
    </cfRule>
    <cfRule type="cellIs" dxfId="1470" priority="39" operator="equal">
      <formula>100</formula>
    </cfRule>
  </conditionalFormatting>
  <conditionalFormatting sqref="G33">
    <cfRule type="cellIs" dxfId="1469" priority="34" operator="equal">
      <formula>"NO CUMPLE"</formula>
    </cfRule>
    <cfRule type="cellIs" dxfId="1468" priority="35" operator="equal">
      <formula>"CUMPLE"</formula>
    </cfRule>
    <cfRule type="cellIs" dxfId="1467" priority="36" operator="equal">
      <formula>100</formula>
    </cfRule>
  </conditionalFormatting>
  <conditionalFormatting sqref="G34">
    <cfRule type="cellIs" dxfId="1466" priority="31" operator="equal">
      <formula>"NO CUMPLE"</formula>
    </cfRule>
    <cfRule type="cellIs" dxfId="1465" priority="32" operator="equal">
      <formula>"CUMPLE"</formula>
    </cfRule>
    <cfRule type="cellIs" dxfId="1464" priority="33" operator="equal">
      <formula>100</formula>
    </cfRule>
  </conditionalFormatting>
  <conditionalFormatting sqref="G35:G37">
    <cfRule type="cellIs" dxfId="1463" priority="28" operator="equal">
      <formula>"NO CUMPLE"</formula>
    </cfRule>
    <cfRule type="cellIs" dxfId="1462" priority="29" operator="equal">
      <formula>"CUMPLE"</formula>
    </cfRule>
    <cfRule type="cellIs" dxfId="1461" priority="30" operator="equal">
      <formula>100</formula>
    </cfRule>
  </conditionalFormatting>
  <conditionalFormatting sqref="F33">
    <cfRule type="cellIs" dxfId="1460" priority="25" operator="equal">
      <formula>"NO CUMPLE"</formula>
    </cfRule>
    <cfRule type="cellIs" dxfId="1459" priority="26" operator="equal">
      <formula>"CUMPLE"</formula>
    </cfRule>
    <cfRule type="cellIs" dxfId="1458" priority="27" operator="equal">
      <formula>100</formula>
    </cfRule>
  </conditionalFormatting>
  <conditionalFormatting sqref="F34">
    <cfRule type="cellIs" dxfId="1457" priority="22" operator="equal">
      <formula>"NO CUMPLE"</formula>
    </cfRule>
    <cfRule type="cellIs" dxfId="1456" priority="23" operator="equal">
      <formula>"CUMPLE"</formula>
    </cfRule>
    <cfRule type="cellIs" dxfId="1455" priority="24" operator="equal">
      <formula>100</formula>
    </cfRule>
  </conditionalFormatting>
  <conditionalFormatting sqref="F35:F37">
    <cfRule type="cellIs" dxfId="1454" priority="19" operator="equal">
      <formula>"NO CUMPLE"</formula>
    </cfRule>
    <cfRule type="cellIs" dxfId="1453" priority="20" operator="equal">
      <formula>"CUMPLE"</formula>
    </cfRule>
    <cfRule type="cellIs" dxfId="1452" priority="21" operator="equal">
      <formula>100</formula>
    </cfRule>
  </conditionalFormatting>
  <conditionalFormatting sqref="F40:G40">
    <cfRule type="cellIs" dxfId="1451" priority="16" operator="equal">
      <formula>"NO CUMPLE"</formula>
    </cfRule>
    <cfRule type="cellIs" dxfId="1450" priority="17" operator="equal">
      <formula>"CUMPLE"</formula>
    </cfRule>
    <cfRule type="cellIs" dxfId="1449" priority="18" operator="equal">
      <formula>100</formula>
    </cfRule>
  </conditionalFormatting>
  <conditionalFormatting sqref="N33">
    <cfRule type="cellIs" dxfId="1448" priority="13" operator="equal">
      <formula>"NO CUMPLE"</formula>
    </cfRule>
    <cfRule type="cellIs" dxfId="1447" priority="14" operator="equal">
      <formula>"CUMPLE"</formula>
    </cfRule>
    <cfRule type="cellIs" dxfId="1446" priority="15" operator="equal">
      <formula>100</formula>
    </cfRule>
  </conditionalFormatting>
  <conditionalFormatting sqref="N34">
    <cfRule type="cellIs" dxfId="1445" priority="10" operator="equal">
      <formula>"NO CUMPLE"</formula>
    </cfRule>
    <cfRule type="cellIs" dxfId="1444" priority="11" operator="equal">
      <formula>"CUMPLE"</formula>
    </cfRule>
    <cfRule type="cellIs" dxfId="1443" priority="12" operator="equal">
      <formula>100</formula>
    </cfRule>
  </conditionalFormatting>
  <conditionalFormatting sqref="N35 N37">
    <cfRule type="cellIs" dxfId="1442" priority="7" operator="equal">
      <formula>"NO CUMPLE"</formula>
    </cfRule>
    <cfRule type="cellIs" dxfId="1441" priority="8" operator="equal">
      <formula>"CUMPLE"</formula>
    </cfRule>
    <cfRule type="cellIs" dxfId="1440" priority="9" operator="equal">
      <formula>100</formula>
    </cfRule>
  </conditionalFormatting>
  <conditionalFormatting sqref="N36">
    <cfRule type="cellIs" dxfId="1439" priority="4" operator="equal">
      <formula>"NO CUMPLE"</formula>
    </cfRule>
    <cfRule type="cellIs" dxfId="1438" priority="5" operator="equal">
      <formula>"CUMPLE"</formula>
    </cfRule>
    <cfRule type="cellIs" dxfId="1437" priority="6" operator="equal">
      <formula>100</formula>
    </cfRule>
  </conditionalFormatting>
  <conditionalFormatting sqref="N40">
    <cfRule type="cellIs" dxfId="1436" priority="1" operator="equal">
      <formula>"NO CUMPLE"</formula>
    </cfRule>
    <cfRule type="cellIs" dxfId="1435" priority="2" operator="equal">
      <formula>"CUMPLE"</formula>
    </cfRule>
    <cfRule type="cellIs" dxfId="1434" priority="3" operator="equal">
      <formula>100</formula>
    </cfRule>
  </conditionalFormatting>
  <dataValidations count="10">
    <dataValidation type="list" allowBlank="1" showInputMessage="1" showErrorMessage="1" error="SELECCIONE A QUIEN CORRESPONDE ESTA EXPERIENCIA (INTEGRANTE)_x000a_" sqref="H33:H37" xr:uid="{00000000-0002-0000-2100-000000000000}">
      <formula1>$V$21:$V$25</formula1>
    </dataValidation>
    <dataValidation type="list" allowBlank="1" showInputMessage="1" showErrorMessage="1" sqref="N21:N23" xr:uid="{00000000-0002-0000-2100-000001000000}">
      <formula1>$R$2:$R$3</formula1>
    </dataValidation>
    <dataValidation type="list" allowBlank="1" showInputMessage="1" showErrorMessage="1" error="debe ser.. CUMPLE O NO CUMPLE" sqref="L44" xr:uid="{00000000-0002-0000-2100-000002000000}">
      <formula1>$Q$2:$Q$3</formula1>
    </dataValidation>
    <dataValidation type="list" allowBlank="1" showInputMessage="1" showErrorMessage="1" sqref="L48:L49" xr:uid="{00000000-0002-0000-2100-000003000000}">
      <formula1>$Q$19:$Q$21</formula1>
    </dataValidation>
    <dataValidation type="list" allowBlank="1" showInputMessage="1" showErrorMessage="1" error="SELECCIONE EL PRESUPUESTO A EVALUAR, EN LA LISTA DESPEGABLE._x000a_" sqref="H28:J28" xr:uid="{00000000-0002-0000-2100-000004000000}">
      <formula1>$A$96:$A$106</formula1>
    </dataValidation>
    <dataValidation type="list" allowBlank="1" showInputMessage="1" showErrorMessage="1" sqref="L56" xr:uid="{00000000-0002-0000-2100-000005000000}">
      <formula1>$U$1:$U$3</formula1>
    </dataValidation>
    <dataValidation type="list" allowBlank="1" showInputMessage="1" showErrorMessage="1" sqref="U1:U2" xr:uid="{00000000-0002-0000-2100-000006000000}">
      <formula1>$U$1:$U$2</formula1>
    </dataValidation>
    <dataValidation type="list" allowBlank="1" showInputMessage="1" showErrorMessage="1" sqref="N45 N24 N33:N37 N99 H4:H16 F33:G37 H102:H107" xr:uid="{00000000-0002-0000-2100-000007000000}">
      <formula1>$Q$2:$Q$3</formula1>
    </dataValidation>
    <dataValidation type="list" allowBlank="1" showInputMessage="1" showErrorMessage="1" sqref="L53:N53 L64:N64" xr:uid="{00000000-0002-0000-2100-000008000000}">
      <formula1>$T$1:$T$3</formula1>
    </dataValidation>
    <dataValidation type="list" allowBlank="1" showInputMessage="1" showErrorMessage="1" sqref="H82:K82" xr:uid="{00000000-0002-0000-2100-000009000000}">
      <formula1>$Q$23:$Q$25</formula1>
    </dataValidation>
  </dataValidations>
  <pageMargins left="0.7" right="0.7" top="0.75" bottom="0.75" header="0.3" footer="0.3"/>
  <pageSetup orientation="portrait" r:id="rId1"/>
  <drawing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FF0000"/>
  </sheetPr>
  <dimension ref="A1:BE129"/>
  <sheetViews>
    <sheetView topLeftCell="A101" zoomScale="40" zoomScaleNormal="40" workbookViewId="0">
      <selection activeCell="H107" sqref="H107"/>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113.425781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32</v>
      </c>
      <c r="B19" s="747" t="s">
        <v>525</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26.25" customHeight="1">
      <c r="A21" s="746"/>
      <c r="B21" s="748"/>
      <c r="C21" s="748"/>
      <c r="D21" s="748"/>
      <c r="E21" s="748"/>
      <c r="F21" s="748"/>
      <c r="G21" s="748"/>
      <c r="H21" s="751" t="s">
        <v>523</v>
      </c>
      <c r="I21" s="751"/>
      <c r="J21" s="368">
        <v>0.4</v>
      </c>
      <c r="K21" s="752" t="s">
        <v>34</v>
      </c>
      <c r="L21" s="752"/>
      <c r="M21" s="752"/>
      <c r="N21" s="368" t="s">
        <v>24</v>
      </c>
      <c r="O21" s="24" t="str">
        <f>+H21</f>
        <v>INTERESTUDIOS INGENIERIA S.A.S</v>
      </c>
      <c r="P21" s="24"/>
      <c r="Q21" s="24">
        <v>0</v>
      </c>
      <c r="R21" s="24"/>
      <c r="S21" s="24"/>
      <c r="T21" s="24"/>
      <c r="U21" s="24"/>
      <c r="V21" s="369" t="str">
        <f>+H21</f>
        <v>INTERESTUDIOS INGENIERIA S.A.S</v>
      </c>
      <c r="BA21" s="118"/>
    </row>
    <row r="22" spans="1:54" ht="32.25" customHeight="1">
      <c r="A22" s="746"/>
      <c r="B22" s="748"/>
      <c r="C22" s="748"/>
      <c r="D22" s="748"/>
      <c r="E22" s="748"/>
      <c r="F22" s="748"/>
      <c r="G22" s="748"/>
      <c r="H22" s="751" t="s">
        <v>513</v>
      </c>
      <c r="I22" s="751"/>
      <c r="J22" s="368">
        <v>0.6</v>
      </c>
      <c r="K22" s="752" t="s">
        <v>35</v>
      </c>
      <c r="L22" s="752"/>
      <c r="M22" s="752"/>
      <c r="N22" s="368" t="s">
        <v>24</v>
      </c>
      <c r="O22" s="24" t="str">
        <f>+H22</f>
        <v>GUSTAVO PÉREZ MARIÑO</v>
      </c>
      <c r="P22" s="24"/>
      <c r="Q22" s="24"/>
      <c r="R22" s="24"/>
      <c r="S22" s="24"/>
      <c r="T22" s="24"/>
      <c r="U22" s="24"/>
      <c r="V22" s="369" t="str">
        <f>+H22</f>
        <v>GUSTAVO PÉREZ MARIÑO</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208.5" customHeight="1" thickTop="1" thickBot="1">
      <c r="A33" s="354" t="s">
        <v>121</v>
      </c>
      <c r="B33" s="353" t="s">
        <v>522</v>
      </c>
      <c r="C33" s="393" t="s">
        <v>524</v>
      </c>
      <c r="D33" s="351" t="s">
        <v>520</v>
      </c>
      <c r="E33" s="392" t="s">
        <v>519</v>
      </c>
      <c r="F33" s="230" t="s">
        <v>6</v>
      </c>
      <c r="G33" s="230" t="s">
        <v>6</v>
      </c>
      <c r="H33" s="312" t="s">
        <v>523</v>
      </c>
      <c r="I33" s="348">
        <v>38664</v>
      </c>
      <c r="J33" s="347" t="s">
        <v>518</v>
      </c>
      <c r="K33" s="346">
        <v>2989.26</v>
      </c>
      <c r="L33" s="345">
        <v>0.12</v>
      </c>
      <c r="M33" s="344">
        <f>IF(AND(F33="CUMPLE",G33="CUMPLE"),(K33*L33),0)</f>
        <v>358.71120000000002</v>
      </c>
      <c r="N33" s="230" t="s">
        <v>6</v>
      </c>
      <c r="O33" s="4"/>
      <c r="P33" s="4"/>
      <c r="Q33" s="16" t="str">
        <f>+IF(OR(N33="CUMPLE")*AND(M33&gt;=$Q$32),"CUMPLE","NO CUMPLE")</f>
        <v>CUMPLE</v>
      </c>
      <c r="R33" s="4"/>
      <c r="S33" s="12"/>
      <c r="U33" s="18">
        <v>2021</v>
      </c>
      <c r="V33" s="19">
        <v>908526</v>
      </c>
      <c r="BA33" s="323">
        <v>1995</v>
      </c>
      <c r="BB33" s="322">
        <v>118933.5</v>
      </c>
    </row>
    <row r="34" spans="1:55" ht="171.75" customHeight="1" thickBot="1">
      <c r="A34" s="354" t="s">
        <v>121</v>
      </c>
      <c r="B34" s="353" t="s">
        <v>522</v>
      </c>
      <c r="C34" s="393" t="s">
        <v>521</v>
      </c>
      <c r="D34" s="351" t="s">
        <v>520</v>
      </c>
      <c r="E34" s="392" t="s">
        <v>519</v>
      </c>
      <c r="F34" s="230" t="s">
        <v>6</v>
      </c>
      <c r="G34" s="230" t="s">
        <v>6</v>
      </c>
      <c r="H34" s="312" t="s">
        <v>513</v>
      </c>
      <c r="I34" s="348">
        <v>38664</v>
      </c>
      <c r="J34" s="347" t="s">
        <v>518</v>
      </c>
      <c r="K34" s="346">
        <v>2989.26</v>
      </c>
      <c r="L34" s="345">
        <v>0.75</v>
      </c>
      <c r="M34" s="344">
        <f>IF(AND(F34="CUMPLE",G34="CUMPLE"),(K34*L34),0)</f>
        <v>2241.9450000000002</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t="s">
        <v>121</v>
      </c>
      <c r="B35" s="353" t="s">
        <v>517</v>
      </c>
      <c r="C35" s="352">
        <v>17</v>
      </c>
      <c r="D35" s="351" t="s">
        <v>279</v>
      </c>
      <c r="E35" s="392" t="s">
        <v>516</v>
      </c>
      <c r="F35" s="230" t="s">
        <v>6</v>
      </c>
      <c r="G35" s="230" t="s">
        <v>6</v>
      </c>
      <c r="H35" s="349" t="s">
        <v>513</v>
      </c>
      <c r="I35" s="348">
        <v>35046</v>
      </c>
      <c r="J35" s="347">
        <v>35256</v>
      </c>
      <c r="K35" s="346">
        <v>1004.23</v>
      </c>
      <c r="L35" s="345">
        <v>1</v>
      </c>
      <c r="M35" s="344">
        <f>IF(AND(F35="CUMPLE",G35="CUMPLE"),(K35*L35),0)</f>
        <v>1004.23</v>
      </c>
      <c r="N35" s="230" t="s">
        <v>26</v>
      </c>
      <c r="O35" s="4"/>
      <c r="P35" s="4"/>
      <c r="Q35" s="16" t="str">
        <f>+IF(OR(N35="CUMPLE")*AND(M35&gt;=$Q$32),"CUMPLE","NO CUMPLE")</f>
        <v>NO CUMPLE</v>
      </c>
      <c r="R35" s="4"/>
      <c r="S35" s="12"/>
      <c r="U35" s="17">
        <v>2019</v>
      </c>
      <c r="V35" s="20">
        <v>828116</v>
      </c>
      <c r="BA35" s="323">
        <v>1997</v>
      </c>
      <c r="BB35" s="322">
        <v>172005</v>
      </c>
    </row>
    <row r="36" spans="1:55" ht="130.5" customHeight="1" thickBot="1">
      <c r="A36" s="354" t="s">
        <v>121</v>
      </c>
      <c r="B36" s="353" t="s">
        <v>515</v>
      </c>
      <c r="C36" s="352">
        <v>49</v>
      </c>
      <c r="D36" s="351" t="s">
        <v>279</v>
      </c>
      <c r="E36" s="434" t="s">
        <v>514</v>
      </c>
      <c r="F36" s="230" t="s">
        <v>6</v>
      </c>
      <c r="G36" s="230" t="s">
        <v>6</v>
      </c>
      <c r="H36" s="349" t="s">
        <v>513</v>
      </c>
      <c r="I36" s="348">
        <v>43056</v>
      </c>
      <c r="J36" s="347">
        <v>43786</v>
      </c>
      <c r="K36" s="346">
        <v>1168.26</v>
      </c>
      <c r="L36" s="345">
        <v>0.7</v>
      </c>
      <c r="M36" s="344">
        <f>IF(AND(F36="CUMPLE",G36="CUMPLE"),(K36*L36),0)</f>
        <v>817.78199999999993</v>
      </c>
      <c r="N36" s="230" t="s">
        <v>6</v>
      </c>
      <c r="O36" s="4"/>
      <c r="P36" s="4"/>
      <c r="Q36" s="16" t="str">
        <f>+IF(OR(N36="CUMPLE")*AND(M36&gt;=$Q$32),"CUMPLE","NO CUMPLE")</f>
        <v>CUMPLE</v>
      </c>
      <c r="R36" s="4"/>
      <c r="S36" s="12"/>
      <c r="U36" s="17">
        <v>2018</v>
      </c>
      <c r="V36" s="20">
        <v>781242</v>
      </c>
      <c r="BA36" s="323">
        <v>1998</v>
      </c>
      <c r="BB36" s="322">
        <v>203826</v>
      </c>
    </row>
    <row r="37" spans="1:55" ht="122.25" customHeight="1" thickBot="1">
      <c r="A37" s="354"/>
      <c r="B37" s="353"/>
      <c r="C37" s="352"/>
      <c r="D37" s="351"/>
      <c r="E37" s="350"/>
      <c r="F37" s="230"/>
      <c r="G37" s="230"/>
      <c r="H37" s="349"/>
      <c r="I37" s="348"/>
      <c r="J37" s="347"/>
      <c r="K37" s="346"/>
      <c r="L37" s="345"/>
      <c r="M37" s="344"/>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4422.6682000000001</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1105.66705</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+E36</f>
        <v>REALIZAR LA INTERVENTORÍA TÉCNICA Y ADMINISTRATIVA PARA LOS ESTUDIOS, DISEÑOS, Y AMPLIACIÓN-LA PISTA, CONSTRUCCIÓN LLAVE-GIRO, Y OBRAS COMPLEMENTARIAS EN EL AEROPUERTO REYES MURILLONUQUI</v>
      </c>
      <c r="E40" s="710"/>
      <c r="F40" s="230" t="str">
        <f>+F36</f>
        <v>CUMPLE</v>
      </c>
      <c r="G40" s="230" t="s">
        <v>6</v>
      </c>
      <c r="H40" s="342" t="str">
        <f t="shared" ref="H40:M40" si="0">+H36</f>
        <v>GUSTAVO PÉREZ MARIÑO</v>
      </c>
      <c r="I40" s="341">
        <f t="shared" si="0"/>
        <v>43056</v>
      </c>
      <c r="J40" s="341">
        <f t="shared" si="0"/>
        <v>43786</v>
      </c>
      <c r="K40" s="340">
        <f t="shared" si="0"/>
        <v>1168.26</v>
      </c>
      <c r="L40" s="339">
        <f t="shared" si="0"/>
        <v>0.7</v>
      </c>
      <c r="M40" s="338">
        <f t="shared" si="0"/>
        <v>817.78199999999993</v>
      </c>
      <c r="N40" s="87"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INTERESTUDIOS INGENIERIA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GUSTAVO PÉREZ MARIÑO</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36" t="s">
        <v>628</v>
      </c>
      <c r="B84" s="636"/>
      <c r="C84" s="636"/>
      <c r="D84" s="636"/>
      <c r="E84" s="636"/>
      <c r="F84" s="636"/>
      <c r="G84" s="636"/>
      <c r="H84" s="636"/>
      <c r="I84" s="636"/>
      <c r="J84" s="636"/>
      <c r="K84" s="636"/>
      <c r="L84" s="636"/>
      <c r="M84" s="636"/>
      <c r="N84" s="636"/>
      <c r="O84" s="6"/>
      <c r="P84" s="10"/>
      <c r="U84" s="21">
        <v>1990</v>
      </c>
      <c r="V84" s="22">
        <v>41025</v>
      </c>
    </row>
    <row r="85" spans="1:22">
      <c r="A85" s="636"/>
      <c r="B85" s="636"/>
      <c r="C85" s="636"/>
      <c r="D85" s="636"/>
      <c r="E85" s="636"/>
      <c r="F85" s="636"/>
      <c r="G85" s="636"/>
      <c r="H85" s="636"/>
      <c r="I85" s="636"/>
      <c r="J85" s="636"/>
      <c r="K85" s="636"/>
      <c r="L85" s="636"/>
      <c r="M85" s="636"/>
      <c r="N85" s="636"/>
      <c r="O85" s="6"/>
      <c r="P85" s="10"/>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c r="A95" s="636"/>
      <c r="B95" s="636"/>
      <c r="C95" s="636"/>
      <c r="D95" s="636"/>
      <c r="E95" s="636"/>
      <c r="F95" s="636"/>
      <c r="G95" s="636"/>
      <c r="H95" s="636"/>
      <c r="I95" s="636"/>
      <c r="J95" s="636"/>
      <c r="K95" s="636"/>
      <c r="L95" s="636"/>
      <c r="M95" s="636"/>
      <c r="N95" s="636"/>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3">
        <v>800000</v>
      </c>
      <c r="G102" s="312" t="str">
        <f>+IF(F102&gt;E102, "CAUSAL DE RECHAZO M", "CUMPLE")</f>
        <v>CUMPLE</v>
      </c>
      <c r="H102" s="311" t="s">
        <v>6</v>
      </c>
      <c r="O102" s="6"/>
      <c r="P102" s="10"/>
    </row>
    <row r="103" spans="1:16" ht="57.75" customHeight="1">
      <c r="A103" s="315">
        <v>2</v>
      </c>
      <c r="B103" s="679" t="s">
        <v>137</v>
      </c>
      <c r="C103" s="679"/>
      <c r="D103" s="679"/>
      <c r="E103" s="316">
        <v>376740000</v>
      </c>
      <c r="F103" s="313">
        <v>440375000</v>
      </c>
      <c r="G103" s="312" t="str">
        <f>+IF(F103&gt;E103, "CAUSAL DE RECHAZO M", "CUMPLE")</f>
        <v>CAUSAL DE RECHAZO M</v>
      </c>
      <c r="H103" s="311" t="s">
        <v>26</v>
      </c>
      <c r="N103" s="7"/>
      <c r="O103" s="10"/>
      <c r="P103" s="10"/>
    </row>
    <row r="104" spans="1:16" ht="39" customHeight="1">
      <c r="A104" s="315">
        <v>3</v>
      </c>
      <c r="B104" s="679" t="s">
        <v>138</v>
      </c>
      <c r="C104" s="679"/>
      <c r="D104" s="679"/>
      <c r="E104" s="316">
        <v>105000000</v>
      </c>
      <c r="F104" s="313">
        <v>108500000</v>
      </c>
      <c r="G104" s="312" t="str">
        <f>+IF(F104&gt;E104, "CAUSAL DE RECHAZO M", "CUMPLE")</f>
        <v>CAUSAL DE RECHAZO M</v>
      </c>
      <c r="H104" s="311" t="s">
        <v>26</v>
      </c>
    </row>
    <row r="105" spans="1:16" ht="39" customHeight="1">
      <c r="A105" s="315">
        <v>4</v>
      </c>
      <c r="B105" s="690" t="s">
        <v>140</v>
      </c>
      <c r="C105" s="650"/>
      <c r="D105" s="651"/>
      <c r="E105" s="316">
        <v>77258613</v>
      </c>
      <c r="F105" s="313">
        <v>25388000</v>
      </c>
      <c r="G105" s="312" t="str">
        <f>+IF(F105&gt;E105, "CAUSAL DE RECHAZO M", "CUMPLE")</f>
        <v>CUMPLE</v>
      </c>
      <c r="H105" s="311" t="s">
        <v>6</v>
      </c>
    </row>
    <row r="106" spans="1:16" ht="46.5" customHeight="1">
      <c r="A106" s="315">
        <v>5</v>
      </c>
      <c r="B106" s="667" t="s">
        <v>84</v>
      </c>
      <c r="C106" s="667"/>
      <c r="D106" s="667"/>
      <c r="E106" s="314">
        <v>684325699</v>
      </c>
      <c r="F106" s="313">
        <v>684324970</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NO 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97:E97"/>
    <mergeCell ref="F97:N97"/>
    <mergeCell ref="A98:E98"/>
    <mergeCell ref="F98:N98"/>
    <mergeCell ref="A84:N95"/>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433" priority="70" operator="containsText" text="SUBSANAR">
      <formula>NOT(ISERROR(SEARCH("SUBSANAR",H82)))</formula>
    </cfRule>
  </conditionalFormatting>
  <conditionalFormatting sqref="H82:L82 N41:O41 H4:H16 O42">
    <cfRule type="cellIs" dxfId="1432" priority="82" operator="equal">
      <formula>"NO CUMPLE"</formula>
    </cfRule>
    <cfRule type="cellIs" dxfId="1431" priority="83" operator="equal">
      <formula>"CUMPLE"</formula>
    </cfRule>
    <cfRule type="cellIs" dxfId="1430" priority="84" operator="equal">
      <formula>100</formula>
    </cfRule>
  </conditionalFormatting>
  <conditionalFormatting sqref="L44">
    <cfRule type="cellIs" dxfId="1429" priority="88" operator="equal">
      <formula>"NO CUMPLE"</formula>
    </cfRule>
    <cfRule type="cellIs" dxfId="1428" priority="89" operator="equal">
      <formula>"CUMPLE"</formula>
    </cfRule>
    <cfRule type="cellIs" dxfId="1427" priority="90" operator="equal">
      <formula>100</formula>
    </cfRule>
  </conditionalFormatting>
  <conditionalFormatting sqref="L48:L49">
    <cfRule type="cellIs" dxfId="1426" priority="94" operator="equal">
      <formula>"NO CUMPLE"</formula>
    </cfRule>
    <cfRule type="cellIs" dxfId="1425" priority="95" operator="equal">
      <formula>"CUMPLE"</formula>
    </cfRule>
    <cfRule type="cellIs" dxfId="1424" priority="96" operator="equal">
      <formula>100</formula>
    </cfRule>
  </conditionalFormatting>
  <conditionalFormatting sqref="L53">
    <cfRule type="cellIs" dxfId="1423" priority="74" operator="equal">
      <formula>"NO CUMPLE"</formula>
    </cfRule>
    <cfRule type="cellIs" dxfId="1422" priority="75" operator="equal">
      <formula>"CUMPLE"</formula>
    </cfRule>
    <cfRule type="cellIs" dxfId="1421" priority="76" operator="equal">
      <formula>100</formula>
    </cfRule>
  </conditionalFormatting>
  <conditionalFormatting sqref="L56">
    <cfRule type="cellIs" dxfId="1420" priority="85" operator="equal">
      <formula>"NO CUMPLE"</formula>
    </cfRule>
    <cfRule type="cellIs" dxfId="1419" priority="86" operator="equal">
      <formula>"CUMPLE"</formula>
    </cfRule>
    <cfRule type="cellIs" dxfId="1418" priority="87" operator="equal">
      <formula>100</formula>
    </cfRule>
  </conditionalFormatting>
  <conditionalFormatting sqref="L64">
    <cfRule type="cellIs" dxfId="1417" priority="71" operator="equal">
      <formula>"NO CUMPLE"</formula>
    </cfRule>
    <cfRule type="cellIs" dxfId="1416" priority="72" operator="equal">
      <formula>"CUMPLE"</formula>
    </cfRule>
    <cfRule type="cellIs" dxfId="1415" priority="73" operator="equal">
      <formula>100</formula>
    </cfRule>
  </conditionalFormatting>
  <conditionalFormatting sqref="N21:N23">
    <cfRule type="cellIs" dxfId="1414" priority="77" operator="equal">
      <formula>"NO"</formula>
    </cfRule>
    <cfRule type="cellIs" dxfId="1413" priority="78" operator="equal">
      <formula>"SI"</formula>
    </cfRule>
  </conditionalFormatting>
  <conditionalFormatting sqref="N24">
    <cfRule type="cellIs" dxfId="1412" priority="79" operator="equal">
      <formula>"NO CUMPLE"</formula>
    </cfRule>
    <cfRule type="cellIs" dxfId="1411" priority="80" operator="equal">
      <formula>"CUMPLE"</formula>
    </cfRule>
    <cfRule type="cellIs" dxfId="1410" priority="81" operator="equal">
      <formula>100</formula>
    </cfRule>
  </conditionalFormatting>
  <conditionalFormatting sqref="N39">
    <cfRule type="cellIs" dxfId="1409" priority="100" operator="equal">
      <formula>"NO CUMPLE"</formula>
    </cfRule>
    <cfRule type="cellIs" dxfId="1408" priority="101" operator="equal">
      <formula>"CUMPLE"</formula>
    </cfRule>
    <cfRule type="cellIs" dxfId="1407" priority="102" operator="equal">
      <formula>100</formula>
    </cfRule>
  </conditionalFormatting>
  <conditionalFormatting sqref="N45:O45">
    <cfRule type="cellIs" dxfId="1406" priority="97" operator="equal">
      <formula>"NO CUMPLE"</formula>
    </cfRule>
    <cfRule type="cellIs" dxfId="1405" priority="98" operator="equal">
      <formula>"CUMPLE"</formula>
    </cfRule>
    <cfRule type="cellIs" dxfId="1404" priority="99" operator="equal">
      <formula>100</formula>
    </cfRule>
  </conditionalFormatting>
  <conditionalFormatting sqref="O48:O49">
    <cfRule type="cellIs" dxfId="1403" priority="91" operator="equal">
      <formula>"NO CUMPLE"</formula>
    </cfRule>
    <cfRule type="cellIs" dxfId="1402" priority="92" operator="equal">
      <formula>"CUMPLE"</formula>
    </cfRule>
    <cfRule type="cellIs" dxfId="1401" priority="93" operator="equal">
      <formula>100</formula>
    </cfRule>
  </conditionalFormatting>
  <conditionalFormatting sqref="I33:J33 I35:J36">
    <cfRule type="cellIs" dxfId="1400" priority="69" stopIfTrue="1" operator="greaterThan">
      <formula>0</formula>
    </cfRule>
  </conditionalFormatting>
  <conditionalFormatting sqref="N99">
    <cfRule type="cellIs" dxfId="1399" priority="66" operator="equal">
      <formula>"NO CUMPLE"</formula>
    </cfRule>
    <cfRule type="cellIs" dxfId="1398" priority="67" operator="equal">
      <formula>"CUMPLE"</formula>
    </cfRule>
    <cfRule type="cellIs" dxfId="1397" priority="68" operator="equal">
      <formula>100</formula>
    </cfRule>
  </conditionalFormatting>
  <conditionalFormatting sqref="H102:H106">
    <cfRule type="cellIs" dxfId="1396" priority="63" operator="equal">
      <formula>"NO CUMPLE"</formula>
    </cfRule>
    <cfRule type="cellIs" dxfId="1395" priority="64" operator="equal">
      <formula>"CUMPLE"</formula>
    </cfRule>
    <cfRule type="cellIs" dxfId="1394" priority="65" operator="equal">
      <formula>100</formula>
    </cfRule>
  </conditionalFormatting>
  <conditionalFormatting sqref="H107">
    <cfRule type="cellIs" dxfId="1393" priority="60" operator="equal">
      <formula>"NO CUMPLE"</formula>
    </cfRule>
    <cfRule type="cellIs" dxfId="1392" priority="61" operator="equal">
      <formula>"CUMPLE"</formula>
    </cfRule>
    <cfRule type="cellIs" dxfId="1391" priority="62" operator="equal">
      <formula>100</formula>
    </cfRule>
  </conditionalFormatting>
  <conditionalFormatting sqref="G102:G106">
    <cfRule type="cellIs" dxfId="1390" priority="59" operator="equal">
      <formula>"CAUSAL DE RECHAZO L"</formula>
    </cfRule>
  </conditionalFormatting>
  <conditionalFormatting sqref="H6">
    <cfRule type="cellIs" dxfId="1389" priority="56" operator="equal">
      <formula>"NO CUMPLE"</formula>
    </cfRule>
    <cfRule type="cellIs" dxfId="1388" priority="57" operator="equal">
      <formula>"CUMPLE"</formula>
    </cfRule>
    <cfRule type="cellIs" dxfId="1387" priority="58" operator="equal">
      <formula>100</formula>
    </cfRule>
  </conditionalFormatting>
  <conditionalFormatting sqref="G33">
    <cfRule type="cellIs" dxfId="1386" priority="53" operator="equal">
      <formula>"NO CUMPLE"</formula>
    </cfRule>
    <cfRule type="cellIs" dxfId="1385" priority="54" operator="equal">
      <formula>"CUMPLE"</formula>
    </cfRule>
    <cfRule type="cellIs" dxfId="1384" priority="55" operator="equal">
      <formula>100</formula>
    </cfRule>
  </conditionalFormatting>
  <conditionalFormatting sqref="G35:G37">
    <cfRule type="cellIs" dxfId="1383" priority="50" operator="equal">
      <formula>"NO CUMPLE"</formula>
    </cfRule>
    <cfRule type="cellIs" dxfId="1382" priority="51" operator="equal">
      <formula>"CUMPLE"</formula>
    </cfRule>
    <cfRule type="cellIs" dxfId="1381" priority="52" operator="equal">
      <formula>100</formula>
    </cfRule>
  </conditionalFormatting>
  <conditionalFormatting sqref="F33">
    <cfRule type="cellIs" dxfId="1380" priority="47" operator="equal">
      <formula>"NO CUMPLE"</formula>
    </cfRule>
    <cfRule type="cellIs" dxfId="1379" priority="48" operator="equal">
      <formula>"CUMPLE"</formula>
    </cfRule>
    <cfRule type="cellIs" dxfId="1378" priority="49" operator="equal">
      <formula>100</formula>
    </cfRule>
  </conditionalFormatting>
  <conditionalFormatting sqref="F35:F37">
    <cfRule type="cellIs" dxfId="1377" priority="44" operator="equal">
      <formula>"NO CUMPLE"</formula>
    </cfRule>
    <cfRule type="cellIs" dxfId="1376" priority="45" operator="equal">
      <formula>"CUMPLE"</formula>
    </cfRule>
    <cfRule type="cellIs" dxfId="1375" priority="46" operator="equal">
      <formula>100</formula>
    </cfRule>
  </conditionalFormatting>
  <conditionalFormatting sqref="F40">
    <cfRule type="cellIs" dxfId="1374" priority="41" operator="equal">
      <formula>"NO CUMPLE"</formula>
    </cfRule>
    <cfRule type="cellIs" dxfId="1373" priority="42" operator="equal">
      <formula>"CUMPLE"</formula>
    </cfRule>
    <cfRule type="cellIs" dxfId="1372" priority="43" operator="equal">
      <formula>100</formula>
    </cfRule>
  </conditionalFormatting>
  <conditionalFormatting sqref="N33">
    <cfRule type="cellIs" dxfId="1371" priority="38" operator="equal">
      <formula>"NO CUMPLE"</formula>
    </cfRule>
    <cfRule type="cellIs" dxfId="1370" priority="39" operator="equal">
      <formula>"CUMPLE"</formula>
    </cfRule>
    <cfRule type="cellIs" dxfId="1369" priority="40" operator="equal">
      <formula>100</formula>
    </cfRule>
  </conditionalFormatting>
  <conditionalFormatting sqref="N34">
    <cfRule type="cellIs" dxfId="1368" priority="35" operator="equal">
      <formula>"NO CUMPLE"</formula>
    </cfRule>
    <cfRule type="cellIs" dxfId="1367" priority="36" operator="equal">
      <formula>"CUMPLE"</formula>
    </cfRule>
    <cfRule type="cellIs" dxfId="1366" priority="37" operator="equal">
      <formula>100</formula>
    </cfRule>
  </conditionalFormatting>
  <conditionalFormatting sqref="N35 N37">
    <cfRule type="cellIs" dxfId="1365" priority="32" operator="equal">
      <formula>"NO CUMPLE"</formula>
    </cfRule>
    <cfRule type="cellIs" dxfId="1364" priority="33" operator="equal">
      <formula>"CUMPLE"</formula>
    </cfRule>
    <cfRule type="cellIs" dxfId="1363" priority="34" operator="equal">
      <formula>100</formula>
    </cfRule>
  </conditionalFormatting>
  <conditionalFormatting sqref="N36">
    <cfRule type="cellIs" dxfId="1362" priority="29" operator="equal">
      <formula>"NO CUMPLE"</formula>
    </cfRule>
    <cfRule type="cellIs" dxfId="1361" priority="30" operator="equal">
      <formula>"CUMPLE"</formula>
    </cfRule>
    <cfRule type="cellIs" dxfId="1360" priority="31" operator="equal">
      <formula>100</formula>
    </cfRule>
  </conditionalFormatting>
  <conditionalFormatting sqref="G35">
    <cfRule type="cellIs" dxfId="1359" priority="26" operator="equal">
      <formula>"NO CUMPLE"</formula>
    </cfRule>
    <cfRule type="cellIs" dxfId="1358" priority="27" operator="equal">
      <formula>"CUMPLE"</formula>
    </cfRule>
    <cfRule type="cellIs" dxfId="1357" priority="28" operator="equal">
      <formula>100</formula>
    </cfRule>
  </conditionalFormatting>
  <conditionalFormatting sqref="F35">
    <cfRule type="cellIs" dxfId="1356" priority="23" operator="equal">
      <formula>"NO CUMPLE"</formula>
    </cfRule>
    <cfRule type="cellIs" dxfId="1355" priority="24" operator="equal">
      <formula>"CUMPLE"</formula>
    </cfRule>
    <cfRule type="cellIs" dxfId="1354" priority="25" operator="equal">
      <formula>100</formula>
    </cfRule>
  </conditionalFormatting>
  <conditionalFormatting sqref="I34:J34">
    <cfRule type="cellIs" dxfId="1353" priority="22" stopIfTrue="1" operator="greaterThan">
      <formula>0</formula>
    </cfRule>
  </conditionalFormatting>
  <conditionalFormatting sqref="G34">
    <cfRule type="cellIs" dxfId="1352" priority="19" operator="equal">
      <formula>"NO CUMPLE"</formula>
    </cfRule>
    <cfRule type="cellIs" dxfId="1351" priority="20" operator="equal">
      <formula>"CUMPLE"</formula>
    </cfRule>
    <cfRule type="cellIs" dxfId="1350" priority="21" operator="equal">
      <formula>100</formula>
    </cfRule>
  </conditionalFormatting>
  <conditionalFormatting sqref="F34">
    <cfRule type="cellIs" dxfId="1349" priority="16" operator="equal">
      <formula>"NO CUMPLE"</formula>
    </cfRule>
    <cfRule type="cellIs" dxfId="1348" priority="17" operator="equal">
      <formula>"CUMPLE"</formula>
    </cfRule>
    <cfRule type="cellIs" dxfId="1347" priority="18" operator="equal">
      <formula>100</formula>
    </cfRule>
  </conditionalFormatting>
  <conditionalFormatting sqref="G40">
    <cfRule type="cellIs" dxfId="1346" priority="13" operator="equal">
      <formula>"NO CUMPLE"</formula>
    </cfRule>
    <cfRule type="cellIs" dxfId="1345" priority="14" operator="equal">
      <formula>"CUMPLE"</formula>
    </cfRule>
    <cfRule type="cellIs" dxfId="1344" priority="15" operator="equal">
      <formula>100</formula>
    </cfRule>
  </conditionalFormatting>
  <conditionalFormatting sqref="G40">
    <cfRule type="cellIs" dxfId="1343" priority="10" operator="equal">
      <formula>"NO CUMPLE"</formula>
    </cfRule>
    <cfRule type="cellIs" dxfId="1342" priority="11" operator="equal">
      <formula>"CUMPLE"</formula>
    </cfRule>
    <cfRule type="cellIs" dxfId="1341" priority="12" operator="equal">
      <formula>100</formula>
    </cfRule>
  </conditionalFormatting>
  <conditionalFormatting sqref="N40">
    <cfRule type="cellIs" dxfId="1340" priority="1" operator="equal">
      <formula>"NO CUMPLE"</formula>
    </cfRule>
    <cfRule type="cellIs" dxfId="1339" priority="2" operator="equal">
      <formula>"CUMPLE"</formula>
    </cfRule>
    <cfRule type="cellIs" dxfId="1338" priority="3" operator="equal">
      <formula>100</formula>
    </cfRule>
  </conditionalFormatting>
  <dataValidations count="10">
    <dataValidation type="list" allowBlank="1" showInputMessage="1" showErrorMessage="1" sqref="H82:K82" xr:uid="{00000000-0002-0000-2200-000000000000}">
      <formula1>$Q$23:$Q$25</formula1>
    </dataValidation>
    <dataValidation type="list" allowBlank="1" showInputMessage="1" showErrorMessage="1" sqref="L53:N53 L64:N64" xr:uid="{00000000-0002-0000-2200-000001000000}">
      <formula1>$T$1:$T$3</formula1>
    </dataValidation>
    <dataValidation type="list" allowBlank="1" showInputMessage="1" showErrorMessage="1" sqref="N45 N24 N33:N37 N99 H4:H16 H102:H107 F33:G37 G40" xr:uid="{00000000-0002-0000-2200-000002000000}">
      <formula1>$Q$2:$Q$3</formula1>
    </dataValidation>
    <dataValidation type="list" allowBlank="1" showInputMessage="1" showErrorMessage="1" sqref="U1:U2" xr:uid="{00000000-0002-0000-2200-000003000000}">
      <formula1>$U$1:$U$2</formula1>
    </dataValidation>
    <dataValidation type="list" allowBlank="1" showInputMessage="1" showErrorMessage="1" sqref="L56" xr:uid="{00000000-0002-0000-2200-000004000000}">
      <formula1>$U$1:$U$3</formula1>
    </dataValidation>
    <dataValidation type="list" allowBlank="1" showInputMessage="1" showErrorMessage="1" error="SELECCIONE EL PRESUPUESTO A EVALUAR, EN LA LISTA DESPEGABLE._x000a_" sqref="H28:J28" xr:uid="{00000000-0002-0000-2200-000005000000}">
      <formula1>$A$96:$A$106</formula1>
    </dataValidation>
    <dataValidation type="list" allowBlank="1" showInputMessage="1" showErrorMessage="1" sqref="L48:L49" xr:uid="{00000000-0002-0000-2200-000006000000}">
      <formula1>$Q$19:$Q$21</formula1>
    </dataValidation>
    <dataValidation type="list" allowBlank="1" showInputMessage="1" showErrorMessage="1" error="debe ser.. CUMPLE O NO CUMPLE" sqref="L44" xr:uid="{00000000-0002-0000-2200-000007000000}">
      <formula1>$Q$2:$Q$3</formula1>
    </dataValidation>
    <dataValidation type="list" allowBlank="1" showInputMessage="1" showErrorMessage="1" sqref="N21:N23" xr:uid="{00000000-0002-0000-2200-000008000000}">
      <formula1>$R$2:$R$3</formula1>
    </dataValidation>
    <dataValidation type="list" allowBlank="1" showInputMessage="1" showErrorMessage="1" error="SELECCIONE A QUIEN CORRESPONDE ESTA EXPERIENCIA (INTEGRANTE)_x000a_" sqref="H33:H37" xr:uid="{00000000-0002-0000-2200-000009000000}">
      <formula1>$V$21:$V$25</formula1>
    </dataValidation>
  </dataValidations>
  <pageMargins left="0.7" right="0.7" top="0.75" bottom="0.75" header="0.3" footer="0.3"/>
  <pageSetup orientation="portrait" r:id="rId1"/>
  <drawing r:id="rId2"/>
  <legacyDrawing r:id="rId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BE129"/>
  <sheetViews>
    <sheetView topLeftCell="A43" zoomScale="40" zoomScaleNormal="40" workbookViewId="0">
      <selection activeCell="M38" sqref="M38:N38"/>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33</v>
      </c>
      <c r="B19" s="747" t="s">
        <v>539</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33.75" customHeight="1">
      <c r="A21" s="746"/>
      <c r="B21" s="748"/>
      <c r="C21" s="748"/>
      <c r="D21" s="748"/>
      <c r="E21" s="748"/>
      <c r="F21" s="748"/>
      <c r="G21" s="748"/>
      <c r="H21" s="751" t="s">
        <v>527</v>
      </c>
      <c r="I21" s="751"/>
      <c r="J21" s="368">
        <v>0.91</v>
      </c>
      <c r="K21" s="752" t="s">
        <v>34</v>
      </c>
      <c r="L21" s="752"/>
      <c r="M21" s="752"/>
      <c r="N21" s="368" t="s">
        <v>24</v>
      </c>
      <c r="O21" s="24" t="str">
        <f>+H21</f>
        <v>ANEZGA S.A.S.- BIC</v>
      </c>
      <c r="P21" s="24"/>
      <c r="Q21" s="24">
        <v>0</v>
      </c>
      <c r="R21" s="24"/>
      <c r="S21" s="24"/>
      <c r="T21" s="24"/>
      <c r="U21" s="24"/>
      <c r="V21" s="369" t="str">
        <f>+H21</f>
        <v>ANEZGA S.A.S.- BIC</v>
      </c>
      <c r="BA21" s="118"/>
    </row>
    <row r="22" spans="1:54" ht="43.5" customHeight="1">
      <c r="A22" s="746"/>
      <c r="B22" s="748"/>
      <c r="C22" s="748"/>
      <c r="D22" s="748"/>
      <c r="E22" s="748"/>
      <c r="F22" s="748"/>
      <c r="G22" s="748"/>
      <c r="H22" s="751" t="s">
        <v>538</v>
      </c>
      <c r="I22" s="751"/>
      <c r="J22" s="368">
        <v>0.09</v>
      </c>
      <c r="K22" s="752" t="s">
        <v>35</v>
      </c>
      <c r="L22" s="752"/>
      <c r="M22" s="752"/>
      <c r="N22" s="368" t="s">
        <v>25</v>
      </c>
      <c r="O22" s="24" t="str">
        <f>+H22</f>
        <v>CLEMENTE ALFREDO BUITRAGO SAS-CABA INTERVENTORÍA SAS</v>
      </c>
      <c r="P22" s="24"/>
      <c r="Q22" s="24"/>
      <c r="R22" s="24"/>
      <c r="S22" s="24"/>
      <c r="T22" s="24"/>
      <c r="U22" s="24"/>
      <c r="V22" s="369" t="str">
        <f>+H22</f>
        <v>CLEMENTE ALFREDO BUITRAGO SAS-CABA INTERVENTORÍA SAS</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61.25" customHeight="1" thickTop="1" thickBot="1">
      <c r="A33" s="354" t="s">
        <v>121</v>
      </c>
      <c r="B33" s="353" t="s">
        <v>537</v>
      </c>
      <c r="C33" s="352">
        <v>7</v>
      </c>
      <c r="D33" s="351" t="s">
        <v>536</v>
      </c>
      <c r="E33" s="350" t="s">
        <v>535</v>
      </c>
      <c r="F33" s="230" t="s">
        <v>6</v>
      </c>
      <c r="G33" s="230" t="s">
        <v>6</v>
      </c>
      <c r="H33" s="312" t="s">
        <v>527</v>
      </c>
      <c r="I33" s="348" t="s">
        <v>534</v>
      </c>
      <c r="J33" s="347" t="s">
        <v>533</v>
      </c>
      <c r="K33" s="346">
        <v>3400.96</v>
      </c>
      <c r="L33" s="345">
        <v>0.18</v>
      </c>
      <c r="M33" s="344">
        <f>IF(AND(F33="CUMPLE",G33="CUMPLE"),(K33*L33),0)</f>
        <v>612.17279999999994</v>
      </c>
      <c r="N33" s="230" t="s">
        <v>6</v>
      </c>
      <c r="O33" s="4"/>
      <c r="P33" s="4"/>
      <c r="Q33" s="16" t="str">
        <f>+IF(OR(N33="CUMPLE")*AND(M33&gt;=$Q$32),"CUMPLE","NO CUMPLE")</f>
        <v>CUMPLE</v>
      </c>
      <c r="R33" s="4"/>
      <c r="S33" s="12"/>
      <c r="U33" s="18">
        <v>2021</v>
      </c>
      <c r="V33" s="19">
        <v>908526</v>
      </c>
      <c r="BA33" s="323">
        <v>1995</v>
      </c>
      <c r="BB33" s="322">
        <v>118933.5</v>
      </c>
    </row>
    <row r="34" spans="1:55" ht="149.25" customHeight="1" thickBot="1">
      <c r="A34" s="354" t="s">
        <v>121</v>
      </c>
      <c r="B34" s="353" t="s">
        <v>532</v>
      </c>
      <c r="C34" s="352">
        <v>23</v>
      </c>
      <c r="D34" s="351" t="s">
        <v>529</v>
      </c>
      <c r="E34" s="419" t="s">
        <v>531</v>
      </c>
      <c r="F34" s="230" t="s">
        <v>6</v>
      </c>
      <c r="G34" s="230" t="s">
        <v>6</v>
      </c>
      <c r="H34" s="349" t="s">
        <v>527</v>
      </c>
      <c r="I34" s="348"/>
      <c r="J34" s="347">
        <v>43236</v>
      </c>
      <c r="K34" s="346">
        <v>490.13</v>
      </c>
      <c r="L34" s="345">
        <v>0.6</v>
      </c>
      <c r="M34" s="344">
        <f>IF(AND(F34="CUMPLE",G34="CUMPLE"),(K34*L34),0)</f>
        <v>294.07799999999997</v>
      </c>
      <c r="N34" s="230" t="s">
        <v>6</v>
      </c>
      <c r="O34" s="4"/>
      <c r="P34" s="4"/>
      <c r="Q34" s="16" t="str">
        <f>+IF(OR(N34="CUMPLE")*AND(M34&gt;=$Q$32),"CUMPLE","NO CUMPLE")</f>
        <v>CUMPLE</v>
      </c>
      <c r="R34" s="4"/>
      <c r="S34" s="12"/>
      <c r="U34" s="17">
        <v>2020</v>
      </c>
      <c r="V34" s="20">
        <v>877803</v>
      </c>
      <c r="BA34" s="323">
        <v>1996</v>
      </c>
      <c r="BB34" s="322">
        <v>142125</v>
      </c>
    </row>
    <row r="35" spans="1:55" ht="204.75" customHeight="1" thickBot="1">
      <c r="A35" s="354" t="s">
        <v>121</v>
      </c>
      <c r="B35" s="353" t="s">
        <v>530</v>
      </c>
      <c r="C35" s="352">
        <v>22</v>
      </c>
      <c r="D35" s="351" t="s">
        <v>529</v>
      </c>
      <c r="E35" s="418" t="s">
        <v>528</v>
      </c>
      <c r="F35" s="230" t="s">
        <v>6</v>
      </c>
      <c r="G35" s="230" t="s">
        <v>6</v>
      </c>
      <c r="H35" s="349" t="s">
        <v>527</v>
      </c>
      <c r="I35" s="348" t="s">
        <v>526</v>
      </c>
      <c r="J35" s="347">
        <v>43309</v>
      </c>
      <c r="K35" s="346">
        <v>1852.39</v>
      </c>
      <c r="L35" s="345">
        <v>0.3</v>
      </c>
      <c r="M35" s="344">
        <f>IF(AND(F35="CUMPLE",G35="CUMPLE"),(K35*L35),0)</f>
        <v>555.71699999999998</v>
      </c>
      <c r="N35" s="230" t="s">
        <v>6</v>
      </c>
      <c r="O35" s="4"/>
      <c r="P35" s="4"/>
      <c r="Q35" s="16" t="str">
        <f>+IF(OR(N35="CUMPLE")*AND(M35&gt;=$Q$32),"CUMPLE","NO CUMPLE")</f>
        <v>CUMPLE</v>
      </c>
      <c r="R35" s="4"/>
      <c r="S35" s="12"/>
      <c r="U35" s="17">
        <v>2019</v>
      </c>
      <c r="V35" s="20">
        <v>828116</v>
      </c>
      <c r="BA35" s="323">
        <v>1997</v>
      </c>
      <c r="BB35" s="322">
        <v>172005</v>
      </c>
    </row>
    <row r="36" spans="1:55" ht="130.5" customHeight="1" thickBot="1">
      <c r="A36" s="354"/>
      <c r="B36" s="353"/>
      <c r="C36" s="352"/>
      <c r="D36" s="351"/>
      <c r="E36" s="350"/>
      <c r="F36" s="230"/>
      <c r="G36" s="230"/>
      <c r="H36" s="349"/>
      <c r="I36" s="348"/>
      <c r="J36" s="347"/>
      <c r="K36" s="346"/>
      <c r="L36" s="345"/>
      <c r="M36" s="344"/>
      <c r="N36" s="230"/>
      <c r="O36" s="4"/>
      <c r="P36" s="4"/>
      <c r="Q36" s="16" t="str">
        <f>+IF(OR(N36="CUMPLE")*AND(M36&gt;=$Q$32),"CUMPLE","NO CUMPLE")</f>
        <v>NO CUMPLE</v>
      </c>
      <c r="R36" s="4"/>
      <c r="S36" s="12"/>
      <c r="U36" s="17">
        <v>2018</v>
      </c>
      <c r="V36" s="20">
        <v>781242</v>
      </c>
      <c r="BA36" s="323">
        <v>1998</v>
      </c>
      <c r="BB36" s="322">
        <v>203826</v>
      </c>
    </row>
    <row r="37" spans="1:55" ht="122.25" customHeight="1" thickBot="1">
      <c r="A37" s="354"/>
      <c r="B37" s="353"/>
      <c r="C37" s="352"/>
      <c r="D37" s="351"/>
      <c r="E37" s="350"/>
      <c r="F37" s="230"/>
      <c r="G37" s="230"/>
      <c r="H37" s="349"/>
      <c r="I37" s="348"/>
      <c r="J37" s="347"/>
      <c r="K37" s="346"/>
      <c r="L37" s="345"/>
      <c r="M37" s="344"/>
      <c r="N37" s="230"/>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1461.9677999999999</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487.32259999999997</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E35</f>
        <v>REALIZAR LA INTERVENTORIA TÉCNICA Y ADMINISTRATIVA PARA LOS ESTUDIOS, DISEÑOS,
CONSTRUCCIÓN DEL TERMINAL, OBRAS DE INFRAESTRUCTURA COMPLEMENTARIA, MEJORAMIENTO
Y AMPLIACIÓN DE LA PISTA, PLATAFORMA Y CALLES DE RODAJE EN EL AEROPUERTO SAN GIL -
SANTANDER</v>
      </c>
      <c r="E40" s="710"/>
      <c r="F40" s="230" t="str">
        <f>+F35</f>
        <v>CUMPLE</v>
      </c>
      <c r="G40" s="230" t="str">
        <f>+G35</f>
        <v>CUMPLE</v>
      </c>
      <c r="H40" s="342" t="str">
        <f t="shared" ref="H40:M40" si="0">H35</f>
        <v>ANEZGA S.A.S.- BIC</v>
      </c>
      <c r="I40" s="341" t="str">
        <f t="shared" si="0"/>
        <v xml:space="preserve">11/08/2017 </v>
      </c>
      <c r="J40" s="341">
        <f t="shared" si="0"/>
        <v>43309</v>
      </c>
      <c r="K40" s="340">
        <f t="shared" si="0"/>
        <v>1852.39</v>
      </c>
      <c r="L40" s="339">
        <f t="shared" si="0"/>
        <v>0.3</v>
      </c>
      <c r="M40" s="338">
        <f t="shared" si="0"/>
        <v>555.71699999999998</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ANEZGA S.A.S.- BIC</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CLEMENTE ALFREDO BUITRAGO SAS-CABA INTERVENTORÍA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26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800" t="s">
        <v>588</v>
      </c>
      <c r="B84" s="800"/>
      <c r="C84" s="800"/>
      <c r="D84" s="800"/>
      <c r="E84" s="800"/>
      <c r="F84" s="800"/>
      <c r="G84" s="800"/>
      <c r="H84" s="800"/>
      <c r="I84" s="800"/>
      <c r="J84" s="800"/>
      <c r="K84" s="800"/>
      <c r="L84" s="800"/>
      <c r="M84" s="800"/>
      <c r="N84" s="800"/>
      <c r="O84" s="6"/>
      <c r="P84" s="10"/>
      <c r="U84" s="21">
        <v>1990</v>
      </c>
      <c r="V84" s="22">
        <v>41025</v>
      </c>
    </row>
    <row r="85" spans="1:22">
      <c r="A85" s="800"/>
      <c r="B85" s="800"/>
      <c r="C85" s="800"/>
      <c r="D85" s="800"/>
      <c r="E85" s="800"/>
      <c r="F85" s="800"/>
      <c r="G85" s="800"/>
      <c r="H85" s="800"/>
      <c r="I85" s="800"/>
      <c r="J85" s="800"/>
      <c r="K85" s="800"/>
      <c r="L85" s="800"/>
      <c r="M85" s="800"/>
      <c r="N85" s="800"/>
      <c r="O85" s="6"/>
      <c r="P85" s="10"/>
    </row>
    <row r="86" spans="1:22">
      <c r="A86" s="800"/>
      <c r="B86" s="800"/>
      <c r="C86" s="800"/>
      <c r="D86" s="800"/>
      <c r="E86" s="800"/>
      <c r="F86" s="800"/>
      <c r="G86" s="800"/>
      <c r="H86" s="800"/>
      <c r="I86" s="800"/>
      <c r="J86" s="800"/>
      <c r="K86" s="800"/>
      <c r="L86" s="800"/>
      <c r="M86" s="800"/>
      <c r="N86" s="800"/>
      <c r="O86" s="6"/>
      <c r="P86" s="10"/>
    </row>
    <row r="87" spans="1:22">
      <c r="A87" s="800"/>
      <c r="B87" s="800"/>
      <c r="C87" s="800"/>
      <c r="D87" s="800"/>
      <c r="E87" s="800"/>
      <c r="F87" s="800"/>
      <c r="G87" s="800"/>
      <c r="H87" s="800"/>
      <c r="I87" s="800"/>
      <c r="J87" s="800"/>
      <c r="K87" s="800"/>
      <c r="L87" s="800"/>
      <c r="M87" s="800"/>
      <c r="N87" s="800"/>
      <c r="O87" s="6"/>
      <c r="P87" s="10"/>
    </row>
    <row r="88" spans="1:22">
      <c r="A88" s="800"/>
      <c r="B88" s="800"/>
      <c r="C88" s="800"/>
      <c r="D88" s="800"/>
      <c r="E88" s="800"/>
      <c r="F88" s="800"/>
      <c r="G88" s="800"/>
      <c r="H88" s="800"/>
      <c r="I88" s="800"/>
      <c r="J88" s="800"/>
      <c r="K88" s="800"/>
      <c r="L88" s="800"/>
      <c r="M88" s="800"/>
      <c r="N88" s="800"/>
      <c r="O88" s="6"/>
      <c r="P88" s="10"/>
    </row>
    <row r="89" spans="1:22">
      <c r="A89" s="800"/>
      <c r="B89" s="800"/>
      <c r="C89" s="800"/>
      <c r="D89" s="800"/>
      <c r="E89" s="800"/>
      <c r="F89" s="800"/>
      <c r="G89" s="800"/>
      <c r="H89" s="800"/>
      <c r="I89" s="800"/>
      <c r="J89" s="800"/>
      <c r="K89" s="800"/>
      <c r="L89" s="800"/>
      <c r="M89" s="800"/>
      <c r="N89" s="800"/>
      <c r="O89" s="6"/>
      <c r="P89" s="10"/>
    </row>
    <row r="90" spans="1:22">
      <c r="A90" s="800"/>
      <c r="B90" s="800"/>
      <c r="C90" s="800"/>
      <c r="D90" s="800"/>
      <c r="E90" s="800"/>
      <c r="F90" s="800"/>
      <c r="G90" s="800"/>
      <c r="H90" s="800"/>
      <c r="I90" s="800"/>
      <c r="J90" s="800"/>
      <c r="K90" s="800"/>
      <c r="L90" s="800"/>
      <c r="M90" s="800"/>
      <c r="N90" s="800"/>
      <c r="O90" s="6"/>
      <c r="P90" s="10"/>
    </row>
    <row r="91" spans="1:22">
      <c r="A91" s="800"/>
      <c r="B91" s="800"/>
      <c r="C91" s="800"/>
      <c r="D91" s="800"/>
      <c r="E91" s="800"/>
      <c r="F91" s="800"/>
      <c r="G91" s="800"/>
      <c r="H91" s="800"/>
      <c r="I91" s="800"/>
      <c r="J91" s="800"/>
      <c r="K91" s="800"/>
      <c r="L91" s="800"/>
      <c r="M91" s="800"/>
      <c r="N91" s="800"/>
      <c r="O91" s="6"/>
      <c r="P91" s="10"/>
    </row>
    <row r="92" spans="1:22">
      <c r="A92" s="800"/>
      <c r="B92" s="800"/>
      <c r="C92" s="800"/>
      <c r="D92" s="800"/>
      <c r="E92" s="800"/>
      <c r="F92" s="800"/>
      <c r="G92" s="800"/>
      <c r="H92" s="800"/>
      <c r="I92" s="800"/>
      <c r="J92" s="800"/>
      <c r="K92" s="800"/>
      <c r="L92" s="800"/>
      <c r="M92" s="800"/>
      <c r="N92" s="800"/>
      <c r="O92" s="6"/>
      <c r="P92" s="10"/>
    </row>
    <row r="93" spans="1:22">
      <c r="A93" s="800"/>
      <c r="B93" s="800"/>
      <c r="C93" s="800"/>
      <c r="D93" s="800"/>
      <c r="E93" s="800"/>
      <c r="F93" s="800"/>
      <c r="G93" s="800"/>
      <c r="H93" s="800"/>
      <c r="I93" s="800"/>
      <c r="J93" s="800"/>
      <c r="K93" s="800"/>
      <c r="L93" s="800"/>
      <c r="M93" s="800"/>
      <c r="N93" s="800"/>
      <c r="O93" s="6"/>
      <c r="P93" s="10"/>
    </row>
    <row r="94" spans="1:22">
      <c r="A94" s="800"/>
      <c r="B94" s="800"/>
      <c r="C94" s="800"/>
      <c r="D94" s="800"/>
      <c r="E94" s="800"/>
      <c r="F94" s="800"/>
      <c r="G94" s="800"/>
      <c r="H94" s="800"/>
      <c r="I94" s="800"/>
      <c r="J94" s="800"/>
      <c r="K94" s="800"/>
      <c r="L94" s="800"/>
      <c r="M94" s="800"/>
      <c r="N94" s="800"/>
      <c r="O94" s="6"/>
      <c r="P94" s="10"/>
    </row>
    <row r="95" spans="1:22">
      <c r="A95" s="800"/>
      <c r="B95" s="800"/>
      <c r="C95" s="800"/>
      <c r="D95" s="800"/>
      <c r="E95" s="800"/>
      <c r="F95" s="800"/>
      <c r="G95" s="800"/>
      <c r="H95" s="800"/>
      <c r="I95" s="800"/>
      <c r="J95" s="800"/>
      <c r="K95" s="800"/>
      <c r="L95" s="800"/>
      <c r="M95" s="800"/>
      <c r="N95" s="800"/>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6">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6">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104860000</v>
      </c>
      <c r="G104" s="312" t="str">
        <f>+IF(F104&gt;E104, "CAUSAL DE RECHAZO M", "CUMPLE")</f>
        <v>CUMPLE</v>
      </c>
      <c r="H104" s="311" t="s">
        <v>6</v>
      </c>
    </row>
    <row r="105" spans="1:16" ht="39" customHeight="1">
      <c r="A105" s="315">
        <v>4</v>
      </c>
      <c r="B105" s="690" t="s">
        <v>140</v>
      </c>
      <c r="C105" s="650"/>
      <c r="D105" s="651"/>
      <c r="E105" s="316">
        <v>77258613</v>
      </c>
      <c r="F105" s="316">
        <v>77258612</v>
      </c>
      <c r="G105" s="312" t="str">
        <f>+IF(F105&gt;E105, "CAUSAL DE RECHAZO M", "CUMPLE")</f>
        <v>CUMPLE</v>
      </c>
      <c r="H105" s="311" t="s">
        <v>6</v>
      </c>
    </row>
    <row r="106" spans="1:16" ht="46.5" customHeight="1">
      <c r="A106" s="315">
        <v>5</v>
      </c>
      <c r="B106" s="667" t="s">
        <v>84</v>
      </c>
      <c r="C106" s="667"/>
      <c r="D106" s="667"/>
      <c r="E106" s="314">
        <v>684325699</v>
      </c>
      <c r="F106" s="313">
        <v>684159098</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97:E97"/>
    <mergeCell ref="F97:N97"/>
    <mergeCell ref="A98:E98"/>
    <mergeCell ref="F98:N98"/>
    <mergeCell ref="A84:N95"/>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337" priority="51" operator="containsText" text="SUBSANAR">
      <formula>NOT(ISERROR(SEARCH("SUBSANAR",H82)))</formula>
    </cfRule>
  </conditionalFormatting>
  <conditionalFormatting sqref="H82:L82 N41:O41 H4:H16 O42">
    <cfRule type="cellIs" dxfId="1336" priority="63" operator="equal">
      <formula>"NO CUMPLE"</formula>
    </cfRule>
    <cfRule type="cellIs" dxfId="1335" priority="64" operator="equal">
      <formula>"CUMPLE"</formula>
    </cfRule>
    <cfRule type="cellIs" dxfId="1334" priority="65" operator="equal">
      <formula>100</formula>
    </cfRule>
  </conditionalFormatting>
  <conditionalFormatting sqref="L44">
    <cfRule type="cellIs" dxfId="1333" priority="69" operator="equal">
      <formula>"NO CUMPLE"</formula>
    </cfRule>
    <cfRule type="cellIs" dxfId="1332" priority="70" operator="equal">
      <formula>"CUMPLE"</formula>
    </cfRule>
    <cfRule type="cellIs" dxfId="1331" priority="71" operator="equal">
      <formula>100</formula>
    </cfRule>
  </conditionalFormatting>
  <conditionalFormatting sqref="L48:L49">
    <cfRule type="cellIs" dxfId="1330" priority="75" operator="equal">
      <formula>"NO CUMPLE"</formula>
    </cfRule>
    <cfRule type="cellIs" dxfId="1329" priority="76" operator="equal">
      <formula>"CUMPLE"</formula>
    </cfRule>
    <cfRule type="cellIs" dxfId="1328" priority="77" operator="equal">
      <formula>100</formula>
    </cfRule>
  </conditionalFormatting>
  <conditionalFormatting sqref="L53">
    <cfRule type="cellIs" dxfId="1327" priority="55" operator="equal">
      <formula>"NO CUMPLE"</formula>
    </cfRule>
    <cfRule type="cellIs" dxfId="1326" priority="56" operator="equal">
      <formula>"CUMPLE"</formula>
    </cfRule>
    <cfRule type="cellIs" dxfId="1325" priority="57" operator="equal">
      <formula>100</formula>
    </cfRule>
  </conditionalFormatting>
  <conditionalFormatting sqref="L56">
    <cfRule type="cellIs" dxfId="1324" priority="66" operator="equal">
      <formula>"NO CUMPLE"</formula>
    </cfRule>
    <cfRule type="cellIs" dxfId="1323" priority="67" operator="equal">
      <formula>"CUMPLE"</formula>
    </cfRule>
    <cfRule type="cellIs" dxfId="1322" priority="68" operator="equal">
      <formula>100</formula>
    </cfRule>
  </conditionalFormatting>
  <conditionalFormatting sqref="L64">
    <cfRule type="cellIs" dxfId="1321" priority="52" operator="equal">
      <formula>"NO CUMPLE"</formula>
    </cfRule>
    <cfRule type="cellIs" dxfId="1320" priority="53" operator="equal">
      <formula>"CUMPLE"</formula>
    </cfRule>
    <cfRule type="cellIs" dxfId="1319" priority="54" operator="equal">
      <formula>100</formula>
    </cfRule>
  </conditionalFormatting>
  <conditionalFormatting sqref="N21:N23">
    <cfRule type="cellIs" dxfId="1318" priority="58" operator="equal">
      <formula>"NO"</formula>
    </cfRule>
    <cfRule type="cellIs" dxfId="1317" priority="59" operator="equal">
      <formula>"SI"</formula>
    </cfRule>
  </conditionalFormatting>
  <conditionalFormatting sqref="N24">
    <cfRule type="cellIs" dxfId="1316" priority="60" operator="equal">
      <formula>"NO CUMPLE"</formula>
    </cfRule>
    <cfRule type="cellIs" dxfId="1315" priority="61" operator="equal">
      <formula>"CUMPLE"</formula>
    </cfRule>
    <cfRule type="cellIs" dxfId="1314" priority="62" operator="equal">
      <formula>100</formula>
    </cfRule>
  </conditionalFormatting>
  <conditionalFormatting sqref="N39">
    <cfRule type="cellIs" dxfId="1313" priority="81" operator="equal">
      <formula>"NO CUMPLE"</formula>
    </cfRule>
    <cfRule type="cellIs" dxfId="1312" priority="82" operator="equal">
      <formula>"CUMPLE"</formula>
    </cfRule>
    <cfRule type="cellIs" dxfId="1311" priority="83" operator="equal">
      <formula>100</formula>
    </cfRule>
  </conditionalFormatting>
  <conditionalFormatting sqref="N45:O45">
    <cfRule type="cellIs" dxfId="1310" priority="78" operator="equal">
      <formula>"NO CUMPLE"</formula>
    </cfRule>
    <cfRule type="cellIs" dxfId="1309" priority="79" operator="equal">
      <formula>"CUMPLE"</formula>
    </cfRule>
    <cfRule type="cellIs" dxfId="1308" priority="80" operator="equal">
      <formula>100</formula>
    </cfRule>
  </conditionalFormatting>
  <conditionalFormatting sqref="O48:O49">
    <cfRule type="cellIs" dxfId="1307" priority="72" operator="equal">
      <formula>"NO CUMPLE"</formula>
    </cfRule>
    <cfRule type="cellIs" dxfId="1306" priority="73" operator="equal">
      <formula>"CUMPLE"</formula>
    </cfRule>
    <cfRule type="cellIs" dxfId="1305" priority="74" operator="equal">
      <formula>100</formula>
    </cfRule>
  </conditionalFormatting>
  <conditionalFormatting sqref="I33:J35">
    <cfRule type="cellIs" dxfId="1304" priority="50" stopIfTrue="1" operator="greaterThan">
      <formula>0</formula>
    </cfRule>
  </conditionalFormatting>
  <conditionalFormatting sqref="N99">
    <cfRule type="cellIs" dxfId="1303" priority="47" operator="equal">
      <formula>"NO CUMPLE"</formula>
    </cfRule>
    <cfRule type="cellIs" dxfId="1302" priority="48" operator="equal">
      <formula>"CUMPLE"</formula>
    </cfRule>
    <cfRule type="cellIs" dxfId="1301" priority="49" operator="equal">
      <formula>100</formula>
    </cfRule>
  </conditionalFormatting>
  <conditionalFormatting sqref="H102:H106">
    <cfRule type="cellIs" dxfId="1300" priority="44" operator="equal">
      <formula>"NO CUMPLE"</formula>
    </cfRule>
    <cfRule type="cellIs" dxfId="1299" priority="45" operator="equal">
      <formula>"CUMPLE"</formula>
    </cfRule>
    <cfRule type="cellIs" dxfId="1298" priority="46" operator="equal">
      <formula>100</formula>
    </cfRule>
  </conditionalFormatting>
  <conditionalFormatting sqref="H107">
    <cfRule type="cellIs" dxfId="1297" priority="41" operator="equal">
      <formula>"NO CUMPLE"</formula>
    </cfRule>
    <cfRule type="cellIs" dxfId="1296" priority="42" operator="equal">
      <formula>"CUMPLE"</formula>
    </cfRule>
    <cfRule type="cellIs" dxfId="1295" priority="43" operator="equal">
      <formula>100</formula>
    </cfRule>
  </conditionalFormatting>
  <conditionalFormatting sqref="G102:G106">
    <cfRule type="cellIs" dxfId="1294" priority="40" operator="equal">
      <formula>"CAUSAL DE RECHAZO L"</formula>
    </cfRule>
  </conditionalFormatting>
  <conditionalFormatting sqref="H6">
    <cfRule type="cellIs" dxfId="1293" priority="37" operator="equal">
      <formula>"NO CUMPLE"</formula>
    </cfRule>
    <cfRule type="cellIs" dxfId="1292" priority="38" operator="equal">
      <formula>"CUMPLE"</formula>
    </cfRule>
    <cfRule type="cellIs" dxfId="1291" priority="39" operator="equal">
      <formula>100</formula>
    </cfRule>
  </conditionalFormatting>
  <conditionalFormatting sqref="G33">
    <cfRule type="cellIs" dxfId="1290" priority="34" operator="equal">
      <formula>"NO CUMPLE"</formula>
    </cfRule>
    <cfRule type="cellIs" dxfId="1289" priority="35" operator="equal">
      <formula>"CUMPLE"</formula>
    </cfRule>
    <cfRule type="cellIs" dxfId="1288" priority="36" operator="equal">
      <formula>100</formula>
    </cfRule>
  </conditionalFormatting>
  <conditionalFormatting sqref="G34">
    <cfRule type="cellIs" dxfId="1287" priority="31" operator="equal">
      <formula>"NO CUMPLE"</formula>
    </cfRule>
    <cfRule type="cellIs" dxfId="1286" priority="32" operator="equal">
      <formula>"CUMPLE"</formula>
    </cfRule>
    <cfRule type="cellIs" dxfId="1285" priority="33" operator="equal">
      <formula>100</formula>
    </cfRule>
  </conditionalFormatting>
  <conditionalFormatting sqref="G35:G37">
    <cfRule type="cellIs" dxfId="1284" priority="28" operator="equal">
      <formula>"NO CUMPLE"</formula>
    </cfRule>
    <cfRule type="cellIs" dxfId="1283" priority="29" operator="equal">
      <formula>"CUMPLE"</formula>
    </cfRule>
    <cfRule type="cellIs" dxfId="1282" priority="30" operator="equal">
      <formula>100</formula>
    </cfRule>
  </conditionalFormatting>
  <conditionalFormatting sqref="F33">
    <cfRule type="cellIs" dxfId="1281" priority="25" operator="equal">
      <formula>"NO CUMPLE"</formula>
    </cfRule>
    <cfRule type="cellIs" dxfId="1280" priority="26" operator="equal">
      <formula>"CUMPLE"</formula>
    </cfRule>
    <cfRule type="cellIs" dxfId="1279" priority="27" operator="equal">
      <formula>100</formula>
    </cfRule>
  </conditionalFormatting>
  <conditionalFormatting sqref="F34">
    <cfRule type="cellIs" dxfId="1278" priority="22" operator="equal">
      <formula>"NO CUMPLE"</formula>
    </cfRule>
    <cfRule type="cellIs" dxfId="1277" priority="23" operator="equal">
      <formula>"CUMPLE"</formula>
    </cfRule>
    <cfRule type="cellIs" dxfId="1276" priority="24" operator="equal">
      <formula>100</formula>
    </cfRule>
  </conditionalFormatting>
  <conditionalFormatting sqref="F35:F37">
    <cfRule type="cellIs" dxfId="1275" priority="19" operator="equal">
      <formula>"NO CUMPLE"</formula>
    </cfRule>
    <cfRule type="cellIs" dxfId="1274" priority="20" operator="equal">
      <formula>"CUMPLE"</formula>
    </cfRule>
    <cfRule type="cellIs" dxfId="1273" priority="21" operator="equal">
      <formula>100</formula>
    </cfRule>
  </conditionalFormatting>
  <conditionalFormatting sqref="F40:G40">
    <cfRule type="cellIs" dxfId="1272" priority="16" operator="equal">
      <formula>"NO CUMPLE"</formula>
    </cfRule>
    <cfRule type="cellIs" dxfId="1271" priority="17" operator="equal">
      <formula>"CUMPLE"</formula>
    </cfRule>
    <cfRule type="cellIs" dxfId="1270" priority="18" operator="equal">
      <formula>100</formula>
    </cfRule>
  </conditionalFormatting>
  <conditionalFormatting sqref="N33">
    <cfRule type="cellIs" dxfId="1269" priority="13" operator="equal">
      <formula>"NO CUMPLE"</formula>
    </cfRule>
    <cfRule type="cellIs" dxfId="1268" priority="14" operator="equal">
      <formula>"CUMPLE"</formula>
    </cfRule>
    <cfRule type="cellIs" dxfId="1267" priority="15" operator="equal">
      <formula>100</formula>
    </cfRule>
  </conditionalFormatting>
  <conditionalFormatting sqref="N34">
    <cfRule type="cellIs" dxfId="1266" priority="10" operator="equal">
      <formula>"NO CUMPLE"</formula>
    </cfRule>
    <cfRule type="cellIs" dxfId="1265" priority="11" operator="equal">
      <formula>"CUMPLE"</formula>
    </cfRule>
    <cfRule type="cellIs" dxfId="1264" priority="12" operator="equal">
      <formula>100</formula>
    </cfRule>
  </conditionalFormatting>
  <conditionalFormatting sqref="N35 N37">
    <cfRule type="cellIs" dxfId="1263" priority="7" operator="equal">
      <formula>"NO CUMPLE"</formula>
    </cfRule>
    <cfRule type="cellIs" dxfId="1262" priority="8" operator="equal">
      <formula>"CUMPLE"</formula>
    </cfRule>
    <cfRule type="cellIs" dxfId="1261" priority="9" operator="equal">
      <formula>100</formula>
    </cfRule>
  </conditionalFormatting>
  <conditionalFormatting sqref="N36">
    <cfRule type="cellIs" dxfId="1260" priority="4" operator="equal">
      <formula>"NO CUMPLE"</formula>
    </cfRule>
    <cfRule type="cellIs" dxfId="1259" priority="5" operator="equal">
      <formula>"CUMPLE"</formula>
    </cfRule>
    <cfRule type="cellIs" dxfId="1258" priority="6" operator="equal">
      <formula>100</formula>
    </cfRule>
  </conditionalFormatting>
  <conditionalFormatting sqref="N40">
    <cfRule type="cellIs" dxfId="1257" priority="1" operator="equal">
      <formula>"NO CUMPLE"</formula>
    </cfRule>
    <cfRule type="cellIs" dxfId="1256" priority="2" operator="equal">
      <formula>"CUMPLE"</formula>
    </cfRule>
    <cfRule type="cellIs" dxfId="1255" priority="3" operator="equal">
      <formula>100</formula>
    </cfRule>
  </conditionalFormatting>
  <dataValidations count="10">
    <dataValidation type="list" allowBlank="1" showInputMessage="1" showErrorMessage="1" error="SELECCIONE A QUIEN CORRESPONDE ESTA EXPERIENCIA (INTEGRANTE)_x000a_" sqref="H33:H37" xr:uid="{00000000-0002-0000-2300-000000000000}">
      <formula1>$V$21:$V$25</formula1>
    </dataValidation>
    <dataValidation type="list" allowBlank="1" showInputMessage="1" showErrorMessage="1" sqref="N21:N23" xr:uid="{00000000-0002-0000-2300-000001000000}">
      <formula1>$R$2:$R$3</formula1>
    </dataValidation>
    <dataValidation type="list" allowBlank="1" showInputMessage="1" showErrorMessage="1" error="debe ser.. CUMPLE O NO CUMPLE" sqref="L44" xr:uid="{00000000-0002-0000-2300-000002000000}">
      <formula1>$Q$2:$Q$3</formula1>
    </dataValidation>
    <dataValidation type="list" allowBlank="1" showInputMessage="1" showErrorMessage="1" sqref="L48:L49" xr:uid="{00000000-0002-0000-2300-000003000000}">
      <formula1>$Q$19:$Q$21</formula1>
    </dataValidation>
    <dataValidation type="list" allowBlank="1" showInputMessage="1" showErrorMessage="1" error="SELECCIONE EL PRESUPUESTO A EVALUAR, EN LA LISTA DESPEGABLE._x000a_" sqref="H28:J28" xr:uid="{00000000-0002-0000-2300-000004000000}">
      <formula1>$A$96:$A$106</formula1>
    </dataValidation>
    <dataValidation type="list" allowBlank="1" showInputMessage="1" showErrorMessage="1" sqref="L56" xr:uid="{00000000-0002-0000-2300-000005000000}">
      <formula1>$U$1:$U$3</formula1>
    </dataValidation>
    <dataValidation type="list" allowBlank="1" showInputMessage="1" showErrorMessage="1" sqref="U1:U2" xr:uid="{00000000-0002-0000-2300-000006000000}">
      <formula1>$U$1:$U$2</formula1>
    </dataValidation>
    <dataValidation type="list" allowBlank="1" showInputMessage="1" showErrorMessage="1" sqref="N45 N24 N33:N37 N99 H4:H16 F33:G37 H102:H107" xr:uid="{00000000-0002-0000-2300-000007000000}">
      <formula1>$Q$2:$Q$3</formula1>
    </dataValidation>
    <dataValidation type="list" allowBlank="1" showInputMessage="1" showErrorMessage="1" sqref="L53:N53 L64:N64" xr:uid="{00000000-0002-0000-2300-000008000000}">
      <formula1>$T$1:$T$3</formula1>
    </dataValidation>
    <dataValidation type="list" allowBlank="1" showInputMessage="1" showErrorMessage="1" sqref="H82:K82" xr:uid="{00000000-0002-0000-2300-000009000000}">
      <formula1>$Q$23:$Q$25</formula1>
    </dataValidation>
  </dataValidations>
  <pageMargins left="0.7" right="0.7" top="0.75" bottom="0.75" header="0.3" footer="0.3"/>
  <pageSetup orientation="portrait" r:id="rId1"/>
  <drawing r:id="rId2"/>
  <legacyDrawing r:id="rId3"/>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92D050"/>
  </sheetPr>
  <dimension ref="A1:BE129"/>
  <sheetViews>
    <sheetView topLeftCell="B1" zoomScale="40" zoomScaleNormal="40" workbookViewId="0">
      <selection activeCell="B27" sqref="B27:G27"/>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34</v>
      </c>
      <c r="B19" s="747" t="s">
        <v>634</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26.25" customHeight="1">
      <c r="A21" s="746"/>
      <c r="B21" s="748"/>
      <c r="C21" s="748"/>
      <c r="D21" s="748"/>
      <c r="E21" s="748"/>
      <c r="F21" s="748"/>
      <c r="G21" s="748"/>
      <c r="H21" s="751" t="s">
        <v>540</v>
      </c>
      <c r="I21" s="751"/>
      <c r="J21" s="368">
        <v>0.5</v>
      </c>
      <c r="K21" s="752" t="s">
        <v>34</v>
      </c>
      <c r="L21" s="752"/>
      <c r="M21" s="752"/>
      <c r="N21" s="368" t="s">
        <v>24</v>
      </c>
      <c r="O21" s="24" t="str">
        <f>+H21</f>
        <v>JPS INGENIERIA S.A.S.</v>
      </c>
      <c r="P21" s="24"/>
      <c r="Q21" s="24">
        <v>0</v>
      </c>
      <c r="R21" s="24"/>
      <c r="S21" s="24"/>
      <c r="T21" s="24"/>
      <c r="U21" s="24"/>
      <c r="V21" s="369" t="str">
        <f>+H21</f>
        <v>JPS INGENIERIA S.A.S.</v>
      </c>
      <c r="BA21" s="118"/>
    </row>
    <row r="22" spans="1:54" ht="32.25" customHeight="1">
      <c r="A22" s="746"/>
      <c r="B22" s="748"/>
      <c r="C22" s="748"/>
      <c r="D22" s="748"/>
      <c r="E22" s="748"/>
      <c r="F22" s="748"/>
      <c r="G22" s="748"/>
      <c r="H22" s="751" t="s">
        <v>547</v>
      </c>
      <c r="I22" s="751"/>
      <c r="J22" s="368">
        <v>0.5</v>
      </c>
      <c r="K22" s="752" t="s">
        <v>35</v>
      </c>
      <c r="L22" s="752"/>
      <c r="M22" s="752"/>
      <c r="N22" s="368" t="s">
        <v>24</v>
      </c>
      <c r="O22" s="24" t="str">
        <f>+H22</f>
        <v>INTING S.A.S.</v>
      </c>
      <c r="P22" s="24"/>
      <c r="Q22" s="24"/>
      <c r="R22" s="24"/>
      <c r="S22" s="24"/>
      <c r="T22" s="24"/>
      <c r="U22" s="24"/>
      <c r="V22" s="369" t="str">
        <f>+H22</f>
        <v>INTING S.A.S.</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t="s">
        <v>121</v>
      </c>
      <c r="B33" s="353" t="s">
        <v>546</v>
      </c>
      <c r="C33" s="352">
        <v>119</v>
      </c>
      <c r="D33" s="351" t="s">
        <v>148</v>
      </c>
      <c r="E33" s="395" t="s">
        <v>545</v>
      </c>
      <c r="F33" s="230" t="s">
        <v>6</v>
      </c>
      <c r="G33" s="230" t="s">
        <v>6</v>
      </c>
      <c r="H33" s="312" t="s">
        <v>540</v>
      </c>
      <c r="I33" s="348">
        <v>38716</v>
      </c>
      <c r="J33" s="347">
        <v>38975</v>
      </c>
      <c r="K33" s="346">
        <v>309.07</v>
      </c>
      <c r="L33" s="394">
        <v>0.5</v>
      </c>
      <c r="M33" s="344">
        <f>IF(AND(F33="CUMPLE",G33="CUMPLE"),(K33*L33),0)</f>
        <v>154.535</v>
      </c>
      <c r="N33" s="230" t="s">
        <v>6</v>
      </c>
      <c r="O33" s="4"/>
      <c r="P33" s="4"/>
      <c r="Q33" s="16" t="str">
        <f>+IF(OR(N33="CUMPLE")*AND(M33&gt;=$Q$32),"CUMPLE","NO CUMPLE")</f>
        <v>NO CUMPLE</v>
      </c>
      <c r="R33" s="4"/>
      <c r="S33" s="12"/>
      <c r="U33" s="18">
        <v>2021</v>
      </c>
      <c r="V33" s="19">
        <v>908526</v>
      </c>
      <c r="BA33" s="323">
        <v>1995</v>
      </c>
      <c r="BB33" s="322">
        <v>118933.5</v>
      </c>
    </row>
    <row r="34" spans="1:55" ht="113.25" customHeight="1" thickBot="1">
      <c r="A34" s="354" t="s">
        <v>121</v>
      </c>
      <c r="B34" s="353" t="s">
        <v>544</v>
      </c>
      <c r="C34" s="352">
        <v>124</v>
      </c>
      <c r="D34" s="351" t="s">
        <v>148</v>
      </c>
      <c r="E34" s="395" t="s">
        <v>543</v>
      </c>
      <c r="F34" s="230" t="s">
        <v>6</v>
      </c>
      <c r="G34" s="230" t="s">
        <v>6</v>
      </c>
      <c r="H34" s="349" t="s">
        <v>540</v>
      </c>
      <c r="I34" s="348">
        <v>41705</v>
      </c>
      <c r="J34" s="347">
        <v>42461</v>
      </c>
      <c r="K34" s="346">
        <v>3463.38</v>
      </c>
      <c r="L34" s="394">
        <v>0.5</v>
      </c>
      <c r="M34" s="344">
        <f>IF(AND(F34="CUMPLE",G34="CUMPLE"),(K34*L34),0)</f>
        <v>1731.69</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t="s">
        <v>121</v>
      </c>
      <c r="B35" s="353" t="s">
        <v>542</v>
      </c>
      <c r="C35" s="352">
        <v>123</v>
      </c>
      <c r="D35" s="351" t="s">
        <v>148</v>
      </c>
      <c r="E35" s="395" t="s">
        <v>541</v>
      </c>
      <c r="F35" s="230" t="s">
        <v>6</v>
      </c>
      <c r="G35" s="230" t="s">
        <v>6</v>
      </c>
      <c r="H35" s="349" t="s">
        <v>540</v>
      </c>
      <c r="I35" s="348">
        <v>42248</v>
      </c>
      <c r="J35" s="347">
        <v>42444</v>
      </c>
      <c r="K35" s="346">
        <v>1603.85</v>
      </c>
      <c r="L35" s="394">
        <v>0.5</v>
      </c>
      <c r="M35" s="344">
        <f>IF(AND(F35="CUMPLE",G35="CUMPLE"),(K35*L35),0)</f>
        <v>801.92499999999995</v>
      </c>
      <c r="N35" s="230" t="s">
        <v>6</v>
      </c>
      <c r="O35" s="4"/>
      <c r="P35" s="4"/>
      <c r="Q35" s="16" t="str">
        <f>+IF(OR(N35="CUMPLE")*AND(M35&gt;=$Q$32),"CUMPLE","NO CUMPLE")</f>
        <v>CUMPLE</v>
      </c>
      <c r="R35" s="4"/>
      <c r="S35" s="12"/>
      <c r="U35" s="17">
        <v>2019</v>
      </c>
      <c r="V35" s="20">
        <v>828116</v>
      </c>
      <c r="BA35" s="323">
        <v>1997</v>
      </c>
      <c r="BB35" s="322">
        <v>172005</v>
      </c>
    </row>
    <row r="36" spans="1:55" ht="130.5" customHeight="1" thickBot="1">
      <c r="A36" s="354"/>
      <c r="B36" s="353"/>
      <c r="C36" s="352"/>
      <c r="D36" s="351"/>
      <c r="E36" s="350"/>
      <c r="F36" s="230"/>
      <c r="G36" s="230"/>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5" ht="122.25" customHeight="1" thickBot="1">
      <c r="A37" s="354"/>
      <c r="B37" s="353"/>
      <c r="C37" s="352"/>
      <c r="D37" s="351"/>
      <c r="E37" s="350"/>
      <c r="F37" s="230"/>
      <c r="G37" s="230"/>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2688.15</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896.05000000000007</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+E34</f>
        <v xml:space="preserve">CONTRATAR LA INTERVENTORIA TECNICA Y ADMINISTRATIVA PARA CONSTRUIR LA ESTRUCTURA DE LA PISTA 10-28, INCLUYENDO BERMAS Y EL UMBRAL DEL AEROPUERTO SAN LUIS DE IPIALES - NARIÑO. </v>
      </c>
      <c r="E40" s="710"/>
      <c r="F40" s="230" t="str">
        <f>+F34</f>
        <v>CUMPLE</v>
      </c>
      <c r="G40" s="230" t="str">
        <f>+G34</f>
        <v>CUMPLE</v>
      </c>
      <c r="H40" s="342" t="str">
        <f>+H34</f>
        <v>JPS INGENIERIA S.A.S.</v>
      </c>
      <c r="I40" s="341">
        <f>+I35</f>
        <v>42248</v>
      </c>
      <c r="J40" s="341">
        <f>+J35</f>
        <v>42444</v>
      </c>
      <c r="K40" s="341">
        <f>+K35</f>
        <v>1603.85</v>
      </c>
      <c r="L40" s="341">
        <f>+L35</f>
        <v>0.5</v>
      </c>
      <c r="M40" s="338">
        <f>+M35</f>
        <v>801.92499999999995</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JPS INGENIERIA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INTING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6">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6">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6">
        <v>105000000</v>
      </c>
      <c r="G104" s="312" t="str">
        <f>+IF(F104&gt;E104, "CAUSAL DE RECHAZO M", "CUMPLE")</f>
        <v>CUMPLE</v>
      </c>
      <c r="H104" s="311" t="s">
        <v>6</v>
      </c>
    </row>
    <row r="105" spans="1:16" ht="39" customHeight="1">
      <c r="A105" s="315">
        <v>4</v>
      </c>
      <c r="B105" s="690" t="s">
        <v>140</v>
      </c>
      <c r="C105" s="650"/>
      <c r="D105" s="651"/>
      <c r="E105" s="316">
        <v>77258613</v>
      </c>
      <c r="F105" s="316">
        <v>77258613</v>
      </c>
      <c r="G105" s="312" t="str">
        <f>+IF(F105&gt;E105, "CAUSAL DE RECHAZO M", "CUMPLE")</f>
        <v>CUMPLE</v>
      </c>
      <c r="H105" s="311" t="s">
        <v>6</v>
      </c>
    </row>
    <row r="106" spans="1:16" ht="46.5" customHeight="1">
      <c r="A106" s="315">
        <v>5</v>
      </c>
      <c r="B106" s="667" t="s">
        <v>84</v>
      </c>
      <c r="C106" s="667"/>
      <c r="D106" s="667"/>
      <c r="E106" s="314">
        <v>684325699</v>
      </c>
      <c r="F106" s="314">
        <v>684325699</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254" priority="54" operator="containsText" text="SUBSANAR">
      <formula>NOT(ISERROR(SEARCH("SUBSANAR",H82)))</formula>
    </cfRule>
  </conditionalFormatting>
  <conditionalFormatting sqref="H82:L82 N41:O41 H4:H16 O42">
    <cfRule type="cellIs" dxfId="1253" priority="66" operator="equal">
      <formula>"NO CUMPLE"</formula>
    </cfRule>
    <cfRule type="cellIs" dxfId="1252" priority="67" operator="equal">
      <formula>"CUMPLE"</formula>
    </cfRule>
    <cfRule type="cellIs" dxfId="1251" priority="68" operator="equal">
      <formula>100</formula>
    </cfRule>
  </conditionalFormatting>
  <conditionalFormatting sqref="L44">
    <cfRule type="cellIs" dxfId="1250" priority="72" operator="equal">
      <formula>"NO CUMPLE"</formula>
    </cfRule>
    <cfRule type="cellIs" dxfId="1249" priority="73" operator="equal">
      <formula>"CUMPLE"</formula>
    </cfRule>
    <cfRule type="cellIs" dxfId="1248" priority="74" operator="equal">
      <formula>100</formula>
    </cfRule>
  </conditionalFormatting>
  <conditionalFormatting sqref="L48:L49">
    <cfRule type="cellIs" dxfId="1247" priority="78" operator="equal">
      <formula>"NO CUMPLE"</formula>
    </cfRule>
    <cfRule type="cellIs" dxfId="1246" priority="79" operator="equal">
      <formula>"CUMPLE"</formula>
    </cfRule>
    <cfRule type="cellIs" dxfId="1245" priority="80" operator="equal">
      <formula>100</formula>
    </cfRule>
  </conditionalFormatting>
  <conditionalFormatting sqref="L53">
    <cfRule type="cellIs" dxfId="1244" priority="58" operator="equal">
      <formula>"NO CUMPLE"</formula>
    </cfRule>
    <cfRule type="cellIs" dxfId="1243" priority="59" operator="equal">
      <formula>"CUMPLE"</formula>
    </cfRule>
    <cfRule type="cellIs" dxfId="1242" priority="60" operator="equal">
      <formula>100</formula>
    </cfRule>
  </conditionalFormatting>
  <conditionalFormatting sqref="L56">
    <cfRule type="cellIs" dxfId="1241" priority="69" operator="equal">
      <formula>"NO CUMPLE"</formula>
    </cfRule>
    <cfRule type="cellIs" dxfId="1240" priority="70" operator="equal">
      <formula>"CUMPLE"</formula>
    </cfRule>
    <cfRule type="cellIs" dxfId="1239" priority="71" operator="equal">
      <formula>100</formula>
    </cfRule>
  </conditionalFormatting>
  <conditionalFormatting sqref="L64">
    <cfRule type="cellIs" dxfId="1238" priority="55" operator="equal">
      <formula>"NO CUMPLE"</formula>
    </cfRule>
    <cfRule type="cellIs" dxfId="1237" priority="56" operator="equal">
      <formula>"CUMPLE"</formula>
    </cfRule>
    <cfRule type="cellIs" dxfId="1236" priority="57" operator="equal">
      <formula>100</formula>
    </cfRule>
  </conditionalFormatting>
  <conditionalFormatting sqref="N21:N23">
    <cfRule type="cellIs" dxfId="1235" priority="61" operator="equal">
      <formula>"NO"</formula>
    </cfRule>
    <cfRule type="cellIs" dxfId="1234" priority="62" operator="equal">
      <formula>"SI"</formula>
    </cfRule>
  </conditionalFormatting>
  <conditionalFormatting sqref="N24">
    <cfRule type="cellIs" dxfId="1233" priority="63" operator="equal">
      <formula>"NO CUMPLE"</formula>
    </cfRule>
    <cfRule type="cellIs" dxfId="1232" priority="64" operator="equal">
      <formula>"CUMPLE"</formula>
    </cfRule>
    <cfRule type="cellIs" dxfId="1231" priority="65" operator="equal">
      <formula>100</formula>
    </cfRule>
  </conditionalFormatting>
  <conditionalFormatting sqref="N39">
    <cfRule type="cellIs" dxfId="1230" priority="84" operator="equal">
      <formula>"NO CUMPLE"</formula>
    </cfRule>
    <cfRule type="cellIs" dxfId="1229" priority="85" operator="equal">
      <formula>"CUMPLE"</formula>
    </cfRule>
    <cfRule type="cellIs" dxfId="1228" priority="86" operator="equal">
      <formula>100</formula>
    </cfRule>
  </conditionalFormatting>
  <conditionalFormatting sqref="N45:O45">
    <cfRule type="cellIs" dxfId="1227" priority="81" operator="equal">
      <formula>"NO CUMPLE"</formula>
    </cfRule>
    <cfRule type="cellIs" dxfId="1226" priority="82" operator="equal">
      <formula>"CUMPLE"</formula>
    </cfRule>
    <cfRule type="cellIs" dxfId="1225" priority="83" operator="equal">
      <formula>100</formula>
    </cfRule>
  </conditionalFormatting>
  <conditionalFormatting sqref="O48:O49">
    <cfRule type="cellIs" dxfId="1224" priority="75" operator="equal">
      <formula>"NO CUMPLE"</formula>
    </cfRule>
    <cfRule type="cellIs" dxfId="1223" priority="76" operator="equal">
      <formula>"CUMPLE"</formula>
    </cfRule>
    <cfRule type="cellIs" dxfId="1222" priority="77" operator="equal">
      <formula>100</formula>
    </cfRule>
  </conditionalFormatting>
  <conditionalFormatting sqref="I33:J35">
    <cfRule type="cellIs" dxfId="1221" priority="53" stopIfTrue="1" operator="greaterThan">
      <formula>0</formula>
    </cfRule>
  </conditionalFormatting>
  <conditionalFormatting sqref="N99">
    <cfRule type="cellIs" dxfId="1220" priority="50" operator="equal">
      <formula>"NO CUMPLE"</formula>
    </cfRule>
    <cfRule type="cellIs" dxfId="1219" priority="51" operator="equal">
      <formula>"CUMPLE"</formula>
    </cfRule>
    <cfRule type="cellIs" dxfId="1218" priority="52" operator="equal">
      <formula>100</formula>
    </cfRule>
  </conditionalFormatting>
  <conditionalFormatting sqref="H102:H106">
    <cfRule type="cellIs" dxfId="1217" priority="47" operator="equal">
      <formula>"NO CUMPLE"</formula>
    </cfRule>
    <cfRule type="cellIs" dxfId="1216" priority="48" operator="equal">
      <formula>"CUMPLE"</formula>
    </cfRule>
    <cfRule type="cellIs" dxfId="1215" priority="49" operator="equal">
      <formula>100</formula>
    </cfRule>
  </conditionalFormatting>
  <conditionalFormatting sqref="H107">
    <cfRule type="cellIs" dxfId="1214" priority="44" operator="equal">
      <formula>"NO CUMPLE"</formula>
    </cfRule>
    <cfRule type="cellIs" dxfId="1213" priority="45" operator="equal">
      <formula>"CUMPLE"</formula>
    </cfRule>
    <cfRule type="cellIs" dxfId="1212" priority="46" operator="equal">
      <formula>100</formula>
    </cfRule>
  </conditionalFormatting>
  <conditionalFormatting sqref="G102:G106">
    <cfRule type="cellIs" dxfId="1211" priority="43" operator="equal">
      <formula>"CAUSAL DE RECHAZO L"</formula>
    </cfRule>
  </conditionalFormatting>
  <conditionalFormatting sqref="H6">
    <cfRule type="cellIs" dxfId="1210" priority="40" operator="equal">
      <formula>"NO CUMPLE"</formula>
    </cfRule>
    <cfRule type="cellIs" dxfId="1209" priority="41" operator="equal">
      <formula>"CUMPLE"</formula>
    </cfRule>
    <cfRule type="cellIs" dxfId="1208" priority="42" operator="equal">
      <formula>100</formula>
    </cfRule>
  </conditionalFormatting>
  <conditionalFormatting sqref="G33">
    <cfRule type="cellIs" dxfId="1207" priority="37" operator="equal">
      <formula>"NO CUMPLE"</formula>
    </cfRule>
    <cfRule type="cellIs" dxfId="1206" priority="38" operator="equal">
      <formula>"CUMPLE"</formula>
    </cfRule>
    <cfRule type="cellIs" dxfId="1205" priority="39" operator="equal">
      <formula>100</formula>
    </cfRule>
  </conditionalFormatting>
  <conditionalFormatting sqref="G34">
    <cfRule type="cellIs" dxfId="1204" priority="34" operator="equal">
      <formula>"NO CUMPLE"</formula>
    </cfRule>
    <cfRule type="cellIs" dxfId="1203" priority="35" operator="equal">
      <formula>"CUMPLE"</formula>
    </cfRule>
    <cfRule type="cellIs" dxfId="1202" priority="36" operator="equal">
      <formula>100</formula>
    </cfRule>
  </conditionalFormatting>
  <conditionalFormatting sqref="G35:G37">
    <cfRule type="cellIs" dxfId="1201" priority="31" operator="equal">
      <formula>"NO CUMPLE"</formula>
    </cfRule>
    <cfRule type="cellIs" dxfId="1200" priority="32" operator="equal">
      <formula>"CUMPLE"</formula>
    </cfRule>
    <cfRule type="cellIs" dxfId="1199" priority="33" operator="equal">
      <formula>100</formula>
    </cfRule>
  </conditionalFormatting>
  <conditionalFormatting sqref="F33">
    <cfRule type="cellIs" dxfId="1198" priority="28" operator="equal">
      <formula>"NO CUMPLE"</formula>
    </cfRule>
    <cfRule type="cellIs" dxfId="1197" priority="29" operator="equal">
      <formula>"CUMPLE"</formula>
    </cfRule>
    <cfRule type="cellIs" dxfId="1196" priority="30" operator="equal">
      <formula>100</formula>
    </cfRule>
  </conditionalFormatting>
  <conditionalFormatting sqref="F34">
    <cfRule type="cellIs" dxfId="1195" priority="25" operator="equal">
      <formula>"NO CUMPLE"</formula>
    </cfRule>
    <cfRule type="cellIs" dxfId="1194" priority="26" operator="equal">
      <formula>"CUMPLE"</formula>
    </cfRule>
    <cfRule type="cellIs" dxfId="1193" priority="27" operator="equal">
      <formula>100</formula>
    </cfRule>
  </conditionalFormatting>
  <conditionalFormatting sqref="F35:F37">
    <cfRule type="cellIs" dxfId="1192" priority="22" operator="equal">
      <formula>"NO CUMPLE"</formula>
    </cfRule>
    <cfRule type="cellIs" dxfId="1191" priority="23" operator="equal">
      <formula>"CUMPLE"</formula>
    </cfRule>
    <cfRule type="cellIs" dxfId="1190" priority="24" operator="equal">
      <formula>100</formula>
    </cfRule>
  </conditionalFormatting>
  <conditionalFormatting sqref="F40">
    <cfRule type="cellIs" dxfId="1189" priority="19" operator="equal">
      <formula>"NO CUMPLE"</formula>
    </cfRule>
    <cfRule type="cellIs" dxfId="1188" priority="20" operator="equal">
      <formula>"CUMPLE"</formula>
    </cfRule>
    <cfRule type="cellIs" dxfId="1187" priority="21" operator="equal">
      <formula>100</formula>
    </cfRule>
  </conditionalFormatting>
  <conditionalFormatting sqref="N33">
    <cfRule type="cellIs" dxfId="1186" priority="16" operator="equal">
      <formula>"NO CUMPLE"</formula>
    </cfRule>
    <cfRule type="cellIs" dxfId="1185" priority="17" operator="equal">
      <formula>"CUMPLE"</formula>
    </cfRule>
    <cfRule type="cellIs" dxfId="1184" priority="18" operator="equal">
      <formula>100</formula>
    </cfRule>
  </conditionalFormatting>
  <conditionalFormatting sqref="N34">
    <cfRule type="cellIs" dxfId="1183" priority="13" operator="equal">
      <formula>"NO CUMPLE"</formula>
    </cfRule>
    <cfRule type="cellIs" dxfId="1182" priority="14" operator="equal">
      <formula>"CUMPLE"</formula>
    </cfRule>
    <cfRule type="cellIs" dxfId="1181" priority="15" operator="equal">
      <formula>100</formula>
    </cfRule>
  </conditionalFormatting>
  <conditionalFormatting sqref="N35 N37">
    <cfRule type="cellIs" dxfId="1180" priority="10" operator="equal">
      <formula>"NO CUMPLE"</formula>
    </cfRule>
    <cfRule type="cellIs" dxfId="1179" priority="11" operator="equal">
      <formula>"CUMPLE"</formula>
    </cfRule>
    <cfRule type="cellIs" dxfId="1178" priority="12" operator="equal">
      <formula>100</formula>
    </cfRule>
  </conditionalFormatting>
  <conditionalFormatting sqref="N36">
    <cfRule type="cellIs" dxfId="1177" priority="7" operator="equal">
      <formula>"NO CUMPLE"</formula>
    </cfRule>
    <cfRule type="cellIs" dxfId="1176" priority="8" operator="equal">
      <formula>"CUMPLE"</formula>
    </cfRule>
    <cfRule type="cellIs" dxfId="1175" priority="9" operator="equal">
      <formula>100</formula>
    </cfRule>
  </conditionalFormatting>
  <conditionalFormatting sqref="N40">
    <cfRule type="cellIs" dxfId="1174" priority="4" operator="equal">
      <formula>"NO CUMPLE"</formula>
    </cfRule>
    <cfRule type="cellIs" dxfId="1173" priority="5" operator="equal">
      <formula>"CUMPLE"</formula>
    </cfRule>
    <cfRule type="cellIs" dxfId="1172" priority="6" operator="equal">
      <formula>100</formula>
    </cfRule>
  </conditionalFormatting>
  <conditionalFormatting sqref="G40">
    <cfRule type="cellIs" dxfId="1171" priority="1" operator="equal">
      <formula>"NO CUMPLE"</formula>
    </cfRule>
    <cfRule type="cellIs" dxfId="1170" priority="2" operator="equal">
      <formula>"CUMPLE"</formula>
    </cfRule>
    <cfRule type="cellIs" dxfId="1169" priority="3" operator="equal">
      <formula>100</formula>
    </cfRule>
  </conditionalFormatting>
  <dataValidations count="10">
    <dataValidation type="list" allowBlank="1" showInputMessage="1" showErrorMessage="1" sqref="H82:K82" xr:uid="{00000000-0002-0000-2400-000000000000}">
      <formula1>$Q$23:$Q$25</formula1>
    </dataValidation>
    <dataValidation type="list" allowBlank="1" showInputMessage="1" showErrorMessage="1" sqref="L53:N53 L64:N64" xr:uid="{00000000-0002-0000-2400-000001000000}">
      <formula1>$T$1:$T$3</formula1>
    </dataValidation>
    <dataValidation type="list" allowBlank="1" showInputMessage="1" showErrorMessage="1" sqref="N45 N24 N33:N37 N99 H4:H16 F33:G37 H102:H107" xr:uid="{00000000-0002-0000-2400-000002000000}">
      <formula1>$Q$2:$Q$3</formula1>
    </dataValidation>
    <dataValidation type="list" allowBlank="1" showInputMessage="1" showErrorMessage="1" sqref="U1:U2" xr:uid="{00000000-0002-0000-2400-000003000000}">
      <formula1>$U$1:$U$2</formula1>
    </dataValidation>
    <dataValidation type="list" allowBlank="1" showInputMessage="1" showErrorMessage="1" sqref="L56" xr:uid="{00000000-0002-0000-2400-000004000000}">
      <formula1>$U$1:$U$3</formula1>
    </dataValidation>
    <dataValidation type="list" allowBlank="1" showInputMessage="1" showErrorMessage="1" error="SELECCIONE EL PRESUPUESTO A EVALUAR, EN LA LISTA DESPEGABLE._x000a_" sqref="H28:J28" xr:uid="{00000000-0002-0000-2400-000005000000}">
      <formula1>$A$96:$A$106</formula1>
    </dataValidation>
    <dataValidation type="list" allowBlank="1" showInputMessage="1" showErrorMessage="1" sqref="L48:L49" xr:uid="{00000000-0002-0000-2400-000006000000}">
      <formula1>$Q$19:$Q$21</formula1>
    </dataValidation>
    <dataValidation type="list" allowBlank="1" showInputMessage="1" showErrorMessage="1" error="debe ser.. CUMPLE O NO CUMPLE" sqref="L44" xr:uid="{00000000-0002-0000-2400-000007000000}">
      <formula1>$Q$2:$Q$3</formula1>
    </dataValidation>
    <dataValidation type="list" allowBlank="1" showInputMessage="1" showErrorMessage="1" sqref="N21:N23" xr:uid="{00000000-0002-0000-2400-000008000000}">
      <formula1>$R$2:$R$3</formula1>
    </dataValidation>
    <dataValidation type="list" allowBlank="1" showInputMessage="1" showErrorMessage="1" error="SELECCIONE A QUIEN CORRESPONDE ESTA EXPERIENCIA (INTEGRANTE)_x000a_" sqref="H33:H37" xr:uid="{00000000-0002-0000-2400-000009000000}">
      <formula1>$V$21:$V$25</formula1>
    </dataValidation>
  </dataValidations>
  <pageMargins left="0.7" right="0.7" top="0.75" bottom="0.75" header="0.3" footer="0.3"/>
  <pageSetup orientation="portrait" r:id="rId1"/>
  <drawing r:id="rId2"/>
  <legacyDrawing r:id="rId3"/>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92D050"/>
  </sheetPr>
  <dimension ref="A1:BF129"/>
  <sheetViews>
    <sheetView topLeftCell="A34" zoomScale="40" zoomScaleNormal="40" workbookViewId="0">
      <selection activeCell="M41" sqref="M41"/>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57" width="44.42578125" style="2" customWidth="1"/>
    <col min="58" max="58" width="40.42578125" style="2" customWidth="1"/>
    <col min="59"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35</v>
      </c>
      <c r="B19" s="747" t="s">
        <v>552</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26.25" customHeight="1">
      <c r="A21" s="746"/>
      <c r="B21" s="748"/>
      <c r="C21" s="748"/>
      <c r="D21" s="748"/>
      <c r="E21" s="748"/>
      <c r="F21" s="748"/>
      <c r="G21" s="748"/>
      <c r="H21" s="751" t="s">
        <v>549</v>
      </c>
      <c r="I21" s="751"/>
      <c r="J21" s="368">
        <v>0.7</v>
      </c>
      <c r="K21" s="752" t="s">
        <v>34</v>
      </c>
      <c r="L21" s="752"/>
      <c r="M21" s="752"/>
      <c r="N21" s="368" t="s">
        <v>24</v>
      </c>
      <c r="O21" s="24" t="str">
        <f>+H21</f>
        <v>INFRALAR S.A.S.</v>
      </c>
      <c r="P21" s="24"/>
      <c r="Q21" s="24">
        <v>0</v>
      </c>
      <c r="R21" s="24"/>
      <c r="S21" s="24"/>
      <c r="T21" s="24"/>
      <c r="U21" s="24"/>
      <c r="V21" s="369" t="str">
        <f>+H21</f>
        <v>INFRALAR S.A.S.</v>
      </c>
      <c r="BA21" s="118"/>
    </row>
    <row r="22" spans="1:54" ht="39.75" customHeight="1">
      <c r="A22" s="746"/>
      <c r="B22" s="748"/>
      <c r="C22" s="748"/>
      <c r="D22" s="748"/>
      <c r="E22" s="748"/>
      <c r="F22" s="748"/>
      <c r="G22" s="748"/>
      <c r="H22" s="751" t="s">
        <v>548</v>
      </c>
      <c r="I22" s="751"/>
      <c r="J22" s="368">
        <v>0.3</v>
      </c>
      <c r="K22" s="752" t="s">
        <v>35</v>
      </c>
      <c r="L22" s="752"/>
      <c r="M22" s="752"/>
      <c r="N22" s="368" t="s">
        <v>24</v>
      </c>
      <c r="O22" s="24" t="str">
        <f>+H22</f>
        <v>VERTICE INTERVENTORÍA DE PROYECTOS S.A.S.</v>
      </c>
      <c r="P22" s="24"/>
      <c r="Q22" s="24"/>
      <c r="R22" s="24"/>
      <c r="S22" s="24"/>
      <c r="T22" s="24"/>
      <c r="U22" s="24"/>
      <c r="V22" s="369" t="str">
        <f>+H22</f>
        <v>VERTICE INTERVENTORÍA DE PROYECTOS S.A.S.</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8" ht="121.5" customHeight="1" thickTop="1" thickBot="1">
      <c r="A33" s="770" t="s">
        <v>121</v>
      </c>
      <c r="B33" s="768" t="s">
        <v>551</v>
      </c>
      <c r="C33" s="352">
        <v>2</v>
      </c>
      <c r="D33" s="772" t="s">
        <v>148</v>
      </c>
      <c r="E33" s="774" t="s">
        <v>550</v>
      </c>
      <c r="F33" s="230" t="s">
        <v>6</v>
      </c>
      <c r="G33" s="230" t="s">
        <v>6</v>
      </c>
      <c r="H33" s="312" t="s">
        <v>549</v>
      </c>
      <c r="I33" s="348">
        <v>43504</v>
      </c>
      <c r="J33" s="347">
        <v>44895</v>
      </c>
      <c r="K33" s="780">
        <v>4031.57</v>
      </c>
      <c r="L33" s="345">
        <v>0.1</v>
      </c>
      <c r="M33" s="802">
        <f>IF(AND(F33="CUMPLE",G33="CUMPLE"),(K33*(L33+L34)),0)</f>
        <v>2015.7850000000001</v>
      </c>
      <c r="N33" s="230" t="s">
        <v>6</v>
      </c>
      <c r="O33" s="4"/>
      <c r="P33" s="4"/>
      <c r="Q33" s="16" t="str">
        <f>+IF(OR(N33="CUMPLE")*AND(M33&gt;=$Q$32),"CUMPLE","NO CUMPLE")</f>
        <v>CUMPLE</v>
      </c>
      <c r="R33" s="4"/>
      <c r="S33" s="12"/>
      <c r="U33" s="18">
        <v>2021</v>
      </c>
      <c r="V33" s="19">
        <v>908526</v>
      </c>
      <c r="BA33" s="323">
        <v>1995</v>
      </c>
      <c r="BB33" s="322">
        <v>118933.5</v>
      </c>
      <c r="BE33" s="396"/>
    </row>
    <row r="34" spans="1:58" ht="113.25" customHeight="1" thickBot="1">
      <c r="A34" s="771"/>
      <c r="B34" s="769"/>
      <c r="C34" s="174">
        <v>4</v>
      </c>
      <c r="D34" s="773"/>
      <c r="E34" s="775"/>
      <c r="F34" s="230" t="s">
        <v>6</v>
      </c>
      <c r="G34" s="230" t="s">
        <v>6</v>
      </c>
      <c r="H34" s="349" t="s">
        <v>548</v>
      </c>
      <c r="I34" s="348">
        <v>43504</v>
      </c>
      <c r="J34" s="347">
        <v>44895</v>
      </c>
      <c r="K34" s="781"/>
      <c r="L34" s="345">
        <v>0.4</v>
      </c>
      <c r="M34" s="803"/>
      <c r="N34" s="230" t="s">
        <v>6</v>
      </c>
      <c r="O34" s="4"/>
      <c r="P34" s="4"/>
      <c r="Q34" s="16" t="str">
        <f>+IF(OR(N34="CUMPLE")*AND(M34&gt;=$Q$32),"CUMPLE","NO CUMPLE")</f>
        <v>NO CUMPLE</v>
      </c>
      <c r="R34" s="4"/>
      <c r="S34" s="12"/>
      <c r="U34" s="17">
        <v>2020</v>
      </c>
      <c r="V34" s="20">
        <v>877803</v>
      </c>
      <c r="BA34" s="323">
        <v>1996</v>
      </c>
      <c r="BB34" s="322">
        <v>142125</v>
      </c>
      <c r="BE34" s="397"/>
      <c r="BF34" s="397"/>
    </row>
    <row r="35" spans="1:58" ht="165" customHeight="1" thickBot="1">
      <c r="A35" s="354"/>
      <c r="B35" s="353"/>
      <c r="C35" s="352"/>
      <c r="D35" s="351"/>
      <c r="E35" s="350"/>
      <c r="F35" s="230"/>
      <c r="G35" s="230"/>
      <c r="H35" s="349"/>
      <c r="I35" s="348"/>
      <c r="J35" s="347"/>
      <c r="K35" s="346"/>
      <c r="L35" s="345"/>
      <c r="M35" s="344">
        <f>IF(AND(F35="CUMPLE",G35="CUMPLE"),(K35*L35),0)</f>
        <v>0</v>
      </c>
      <c r="N35" s="230" t="s">
        <v>6</v>
      </c>
      <c r="O35" s="4"/>
      <c r="P35" s="4"/>
      <c r="Q35" s="16" t="str">
        <f>+IF(OR(N35="CUMPLE")*AND(M35&gt;=$Q$32),"CUMPLE","NO CUMPLE")</f>
        <v>NO CUMPLE</v>
      </c>
      <c r="R35" s="4"/>
      <c r="S35" s="12"/>
      <c r="U35" s="17">
        <v>2019</v>
      </c>
      <c r="V35" s="20">
        <v>828116</v>
      </c>
      <c r="BA35" s="323">
        <v>1997</v>
      </c>
      <c r="BB35" s="322">
        <v>172005</v>
      </c>
      <c r="BE35" s="396"/>
      <c r="BF35" s="396"/>
    </row>
    <row r="36" spans="1:58" ht="130.5" customHeight="1" thickBot="1">
      <c r="A36" s="354"/>
      <c r="B36" s="353"/>
      <c r="C36" s="352"/>
      <c r="D36" s="351"/>
      <c r="E36" s="350"/>
      <c r="F36" s="230"/>
      <c r="G36" s="230"/>
      <c r="H36" s="349"/>
      <c r="I36" s="348"/>
      <c r="J36" s="347"/>
      <c r="K36" s="346"/>
      <c r="L36" s="345"/>
      <c r="M36" s="344">
        <f>IF(AND(F36="CUMPLE",G36="CUMPLE"),(K36*L36),0)</f>
        <v>0</v>
      </c>
      <c r="N36" s="230" t="s">
        <v>6</v>
      </c>
      <c r="O36" s="4"/>
      <c r="P36" s="4"/>
      <c r="Q36" s="16" t="str">
        <f>+IF(OR(N36="CUMPLE")*AND(M36&gt;=$Q$32),"CUMPLE","NO CUMPLE")</f>
        <v>NO CUMPLE</v>
      </c>
      <c r="R36" s="4"/>
      <c r="S36" s="12"/>
      <c r="U36" s="17">
        <v>2018</v>
      </c>
      <c r="V36" s="20">
        <v>781242</v>
      </c>
      <c r="BA36" s="323">
        <v>1998</v>
      </c>
      <c r="BB36" s="322">
        <v>203826</v>
      </c>
    </row>
    <row r="37" spans="1:58" ht="122.25" customHeight="1" thickBot="1">
      <c r="A37" s="354"/>
      <c r="B37" s="353"/>
      <c r="C37" s="352"/>
      <c r="D37" s="351"/>
      <c r="E37" s="350"/>
      <c r="F37" s="230"/>
      <c r="G37" s="230"/>
      <c r="H37" s="349"/>
      <c r="I37" s="348"/>
      <c r="J37" s="347"/>
      <c r="K37" s="346"/>
      <c r="L37" s="345"/>
      <c r="M37" s="344">
        <f>IF(AND(F37="CUMPLE",G37="CUMPLE"),(K37*L37),0)</f>
        <v>0</v>
      </c>
      <c r="N37" s="230" t="s">
        <v>6</v>
      </c>
      <c r="O37" s="4"/>
      <c r="P37" s="4"/>
      <c r="Q37" s="16" t="str">
        <f>+IF(OR(N37="CUMPLE")*AND(M37&gt;=$Q$32),"CUMPLE","NO CUMPLE")</f>
        <v>NO CUMPLE</v>
      </c>
      <c r="R37" s="4"/>
      <c r="S37" s="12"/>
      <c r="U37" s="17">
        <v>2017</v>
      </c>
      <c r="V37" s="20">
        <v>737717</v>
      </c>
      <c r="BA37" s="323">
        <v>1999</v>
      </c>
      <c r="BB37" s="322">
        <v>236460</v>
      </c>
    </row>
    <row r="38" spans="1:58" ht="68.25" customHeight="1" thickBot="1">
      <c r="A38" s="718" t="s">
        <v>55</v>
      </c>
      <c r="B38" s="719"/>
      <c r="C38" s="719"/>
      <c r="D38" s="720"/>
      <c r="E38" s="721" t="s">
        <v>3</v>
      </c>
      <c r="F38" s="722"/>
      <c r="G38" s="722"/>
      <c r="H38" s="722"/>
      <c r="I38" s="722"/>
      <c r="J38" s="722"/>
      <c r="K38" s="722"/>
      <c r="L38" s="723"/>
      <c r="M38" s="721">
        <f>SUM(M33:M37)</f>
        <v>2015.7850000000001</v>
      </c>
      <c r="N38" s="723"/>
      <c r="O38" s="4"/>
      <c r="P38" s="4"/>
      <c r="Q38" s="16"/>
      <c r="R38" s="4"/>
      <c r="S38" s="12"/>
      <c r="U38" s="17"/>
      <c r="V38" s="20"/>
      <c r="BA38" s="332">
        <v>2002</v>
      </c>
      <c r="BB38" s="331">
        <v>309000</v>
      </c>
    </row>
    <row r="39" spans="1:58" ht="68.25" customHeight="1" thickBot="1">
      <c r="A39" s="564"/>
      <c r="B39" s="565"/>
      <c r="C39" s="565"/>
      <c r="D39" s="566"/>
      <c r="E39" s="721" t="s">
        <v>65</v>
      </c>
      <c r="F39" s="722"/>
      <c r="G39" s="722"/>
      <c r="H39" s="722"/>
      <c r="I39" s="722"/>
      <c r="J39" s="722"/>
      <c r="K39" s="722"/>
      <c r="L39" s="723"/>
      <c r="M39" s="801">
        <f>AVERAGEIF(M33:M37,"&gt;0")</f>
        <v>2015.7850000000001</v>
      </c>
      <c r="N39" s="801"/>
      <c r="O39" s="4"/>
      <c r="P39" s="4"/>
      <c r="Q39" s="16"/>
      <c r="R39" s="4"/>
      <c r="S39" s="12"/>
      <c r="U39" s="17"/>
      <c r="V39" s="20"/>
      <c r="BA39" s="332">
        <v>2003</v>
      </c>
      <c r="BB39" s="331">
        <v>332000</v>
      </c>
    </row>
    <row r="40" spans="1:58" ht="103.5" customHeight="1" thickBot="1">
      <c r="A40" s="707" t="s">
        <v>54</v>
      </c>
      <c r="B40" s="708"/>
      <c r="C40" s="343">
        <f>+BA27</f>
        <v>263.2021919230769</v>
      </c>
      <c r="D40" s="709" t="str">
        <f>+E33</f>
        <v>INTERVENTORÍA INTEGRAL PARA LA CONSTRUCCIÓN DE LA TERMINAL Y PLATAFORMA DEL AEROPUERTO GUILLERMO LEÓN VALENCIA DE LA CIUDAD DE POPAYÁN - CAUCA (VIGENCIAS FUTURAS)</v>
      </c>
      <c r="E40" s="710"/>
      <c r="F40" s="230" t="str">
        <f>+F34</f>
        <v>CUMPLE</v>
      </c>
      <c r="G40" s="230" t="str">
        <f>+G34</f>
        <v>CUMPLE</v>
      </c>
      <c r="H40" s="342" t="str">
        <f>+H33</f>
        <v>INFRALAR S.A.S.</v>
      </c>
      <c r="I40" s="341">
        <f>+I33</f>
        <v>43504</v>
      </c>
      <c r="J40" s="341">
        <f>+J33</f>
        <v>44895</v>
      </c>
      <c r="K40" s="340">
        <f>+K33</f>
        <v>4031.57</v>
      </c>
      <c r="L40" s="339">
        <f>+L34</f>
        <v>0.4</v>
      </c>
      <c r="M40" s="338">
        <f>M33</f>
        <v>2015.7850000000001</v>
      </c>
      <c r="N40" s="230" t="str">
        <f>+IF(M40&gt;=C40,"CUMPLE","NO CUMPLE")</f>
        <v>CUMPLE</v>
      </c>
      <c r="O40" s="26"/>
      <c r="P40" s="4"/>
      <c r="Q40" s="16" t="str">
        <f>+IF(OR(N40="CUMPLE")*AND(M40&gt;=$Q$32),"CUMPLE","NO CUMPLE")</f>
        <v>CUMPLE</v>
      </c>
      <c r="R40" s="4"/>
      <c r="S40" s="12"/>
      <c r="U40" s="17">
        <v>2016</v>
      </c>
      <c r="V40" s="20">
        <v>689455</v>
      </c>
      <c r="BA40" s="332">
        <v>2004</v>
      </c>
      <c r="BB40" s="331">
        <v>358000</v>
      </c>
    </row>
    <row r="41" spans="1:58"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8"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8"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8"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8"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8"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8"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8"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INFRALAR S.A.S.</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VERTICE INTERVENTORÍA DE PROYECTOS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36" t="s">
        <v>591</v>
      </c>
      <c r="B84" s="636"/>
      <c r="C84" s="636"/>
      <c r="D84" s="636"/>
      <c r="E84" s="636"/>
      <c r="F84" s="636"/>
      <c r="G84" s="636"/>
      <c r="H84" s="636"/>
      <c r="I84" s="636"/>
      <c r="J84" s="636"/>
      <c r="K84" s="636"/>
      <c r="L84" s="636"/>
      <c r="M84" s="636"/>
      <c r="N84" s="636"/>
      <c r="O84" s="6"/>
      <c r="P84" s="10"/>
      <c r="U84" s="21">
        <v>1990</v>
      </c>
      <c r="V84" s="22">
        <v>41025</v>
      </c>
    </row>
    <row r="85" spans="1:22">
      <c r="A85" s="636"/>
      <c r="B85" s="636"/>
      <c r="C85" s="636"/>
      <c r="D85" s="636"/>
      <c r="E85" s="636"/>
      <c r="F85" s="636"/>
      <c r="G85" s="636"/>
      <c r="H85" s="636"/>
      <c r="I85" s="636"/>
      <c r="J85" s="636"/>
      <c r="K85" s="636"/>
      <c r="L85" s="636"/>
      <c r="M85" s="636"/>
      <c r="N85" s="636"/>
      <c r="O85" s="6"/>
      <c r="P85" s="10"/>
    </row>
    <row r="86" spans="1:22">
      <c r="A86" s="636"/>
      <c r="B86" s="636"/>
      <c r="C86" s="636"/>
      <c r="D86" s="636"/>
      <c r="E86" s="636"/>
      <c r="F86" s="636"/>
      <c r="G86" s="636"/>
      <c r="H86" s="636"/>
      <c r="I86" s="636"/>
      <c r="J86" s="636"/>
      <c r="K86" s="636"/>
      <c r="L86" s="636"/>
      <c r="M86" s="636"/>
      <c r="N86" s="636"/>
      <c r="O86" s="6"/>
      <c r="P86" s="10"/>
    </row>
    <row r="87" spans="1:22">
      <c r="A87" s="636"/>
      <c r="B87" s="636"/>
      <c r="C87" s="636"/>
      <c r="D87" s="636"/>
      <c r="E87" s="636"/>
      <c r="F87" s="636"/>
      <c r="G87" s="636"/>
      <c r="H87" s="636"/>
      <c r="I87" s="636"/>
      <c r="J87" s="636"/>
      <c r="K87" s="636"/>
      <c r="L87" s="636"/>
      <c r="M87" s="636"/>
      <c r="N87" s="636"/>
      <c r="O87" s="6"/>
      <c r="P87" s="10"/>
    </row>
    <row r="88" spans="1:22">
      <c r="A88" s="636"/>
      <c r="B88" s="636"/>
      <c r="C88" s="636"/>
      <c r="D88" s="636"/>
      <c r="E88" s="636"/>
      <c r="F88" s="636"/>
      <c r="G88" s="636"/>
      <c r="H88" s="636"/>
      <c r="I88" s="636"/>
      <c r="J88" s="636"/>
      <c r="K88" s="636"/>
      <c r="L88" s="636"/>
      <c r="M88" s="636"/>
      <c r="N88" s="636"/>
      <c r="O88" s="6"/>
      <c r="P88" s="10"/>
    </row>
    <row r="89" spans="1:22">
      <c r="A89" s="636"/>
      <c r="B89" s="636"/>
      <c r="C89" s="636"/>
      <c r="D89" s="636"/>
      <c r="E89" s="636"/>
      <c r="F89" s="636"/>
      <c r="G89" s="636"/>
      <c r="H89" s="636"/>
      <c r="I89" s="636"/>
      <c r="J89" s="636"/>
      <c r="K89" s="636"/>
      <c r="L89" s="636"/>
      <c r="M89" s="636"/>
      <c r="N89" s="636"/>
      <c r="O89" s="6"/>
      <c r="P89" s="10"/>
    </row>
    <row r="90" spans="1:22">
      <c r="A90" s="636"/>
      <c r="B90" s="636"/>
      <c r="C90" s="636"/>
      <c r="D90" s="636"/>
      <c r="E90" s="636"/>
      <c r="F90" s="636"/>
      <c r="G90" s="636"/>
      <c r="H90" s="636"/>
      <c r="I90" s="636"/>
      <c r="J90" s="636"/>
      <c r="K90" s="636"/>
      <c r="L90" s="636"/>
      <c r="M90" s="636"/>
      <c r="N90" s="636"/>
      <c r="O90" s="6"/>
      <c r="P90" s="10"/>
    </row>
    <row r="91" spans="1:22">
      <c r="A91" s="636"/>
      <c r="B91" s="636"/>
      <c r="C91" s="636"/>
      <c r="D91" s="636"/>
      <c r="E91" s="636"/>
      <c r="F91" s="636"/>
      <c r="G91" s="636"/>
      <c r="H91" s="636"/>
      <c r="I91" s="636"/>
      <c r="J91" s="636"/>
      <c r="K91" s="636"/>
      <c r="L91" s="636"/>
      <c r="M91" s="636"/>
      <c r="N91" s="636"/>
      <c r="O91" s="6"/>
      <c r="P91" s="10"/>
    </row>
    <row r="92" spans="1:22">
      <c r="A92" s="636"/>
      <c r="B92" s="636"/>
      <c r="C92" s="636"/>
      <c r="D92" s="636"/>
      <c r="E92" s="636"/>
      <c r="F92" s="636"/>
      <c r="G92" s="636"/>
      <c r="H92" s="636"/>
      <c r="I92" s="636"/>
      <c r="J92" s="636"/>
      <c r="K92" s="636"/>
      <c r="L92" s="636"/>
      <c r="M92" s="636"/>
      <c r="N92" s="636"/>
      <c r="O92" s="6"/>
      <c r="P92" s="10"/>
    </row>
    <row r="93" spans="1:22">
      <c r="A93" s="636"/>
      <c r="B93" s="636"/>
      <c r="C93" s="636"/>
      <c r="D93" s="636"/>
      <c r="E93" s="636"/>
      <c r="F93" s="636"/>
      <c r="G93" s="636"/>
      <c r="H93" s="636"/>
      <c r="I93" s="636"/>
      <c r="J93" s="636"/>
      <c r="K93" s="636"/>
      <c r="L93" s="636"/>
      <c r="M93" s="636"/>
      <c r="N93" s="636"/>
      <c r="O93" s="6"/>
      <c r="P93" s="10"/>
    </row>
    <row r="94" spans="1:22">
      <c r="A94" s="636"/>
      <c r="B94" s="636"/>
      <c r="C94" s="636"/>
      <c r="D94" s="636"/>
      <c r="E94" s="636"/>
      <c r="F94" s="636"/>
      <c r="G94" s="636"/>
      <c r="H94" s="636"/>
      <c r="I94" s="636"/>
      <c r="J94" s="636"/>
      <c r="K94" s="636"/>
      <c r="L94" s="636"/>
      <c r="M94" s="636"/>
      <c r="N94" s="636"/>
      <c r="O94" s="6"/>
      <c r="P94" s="10"/>
    </row>
    <row r="95" spans="1:22">
      <c r="A95" s="636"/>
      <c r="B95" s="636"/>
      <c r="C95" s="636"/>
      <c r="D95" s="636"/>
      <c r="E95" s="636"/>
      <c r="F95" s="636"/>
      <c r="G95" s="636"/>
      <c r="H95" s="636"/>
      <c r="I95" s="636"/>
      <c r="J95" s="636"/>
      <c r="K95" s="636"/>
      <c r="L95" s="636"/>
      <c r="M95" s="636"/>
      <c r="N95" s="636"/>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6">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6">
        <v>376652250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6">
        <v>105000000</v>
      </c>
      <c r="G104" s="312" t="str">
        <f>+IF(F104&gt;E104, "CAUSAL DE RECHAZO M", "CUMPLE")</f>
        <v>CUMPLE</v>
      </c>
      <c r="H104" s="311" t="s">
        <v>6</v>
      </c>
    </row>
    <row r="105" spans="1:16" ht="39" customHeight="1">
      <c r="A105" s="315">
        <v>4</v>
      </c>
      <c r="B105" s="690" t="s">
        <v>140</v>
      </c>
      <c r="C105" s="650"/>
      <c r="D105" s="651"/>
      <c r="E105" s="316">
        <v>77258613</v>
      </c>
      <c r="F105" s="316">
        <v>77000000</v>
      </c>
      <c r="G105" s="312" t="str">
        <f>+IF(F105&gt;E105, "CAUSAL DE RECHAZO M", "CUMPLE")</f>
        <v>CUMPLE</v>
      </c>
      <c r="H105" s="311" t="s">
        <v>6</v>
      </c>
    </row>
    <row r="106" spans="1:16" ht="46.5" customHeight="1">
      <c r="A106" s="315">
        <v>5</v>
      </c>
      <c r="B106" s="667" t="s">
        <v>84</v>
      </c>
      <c r="C106" s="667"/>
      <c r="D106" s="667"/>
      <c r="E106" s="314">
        <v>684325699</v>
      </c>
      <c r="F106" s="313">
        <v>683913528</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15">
    <mergeCell ref="A1:N1"/>
    <mergeCell ref="A2:N2"/>
    <mergeCell ref="A3:N3"/>
    <mergeCell ref="A4:G4"/>
    <mergeCell ref="A5:G5"/>
    <mergeCell ref="A6:G6"/>
    <mergeCell ref="K24:M26"/>
    <mergeCell ref="N24:N26"/>
    <mergeCell ref="H25:I25"/>
    <mergeCell ref="H26:I26"/>
    <mergeCell ref="A7:G7"/>
    <mergeCell ref="A8:G8"/>
    <mergeCell ref="A9:G9"/>
    <mergeCell ref="A10:G10"/>
    <mergeCell ref="A11:G11"/>
    <mergeCell ref="A12:G12"/>
    <mergeCell ref="T31:T32"/>
    <mergeCell ref="A13:G13"/>
    <mergeCell ref="A14:G14"/>
    <mergeCell ref="A15:G15"/>
    <mergeCell ref="A16:G16"/>
    <mergeCell ref="A18:N18"/>
    <mergeCell ref="A19:A26"/>
    <mergeCell ref="B19:G26"/>
    <mergeCell ref="H19:J19"/>
    <mergeCell ref="K19:N19"/>
    <mergeCell ref="O26:T26"/>
    <mergeCell ref="K20:M20"/>
    <mergeCell ref="H21:I21"/>
    <mergeCell ref="K21:M21"/>
    <mergeCell ref="H22:I22"/>
    <mergeCell ref="K22:M22"/>
    <mergeCell ref="H23:I23"/>
    <mergeCell ref="K23:M23"/>
    <mergeCell ref="H20:I20"/>
    <mergeCell ref="H24:I24"/>
    <mergeCell ref="A30:N30"/>
    <mergeCell ref="B27:G27"/>
    <mergeCell ref="H27:I27"/>
    <mergeCell ref="J27:K27"/>
    <mergeCell ref="L27:N27"/>
    <mergeCell ref="A29:N29"/>
    <mergeCell ref="A40:B40"/>
    <mergeCell ref="D40:E40"/>
    <mergeCell ref="A42:N42"/>
    <mergeCell ref="A43:K43"/>
    <mergeCell ref="L43:N43"/>
    <mergeCell ref="A44:K44"/>
    <mergeCell ref="L44:N44"/>
    <mergeCell ref="A33:A34"/>
    <mergeCell ref="B33:B34"/>
    <mergeCell ref="D33:D34"/>
    <mergeCell ref="E33:E34"/>
    <mergeCell ref="K33:K34"/>
    <mergeCell ref="A31:G31"/>
    <mergeCell ref="H31:N31"/>
    <mergeCell ref="A38:D39"/>
    <mergeCell ref="E38:L38"/>
    <mergeCell ref="M38:N38"/>
    <mergeCell ref="E39:L39"/>
    <mergeCell ref="M39:N39"/>
    <mergeCell ref="M33:M3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97:E97"/>
    <mergeCell ref="F97:N97"/>
    <mergeCell ref="A98:E98"/>
    <mergeCell ref="F98:N98"/>
    <mergeCell ref="A84:N95"/>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168" priority="54" operator="containsText" text="SUBSANAR">
      <formula>NOT(ISERROR(SEARCH("SUBSANAR",H82)))</formula>
    </cfRule>
  </conditionalFormatting>
  <conditionalFormatting sqref="H82:L82 N41:O41 H4:H16 O42">
    <cfRule type="cellIs" dxfId="1167" priority="66" operator="equal">
      <formula>"NO CUMPLE"</formula>
    </cfRule>
    <cfRule type="cellIs" dxfId="1166" priority="67" operator="equal">
      <formula>"CUMPLE"</formula>
    </cfRule>
    <cfRule type="cellIs" dxfId="1165" priority="68" operator="equal">
      <formula>100</formula>
    </cfRule>
  </conditionalFormatting>
  <conditionalFormatting sqref="L44">
    <cfRule type="cellIs" dxfId="1164" priority="72" operator="equal">
      <formula>"NO CUMPLE"</formula>
    </cfRule>
    <cfRule type="cellIs" dxfId="1163" priority="73" operator="equal">
      <formula>"CUMPLE"</formula>
    </cfRule>
    <cfRule type="cellIs" dxfId="1162" priority="74" operator="equal">
      <formula>100</formula>
    </cfRule>
  </conditionalFormatting>
  <conditionalFormatting sqref="L48:L49">
    <cfRule type="cellIs" dxfId="1161" priority="78" operator="equal">
      <formula>"NO CUMPLE"</formula>
    </cfRule>
    <cfRule type="cellIs" dxfId="1160" priority="79" operator="equal">
      <formula>"CUMPLE"</formula>
    </cfRule>
    <cfRule type="cellIs" dxfId="1159" priority="80" operator="equal">
      <formula>100</formula>
    </cfRule>
  </conditionalFormatting>
  <conditionalFormatting sqref="L53">
    <cfRule type="cellIs" dxfId="1158" priority="58" operator="equal">
      <formula>"NO CUMPLE"</formula>
    </cfRule>
    <cfRule type="cellIs" dxfId="1157" priority="59" operator="equal">
      <formula>"CUMPLE"</formula>
    </cfRule>
    <cfRule type="cellIs" dxfId="1156" priority="60" operator="equal">
      <formula>100</formula>
    </cfRule>
  </conditionalFormatting>
  <conditionalFormatting sqref="L56">
    <cfRule type="cellIs" dxfId="1155" priority="69" operator="equal">
      <formula>"NO CUMPLE"</formula>
    </cfRule>
    <cfRule type="cellIs" dxfId="1154" priority="70" operator="equal">
      <formula>"CUMPLE"</formula>
    </cfRule>
    <cfRule type="cellIs" dxfId="1153" priority="71" operator="equal">
      <formula>100</formula>
    </cfRule>
  </conditionalFormatting>
  <conditionalFormatting sqref="L64">
    <cfRule type="cellIs" dxfId="1152" priority="55" operator="equal">
      <formula>"NO CUMPLE"</formula>
    </cfRule>
    <cfRule type="cellIs" dxfId="1151" priority="56" operator="equal">
      <formula>"CUMPLE"</formula>
    </cfRule>
    <cfRule type="cellIs" dxfId="1150" priority="57" operator="equal">
      <formula>100</formula>
    </cfRule>
  </conditionalFormatting>
  <conditionalFormatting sqref="N21:N23">
    <cfRule type="cellIs" dxfId="1149" priority="61" operator="equal">
      <formula>"NO"</formula>
    </cfRule>
    <cfRule type="cellIs" dxfId="1148" priority="62" operator="equal">
      <formula>"SI"</formula>
    </cfRule>
  </conditionalFormatting>
  <conditionalFormatting sqref="N24">
    <cfRule type="cellIs" dxfId="1147" priority="63" operator="equal">
      <formula>"NO CUMPLE"</formula>
    </cfRule>
    <cfRule type="cellIs" dxfId="1146" priority="64" operator="equal">
      <formula>"CUMPLE"</formula>
    </cfRule>
    <cfRule type="cellIs" dxfId="1145" priority="65" operator="equal">
      <formula>100</formula>
    </cfRule>
  </conditionalFormatting>
  <conditionalFormatting sqref="N39">
    <cfRule type="cellIs" dxfId="1144" priority="84" operator="equal">
      <formula>"NO CUMPLE"</formula>
    </cfRule>
    <cfRule type="cellIs" dxfId="1143" priority="85" operator="equal">
      <formula>"CUMPLE"</formula>
    </cfRule>
    <cfRule type="cellIs" dxfId="1142" priority="86" operator="equal">
      <formula>100</formula>
    </cfRule>
  </conditionalFormatting>
  <conditionalFormatting sqref="N45:O45">
    <cfRule type="cellIs" dxfId="1141" priority="81" operator="equal">
      <formula>"NO CUMPLE"</formula>
    </cfRule>
    <cfRule type="cellIs" dxfId="1140" priority="82" operator="equal">
      <formula>"CUMPLE"</formula>
    </cfRule>
    <cfRule type="cellIs" dxfId="1139" priority="83" operator="equal">
      <formula>100</formula>
    </cfRule>
  </conditionalFormatting>
  <conditionalFormatting sqref="O48:O49">
    <cfRule type="cellIs" dxfId="1138" priority="75" operator="equal">
      <formula>"NO CUMPLE"</formula>
    </cfRule>
    <cfRule type="cellIs" dxfId="1137" priority="76" operator="equal">
      <formula>"CUMPLE"</formula>
    </cfRule>
    <cfRule type="cellIs" dxfId="1136" priority="77" operator="equal">
      <formula>100</formula>
    </cfRule>
  </conditionalFormatting>
  <conditionalFormatting sqref="I33:J35">
    <cfRule type="cellIs" dxfId="1135" priority="53" stopIfTrue="1" operator="greaterThan">
      <formula>0</formula>
    </cfRule>
  </conditionalFormatting>
  <conditionalFormatting sqref="N99">
    <cfRule type="cellIs" dxfId="1134" priority="50" operator="equal">
      <formula>"NO CUMPLE"</formula>
    </cfRule>
    <cfRule type="cellIs" dxfId="1133" priority="51" operator="equal">
      <formula>"CUMPLE"</formula>
    </cfRule>
    <cfRule type="cellIs" dxfId="1132" priority="52" operator="equal">
      <formula>100</formula>
    </cfRule>
  </conditionalFormatting>
  <conditionalFormatting sqref="H102:H106">
    <cfRule type="cellIs" dxfId="1131" priority="47" operator="equal">
      <formula>"NO CUMPLE"</formula>
    </cfRule>
    <cfRule type="cellIs" dxfId="1130" priority="48" operator="equal">
      <formula>"CUMPLE"</formula>
    </cfRule>
    <cfRule type="cellIs" dxfId="1129" priority="49" operator="equal">
      <formula>100</formula>
    </cfRule>
  </conditionalFormatting>
  <conditionalFormatting sqref="H107">
    <cfRule type="cellIs" dxfId="1128" priority="44" operator="equal">
      <formula>"NO CUMPLE"</formula>
    </cfRule>
    <cfRule type="cellIs" dxfId="1127" priority="45" operator="equal">
      <formula>"CUMPLE"</formula>
    </cfRule>
    <cfRule type="cellIs" dxfId="1126" priority="46" operator="equal">
      <formula>100</formula>
    </cfRule>
  </conditionalFormatting>
  <conditionalFormatting sqref="G102:G106">
    <cfRule type="cellIs" dxfId="1125" priority="43" operator="equal">
      <formula>"CAUSAL DE RECHAZO L"</formula>
    </cfRule>
  </conditionalFormatting>
  <conditionalFormatting sqref="H6">
    <cfRule type="cellIs" dxfId="1124" priority="40" operator="equal">
      <formula>"NO CUMPLE"</formula>
    </cfRule>
    <cfRule type="cellIs" dxfId="1123" priority="41" operator="equal">
      <formula>"CUMPLE"</formula>
    </cfRule>
    <cfRule type="cellIs" dxfId="1122" priority="42" operator="equal">
      <formula>100</formula>
    </cfRule>
  </conditionalFormatting>
  <conditionalFormatting sqref="G33">
    <cfRule type="cellIs" dxfId="1121" priority="37" operator="equal">
      <formula>"NO CUMPLE"</formula>
    </cfRule>
    <cfRule type="cellIs" dxfId="1120" priority="38" operator="equal">
      <formula>"CUMPLE"</formula>
    </cfRule>
    <cfRule type="cellIs" dxfId="1119" priority="39" operator="equal">
      <formula>100</formula>
    </cfRule>
  </conditionalFormatting>
  <conditionalFormatting sqref="G34">
    <cfRule type="cellIs" dxfId="1118" priority="34" operator="equal">
      <formula>"NO CUMPLE"</formula>
    </cfRule>
    <cfRule type="cellIs" dxfId="1117" priority="35" operator="equal">
      <formula>"CUMPLE"</formula>
    </cfRule>
    <cfRule type="cellIs" dxfId="1116" priority="36" operator="equal">
      <formula>100</formula>
    </cfRule>
  </conditionalFormatting>
  <conditionalFormatting sqref="G35:G37">
    <cfRule type="cellIs" dxfId="1115" priority="31" operator="equal">
      <formula>"NO CUMPLE"</formula>
    </cfRule>
    <cfRule type="cellIs" dxfId="1114" priority="32" operator="equal">
      <formula>"CUMPLE"</formula>
    </cfRule>
    <cfRule type="cellIs" dxfId="1113" priority="33" operator="equal">
      <formula>100</formula>
    </cfRule>
  </conditionalFormatting>
  <conditionalFormatting sqref="F33">
    <cfRule type="cellIs" dxfId="1112" priority="28" operator="equal">
      <formula>"NO CUMPLE"</formula>
    </cfRule>
    <cfRule type="cellIs" dxfId="1111" priority="29" operator="equal">
      <formula>"CUMPLE"</formula>
    </cfRule>
    <cfRule type="cellIs" dxfId="1110" priority="30" operator="equal">
      <formula>100</formula>
    </cfRule>
  </conditionalFormatting>
  <conditionalFormatting sqref="F34">
    <cfRule type="cellIs" dxfId="1109" priority="25" operator="equal">
      <formula>"NO CUMPLE"</formula>
    </cfRule>
    <cfRule type="cellIs" dxfId="1108" priority="26" operator="equal">
      <formula>"CUMPLE"</formula>
    </cfRule>
    <cfRule type="cellIs" dxfId="1107" priority="27" operator="equal">
      <formula>100</formula>
    </cfRule>
  </conditionalFormatting>
  <conditionalFormatting sqref="F35:F37">
    <cfRule type="cellIs" dxfId="1106" priority="22" operator="equal">
      <formula>"NO CUMPLE"</formula>
    </cfRule>
    <cfRule type="cellIs" dxfId="1105" priority="23" operator="equal">
      <formula>"CUMPLE"</formula>
    </cfRule>
    <cfRule type="cellIs" dxfId="1104" priority="24" operator="equal">
      <formula>100</formula>
    </cfRule>
  </conditionalFormatting>
  <conditionalFormatting sqref="F40">
    <cfRule type="cellIs" dxfId="1103" priority="19" operator="equal">
      <formula>"NO CUMPLE"</formula>
    </cfRule>
    <cfRule type="cellIs" dxfId="1102" priority="20" operator="equal">
      <formula>"CUMPLE"</formula>
    </cfRule>
    <cfRule type="cellIs" dxfId="1101" priority="21" operator="equal">
      <formula>100</formula>
    </cfRule>
  </conditionalFormatting>
  <conditionalFormatting sqref="N33">
    <cfRule type="cellIs" dxfId="1100" priority="16" operator="equal">
      <formula>"NO CUMPLE"</formula>
    </cfRule>
    <cfRule type="cellIs" dxfId="1099" priority="17" operator="equal">
      <formula>"CUMPLE"</formula>
    </cfRule>
    <cfRule type="cellIs" dxfId="1098" priority="18" operator="equal">
      <formula>100</formula>
    </cfRule>
  </conditionalFormatting>
  <conditionalFormatting sqref="N34">
    <cfRule type="cellIs" dxfId="1097" priority="13" operator="equal">
      <formula>"NO CUMPLE"</formula>
    </cfRule>
    <cfRule type="cellIs" dxfId="1096" priority="14" operator="equal">
      <formula>"CUMPLE"</formula>
    </cfRule>
    <cfRule type="cellIs" dxfId="1095" priority="15" operator="equal">
      <formula>100</formula>
    </cfRule>
  </conditionalFormatting>
  <conditionalFormatting sqref="N35 N37">
    <cfRule type="cellIs" dxfId="1094" priority="10" operator="equal">
      <formula>"NO CUMPLE"</formula>
    </cfRule>
    <cfRule type="cellIs" dxfId="1093" priority="11" operator="equal">
      <formula>"CUMPLE"</formula>
    </cfRule>
    <cfRule type="cellIs" dxfId="1092" priority="12" operator="equal">
      <formula>100</formula>
    </cfRule>
  </conditionalFormatting>
  <conditionalFormatting sqref="N36">
    <cfRule type="cellIs" dxfId="1091" priority="7" operator="equal">
      <formula>"NO CUMPLE"</formula>
    </cfRule>
    <cfRule type="cellIs" dxfId="1090" priority="8" operator="equal">
      <formula>"CUMPLE"</formula>
    </cfRule>
    <cfRule type="cellIs" dxfId="1089" priority="9" operator="equal">
      <formula>100</formula>
    </cfRule>
  </conditionalFormatting>
  <conditionalFormatting sqref="N40">
    <cfRule type="cellIs" dxfId="1088" priority="4" operator="equal">
      <formula>"NO CUMPLE"</formula>
    </cfRule>
    <cfRule type="cellIs" dxfId="1087" priority="5" operator="equal">
      <formula>"CUMPLE"</formula>
    </cfRule>
    <cfRule type="cellIs" dxfId="1086" priority="6" operator="equal">
      <formula>100</formula>
    </cfRule>
  </conditionalFormatting>
  <conditionalFormatting sqref="G40">
    <cfRule type="cellIs" dxfId="1085" priority="1" operator="equal">
      <formula>"NO CUMPLE"</formula>
    </cfRule>
    <cfRule type="cellIs" dxfId="1084" priority="2" operator="equal">
      <formula>"CUMPLE"</formula>
    </cfRule>
    <cfRule type="cellIs" dxfId="1083" priority="3" operator="equal">
      <formula>100</formula>
    </cfRule>
  </conditionalFormatting>
  <dataValidations count="10">
    <dataValidation type="list" allowBlank="1" showInputMessage="1" showErrorMessage="1" sqref="H82:K82" xr:uid="{00000000-0002-0000-2500-000000000000}">
      <formula1>$Q$23:$Q$25</formula1>
    </dataValidation>
    <dataValidation type="list" allowBlank="1" showInputMessage="1" showErrorMessage="1" sqref="L53:N53 L64:N64" xr:uid="{00000000-0002-0000-2500-000001000000}">
      <formula1>$T$1:$T$3</formula1>
    </dataValidation>
    <dataValidation type="list" allowBlank="1" showInputMessage="1" showErrorMessage="1" sqref="N45 N24 N33:N37 N99 H4:H16 F33:G37 H102:H107" xr:uid="{00000000-0002-0000-2500-000002000000}">
      <formula1>$Q$2:$Q$3</formula1>
    </dataValidation>
    <dataValidation type="list" allowBlank="1" showInputMessage="1" showErrorMessage="1" sqref="U1:U2" xr:uid="{00000000-0002-0000-2500-000003000000}">
      <formula1>$U$1:$U$2</formula1>
    </dataValidation>
    <dataValidation type="list" allowBlank="1" showInputMessage="1" showErrorMessage="1" sqref="L56" xr:uid="{00000000-0002-0000-2500-000004000000}">
      <formula1>$U$1:$U$3</formula1>
    </dataValidation>
    <dataValidation type="list" allowBlank="1" showInputMessage="1" showErrorMessage="1" error="SELECCIONE EL PRESUPUESTO A EVALUAR, EN LA LISTA DESPEGABLE._x000a_" sqref="H28:J28" xr:uid="{00000000-0002-0000-2500-000005000000}">
      <formula1>$A$96:$A$106</formula1>
    </dataValidation>
    <dataValidation type="list" allowBlank="1" showInputMessage="1" showErrorMessage="1" sqref="L48:L49" xr:uid="{00000000-0002-0000-2500-000006000000}">
      <formula1>$Q$19:$Q$21</formula1>
    </dataValidation>
    <dataValidation type="list" allowBlank="1" showInputMessage="1" showErrorMessage="1" error="debe ser.. CUMPLE O NO CUMPLE" sqref="L44" xr:uid="{00000000-0002-0000-2500-000007000000}">
      <formula1>$Q$2:$Q$3</formula1>
    </dataValidation>
    <dataValidation type="list" allowBlank="1" showInputMessage="1" showErrorMessage="1" sqref="N21:N23" xr:uid="{00000000-0002-0000-2500-000008000000}">
      <formula1>$R$2:$R$3</formula1>
    </dataValidation>
    <dataValidation type="list" allowBlank="1" showInputMessage="1" showErrorMessage="1" error="SELECCIONE A QUIEN CORRESPONDE ESTA EXPERIENCIA (INTEGRANTE)_x000a_" sqref="H33:H37" xr:uid="{00000000-0002-0000-2500-000009000000}">
      <formula1>$V$21:$V$25</formula1>
    </dataValidation>
  </dataValidations>
  <pageMargins left="0.7" right="0.7" top="0.75" bottom="0.75" header="0.3" footer="0.3"/>
  <pageSetup orientation="portrait" r:id="rId1"/>
  <drawing r:id="rId2"/>
  <legacyDrawing r:id="rId3"/>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92D050"/>
  </sheetPr>
  <dimension ref="A1:BE129"/>
  <sheetViews>
    <sheetView topLeftCell="A30" zoomScale="40" zoomScaleNormal="40" workbookViewId="0">
      <selection activeCell="G33" sqref="G33"/>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9.7109375" style="2" customWidth="1"/>
    <col min="6" max="6" width="47" style="2" customWidth="1"/>
    <col min="7" max="7" width="25.28515625" style="2" customWidth="1"/>
    <col min="8" max="8" width="44.85546875" style="2" customWidth="1"/>
    <col min="9" max="9" width="38.710937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120</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[114]RESUMEN!B4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83"/>
      <c r="B17" s="384"/>
      <c r="C17" s="384"/>
      <c r="D17" s="384"/>
      <c r="E17" s="384"/>
      <c r="F17" s="384"/>
      <c r="G17" s="385"/>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33.75" customHeight="1">
      <c r="A19" s="746">
        <v>36</v>
      </c>
      <c r="B19" s="747" t="s">
        <v>561</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86" t="s">
        <v>31</v>
      </c>
      <c r="K20" s="750" t="s">
        <v>32</v>
      </c>
      <c r="L20" s="750"/>
      <c r="M20" s="750"/>
      <c r="N20" s="387" t="s">
        <v>33</v>
      </c>
      <c r="O20" s="24"/>
      <c r="P20" s="24"/>
      <c r="Q20" s="24" t="s">
        <v>27</v>
      </c>
      <c r="R20" s="24"/>
      <c r="S20" s="24"/>
      <c r="T20" s="24"/>
      <c r="U20" s="24"/>
      <c r="V20" s="24"/>
      <c r="BA20" s="119" t="s">
        <v>130</v>
      </c>
    </row>
    <row r="21" spans="1:54" ht="41.25" customHeight="1">
      <c r="A21" s="746"/>
      <c r="B21" s="748"/>
      <c r="C21" s="748"/>
      <c r="D21" s="748"/>
      <c r="E21" s="748"/>
      <c r="F21" s="748"/>
      <c r="G21" s="748"/>
      <c r="H21" s="751" t="s">
        <v>553</v>
      </c>
      <c r="I21" s="751"/>
      <c r="J21" s="368">
        <v>0.9</v>
      </c>
      <c r="K21" s="752" t="s">
        <v>34</v>
      </c>
      <c r="L21" s="752"/>
      <c r="M21" s="752"/>
      <c r="N21" s="368" t="s">
        <v>24</v>
      </c>
      <c r="O21" s="24" t="str">
        <f>+H21</f>
        <v>INGENIERÍA, CONSULTORÍA Y PLANEACIÓN SA</v>
      </c>
      <c r="P21" s="24"/>
      <c r="Q21" s="24">
        <v>0</v>
      </c>
      <c r="R21" s="24"/>
      <c r="S21" s="24"/>
      <c r="T21" s="24"/>
      <c r="U21" s="24"/>
      <c r="V21" s="369" t="str">
        <f>+H21</f>
        <v>INGENIERÍA, CONSULTORÍA Y PLANEACIÓN SA</v>
      </c>
      <c r="BA21" s="118"/>
    </row>
    <row r="22" spans="1:54" ht="32.25" customHeight="1">
      <c r="A22" s="746"/>
      <c r="B22" s="748"/>
      <c r="C22" s="748"/>
      <c r="D22" s="748"/>
      <c r="E22" s="748"/>
      <c r="F22" s="748"/>
      <c r="G22" s="748"/>
      <c r="H22" s="751" t="s">
        <v>560</v>
      </c>
      <c r="I22" s="751"/>
      <c r="J22" s="368">
        <v>0.1</v>
      </c>
      <c r="K22" s="752" t="s">
        <v>35</v>
      </c>
      <c r="L22" s="752"/>
      <c r="M22" s="752"/>
      <c r="N22" s="368" t="s">
        <v>24</v>
      </c>
      <c r="O22" s="24" t="str">
        <f>+H22</f>
        <v>PAVIMENTOS Y GEOTECNIA SAS</v>
      </c>
      <c r="P22" s="24"/>
      <c r="Q22" s="24"/>
      <c r="R22" s="24"/>
      <c r="S22" s="24"/>
      <c r="T22" s="24"/>
      <c r="U22" s="24"/>
      <c r="V22" s="369" t="str">
        <f>+H22</f>
        <v>PAVIMENTOS Y GEOTECNIA SAS</v>
      </c>
      <c r="BA22" s="118"/>
      <c r="BB22" s="2" t="s">
        <v>36</v>
      </c>
    </row>
    <row r="23" spans="1:54" ht="44.25" customHeight="1">
      <c r="A23" s="746"/>
      <c r="B23" s="748"/>
      <c r="C23" s="748"/>
      <c r="D23" s="748"/>
      <c r="E23" s="748"/>
      <c r="F23" s="748"/>
      <c r="G23" s="748"/>
      <c r="H23" s="751"/>
      <c r="I23" s="751"/>
      <c r="J23" s="368"/>
      <c r="K23" s="753" t="s">
        <v>37</v>
      </c>
      <c r="L23" s="753"/>
      <c r="M23" s="753"/>
      <c r="N23" s="368" t="s">
        <v>24</v>
      </c>
      <c r="O23" s="24">
        <f>+H23</f>
        <v>0</v>
      </c>
      <c r="P23" s="24"/>
      <c r="Q23" s="24" t="s">
        <v>38</v>
      </c>
      <c r="R23" s="24"/>
      <c r="S23" s="24"/>
      <c r="T23" s="24"/>
      <c r="U23" s="24"/>
      <c r="V23" s="369">
        <f>+H23</f>
        <v>0</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J27/BB62</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61"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59"/>
      <c r="P32" s="59"/>
      <c r="Q32" s="15">
        <f>L27/2</f>
        <v>263.2021919230769</v>
      </c>
      <c r="R32" s="15" t="s">
        <v>53</v>
      </c>
      <c r="S32" s="12"/>
      <c r="T32" s="560"/>
      <c r="BA32" s="323">
        <v>1994</v>
      </c>
      <c r="BB32" s="322">
        <v>98700</v>
      </c>
    </row>
    <row r="33" spans="1:55" ht="121.5" customHeight="1" thickTop="1" thickBot="1">
      <c r="A33" s="354">
        <v>81101500</v>
      </c>
      <c r="B33" s="353" t="s">
        <v>559</v>
      </c>
      <c r="C33" s="352">
        <v>245</v>
      </c>
      <c r="D33" s="351" t="s">
        <v>558</v>
      </c>
      <c r="E33" s="485" t="s">
        <v>557</v>
      </c>
      <c r="F33" s="230" t="s">
        <v>6</v>
      </c>
      <c r="G33" s="230" t="s">
        <v>26</v>
      </c>
      <c r="H33" s="312" t="s">
        <v>553</v>
      </c>
      <c r="I33" s="348">
        <v>41638</v>
      </c>
      <c r="J33" s="347">
        <v>41801</v>
      </c>
      <c r="K33" s="346">
        <v>681.61</v>
      </c>
      <c r="L33" s="345">
        <v>0.5</v>
      </c>
      <c r="M33" s="344">
        <f>IF(AND(F33="CUMPLE",G33="CUMPLE"),(K33*L33),0)</f>
        <v>0</v>
      </c>
      <c r="N33" s="230" t="s">
        <v>6</v>
      </c>
      <c r="O33" s="4"/>
      <c r="P33" s="4"/>
      <c r="Q33" s="16" t="str">
        <f>+IF(OR(N33="CUMPLE")*AND(M33&gt;=$Q$32),"CUMPLE","NO CUMPLE")</f>
        <v>NO CUMPLE</v>
      </c>
      <c r="R33" s="4"/>
      <c r="S33" s="12"/>
      <c r="U33" s="18">
        <v>2021</v>
      </c>
      <c r="V33" s="19">
        <v>908526</v>
      </c>
      <c r="BA33" s="323">
        <v>1995</v>
      </c>
      <c r="BB33" s="322">
        <v>118933.5</v>
      </c>
    </row>
    <row r="34" spans="1:55" ht="113.25" customHeight="1" thickBot="1">
      <c r="A34" s="354" t="s">
        <v>121</v>
      </c>
      <c r="B34" s="353" t="s">
        <v>556</v>
      </c>
      <c r="C34" s="352">
        <v>362</v>
      </c>
      <c r="D34" s="351" t="s">
        <v>555</v>
      </c>
      <c r="E34" s="434" t="s">
        <v>554</v>
      </c>
      <c r="F34" s="230" t="s">
        <v>6</v>
      </c>
      <c r="G34" s="230" t="s">
        <v>6</v>
      </c>
      <c r="H34" s="349" t="s">
        <v>553</v>
      </c>
      <c r="I34" s="348">
        <v>43860</v>
      </c>
      <c r="J34" s="347">
        <v>44760</v>
      </c>
      <c r="K34" s="346">
        <v>3091.7</v>
      </c>
      <c r="L34" s="345">
        <v>0.51</v>
      </c>
      <c r="M34" s="344">
        <f>IF(AND(F34="CUMPLE",G34="CUMPLE"),(K34*L34),0)</f>
        <v>1576.7669999999998</v>
      </c>
      <c r="N34" s="230" t="s">
        <v>6</v>
      </c>
      <c r="O34" s="4"/>
      <c r="P34" s="4"/>
      <c r="Q34" s="16" t="str">
        <f>+IF(OR(N34="CUMPLE")*AND(M34&gt;=$Q$32),"CUMPLE","NO CUMPLE")</f>
        <v>CUMPLE</v>
      </c>
      <c r="R34" s="4"/>
      <c r="S34" s="12"/>
      <c r="U34" s="17">
        <v>2020</v>
      </c>
      <c r="V34" s="20">
        <v>877803</v>
      </c>
      <c r="BA34" s="323">
        <v>1996</v>
      </c>
      <c r="BB34" s="322">
        <v>142125</v>
      </c>
    </row>
    <row r="35" spans="1:55" ht="165" customHeight="1" thickBot="1">
      <c r="A35" s="354"/>
      <c r="B35" s="353">
        <v>3</v>
      </c>
      <c r="C35" s="352"/>
      <c r="D35" s="351"/>
      <c r="E35" s="350"/>
      <c r="F35" s="230"/>
      <c r="G35" s="230"/>
      <c r="H35" s="349"/>
      <c r="I35" s="348"/>
      <c r="J35" s="347"/>
      <c r="K35" s="346"/>
      <c r="L35" s="345"/>
      <c r="M35" s="344">
        <f>IF(AND(F35="CUMPLE",G35="CUMPLE"),(K35*L35),0)</f>
        <v>0</v>
      </c>
      <c r="N35" s="230"/>
      <c r="O35" s="4"/>
      <c r="P35" s="4"/>
      <c r="Q35" s="16" t="str">
        <f>+IF(OR(N35="CUMPLE")*AND(M35&gt;=$Q$32),"CUMPLE","NO CUMPLE")</f>
        <v>NO CUMPLE</v>
      </c>
      <c r="R35" s="4"/>
      <c r="S35" s="12"/>
      <c r="U35" s="17">
        <v>2019</v>
      </c>
      <c r="V35" s="20">
        <v>828116</v>
      </c>
      <c r="BA35" s="323">
        <v>1997</v>
      </c>
      <c r="BB35" s="322">
        <v>172005</v>
      </c>
    </row>
    <row r="36" spans="1:55" ht="130.5" customHeight="1" thickBot="1">
      <c r="A36" s="354"/>
      <c r="B36" s="353">
        <v>4</v>
      </c>
      <c r="C36" s="352"/>
      <c r="D36" s="351"/>
      <c r="E36" s="350"/>
      <c r="F36" s="230"/>
      <c r="G36" s="230"/>
      <c r="H36" s="349"/>
      <c r="I36" s="348"/>
      <c r="J36" s="347"/>
      <c r="K36" s="346"/>
      <c r="L36" s="345"/>
      <c r="M36" s="344">
        <f>IF(AND(F36="CUMPLE",G36="CUMPLE"),(K36*L36),0)</f>
        <v>0</v>
      </c>
      <c r="N36" s="230"/>
      <c r="O36" s="4"/>
      <c r="P36" s="4"/>
      <c r="Q36" s="16" t="str">
        <f>+IF(OR(N36="CUMPLE")*AND(M36&gt;=$Q$32),"CUMPLE","NO CUMPLE")</f>
        <v>NO CUMPLE</v>
      </c>
      <c r="R36" s="4"/>
      <c r="S36" s="12"/>
      <c r="U36" s="17">
        <v>2018</v>
      </c>
      <c r="V36" s="20">
        <v>781242</v>
      </c>
      <c r="BA36" s="323">
        <v>1998</v>
      </c>
      <c r="BB36" s="322">
        <v>203826</v>
      </c>
    </row>
    <row r="37" spans="1:55" ht="122.25" customHeight="1" thickBot="1">
      <c r="A37" s="354"/>
      <c r="B37" s="353">
        <v>5</v>
      </c>
      <c r="C37" s="352"/>
      <c r="D37" s="351"/>
      <c r="E37" s="350"/>
      <c r="F37" s="230"/>
      <c r="G37" s="230"/>
      <c r="H37" s="349"/>
      <c r="I37" s="348"/>
      <c r="J37" s="347"/>
      <c r="K37" s="346"/>
      <c r="L37" s="345"/>
      <c r="M37" s="344">
        <f>IF(AND(F37="CUMPLE",G37="CUMPLE"),(K37*L37),0)</f>
        <v>0</v>
      </c>
      <c r="N37" s="230"/>
      <c r="O37" s="4"/>
      <c r="P37" s="4"/>
      <c r="Q37" s="16" t="str">
        <f>+IF(OR(N37="CUMPLE")*AND(M37&gt;=$Q$32),"CUMPLE","NO CUMPLE")</f>
        <v>NO CUMPLE</v>
      </c>
      <c r="R37" s="4"/>
      <c r="S37" s="12"/>
      <c r="U37" s="17">
        <v>2017</v>
      </c>
      <c r="V37" s="20">
        <v>737717</v>
      </c>
      <c r="BA37" s="323">
        <v>1999</v>
      </c>
      <c r="BB37" s="322">
        <v>236460</v>
      </c>
    </row>
    <row r="38" spans="1:55" ht="68.25" customHeight="1" thickBot="1">
      <c r="A38" s="718" t="s">
        <v>55</v>
      </c>
      <c r="B38" s="719"/>
      <c r="C38" s="719"/>
      <c r="D38" s="720"/>
      <c r="E38" s="721" t="s">
        <v>3</v>
      </c>
      <c r="F38" s="722"/>
      <c r="G38" s="722"/>
      <c r="H38" s="722"/>
      <c r="I38" s="722"/>
      <c r="J38" s="722"/>
      <c r="K38" s="722"/>
      <c r="L38" s="723"/>
      <c r="M38" s="721">
        <f>SUM(M33:M37)</f>
        <v>1576.7669999999998</v>
      </c>
      <c r="N38" s="723"/>
      <c r="O38" s="4"/>
      <c r="P38" s="4"/>
      <c r="Q38" s="16"/>
      <c r="R38" s="4"/>
      <c r="S38" s="12"/>
      <c r="U38" s="17"/>
      <c r="V38" s="20"/>
      <c r="BA38" s="332">
        <v>2002</v>
      </c>
      <c r="BB38" s="331">
        <v>309000</v>
      </c>
    </row>
    <row r="39" spans="1:55" ht="68.25" customHeight="1" thickBot="1">
      <c r="A39" s="564"/>
      <c r="B39" s="565"/>
      <c r="C39" s="565"/>
      <c r="D39" s="566"/>
      <c r="E39" s="721" t="s">
        <v>65</v>
      </c>
      <c r="F39" s="722"/>
      <c r="G39" s="722"/>
      <c r="H39" s="722"/>
      <c r="I39" s="722"/>
      <c r="J39" s="722"/>
      <c r="K39" s="722"/>
      <c r="L39" s="723"/>
      <c r="M39" s="724">
        <f>AVERAGEIF(M33:M37,"&gt;0")</f>
        <v>1576.7669999999998</v>
      </c>
      <c r="N39" s="724"/>
      <c r="O39" s="4"/>
      <c r="P39" s="4"/>
      <c r="Q39" s="16"/>
      <c r="R39" s="4"/>
      <c r="S39" s="12"/>
      <c r="U39" s="17"/>
      <c r="V39" s="20"/>
      <c r="BA39" s="332">
        <v>2003</v>
      </c>
      <c r="BB39" s="331">
        <v>332000</v>
      </c>
    </row>
    <row r="40" spans="1:55" ht="103.5" customHeight="1" thickBot="1">
      <c r="A40" s="707" t="s">
        <v>54</v>
      </c>
      <c r="B40" s="708"/>
      <c r="C40" s="343">
        <f>+BA27</f>
        <v>263.2021919230769</v>
      </c>
      <c r="D40" s="709" t="str">
        <f>+E34</f>
        <v>Interventoría integral a la rehabilitación de la pista y calle de rodaje;adecuación de canales y zonas de seguridad y mantenimiento rutinario de las áreas lado aire y lado tierra del aeropuerto Alfonso López Pumarejo de Valledupar, Cesar</v>
      </c>
      <c r="E40" s="710"/>
      <c r="F40" s="230" t="str">
        <f t="shared" ref="F40:M40" si="0">+F34</f>
        <v>CUMPLE</v>
      </c>
      <c r="G40" s="230" t="str">
        <f t="shared" si="0"/>
        <v>CUMPLE</v>
      </c>
      <c r="H40" s="342" t="str">
        <f t="shared" si="0"/>
        <v>INGENIERÍA, CONSULTORÍA Y PLANEACIÓN SA</v>
      </c>
      <c r="I40" s="341">
        <f t="shared" si="0"/>
        <v>43860</v>
      </c>
      <c r="J40" s="341">
        <f t="shared" si="0"/>
        <v>44760</v>
      </c>
      <c r="K40" s="340">
        <f t="shared" si="0"/>
        <v>3091.7</v>
      </c>
      <c r="L40" s="339">
        <f t="shared" si="0"/>
        <v>0.51</v>
      </c>
      <c r="M40" s="338">
        <f t="shared" si="0"/>
        <v>1576.7669999999998</v>
      </c>
      <c r="N40" s="230" t="str">
        <f>+IF(M40&gt;=C40,"CUMPLE","NO CUMPLE")</f>
        <v>CUMPLE</v>
      </c>
      <c r="O40" s="26"/>
      <c r="P40" s="4"/>
      <c r="Q40" s="16" t="str">
        <f>+IF(OR(N40="CUMPLE")*AND(M40&gt;=$Q$32),"CUMPLE","NO CUMPLE")</f>
        <v>CUMPLE</v>
      </c>
      <c r="R40" s="4"/>
      <c r="S40" s="12"/>
      <c r="U40" s="17">
        <v>2016</v>
      </c>
      <c r="V40" s="20">
        <v>689455</v>
      </c>
      <c r="BA40" s="332">
        <v>2004</v>
      </c>
      <c r="BB40" s="331">
        <v>358000</v>
      </c>
    </row>
    <row r="41" spans="1:55" ht="27" thickBot="1">
      <c r="A41" s="337"/>
      <c r="B41" s="337"/>
      <c r="C41" s="337"/>
      <c r="D41" s="337"/>
      <c r="E41" s="337"/>
      <c r="F41" s="337"/>
      <c r="G41" s="337"/>
      <c r="H41" s="337"/>
      <c r="I41" s="337"/>
      <c r="J41" s="337"/>
      <c r="K41" s="337"/>
      <c r="L41" s="337"/>
      <c r="M41" s="336"/>
      <c r="N41" s="333"/>
      <c r="O41" s="5"/>
      <c r="P41" s="4"/>
      <c r="Q41" s="4"/>
      <c r="R41" s="4"/>
      <c r="S41" s="4"/>
      <c r="U41" s="17">
        <v>2012</v>
      </c>
      <c r="V41" s="20">
        <v>566700</v>
      </c>
      <c r="BA41" s="332">
        <v>2005</v>
      </c>
      <c r="BB41" s="331">
        <v>381500</v>
      </c>
    </row>
    <row r="42" spans="1:55" ht="409.6" customHeight="1" thickBot="1">
      <c r="A42" s="711"/>
      <c r="B42" s="712"/>
      <c r="C42" s="712"/>
      <c r="D42" s="712"/>
      <c r="E42" s="712"/>
      <c r="F42" s="712"/>
      <c r="G42" s="712"/>
      <c r="H42" s="712"/>
      <c r="I42" s="712"/>
      <c r="J42" s="712"/>
      <c r="K42" s="712"/>
      <c r="L42" s="712"/>
      <c r="M42" s="712"/>
      <c r="N42" s="713"/>
      <c r="O42" s="5"/>
      <c r="P42" s="4"/>
      <c r="Q42" s="4"/>
      <c r="R42" s="4"/>
      <c r="S42" s="4"/>
      <c r="U42" s="17"/>
      <c r="V42" s="20"/>
      <c r="BA42" s="332"/>
      <c r="BB42" s="331"/>
    </row>
    <row r="43" spans="1:55" ht="39" customHeight="1" thickBot="1">
      <c r="A43" s="714" t="s">
        <v>109</v>
      </c>
      <c r="B43" s="714"/>
      <c r="C43" s="714"/>
      <c r="D43" s="714"/>
      <c r="E43" s="714"/>
      <c r="F43" s="714"/>
      <c r="G43" s="714"/>
      <c r="H43" s="714"/>
      <c r="I43" s="714"/>
      <c r="J43" s="714"/>
      <c r="K43" s="714"/>
      <c r="L43" s="700" t="s">
        <v>56</v>
      </c>
      <c r="M43" s="700"/>
      <c r="N43" s="700"/>
      <c r="U43" s="17">
        <v>2008</v>
      </c>
      <c r="V43" s="20">
        <v>461500</v>
      </c>
      <c r="BA43" s="332">
        <v>2006</v>
      </c>
      <c r="BB43" s="331">
        <v>408000</v>
      </c>
    </row>
    <row r="44" spans="1:55" ht="268.5" customHeight="1" thickBot="1">
      <c r="A44" s="715" t="s">
        <v>110</v>
      </c>
      <c r="B44" s="715"/>
      <c r="C44" s="715"/>
      <c r="D44" s="715"/>
      <c r="E44" s="715"/>
      <c r="F44" s="715"/>
      <c r="G44" s="715"/>
      <c r="H44" s="715"/>
      <c r="I44" s="715"/>
      <c r="J44" s="715"/>
      <c r="K44" s="715"/>
      <c r="L44" s="716" t="s">
        <v>6</v>
      </c>
      <c r="M44" s="716"/>
      <c r="N44" s="716"/>
      <c r="U44" s="17">
        <v>2007</v>
      </c>
      <c r="V44" s="20">
        <v>433700</v>
      </c>
      <c r="BA44" s="332">
        <v>2007</v>
      </c>
      <c r="BB44" s="331">
        <v>433700</v>
      </c>
      <c r="BC44" s="2" t="s">
        <v>108</v>
      </c>
    </row>
    <row r="45" spans="1:55" ht="18.75" thickBot="1">
      <c r="A45" s="335"/>
      <c r="B45" s="334"/>
      <c r="C45" s="334"/>
      <c r="D45" s="334"/>
      <c r="E45" s="334"/>
      <c r="F45" s="334"/>
      <c r="G45" s="334"/>
      <c r="H45" s="334"/>
      <c r="I45" s="334"/>
      <c r="J45" s="334"/>
      <c r="K45" s="334"/>
      <c r="L45" s="334"/>
      <c r="M45" s="334"/>
      <c r="N45" s="333"/>
      <c r="O45" s="5"/>
      <c r="P45" s="4"/>
      <c r="Q45" s="4"/>
      <c r="R45" s="4"/>
      <c r="S45" s="4"/>
      <c r="U45" s="17">
        <v>2009</v>
      </c>
      <c r="V45" s="20">
        <v>496900</v>
      </c>
      <c r="BA45" s="332">
        <v>2008</v>
      </c>
      <c r="BB45" s="331">
        <v>461500</v>
      </c>
    </row>
    <row r="46" spans="1:55" ht="26.25" customHeight="1" thickBot="1">
      <c r="A46" s="702" t="s">
        <v>106</v>
      </c>
      <c r="B46" s="702"/>
      <c r="C46" s="702"/>
      <c r="D46" s="702"/>
      <c r="E46" s="702"/>
      <c r="F46" s="702"/>
      <c r="G46" s="702"/>
      <c r="H46" s="702"/>
      <c r="I46" s="702"/>
      <c r="J46" s="702"/>
      <c r="K46" s="702"/>
      <c r="L46" s="702"/>
      <c r="M46" s="702"/>
      <c r="N46" s="702"/>
      <c r="O46" s="4"/>
      <c r="P46" s="4"/>
      <c r="Q46" s="4"/>
      <c r="R46" s="4"/>
      <c r="S46" s="4"/>
      <c r="U46" s="17">
        <v>2011</v>
      </c>
      <c r="V46" s="20">
        <v>535600</v>
      </c>
      <c r="BA46" s="332">
        <v>2009</v>
      </c>
      <c r="BB46" s="331">
        <v>496900</v>
      </c>
    </row>
    <row r="47" spans="1:55" ht="36.75" customHeight="1" thickBot="1">
      <c r="A47" s="717" t="s">
        <v>107</v>
      </c>
      <c r="B47" s="717"/>
      <c r="C47" s="717"/>
      <c r="D47" s="717"/>
      <c r="E47" s="717"/>
      <c r="F47" s="717"/>
      <c r="G47" s="717"/>
      <c r="H47" s="717"/>
      <c r="I47" s="717"/>
      <c r="J47" s="717"/>
      <c r="K47" s="717"/>
      <c r="L47" s="700" t="s">
        <v>56</v>
      </c>
      <c r="M47" s="700"/>
      <c r="N47" s="700"/>
      <c r="O47" s="4"/>
      <c r="P47" s="4"/>
      <c r="Q47" s="4"/>
      <c r="R47" s="4"/>
      <c r="S47" s="4"/>
      <c r="U47" s="17"/>
      <c r="V47" s="20"/>
      <c r="BA47" s="332">
        <v>2010</v>
      </c>
      <c r="BB47" s="331">
        <v>515000</v>
      </c>
    </row>
    <row r="48" spans="1:55" ht="135" customHeight="1" thickBot="1">
      <c r="A48" s="699" t="s">
        <v>111</v>
      </c>
      <c r="B48" s="699"/>
      <c r="C48" s="699"/>
      <c r="D48" s="699"/>
      <c r="E48" s="699"/>
      <c r="F48" s="699"/>
      <c r="G48" s="699"/>
      <c r="H48" s="699"/>
      <c r="I48" s="699"/>
      <c r="J48" s="699"/>
      <c r="K48" s="699"/>
      <c r="L48" s="701">
        <v>5</v>
      </c>
      <c r="M48" s="701"/>
      <c r="N48" s="701"/>
      <c r="O48" s="5"/>
      <c r="P48" s="4"/>
      <c r="Q48" s="4"/>
      <c r="R48" s="4"/>
      <c r="S48" s="4"/>
      <c r="U48" s="17">
        <v>2010</v>
      </c>
      <c r="V48" s="20">
        <v>515000</v>
      </c>
      <c r="BA48" s="323">
        <v>2011</v>
      </c>
      <c r="BB48" s="322">
        <v>535600</v>
      </c>
    </row>
    <row r="49" spans="1:57" ht="123" customHeight="1" thickBot="1">
      <c r="A49" s="699" t="s">
        <v>112</v>
      </c>
      <c r="B49" s="699"/>
      <c r="C49" s="699"/>
      <c r="D49" s="699"/>
      <c r="E49" s="699"/>
      <c r="F49" s="699"/>
      <c r="G49" s="699"/>
      <c r="H49" s="699"/>
      <c r="I49" s="699"/>
      <c r="J49" s="699"/>
      <c r="K49" s="699"/>
      <c r="L49" s="701">
        <v>5</v>
      </c>
      <c r="M49" s="701"/>
      <c r="N49" s="701"/>
      <c r="O49" s="5"/>
      <c r="P49" s="4"/>
      <c r="Q49" s="4"/>
      <c r="R49" s="4"/>
      <c r="S49" s="4"/>
      <c r="U49" s="17">
        <v>2010</v>
      </c>
      <c r="V49" s="20">
        <v>515000</v>
      </c>
      <c r="BA49" s="323">
        <v>2012</v>
      </c>
      <c r="BB49" s="322">
        <v>566700</v>
      </c>
    </row>
    <row r="50" spans="1:57" ht="30.75" thickBot="1">
      <c r="A50" s="327"/>
      <c r="B50" s="328"/>
      <c r="C50" s="327"/>
      <c r="D50" s="327"/>
      <c r="E50" s="327"/>
      <c r="F50" s="327"/>
      <c r="G50" s="327"/>
      <c r="H50" s="326"/>
      <c r="I50" s="326"/>
      <c r="J50" s="326"/>
      <c r="K50" s="325"/>
      <c r="L50" s="324"/>
      <c r="M50" s="324"/>
      <c r="N50" s="324"/>
      <c r="S50" s="8"/>
      <c r="U50" s="17">
        <v>2006</v>
      </c>
      <c r="V50" s="20">
        <v>408000</v>
      </c>
      <c r="BA50" s="323">
        <v>2013</v>
      </c>
      <c r="BB50" s="322">
        <v>589500</v>
      </c>
    </row>
    <row r="51" spans="1:57" ht="28.5" customHeight="1" thickBot="1">
      <c r="A51" s="702" t="s">
        <v>64</v>
      </c>
      <c r="B51" s="702"/>
      <c r="C51" s="702"/>
      <c r="D51" s="702"/>
      <c r="E51" s="702"/>
      <c r="F51" s="702"/>
      <c r="G51" s="702"/>
      <c r="H51" s="702"/>
      <c r="I51" s="702"/>
      <c r="J51" s="702"/>
      <c r="K51" s="702"/>
      <c r="L51" s="702"/>
      <c r="M51" s="702"/>
      <c r="N51" s="702"/>
      <c r="U51" s="17">
        <v>2005</v>
      </c>
      <c r="V51" s="20">
        <v>381500</v>
      </c>
      <c r="BA51" s="323">
        <v>2014</v>
      </c>
      <c r="BB51" s="322">
        <v>616000</v>
      </c>
    </row>
    <row r="52" spans="1:57" ht="51.75" customHeight="1" thickBot="1">
      <c r="A52" s="699" t="s">
        <v>113</v>
      </c>
      <c r="B52" s="699"/>
      <c r="C52" s="699"/>
      <c r="D52" s="699"/>
      <c r="E52" s="699"/>
      <c r="F52" s="699"/>
      <c r="G52" s="699"/>
      <c r="H52" s="699"/>
      <c r="I52" s="699"/>
      <c r="J52" s="699"/>
      <c r="K52" s="699"/>
      <c r="L52" s="700" t="s">
        <v>56</v>
      </c>
      <c r="M52" s="700"/>
      <c r="N52" s="700"/>
      <c r="O52" s="9"/>
      <c r="P52" s="10"/>
      <c r="U52" s="17">
        <v>2004</v>
      </c>
      <c r="V52" s="20">
        <v>358000</v>
      </c>
      <c r="BA52" s="323">
        <v>2015</v>
      </c>
      <c r="BB52" s="322">
        <v>644350</v>
      </c>
    </row>
    <row r="53" spans="1:57" ht="132.75" customHeight="1" thickBot="1">
      <c r="A53" s="699"/>
      <c r="B53" s="699"/>
      <c r="C53" s="699"/>
      <c r="D53" s="699"/>
      <c r="E53" s="699"/>
      <c r="F53" s="699"/>
      <c r="G53" s="699"/>
      <c r="H53" s="699"/>
      <c r="I53" s="699"/>
      <c r="J53" s="699"/>
      <c r="K53" s="699"/>
      <c r="L53" s="701">
        <v>1</v>
      </c>
      <c r="M53" s="701"/>
      <c r="N53" s="701"/>
      <c r="O53" s="9"/>
      <c r="P53" s="10"/>
      <c r="U53" s="17">
        <v>2003</v>
      </c>
      <c r="V53" s="20">
        <v>332000</v>
      </c>
      <c r="BA53" s="323">
        <v>2016</v>
      </c>
      <c r="BB53" s="322">
        <v>689455</v>
      </c>
    </row>
    <row r="54" spans="1:57" ht="36.75" customHeight="1" thickBot="1">
      <c r="A54" s="329"/>
      <c r="B54" s="330"/>
      <c r="C54" s="329"/>
      <c r="D54" s="329"/>
      <c r="E54" s="329"/>
      <c r="F54" s="329"/>
      <c r="G54" s="329"/>
      <c r="H54" s="329"/>
      <c r="I54" s="329"/>
      <c r="J54" s="329"/>
      <c r="K54" s="329"/>
      <c r="L54" s="329"/>
      <c r="M54" s="329"/>
      <c r="N54" s="329"/>
      <c r="O54" s="9"/>
      <c r="P54" s="10"/>
      <c r="U54" s="17">
        <v>2000</v>
      </c>
      <c r="V54" s="20">
        <v>260100</v>
      </c>
      <c r="BA54" s="323">
        <v>2017</v>
      </c>
      <c r="BB54" s="322">
        <v>737717</v>
      </c>
    </row>
    <row r="55" spans="1:57" ht="30.75" customHeight="1" thickBot="1">
      <c r="A55" s="702" t="s">
        <v>63</v>
      </c>
      <c r="B55" s="702"/>
      <c r="C55" s="702"/>
      <c r="D55" s="702"/>
      <c r="E55" s="702"/>
      <c r="F55" s="702"/>
      <c r="G55" s="702"/>
      <c r="H55" s="702"/>
      <c r="I55" s="702"/>
      <c r="J55" s="702"/>
      <c r="K55" s="702"/>
      <c r="L55" s="702"/>
      <c r="M55" s="702"/>
      <c r="N55" s="702"/>
      <c r="O55" s="9"/>
      <c r="P55" s="10"/>
      <c r="U55" s="17">
        <v>1999</v>
      </c>
      <c r="V55" s="20">
        <v>236438</v>
      </c>
      <c r="BA55" s="323">
        <v>2018</v>
      </c>
      <c r="BB55" s="322">
        <v>781242</v>
      </c>
      <c r="BD55" s="2" t="s">
        <v>68</v>
      </c>
      <c r="BE55" s="10" t="s">
        <v>69</v>
      </c>
    </row>
    <row r="56" spans="1:57" ht="33.75" customHeight="1" thickBot="1">
      <c r="A56" s="705" t="s">
        <v>57</v>
      </c>
      <c r="B56" s="705"/>
      <c r="C56" s="706" t="s">
        <v>58</v>
      </c>
      <c r="D56" s="706"/>
      <c r="E56" s="706"/>
      <c r="F56" s="706"/>
      <c r="G56" s="706"/>
      <c r="H56" s="706"/>
      <c r="I56" s="706"/>
      <c r="J56" s="706"/>
      <c r="K56" s="706"/>
      <c r="L56" s="701">
        <v>20</v>
      </c>
      <c r="M56" s="701"/>
      <c r="N56" s="701"/>
      <c r="O56" s="6"/>
      <c r="P56" s="10"/>
      <c r="U56" s="17">
        <v>1998</v>
      </c>
      <c r="V56" s="20">
        <v>203825</v>
      </c>
      <c r="BA56" s="323">
        <v>2019</v>
      </c>
      <c r="BB56" s="322">
        <v>828116</v>
      </c>
      <c r="BC56" s="49" t="str">
        <f>+H21</f>
        <v>INGENIERÍA, CONSULTORÍA Y PLANEACIÓN SA</v>
      </c>
      <c r="BD56" s="2" t="s">
        <v>70</v>
      </c>
      <c r="BE56" s="2" t="s">
        <v>71</v>
      </c>
    </row>
    <row r="57" spans="1:57" ht="33.75" customHeight="1" thickBot="1">
      <c r="A57" s="705"/>
      <c r="B57" s="705"/>
      <c r="C57" s="706" t="s">
        <v>59</v>
      </c>
      <c r="D57" s="706"/>
      <c r="E57" s="706"/>
      <c r="F57" s="706"/>
      <c r="G57" s="706"/>
      <c r="H57" s="706"/>
      <c r="I57" s="706"/>
      <c r="J57" s="706"/>
      <c r="K57" s="706"/>
      <c r="L57" s="701"/>
      <c r="M57" s="701"/>
      <c r="N57" s="701"/>
      <c r="O57" s="6"/>
      <c r="P57" s="10"/>
      <c r="U57" s="17">
        <v>1997</v>
      </c>
      <c r="V57" s="20">
        <v>172005</v>
      </c>
      <c r="BA57" s="323">
        <v>2019</v>
      </c>
      <c r="BB57" s="322">
        <v>828116</v>
      </c>
      <c r="BC57" s="49" t="str">
        <f>+H22</f>
        <v>PAVIMENTOS Y GEOTECNIA SAS</v>
      </c>
      <c r="BD57" s="50">
        <v>45180</v>
      </c>
      <c r="BE57" s="2" t="s">
        <v>71</v>
      </c>
    </row>
    <row r="58" spans="1:57" ht="31.5" customHeight="1" thickBot="1">
      <c r="A58" s="705"/>
      <c r="B58" s="705"/>
      <c r="C58" s="706" t="s">
        <v>60</v>
      </c>
      <c r="D58" s="706"/>
      <c r="E58" s="706"/>
      <c r="F58" s="706"/>
      <c r="G58" s="706"/>
      <c r="H58" s="706"/>
      <c r="I58" s="706"/>
      <c r="J58" s="706"/>
      <c r="K58" s="706"/>
      <c r="L58" s="701"/>
      <c r="M58" s="701"/>
      <c r="N58" s="701"/>
      <c r="O58" s="6"/>
      <c r="P58" s="10"/>
      <c r="U58" s="17">
        <v>1996</v>
      </c>
      <c r="V58" s="20">
        <v>142125</v>
      </c>
      <c r="BA58" s="323">
        <v>2020</v>
      </c>
      <c r="BB58" s="322">
        <v>877803</v>
      </c>
    </row>
    <row r="59" spans="1:57" ht="32.25" customHeight="1" thickBot="1">
      <c r="A59" s="705"/>
      <c r="B59" s="705"/>
      <c r="C59" s="706" t="s">
        <v>61</v>
      </c>
      <c r="D59" s="706"/>
      <c r="E59" s="706"/>
      <c r="F59" s="706"/>
      <c r="G59" s="706"/>
      <c r="H59" s="706"/>
      <c r="I59" s="706"/>
      <c r="J59" s="706"/>
      <c r="K59" s="706"/>
      <c r="L59" s="701"/>
      <c r="M59" s="701"/>
      <c r="N59" s="701"/>
      <c r="O59" s="6"/>
      <c r="P59" s="10"/>
      <c r="U59" s="17">
        <v>1995</v>
      </c>
      <c r="V59" s="20">
        <v>118934</v>
      </c>
      <c r="BA59" s="323">
        <v>2021</v>
      </c>
      <c r="BB59" s="322">
        <v>908526</v>
      </c>
    </row>
    <row r="60" spans="1:57" ht="30" customHeight="1" thickBot="1">
      <c r="A60" s="705" t="s">
        <v>62</v>
      </c>
      <c r="B60" s="705"/>
      <c r="C60" s="706" t="s">
        <v>124</v>
      </c>
      <c r="D60" s="706"/>
      <c r="E60" s="706"/>
      <c r="F60" s="706"/>
      <c r="G60" s="706"/>
      <c r="H60" s="706"/>
      <c r="I60" s="706"/>
      <c r="J60" s="706"/>
      <c r="K60" s="706"/>
      <c r="L60" s="701"/>
      <c r="M60" s="701"/>
      <c r="N60" s="701"/>
      <c r="O60" s="6"/>
      <c r="P60" s="10"/>
      <c r="U60" s="17">
        <v>1994</v>
      </c>
      <c r="V60" s="20">
        <v>98700</v>
      </c>
      <c r="BA60" s="323">
        <v>2022</v>
      </c>
      <c r="BB60" s="322">
        <v>1000000</v>
      </c>
    </row>
    <row r="61" spans="1:57" ht="30.75" thickBot="1">
      <c r="A61" s="327"/>
      <c r="B61" s="328"/>
      <c r="C61" s="327"/>
      <c r="D61" s="327"/>
      <c r="E61" s="327"/>
      <c r="F61" s="327"/>
      <c r="G61" s="327"/>
      <c r="H61" s="326"/>
      <c r="I61" s="326"/>
      <c r="J61" s="326"/>
      <c r="K61" s="325"/>
      <c r="L61" s="324"/>
      <c r="M61" s="324"/>
      <c r="N61" s="324"/>
      <c r="S61" s="8"/>
      <c r="U61" s="17">
        <v>2006</v>
      </c>
      <c r="V61" s="20">
        <v>408000</v>
      </c>
      <c r="BA61" s="323">
        <v>2023</v>
      </c>
      <c r="BB61" s="322">
        <v>1160000</v>
      </c>
    </row>
    <row r="62" spans="1:57" ht="28.5" customHeight="1" thickBot="1">
      <c r="A62" s="702" t="s">
        <v>118</v>
      </c>
      <c r="B62" s="702"/>
      <c r="C62" s="702"/>
      <c r="D62" s="702"/>
      <c r="E62" s="702"/>
      <c r="F62" s="702"/>
      <c r="G62" s="702"/>
      <c r="H62" s="702"/>
      <c r="I62" s="702"/>
      <c r="J62" s="702"/>
      <c r="K62" s="702"/>
      <c r="L62" s="702"/>
      <c r="M62" s="702"/>
      <c r="N62" s="702"/>
      <c r="U62" s="17">
        <v>2005</v>
      </c>
      <c r="V62" s="20">
        <v>381500</v>
      </c>
      <c r="BA62" s="323">
        <v>2024</v>
      </c>
      <c r="BB62" s="322">
        <v>1300000</v>
      </c>
    </row>
    <row r="63" spans="1:57" ht="63.75" customHeight="1" thickBot="1">
      <c r="A63" s="699" t="s">
        <v>114</v>
      </c>
      <c r="B63" s="699"/>
      <c r="C63" s="699"/>
      <c r="D63" s="699"/>
      <c r="E63" s="699"/>
      <c r="F63" s="699"/>
      <c r="G63" s="699"/>
      <c r="H63" s="699"/>
      <c r="I63" s="699"/>
      <c r="J63" s="699"/>
      <c r="K63" s="699"/>
      <c r="L63" s="700" t="s">
        <v>56</v>
      </c>
      <c r="M63" s="700"/>
      <c r="N63" s="700"/>
      <c r="O63" s="9"/>
      <c r="P63" s="10"/>
      <c r="U63" s="17">
        <v>2004</v>
      </c>
      <c r="V63" s="20">
        <v>358000</v>
      </c>
    </row>
    <row r="64" spans="1:57" ht="324" customHeight="1" thickBot="1">
      <c r="A64" s="699"/>
      <c r="B64" s="699"/>
      <c r="C64" s="699"/>
      <c r="D64" s="699"/>
      <c r="E64" s="699"/>
      <c r="F64" s="699"/>
      <c r="G64" s="699"/>
      <c r="H64" s="699"/>
      <c r="I64" s="699"/>
      <c r="J64" s="699"/>
      <c r="K64" s="699"/>
      <c r="L64" s="701">
        <v>1</v>
      </c>
      <c r="M64" s="701"/>
      <c r="N64" s="701"/>
      <c r="O64" s="9"/>
      <c r="P64" s="10"/>
      <c r="U64" s="17">
        <v>2003</v>
      </c>
      <c r="V64" s="20">
        <v>332000</v>
      </c>
    </row>
    <row r="65" spans="1:22" ht="30" customHeight="1" thickBot="1">
      <c r="A65" s="686"/>
      <c r="B65" s="686"/>
      <c r="C65" s="686"/>
      <c r="D65" s="686"/>
      <c r="E65" s="686"/>
      <c r="F65" s="686"/>
      <c r="G65" s="686"/>
      <c r="H65" s="686"/>
      <c r="I65" s="686"/>
      <c r="J65" s="686"/>
      <c r="K65" s="686"/>
      <c r="L65" s="686"/>
      <c r="M65" s="686"/>
      <c r="N65" s="686"/>
      <c r="O65" s="6"/>
      <c r="P65" s="10"/>
      <c r="U65" s="17">
        <v>1993</v>
      </c>
      <c r="V65" s="20">
        <v>81510</v>
      </c>
    </row>
    <row r="66" spans="1:22" ht="30" customHeight="1" thickBot="1">
      <c r="A66" s="702" t="s">
        <v>117</v>
      </c>
      <c r="B66" s="702"/>
      <c r="C66" s="702"/>
      <c r="D66" s="702"/>
      <c r="E66" s="702"/>
      <c r="F66" s="702"/>
      <c r="G66" s="702"/>
      <c r="H66" s="702"/>
      <c r="I66" s="702"/>
      <c r="J66" s="702"/>
      <c r="K66" s="702"/>
      <c r="L66" s="702"/>
      <c r="M66" s="702"/>
      <c r="N66" s="702"/>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686"/>
      <c r="B73" s="686"/>
      <c r="C73" s="686"/>
      <c r="D73" s="686"/>
      <c r="E73" s="686"/>
      <c r="F73" s="686"/>
      <c r="G73" s="686"/>
      <c r="H73" s="686"/>
      <c r="I73" s="686"/>
      <c r="J73" s="686"/>
      <c r="K73" s="686"/>
      <c r="L73" s="686"/>
      <c r="M73" s="686"/>
      <c r="N73" s="686"/>
      <c r="O73" s="6"/>
      <c r="P73" s="10"/>
      <c r="U73" s="17"/>
      <c r="V73" s="20"/>
    </row>
    <row r="74" spans="1:22" ht="30" customHeight="1" thickBot="1">
      <c r="A74" s="702" t="s">
        <v>67</v>
      </c>
      <c r="B74" s="702"/>
      <c r="C74" s="702"/>
      <c r="D74" s="702"/>
      <c r="E74" s="702"/>
      <c r="F74" s="702"/>
      <c r="G74" s="702"/>
      <c r="H74" s="702"/>
      <c r="I74" s="702"/>
      <c r="J74" s="702"/>
      <c r="K74" s="702"/>
      <c r="L74" s="702"/>
      <c r="M74" s="702"/>
      <c r="N74" s="702"/>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686"/>
      <c r="B81" s="686"/>
      <c r="C81" s="686"/>
      <c r="D81" s="686"/>
      <c r="E81" s="686"/>
      <c r="F81" s="686"/>
      <c r="G81" s="686"/>
      <c r="H81" s="686"/>
      <c r="I81" s="686"/>
      <c r="J81" s="686"/>
      <c r="K81" s="686"/>
      <c r="L81" s="686"/>
      <c r="M81" s="686"/>
      <c r="N81" s="686"/>
      <c r="O81" s="6"/>
      <c r="U81" s="27"/>
      <c r="V81" s="28"/>
    </row>
    <row r="82" spans="1:22" ht="21" thickBot="1">
      <c r="A82" s="687" t="s">
        <v>17</v>
      </c>
      <c r="B82" s="687"/>
      <c r="C82" s="687"/>
      <c r="D82" s="687"/>
      <c r="E82" s="687"/>
      <c r="F82" s="687"/>
      <c r="G82" s="687"/>
      <c r="H82" s="688" t="s">
        <v>6</v>
      </c>
      <c r="I82" s="688"/>
      <c r="J82" s="688"/>
      <c r="K82" s="688"/>
      <c r="L82" s="689">
        <f>+L64+L56+L53+L49+L48+L67+L75</f>
        <v>32.5</v>
      </c>
      <c r="M82" s="689"/>
      <c r="N82" s="689"/>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693" t="s">
        <v>81</v>
      </c>
      <c r="B97" s="694"/>
      <c r="C97" s="694"/>
      <c r="D97" s="694"/>
      <c r="E97" s="695"/>
      <c r="F97" s="672"/>
      <c r="G97" s="673"/>
      <c r="H97" s="673"/>
      <c r="I97" s="673"/>
      <c r="J97" s="673"/>
      <c r="K97" s="673"/>
      <c r="L97" s="673"/>
      <c r="M97" s="673"/>
      <c r="N97" s="674"/>
      <c r="O97" s="6"/>
      <c r="P97" s="10"/>
    </row>
    <row r="98" spans="1:16" ht="159" customHeight="1">
      <c r="A98" s="696" t="s">
        <v>123</v>
      </c>
      <c r="B98" s="696"/>
      <c r="C98" s="696"/>
      <c r="D98" s="696"/>
      <c r="E98" s="696"/>
      <c r="F98" s="697" t="s">
        <v>82</v>
      </c>
      <c r="G98" s="697"/>
      <c r="H98" s="697"/>
      <c r="I98" s="697"/>
      <c r="J98" s="697"/>
      <c r="K98" s="697"/>
      <c r="L98" s="697"/>
      <c r="M98" s="697"/>
      <c r="N98" s="697"/>
      <c r="O98" s="6"/>
      <c r="P98" s="10"/>
    </row>
    <row r="99" spans="1:16" ht="213" customHeight="1">
      <c r="A99" s="669"/>
      <c r="B99" s="670"/>
      <c r="C99" s="670"/>
      <c r="D99" s="670"/>
      <c r="E99" s="671"/>
      <c r="F99" s="672"/>
      <c r="G99" s="673"/>
      <c r="H99" s="673"/>
      <c r="I99" s="673"/>
      <c r="J99" s="673"/>
      <c r="K99" s="673"/>
      <c r="L99" s="673"/>
      <c r="M99" s="674"/>
      <c r="N99" s="321"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320"/>
      <c r="B101" s="676" t="s">
        <v>141</v>
      </c>
      <c r="C101" s="677"/>
      <c r="D101" s="678"/>
      <c r="E101" s="319" t="s">
        <v>88</v>
      </c>
      <c r="F101" s="318" t="s">
        <v>89</v>
      </c>
      <c r="G101" s="317" t="s">
        <v>105</v>
      </c>
      <c r="H101" s="382"/>
      <c r="I101" s="648"/>
      <c r="J101" s="648"/>
      <c r="K101" s="648"/>
      <c r="L101" s="648"/>
      <c r="M101" s="648"/>
      <c r="N101" s="648"/>
      <c r="O101" s="76"/>
    </row>
    <row r="102" spans="1:16" ht="46.5" customHeight="1">
      <c r="A102" s="315">
        <v>1</v>
      </c>
      <c r="B102" s="679" t="s">
        <v>136</v>
      </c>
      <c r="C102" s="679"/>
      <c r="D102" s="679"/>
      <c r="E102" s="316">
        <v>16065000</v>
      </c>
      <c r="F102" s="313">
        <v>16065000</v>
      </c>
      <c r="G102" s="312" t="str">
        <f>+IF(F102&gt;E102, "CAUSAL DE RECHAZO M", "CUMPLE")</f>
        <v>CUMPLE</v>
      </c>
      <c r="H102" s="311" t="s">
        <v>6</v>
      </c>
      <c r="O102" s="6"/>
      <c r="P102" s="10"/>
    </row>
    <row r="103" spans="1:16" ht="57.75" customHeight="1">
      <c r="A103" s="315">
        <v>2</v>
      </c>
      <c r="B103" s="679" t="s">
        <v>137</v>
      </c>
      <c r="C103" s="679"/>
      <c r="D103" s="679"/>
      <c r="E103" s="316">
        <v>376740000</v>
      </c>
      <c r="F103" s="313">
        <v>376740000</v>
      </c>
      <c r="G103" s="312" t="str">
        <f>+IF(F103&gt;E103, "CAUSAL DE RECHAZO M", "CUMPLE")</f>
        <v>CUMPLE</v>
      </c>
      <c r="H103" s="311" t="s">
        <v>6</v>
      </c>
      <c r="N103" s="7"/>
      <c r="O103" s="10"/>
      <c r="P103" s="10"/>
    </row>
    <row r="104" spans="1:16" ht="39" customHeight="1">
      <c r="A104" s="315">
        <v>3</v>
      </c>
      <c r="B104" s="679" t="s">
        <v>138</v>
      </c>
      <c r="C104" s="679"/>
      <c r="D104" s="679"/>
      <c r="E104" s="316">
        <v>105000000</v>
      </c>
      <c r="F104" s="313">
        <v>105000000</v>
      </c>
      <c r="G104" s="312" t="str">
        <f>+IF(F104&gt;E104, "CAUSAL DE RECHAZO M", "CUMPLE")</f>
        <v>CUMPLE</v>
      </c>
      <c r="H104" s="311" t="s">
        <v>6</v>
      </c>
    </row>
    <row r="105" spans="1:16" ht="39" customHeight="1">
      <c r="A105" s="315">
        <v>4</v>
      </c>
      <c r="B105" s="690" t="s">
        <v>140</v>
      </c>
      <c r="C105" s="650"/>
      <c r="D105" s="651"/>
      <c r="E105" s="316">
        <v>77258613</v>
      </c>
      <c r="F105" s="313">
        <v>77258613</v>
      </c>
      <c r="G105" s="312" t="str">
        <f>+IF(F105&gt;E105, "CAUSAL DE RECHAZO M", "CUMPLE")</f>
        <v>CUMPLE</v>
      </c>
      <c r="H105" s="311" t="s">
        <v>6</v>
      </c>
    </row>
    <row r="106" spans="1:16" ht="46.5" customHeight="1">
      <c r="A106" s="315">
        <v>5</v>
      </c>
      <c r="B106" s="667" t="s">
        <v>84</v>
      </c>
      <c r="C106" s="667"/>
      <c r="D106" s="667"/>
      <c r="E106" s="314">
        <v>684325699</v>
      </c>
      <c r="F106" s="313">
        <v>684325699</v>
      </c>
      <c r="G106" s="312" t="str">
        <f>+IF(F106&gt;E106, "CAUSAL DE RECHAZO L", "CUMPLE")</f>
        <v>CUMPLE</v>
      </c>
      <c r="H106" s="311" t="s">
        <v>6</v>
      </c>
    </row>
    <row r="107" spans="1:16" ht="99" customHeight="1">
      <c r="E107" s="668" t="s">
        <v>90</v>
      </c>
      <c r="F107" s="668"/>
      <c r="G107" s="668"/>
      <c r="H107" s="311"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A1:N1"/>
    <mergeCell ref="A2:N2"/>
    <mergeCell ref="A3:N3"/>
    <mergeCell ref="A4:G4"/>
    <mergeCell ref="A5:G5"/>
    <mergeCell ref="A6:G6"/>
    <mergeCell ref="A7:G7"/>
    <mergeCell ref="A8:G8"/>
    <mergeCell ref="A9:G9"/>
    <mergeCell ref="A10:G10"/>
    <mergeCell ref="A11:G11"/>
    <mergeCell ref="A12:G12"/>
    <mergeCell ref="H19:J19"/>
    <mergeCell ref="K19:N19"/>
    <mergeCell ref="H20:I20"/>
    <mergeCell ref="H24:I24"/>
    <mergeCell ref="K24:M26"/>
    <mergeCell ref="N24:N26"/>
    <mergeCell ref="H25:I25"/>
    <mergeCell ref="H26:I26"/>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38:D39"/>
    <mergeCell ref="E38:L38"/>
    <mergeCell ref="M38:N38"/>
    <mergeCell ref="E39:L39"/>
    <mergeCell ref="M39:N39"/>
    <mergeCell ref="B27:G27"/>
    <mergeCell ref="H27:I27"/>
    <mergeCell ref="J27:K27"/>
    <mergeCell ref="L27:N27"/>
    <mergeCell ref="A29:N29"/>
    <mergeCell ref="A31:G31"/>
    <mergeCell ref="H31:N31"/>
    <mergeCell ref="A40:B40"/>
    <mergeCell ref="D40:E40"/>
    <mergeCell ref="A42:N42"/>
    <mergeCell ref="A43:K43"/>
    <mergeCell ref="L43:N43"/>
    <mergeCell ref="A44:K44"/>
    <mergeCell ref="L44:N44"/>
    <mergeCell ref="A46:N46"/>
    <mergeCell ref="A47:K47"/>
    <mergeCell ref="L47:N47"/>
    <mergeCell ref="A48:K48"/>
    <mergeCell ref="L48:N48"/>
    <mergeCell ref="A49:K49"/>
    <mergeCell ref="L49:N49"/>
    <mergeCell ref="A51:N51"/>
    <mergeCell ref="A52:K53"/>
    <mergeCell ref="L52:N52"/>
    <mergeCell ref="L53:N53"/>
    <mergeCell ref="A55:N55"/>
    <mergeCell ref="A56:B59"/>
    <mergeCell ref="C56:K56"/>
    <mergeCell ref="L56:N60"/>
    <mergeCell ref="C57:K57"/>
    <mergeCell ref="C58:K58"/>
    <mergeCell ref="C59:K59"/>
    <mergeCell ref="A60:B60"/>
    <mergeCell ref="C60:K60"/>
    <mergeCell ref="A62:N62"/>
    <mergeCell ref="A63:K64"/>
    <mergeCell ref="L63:N63"/>
    <mergeCell ref="L64:N64"/>
    <mergeCell ref="A65:N65"/>
    <mergeCell ref="A66:N66"/>
    <mergeCell ref="A67:K72"/>
    <mergeCell ref="L67:N72"/>
    <mergeCell ref="A73:N73"/>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B103:D103"/>
    <mergeCell ref="B104:D104"/>
    <mergeCell ref="B105:D105"/>
    <mergeCell ref="B106:D106"/>
    <mergeCell ref="E107:G107"/>
    <mergeCell ref="A99:E99"/>
    <mergeCell ref="F99:M99"/>
    <mergeCell ref="A100:H100"/>
    <mergeCell ref="B101:D101"/>
    <mergeCell ref="I101:N101"/>
  </mergeCells>
  <conditionalFormatting sqref="H82:K82">
    <cfRule type="containsText" dxfId="1082" priority="54" operator="containsText" text="SUBSANAR">
      <formula>NOT(ISERROR(SEARCH("SUBSANAR",H82)))</formula>
    </cfRule>
  </conditionalFormatting>
  <conditionalFormatting sqref="H82:L82 N41:O41 H4:H16 O42">
    <cfRule type="cellIs" dxfId="1081" priority="66" operator="equal">
      <formula>"NO CUMPLE"</formula>
    </cfRule>
    <cfRule type="cellIs" dxfId="1080" priority="67" operator="equal">
      <formula>"CUMPLE"</formula>
    </cfRule>
    <cfRule type="cellIs" dxfId="1079" priority="68" operator="equal">
      <formula>100</formula>
    </cfRule>
  </conditionalFormatting>
  <conditionalFormatting sqref="L44">
    <cfRule type="cellIs" dxfId="1078" priority="72" operator="equal">
      <formula>"NO CUMPLE"</formula>
    </cfRule>
    <cfRule type="cellIs" dxfId="1077" priority="73" operator="equal">
      <formula>"CUMPLE"</formula>
    </cfRule>
    <cfRule type="cellIs" dxfId="1076" priority="74" operator="equal">
      <formula>100</formula>
    </cfRule>
  </conditionalFormatting>
  <conditionalFormatting sqref="L48:L49">
    <cfRule type="cellIs" dxfId="1075" priority="78" operator="equal">
      <formula>"NO CUMPLE"</formula>
    </cfRule>
    <cfRule type="cellIs" dxfId="1074" priority="79" operator="equal">
      <formula>"CUMPLE"</formula>
    </cfRule>
    <cfRule type="cellIs" dxfId="1073" priority="80" operator="equal">
      <formula>100</formula>
    </cfRule>
  </conditionalFormatting>
  <conditionalFormatting sqref="L53">
    <cfRule type="cellIs" dxfId="1072" priority="58" operator="equal">
      <formula>"NO CUMPLE"</formula>
    </cfRule>
    <cfRule type="cellIs" dxfId="1071" priority="59" operator="equal">
      <formula>"CUMPLE"</formula>
    </cfRule>
    <cfRule type="cellIs" dxfId="1070" priority="60" operator="equal">
      <formula>100</formula>
    </cfRule>
  </conditionalFormatting>
  <conditionalFormatting sqref="L56">
    <cfRule type="cellIs" dxfId="1069" priority="69" operator="equal">
      <formula>"NO CUMPLE"</formula>
    </cfRule>
    <cfRule type="cellIs" dxfId="1068" priority="70" operator="equal">
      <formula>"CUMPLE"</formula>
    </cfRule>
    <cfRule type="cellIs" dxfId="1067" priority="71" operator="equal">
      <formula>100</formula>
    </cfRule>
  </conditionalFormatting>
  <conditionalFormatting sqref="L64">
    <cfRule type="cellIs" dxfId="1066" priority="55" operator="equal">
      <formula>"NO CUMPLE"</formula>
    </cfRule>
    <cfRule type="cellIs" dxfId="1065" priority="56" operator="equal">
      <formula>"CUMPLE"</formula>
    </cfRule>
    <cfRule type="cellIs" dxfId="1064" priority="57" operator="equal">
      <formula>100</formula>
    </cfRule>
  </conditionalFormatting>
  <conditionalFormatting sqref="N21:N23">
    <cfRule type="cellIs" dxfId="1063" priority="61" operator="equal">
      <formula>"NO"</formula>
    </cfRule>
    <cfRule type="cellIs" dxfId="1062" priority="62" operator="equal">
      <formula>"SI"</formula>
    </cfRule>
  </conditionalFormatting>
  <conditionalFormatting sqref="N24">
    <cfRule type="cellIs" dxfId="1061" priority="63" operator="equal">
      <formula>"NO CUMPLE"</formula>
    </cfRule>
    <cfRule type="cellIs" dxfId="1060" priority="64" operator="equal">
      <formula>"CUMPLE"</formula>
    </cfRule>
    <cfRule type="cellIs" dxfId="1059" priority="65" operator="equal">
      <formula>100</formula>
    </cfRule>
  </conditionalFormatting>
  <conditionalFormatting sqref="N39">
    <cfRule type="cellIs" dxfId="1058" priority="84" operator="equal">
      <formula>"NO CUMPLE"</formula>
    </cfRule>
    <cfRule type="cellIs" dxfId="1057" priority="85" operator="equal">
      <formula>"CUMPLE"</formula>
    </cfRule>
    <cfRule type="cellIs" dxfId="1056" priority="86" operator="equal">
      <formula>100</formula>
    </cfRule>
  </conditionalFormatting>
  <conditionalFormatting sqref="N45:O45">
    <cfRule type="cellIs" dxfId="1055" priority="81" operator="equal">
      <formula>"NO CUMPLE"</formula>
    </cfRule>
    <cfRule type="cellIs" dxfId="1054" priority="82" operator="equal">
      <formula>"CUMPLE"</formula>
    </cfRule>
    <cfRule type="cellIs" dxfId="1053" priority="83" operator="equal">
      <formula>100</formula>
    </cfRule>
  </conditionalFormatting>
  <conditionalFormatting sqref="O48:O49">
    <cfRule type="cellIs" dxfId="1052" priority="75" operator="equal">
      <formula>"NO CUMPLE"</formula>
    </cfRule>
    <cfRule type="cellIs" dxfId="1051" priority="76" operator="equal">
      <formula>"CUMPLE"</formula>
    </cfRule>
    <cfRule type="cellIs" dxfId="1050" priority="77" operator="equal">
      <formula>100</formula>
    </cfRule>
  </conditionalFormatting>
  <conditionalFormatting sqref="I33:J35">
    <cfRule type="cellIs" dxfId="1049" priority="53" stopIfTrue="1" operator="greaterThan">
      <formula>0</formula>
    </cfRule>
  </conditionalFormatting>
  <conditionalFormatting sqref="N99">
    <cfRule type="cellIs" dxfId="1048" priority="50" operator="equal">
      <formula>"NO CUMPLE"</formula>
    </cfRule>
    <cfRule type="cellIs" dxfId="1047" priority="51" operator="equal">
      <formula>"CUMPLE"</formula>
    </cfRule>
    <cfRule type="cellIs" dxfId="1046" priority="52" operator="equal">
      <formula>100</formula>
    </cfRule>
  </conditionalFormatting>
  <conditionalFormatting sqref="H102:H106">
    <cfRule type="cellIs" dxfId="1045" priority="47" operator="equal">
      <formula>"NO CUMPLE"</formula>
    </cfRule>
    <cfRule type="cellIs" dxfId="1044" priority="48" operator="equal">
      <formula>"CUMPLE"</formula>
    </cfRule>
    <cfRule type="cellIs" dxfId="1043" priority="49" operator="equal">
      <formula>100</formula>
    </cfRule>
  </conditionalFormatting>
  <conditionalFormatting sqref="H107">
    <cfRule type="cellIs" dxfId="1042" priority="44" operator="equal">
      <formula>"NO CUMPLE"</formula>
    </cfRule>
    <cfRule type="cellIs" dxfId="1041" priority="45" operator="equal">
      <formula>"CUMPLE"</formula>
    </cfRule>
    <cfRule type="cellIs" dxfId="1040" priority="46" operator="equal">
      <formula>100</formula>
    </cfRule>
  </conditionalFormatting>
  <conditionalFormatting sqref="G102:G106">
    <cfRule type="cellIs" dxfId="1039" priority="43" operator="equal">
      <formula>"CAUSAL DE RECHAZO L"</formula>
    </cfRule>
  </conditionalFormatting>
  <conditionalFormatting sqref="H6">
    <cfRule type="cellIs" dxfId="1038" priority="40" operator="equal">
      <formula>"NO CUMPLE"</formula>
    </cfRule>
    <cfRule type="cellIs" dxfId="1037" priority="41" operator="equal">
      <formula>"CUMPLE"</formula>
    </cfRule>
    <cfRule type="cellIs" dxfId="1036" priority="42" operator="equal">
      <formula>100</formula>
    </cfRule>
  </conditionalFormatting>
  <conditionalFormatting sqref="G33">
    <cfRule type="cellIs" dxfId="1035" priority="37" operator="equal">
      <formula>"NO CUMPLE"</formula>
    </cfRule>
    <cfRule type="cellIs" dxfId="1034" priority="38" operator="equal">
      <formula>"CUMPLE"</formula>
    </cfRule>
    <cfRule type="cellIs" dxfId="1033" priority="39" operator="equal">
      <formula>100</formula>
    </cfRule>
  </conditionalFormatting>
  <conditionalFormatting sqref="G34">
    <cfRule type="cellIs" dxfId="1032" priority="34" operator="equal">
      <formula>"NO CUMPLE"</formula>
    </cfRule>
    <cfRule type="cellIs" dxfId="1031" priority="35" operator="equal">
      <formula>"CUMPLE"</formula>
    </cfRule>
    <cfRule type="cellIs" dxfId="1030" priority="36" operator="equal">
      <formula>100</formula>
    </cfRule>
  </conditionalFormatting>
  <conditionalFormatting sqref="G35:G37">
    <cfRule type="cellIs" dxfId="1029" priority="31" operator="equal">
      <formula>"NO CUMPLE"</formula>
    </cfRule>
    <cfRule type="cellIs" dxfId="1028" priority="32" operator="equal">
      <formula>"CUMPLE"</formula>
    </cfRule>
    <cfRule type="cellIs" dxfId="1027" priority="33" operator="equal">
      <formula>100</formula>
    </cfRule>
  </conditionalFormatting>
  <conditionalFormatting sqref="F33">
    <cfRule type="cellIs" dxfId="1026" priority="28" operator="equal">
      <formula>"NO CUMPLE"</formula>
    </cfRule>
    <cfRule type="cellIs" dxfId="1025" priority="29" operator="equal">
      <formula>"CUMPLE"</formula>
    </cfRule>
    <cfRule type="cellIs" dxfId="1024" priority="30" operator="equal">
      <formula>100</formula>
    </cfRule>
  </conditionalFormatting>
  <conditionalFormatting sqref="F34">
    <cfRule type="cellIs" dxfId="1023" priority="25" operator="equal">
      <formula>"NO CUMPLE"</formula>
    </cfRule>
    <cfRule type="cellIs" dxfId="1022" priority="26" operator="equal">
      <formula>"CUMPLE"</formula>
    </cfRule>
    <cfRule type="cellIs" dxfId="1021" priority="27" operator="equal">
      <formula>100</formula>
    </cfRule>
  </conditionalFormatting>
  <conditionalFormatting sqref="F35:F37">
    <cfRule type="cellIs" dxfId="1020" priority="22" operator="equal">
      <formula>"NO CUMPLE"</formula>
    </cfRule>
    <cfRule type="cellIs" dxfId="1019" priority="23" operator="equal">
      <formula>"CUMPLE"</formula>
    </cfRule>
    <cfRule type="cellIs" dxfId="1018" priority="24" operator="equal">
      <formula>100</formula>
    </cfRule>
  </conditionalFormatting>
  <conditionalFormatting sqref="F40">
    <cfRule type="cellIs" dxfId="1017" priority="19" operator="equal">
      <formula>"NO CUMPLE"</formula>
    </cfRule>
    <cfRule type="cellIs" dxfId="1016" priority="20" operator="equal">
      <formula>"CUMPLE"</formula>
    </cfRule>
    <cfRule type="cellIs" dxfId="1015" priority="21" operator="equal">
      <formula>100</formula>
    </cfRule>
  </conditionalFormatting>
  <conditionalFormatting sqref="N33">
    <cfRule type="cellIs" dxfId="1014" priority="16" operator="equal">
      <formula>"NO CUMPLE"</formula>
    </cfRule>
    <cfRule type="cellIs" dxfId="1013" priority="17" operator="equal">
      <formula>"CUMPLE"</formula>
    </cfRule>
    <cfRule type="cellIs" dxfId="1012" priority="18" operator="equal">
      <formula>100</formula>
    </cfRule>
  </conditionalFormatting>
  <conditionalFormatting sqref="N34">
    <cfRule type="cellIs" dxfId="1011" priority="13" operator="equal">
      <formula>"NO CUMPLE"</formula>
    </cfRule>
    <cfRule type="cellIs" dxfId="1010" priority="14" operator="equal">
      <formula>"CUMPLE"</formula>
    </cfRule>
    <cfRule type="cellIs" dxfId="1009" priority="15" operator="equal">
      <formula>100</formula>
    </cfRule>
  </conditionalFormatting>
  <conditionalFormatting sqref="N35 N37">
    <cfRule type="cellIs" dxfId="1008" priority="10" operator="equal">
      <formula>"NO CUMPLE"</formula>
    </cfRule>
    <cfRule type="cellIs" dxfId="1007" priority="11" operator="equal">
      <formula>"CUMPLE"</formula>
    </cfRule>
    <cfRule type="cellIs" dxfId="1006" priority="12" operator="equal">
      <formula>100</formula>
    </cfRule>
  </conditionalFormatting>
  <conditionalFormatting sqref="N36">
    <cfRule type="cellIs" dxfId="1005" priority="7" operator="equal">
      <formula>"NO CUMPLE"</formula>
    </cfRule>
    <cfRule type="cellIs" dxfId="1004" priority="8" operator="equal">
      <formula>"CUMPLE"</formula>
    </cfRule>
    <cfRule type="cellIs" dxfId="1003" priority="9" operator="equal">
      <formula>100</formula>
    </cfRule>
  </conditionalFormatting>
  <conditionalFormatting sqref="N40">
    <cfRule type="cellIs" dxfId="1002" priority="4" operator="equal">
      <formula>"NO CUMPLE"</formula>
    </cfRule>
    <cfRule type="cellIs" dxfId="1001" priority="5" operator="equal">
      <formula>"CUMPLE"</formula>
    </cfRule>
    <cfRule type="cellIs" dxfId="1000" priority="6" operator="equal">
      <formula>100</formula>
    </cfRule>
  </conditionalFormatting>
  <conditionalFormatting sqref="G40">
    <cfRule type="cellIs" dxfId="999" priority="1" operator="equal">
      <formula>"NO CUMPLE"</formula>
    </cfRule>
    <cfRule type="cellIs" dxfId="998" priority="2" operator="equal">
      <formula>"CUMPLE"</formula>
    </cfRule>
    <cfRule type="cellIs" dxfId="997" priority="3" operator="equal">
      <formula>100</formula>
    </cfRule>
  </conditionalFormatting>
  <dataValidations count="10">
    <dataValidation type="list" allowBlank="1" showInputMessage="1" showErrorMessage="1" error="SELECCIONE A QUIEN CORRESPONDE ESTA EXPERIENCIA (INTEGRANTE)_x000a_" sqref="H33:H37" xr:uid="{00000000-0002-0000-2600-000000000000}">
      <formula1>$V$21:$V$25</formula1>
    </dataValidation>
    <dataValidation type="list" allowBlank="1" showInputMessage="1" showErrorMessage="1" sqref="N21:N23" xr:uid="{00000000-0002-0000-2600-000001000000}">
      <formula1>$R$2:$R$3</formula1>
    </dataValidation>
    <dataValidation type="list" allowBlank="1" showInputMessage="1" showErrorMessage="1" error="debe ser.. CUMPLE O NO CUMPLE" sqref="L44" xr:uid="{00000000-0002-0000-2600-000002000000}">
      <formula1>$Q$2:$Q$3</formula1>
    </dataValidation>
    <dataValidation type="list" allowBlank="1" showInputMessage="1" showErrorMessage="1" sqref="L48:L49" xr:uid="{00000000-0002-0000-2600-000003000000}">
      <formula1>$Q$19:$Q$21</formula1>
    </dataValidation>
    <dataValidation type="list" allowBlank="1" showInputMessage="1" showErrorMessage="1" error="SELECCIONE EL PRESUPUESTO A EVALUAR, EN LA LISTA DESPEGABLE._x000a_" sqref="H28:J28" xr:uid="{00000000-0002-0000-2600-000004000000}">
      <formula1>$A$96:$A$106</formula1>
    </dataValidation>
    <dataValidation type="list" allowBlank="1" showInputMessage="1" showErrorMessage="1" sqref="L56" xr:uid="{00000000-0002-0000-2600-000005000000}">
      <formula1>$U$1:$U$3</formula1>
    </dataValidation>
    <dataValidation type="list" allowBlank="1" showInputMessage="1" showErrorMessage="1" sqref="U1:U2" xr:uid="{00000000-0002-0000-2600-000006000000}">
      <formula1>$U$1:$U$2</formula1>
    </dataValidation>
    <dataValidation type="list" allowBlank="1" showInputMessage="1" showErrorMessage="1" sqref="N45 N24 N33:N37 N99 H4:H16 F33:G37 H102:H107" xr:uid="{00000000-0002-0000-2600-000007000000}">
      <formula1>$Q$2:$Q$3</formula1>
    </dataValidation>
    <dataValidation type="list" allowBlank="1" showInputMessage="1" showErrorMessage="1" sqref="L53:N53 L64:N64" xr:uid="{00000000-0002-0000-2600-000008000000}">
      <formula1>$T$1:$T$3</formula1>
    </dataValidation>
    <dataValidation type="list" allowBlank="1" showInputMessage="1" showErrorMessage="1" sqref="H82:K82" xr:uid="{00000000-0002-0000-2600-000009000000}">
      <formula1>$Q$23:$Q$25</formula1>
    </dataValidation>
  </dataValidations>
  <pageMargins left="0.7" right="0.7" top="0.75" bottom="0.75" header="0.3" footer="0.3"/>
  <pageSetup orientation="portrait" r:id="rId1"/>
  <drawing r:id="rId2"/>
  <legacyDrawing r:id="rId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00B050"/>
  </sheetPr>
  <dimension ref="A1:BE129"/>
  <sheetViews>
    <sheetView view="pageBreakPreview" topLeftCell="A98" zoomScale="46" zoomScaleNormal="35" zoomScaleSheetLayoutView="46" workbookViewId="0">
      <selection activeCell="H34" sqref="H3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804" t="s">
        <v>0</v>
      </c>
      <c r="B1" s="804"/>
      <c r="C1" s="804"/>
      <c r="D1" s="804"/>
      <c r="E1" s="804"/>
      <c r="F1" s="804"/>
      <c r="G1" s="804"/>
      <c r="H1" s="804"/>
      <c r="I1" s="804"/>
      <c r="J1" s="804"/>
      <c r="K1" s="804"/>
      <c r="L1" s="804"/>
      <c r="M1" s="804"/>
      <c r="N1" s="804"/>
      <c r="O1" s="24"/>
      <c r="P1" s="24"/>
      <c r="Q1" s="24"/>
      <c r="R1" s="24"/>
      <c r="S1" s="24"/>
      <c r="T1" s="24">
        <v>1</v>
      </c>
      <c r="U1" s="24">
        <v>20</v>
      </c>
      <c r="V1" s="24">
        <v>5</v>
      </c>
    </row>
    <row r="2" spans="1:55" ht="23.25">
      <c r="A2" s="805" t="s">
        <v>132</v>
      </c>
      <c r="B2" s="805"/>
      <c r="C2" s="805"/>
      <c r="D2" s="805"/>
      <c r="E2" s="805"/>
      <c r="F2" s="805"/>
      <c r="G2" s="805"/>
      <c r="H2" s="805"/>
      <c r="I2" s="805"/>
      <c r="J2" s="805"/>
      <c r="K2" s="805"/>
      <c r="L2" s="805"/>
      <c r="M2" s="805"/>
      <c r="N2" s="805"/>
      <c r="O2" s="24"/>
      <c r="P2" s="24" t="s">
        <v>24</v>
      </c>
      <c r="Q2" s="24" t="s">
        <v>6</v>
      </c>
      <c r="R2" s="24" t="s">
        <v>24</v>
      </c>
      <c r="S2" s="24"/>
      <c r="T2" s="24">
        <v>0</v>
      </c>
      <c r="U2" s="24">
        <v>5</v>
      </c>
      <c r="V2" s="24">
        <v>0</v>
      </c>
    </row>
    <row r="3" spans="1:55" ht="71.25" customHeight="1">
      <c r="A3" s="806" t="str">
        <f>RESUMEN!B4</f>
        <v>Proceso 23001299 H3. REALIZAR LA INTERVENTORIA INTEGRAL AL MEJORAMIENTO DE LAS FRANJAS DE SEGURIDAD DE PISTA DEL AEROPUERTO ANTONIO NARIÑO DE PASTO, NARIÑO (VF).</v>
      </c>
      <c r="B3" s="806"/>
      <c r="C3" s="806"/>
      <c r="D3" s="806"/>
      <c r="E3" s="806"/>
      <c r="F3" s="806"/>
      <c r="G3" s="806"/>
      <c r="H3" s="806"/>
      <c r="I3" s="806"/>
      <c r="J3" s="806"/>
      <c r="K3" s="806"/>
      <c r="L3" s="806"/>
      <c r="M3" s="806"/>
      <c r="N3" s="806"/>
      <c r="O3" s="24"/>
      <c r="P3" s="24" t="s">
        <v>25</v>
      </c>
      <c r="Q3" s="24" t="s">
        <v>26</v>
      </c>
      <c r="R3" s="24" t="s">
        <v>25</v>
      </c>
      <c r="S3" s="24"/>
      <c r="T3" s="24" t="s">
        <v>27</v>
      </c>
      <c r="U3" s="24">
        <v>0</v>
      </c>
      <c r="V3" s="24"/>
      <c r="BA3"/>
      <c r="BB3"/>
      <c r="BC3"/>
    </row>
    <row r="4" spans="1:55" ht="29.25" hidden="1" customHeight="1">
      <c r="A4" s="807" t="s">
        <v>91</v>
      </c>
      <c r="B4" s="738"/>
      <c r="C4" s="738"/>
      <c r="D4" s="738"/>
      <c r="E4" s="738"/>
      <c r="F4" s="738"/>
      <c r="G4" s="739"/>
      <c r="H4" s="213" t="s">
        <v>6</v>
      </c>
      <c r="I4" s="269"/>
      <c r="J4" s="269"/>
      <c r="K4" s="269"/>
      <c r="L4" s="269"/>
      <c r="M4" s="269"/>
      <c r="N4" s="268"/>
      <c r="BA4"/>
      <c r="BB4"/>
      <c r="BC4"/>
    </row>
    <row r="5" spans="1:55" ht="29.25" hidden="1" customHeight="1">
      <c r="A5" s="807" t="s">
        <v>93</v>
      </c>
      <c r="B5" s="738"/>
      <c r="C5" s="738"/>
      <c r="D5" s="738"/>
      <c r="E5" s="738"/>
      <c r="F5" s="738"/>
      <c r="G5" s="739"/>
      <c r="H5" s="213" t="s">
        <v>6</v>
      </c>
      <c r="I5" s="269"/>
      <c r="J5" s="269"/>
      <c r="K5" s="269"/>
      <c r="L5" s="269"/>
      <c r="M5" s="269"/>
      <c r="N5" s="268"/>
      <c r="BA5"/>
      <c r="BB5"/>
      <c r="BC5"/>
    </row>
    <row r="6" spans="1:55" ht="29.25" hidden="1" customHeight="1">
      <c r="A6" s="807" t="s">
        <v>92</v>
      </c>
      <c r="B6" s="738"/>
      <c r="C6" s="738"/>
      <c r="D6" s="738"/>
      <c r="E6" s="738"/>
      <c r="F6" s="738"/>
      <c r="G6" s="739"/>
      <c r="H6" s="213" t="s">
        <v>6</v>
      </c>
      <c r="I6" s="269"/>
      <c r="J6" s="269"/>
      <c r="K6" s="269"/>
      <c r="L6" s="269"/>
      <c r="M6" s="269"/>
      <c r="N6" s="268"/>
      <c r="BA6"/>
      <c r="BB6"/>
      <c r="BC6"/>
    </row>
    <row r="7" spans="1:55" ht="29.25" hidden="1" customHeight="1">
      <c r="A7" s="807" t="s">
        <v>94</v>
      </c>
      <c r="B7" s="738"/>
      <c r="C7" s="738"/>
      <c r="D7" s="738"/>
      <c r="E7" s="738"/>
      <c r="F7" s="738"/>
      <c r="G7" s="739"/>
      <c r="H7" s="213" t="s">
        <v>6</v>
      </c>
      <c r="I7" s="269"/>
      <c r="J7" s="269"/>
      <c r="K7" s="269"/>
      <c r="L7" s="269"/>
      <c r="M7" s="269"/>
      <c r="N7" s="268"/>
      <c r="BA7"/>
      <c r="BB7"/>
      <c r="BC7"/>
    </row>
    <row r="8" spans="1:55" ht="29.25" hidden="1" customHeight="1">
      <c r="A8" s="807" t="s">
        <v>95</v>
      </c>
      <c r="B8" s="738"/>
      <c r="C8" s="738"/>
      <c r="D8" s="738"/>
      <c r="E8" s="738"/>
      <c r="F8" s="738"/>
      <c r="G8" s="739"/>
      <c r="H8" s="213"/>
      <c r="I8" s="269"/>
      <c r="J8" s="269"/>
      <c r="K8" s="269"/>
      <c r="L8" s="269"/>
      <c r="M8" s="269"/>
      <c r="N8" s="268"/>
      <c r="BA8"/>
      <c r="BB8"/>
      <c r="BC8"/>
    </row>
    <row r="9" spans="1:55" ht="29.25" hidden="1" customHeight="1">
      <c r="A9" s="807" t="s">
        <v>96</v>
      </c>
      <c r="B9" s="738"/>
      <c r="C9" s="738"/>
      <c r="D9" s="738"/>
      <c r="E9" s="738"/>
      <c r="F9" s="738"/>
      <c r="G9" s="739"/>
      <c r="H9" s="213"/>
      <c r="I9" s="269"/>
      <c r="J9" s="269"/>
      <c r="K9" s="269"/>
      <c r="L9" s="269"/>
      <c r="M9" s="269"/>
      <c r="N9" s="268"/>
      <c r="BA9"/>
      <c r="BB9"/>
      <c r="BC9"/>
    </row>
    <row r="10" spans="1:55" ht="29.25" hidden="1" customHeight="1">
      <c r="A10" s="808" t="s">
        <v>97</v>
      </c>
      <c r="B10" s="741"/>
      <c r="C10" s="741"/>
      <c r="D10" s="741"/>
      <c r="E10" s="741"/>
      <c r="F10" s="741"/>
      <c r="G10" s="742"/>
      <c r="H10" s="213" t="s">
        <v>6</v>
      </c>
      <c r="I10" s="269"/>
      <c r="J10" s="269"/>
      <c r="K10" s="269"/>
      <c r="L10" s="269"/>
      <c r="M10" s="269"/>
      <c r="N10" s="268"/>
      <c r="BA10" s="6"/>
      <c r="BB10" s="81"/>
    </row>
    <row r="11" spans="1:55" ht="29.25" hidden="1" customHeight="1">
      <c r="A11" s="808" t="s">
        <v>98</v>
      </c>
      <c r="B11" s="741"/>
      <c r="C11" s="741"/>
      <c r="D11" s="741"/>
      <c r="E11" s="741"/>
      <c r="F11" s="741"/>
      <c r="G11" s="742"/>
      <c r="H11" s="213" t="s">
        <v>6</v>
      </c>
      <c r="I11" s="269"/>
      <c r="J11" s="269"/>
      <c r="K11" s="269"/>
      <c r="L11" s="269"/>
      <c r="M11" s="269"/>
      <c r="N11" s="268"/>
      <c r="BA11" s="6"/>
      <c r="BB11" s="81"/>
    </row>
    <row r="12" spans="1:55" ht="29.25" hidden="1" customHeight="1">
      <c r="A12" s="807" t="s">
        <v>99</v>
      </c>
      <c r="B12" s="738"/>
      <c r="C12" s="738"/>
      <c r="D12" s="738"/>
      <c r="E12" s="738"/>
      <c r="F12" s="738"/>
      <c r="G12" s="739"/>
      <c r="H12" s="213" t="s">
        <v>6</v>
      </c>
      <c r="I12" s="269"/>
      <c r="J12" s="269"/>
      <c r="K12" s="269"/>
      <c r="L12" s="269"/>
      <c r="M12" s="269"/>
      <c r="N12" s="268"/>
      <c r="BA12" s="6"/>
      <c r="BB12" s="81"/>
    </row>
    <row r="13" spans="1:55" ht="29.25" hidden="1" customHeight="1">
      <c r="A13" s="807" t="s">
        <v>100</v>
      </c>
      <c r="B13" s="738"/>
      <c r="C13" s="738"/>
      <c r="D13" s="738"/>
      <c r="E13" s="738"/>
      <c r="F13" s="738"/>
      <c r="G13" s="739"/>
      <c r="H13" s="213" t="s">
        <v>6</v>
      </c>
      <c r="I13" s="269"/>
      <c r="J13" s="269"/>
      <c r="K13" s="269"/>
      <c r="L13" s="269"/>
      <c r="M13" s="269"/>
      <c r="N13" s="268"/>
      <c r="BA13" s="6"/>
      <c r="BB13" s="81"/>
    </row>
    <row r="14" spans="1:55" ht="29.25" hidden="1" customHeight="1">
      <c r="A14" s="807" t="s">
        <v>101</v>
      </c>
      <c r="B14" s="738"/>
      <c r="C14" s="738"/>
      <c r="D14" s="738"/>
      <c r="E14" s="738"/>
      <c r="F14" s="738"/>
      <c r="G14" s="739"/>
      <c r="H14" s="213"/>
      <c r="I14" s="269"/>
      <c r="J14" s="269"/>
      <c r="K14" s="269"/>
      <c r="L14" s="269"/>
      <c r="M14" s="269"/>
      <c r="N14" s="268"/>
      <c r="BA14" s="6"/>
      <c r="BB14" s="81"/>
    </row>
    <row r="15" spans="1:55" ht="29.25" hidden="1" customHeight="1">
      <c r="A15" s="808" t="s">
        <v>102</v>
      </c>
      <c r="B15" s="741"/>
      <c r="C15" s="741"/>
      <c r="D15" s="741"/>
      <c r="E15" s="741"/>
      <c r="F15" s="741"/>
      <c r="G15" s="742"/>
      <c r="H15" s="213" t="s">
        <v>6</v>
      </c>
      <c r="I15" s="269"/>
      <c r="J15" s="269"/>
      <c r="K15" s="269"/>
      <c r="L15" s="269"/>
      <c r="M15" s="269"/>
      <c r="N15" s="268"/>
      <c r="BA15" s="6"/>
      <c r="BB15" s="81"/>
    </row>
    <row r="16" spans="1:55" ht="29.25" hidden="1" customHeight="1">
      <c r="A16" s="808" t="s">
        <v>103</v>
      </c>
      <c r="B16" s="741"/>
      <c r="C16" s="741"/>
      <c r="D16" s="741"/>
      <c r="E16" s="741"/>
      <c r="F16" s="741"/>
      <c r="G16" s="742"/>
      <c r="H16" s="213" t="s">
        <v>6</v>
      </c>
      <c r="I16" s="269"/>
      <c r="J16" s="269"/>
      <c r="K16" s="269"/>
      <c r="L16" s="269"/>
      <c r="M16" s="269"/>
      <c r="N16" s="268"/>
      <c r="BA16" s="6"/>
      <c r="BB16" s="81"/>
    </row>
    <row r="17" spans="1:54" ht="29.25" hidden="1" customHeight="1">
      <c r="A17" s="272"/>
      <c r="B17" s="271"/>
      <c r="C17" s="271"/>
      <c r="D17" s="271"/>
      <c r="E17" s="271"/>
      <c r="F17" s="271"/>
      <c r="G17" s="270"/>
      <c r="H17" s="269"/>
      <c r="I17" s="269"/>
      <c r="J17" s="269"/>
      <c r="K17" s="269"/>
      <c r="L17" s="269"/>
      <c r="M17" s="269"/>
      <c r="N17" s="268"/>
      <c r="BA17" s="6"/>
      <c r="BB17" s="81"/>
    </row>
    <row r="18" spans="1:54" ht="51.75" customHeight="1">
      <c r="A18" s="816" t="s">
        <v>104</v>
      </c>
      <c r="B18" s="744"/>
      <c r="C18" s="744"/>
      <c r="D18" s="744"/>
      <c r="E18" s="744"/>
      <c r="F18" s="744"/>
      <c r="G18" s="744"/>
      <c r="H18" s="744"/>
      <c r="I18" s="744"/>
      <c r="J18" s="744"/>
      <c r="K18" s="744"/>
      <c r="L18" s="744"/>
      <c r="M18" s="744"/>
      <c r="N18" s="745"/>
      <c r="BA18" s="6"/>
      <c r="BB18" s="81"/>
    </row>
    <row r="19" spans="1:54" ht="26.25" customHeight="1">
      <c r="A19" s="817">
        <v>37</v>
      </c>
      <c r="B19" s="818" t="s">
        <v>251</v>
      </c>
      <c r="C19" s="819"/>
      <c r="D19" s="819"/>
      <c r="E19" s="819"/>
      <c r="F19" s="819"/>
      <c r="G19" s="819"/>
      <c r="H19" s="809" t="s">
        <v>28</v>
      </c>
      <c r="I19" s="809"/>
      <c r="J19" s="809"/>
      <c r="K19" s="810" t="s">
        <v>29</v>
      </c>
      <c r="L19" s="810"/>
      <c r="M19" s="810"/>
      <c r="N19" s="810"/>
      <c r="O19" s="24" t="str">
        <f>+H19</f>
        <v>APORTANTE DE LA EXPERIENCIA</v>
      </c>
      <c r="P19" s="24"/>
      <c r="Q19" s="24">
        <v>5</v>
      </c>
      <c r="R19" s="24"/>
      <c r="S19" s="24"/>
      <c r="T19" s="24"/>
      <c r="U19" s="24"/>
      <c r="V19" s="24"/>
    </row>
    <row r="20" spans="1:54" ht="38.25" customHeight="1">
      <c r="A20" s="817"/>
      <c r="B20" s="819"/>
      <c r="C20" s="819"/>
      <c r="D20" s="819"/>
      <c r="E20" s="819"/>
      <c r="F20" s="819"/>
      <c r="G20" s="819"/>
      <c r="H20" s="811" t="s">
        <v>30</v>
      </c>
      <c r="I20" s="811"/>
      <c r="J20" s="267" t="s">
        <v>31</v>
      </c>
      <c r="K20" s="821" t="s">
        <v>32</v>
      </c>
      <c r="L20" s="821"/>
      <c r="M20" s="821"/>
      <c r="N20" s="266" t="s">
        <v>33</v>
      </c>
      <c r="O20" s="24"/>
      <c r="P20" s="24"/>
      <c r="Q20" s="24" t="s">
        <v>27</v>
      </c>
      <c r="R20" s="24"/>
      <c r="S20" s="24"/>
      <c r="T20" s="24"/>
      <c r="U20" s="24"/>
      <c r="V20" s="24"/>
      <c r="BA20" s="119" t="s">
        <v>130</v>
      </c>
    </row>
    <row r="21" spans="1:54" ht="45" customHeight="1">
      <c r="A21" s="817"/>
      <c r="B21" s="819"/>
      <c r="C21" s="819"/>
      <c r="D21" s="819"/>
      <c r="E21" s="819"/>
      <c r="F21" s="819"/>
      <c r="G21" s="819"/>
      <c r="H21" s="822" t="s">
        <v>239</v>
      </c>
      <c r="I21" s="822"/>
      <c r="J21" s="262">
        <v>0.95</v>
      </c>
      <c r="K21" s="823" t="s">
        <v>34</v>
      </c>
      <c r="L21" s="823"/>
      <c r="M21" s="823"/>
      <c r="N21" s="262" t="s">
        <v>24</v>
      </c>
      <c r="O21" s="24" t="str">
        <f>+H21</f>
        <v>CGR SAS</v>
      </c>
      <c r="P21" s="24"/>
      <c r="Q21" s="24">
        <v>0</v>
      </c>
      <c r="R21" s="24"/>
      <c r="S21" s="24"/>
      <c r="T21" s="24"/>
      <c r="U21" s="24"/>
      <c r="V21" s="263" t="str">
        <f>+H21</f>
        <v>CGR SAS</v>
      </c>
      <c r="BA21" s="118"/>
    </row>
    <row r="22" spans="1:54" ht="32.25" customHeight="1">
      <c r="A22" s="817"/>
      <c r="B22" s="819"/>
      <c r="C22" s="819"/>
      <c r="D22" s="819"/>
      <c r="E22" s="819"/>
      <c r="F22" s="819"/>
      <c r="G22" s="819"/>
      <c r="H22" s="822" t="s">
        <v>250</v>
      </c>
      <c r="I22" s="822"/>
      <c r="J22" s="262">
        <v>0.05</v>
      </c>
      <c r="K22" s="823" t="s">
        <v>35</v>
      </c>
      <c r="L22" s="823"/>
      <c r="M22" s="823"/>
      <c r="N22" s="262" t="s">
        <v>24</v>
      </c>
      <c r="O22" s="24" t="str">
        <f>+H22</f>
        <v>CGR INGENIEROS &amp; ARQUITECTOS SAS</v>
      </c>
      <c r="P22" s="24"/>
      <c r="Q22" s="24"/>
      <c r="R22" s="24"/>
      <c r="S22" s="24"/>
      <c r="T22" s="24"/>
      <c r="U22" s="24"/>
      <c r="V22" s="263" t="str">
        <f>+H22</f>
        <v>CGR INGENIEROS &amp; ARQUITECTOS SAS</v>
      </c>
      <c r="BA22" s="118"/>
      <c r="BB22" s="2" t="s">
        <v>36</v>
      </c>
    </row>
    <row r="23" spans="1:54" ht="44.25" customHeight="1">
      <c r="A23" s="817"/>
      <c r="B23" s="819"/>
      <c r="C23" s="819"/>
      <c r="D23" s="819"/>
      <c r="E23" s="819"/>
      <c r="F23" s="819"/>
      <c r="G23" s="819"/>
      <c r="H23" s="822"/>
      <c r="I23" s="822"/>
      <c r="J23" s="262"/>
      <c r="K23" s="824" t="s">
        <v>37</v>
      </c>
      <c r="L23" s="824"/>
      <c r="M23" s="824"/>
      <c r="N23" s="262" t="s">
        <v>24</v>
      </c>
      <c r="O23" s="24">
        <f>+H23</f>
        <v>0</v>
      </c>
      <c r="P23" s="24"/>
      <c r="Q23" s="24" t="s">
        <v>38</v>
      </c>
      <c r="R23" s="24"/>
      <c r="S23" s="24"/>
      <c r="T23" s="24"/>
      <c r="U23" s="24"/>
      <c r="V23" s="263">
        <f>+H23</f>
        <v>0</v>
      </c>
      <c r="BA23" s="117"/>
    </row>
    <row r="24" spans="1:54" ht="20.100000000000001" customHeight="1">
      <c r="A24" s="817"/>
      <c r="B24" s="819"/>
      <c r="C24" s="819"/>
      <c r="D24" s="819"/>
      <c r="E24" s="819"/>
      <c r="F24" s="819"/>
      <c r="G24" s="819"/>
      <c r="H24" s="812"/>
      <c r="I24" s="812"/>
      <c r="J24" s="265"/>
      <c r="K24" s="813" t="s">
        <v>18</v>
      </c>
      <c r="L24" s="813"/>
      <c r="M24" s="813"/>
      <c r="N24" s="759" t="s">
        <v>6</v>
      </c>
      <c r="O24" s="24">
        <f>+H24</f>
        <v>0</v>
      </c>
      <c r="P24" s="24"/>
      <c r="Q24" s="24" t="s">
        <v>6</v>
      </c>
      <c r="R24" s="24"/>
      <c r="S24" s="24"/>
      <c r="T24" s="24"/>
      <c r="U24" s="24"/>
      <c r="V24" s="263">
        <f>+H24</f>
        <v>0</v>
      </c>
    </row>
    <row r="25" spans="1:54" ht="20.100000000000001" customHeight="1">
      <c r="A25" s="817"/>
      <c r="B25" s="819"/>
      <c r="C25" s="819"/>
      <c r="D25" s="819"/>
      <c r="E25" s="819"/>
      <c r="F25" s="819"/>
      <c r="G25" s="819"/>
      <c r="H25" s="814"/>
      <c r="I25" s="814"/>
      <c r="J25" s="264"/>
      <c r="K25" s="813"/>
      <c r="L25" s="813"/>
      <c r="M25" s="813"/>
      <c r="N25" s="760"/>
      <c r="O25" s="24">
        <f>+H25</f>
        <v>0</v>
      </c>
      <c r="P25" s="24"/>
      <c r="Q25" s="24" t="s">
        <v>26</v>
      </c>
      <c r="R25" s="24"/>
      <c r="S25" s="24"/>
      <c r="T25" s="24"/>
      <c r="U25" s="24"/>
      <c r="V25" s="263">
        <f>+H25</f>
        <v>0</v>
      </c>
    </row>
    <row r="26" spans="1:54" ht="23.25" customHeight="1">
      <c r="A26" s="817"/>
      <c r="B26" s="819"/>
      <c r="C26" s="819"/>
      <c r="D26" s="819"/>
      <c r="E26" s="819"/>
      <c r="F26" s="819"/>
      <c r="G26" s="819"/>
      <c r="H26" s="815" t="s">
        <v>39</v>
      </c>
      <c r="I26" s="815"/>
      <c r="J26" s="262">
        <f>+J21+J22+J23+J24+J25</f>
        <v>1</v>
      </c>
      <c r="K26" s="813"/>
      <c r="L26" s="813"/>
      <c r="M26" s="813"/>
      <c r="N26" s="550"/>
      <c r="O26" s="553"/>
      <c r="P26" s="553"/>
      <c r="Q26" s="553"/>
      <c r="R26" s="553"/>
      <c r="S26" s="553"/>
      <c r="T26" s="553"/>
      <c r="U26" s="24"/>
      <c r="V26" s="24"/>
      <c r="BA26" s="261">
        <v>0.5</v>
      </c>
      <c r="BB26" s="261"/>
    </row>
    <row r="27" spans="1:54" ht="110.25" customHeight="1">
      <c r="A27" s="260" t="s">
        <v>40</v>
      </c>
      <c r="B27" s="827" t="s">
        <v>121</v>
      </c>
      <c r="C27" s="726"/>
      <c r="D27" s="726"/>
      <c r="E27" s="726"/>
      <c r="F27" s="726"/>
      <c r="G27" s="727"/>
      <c r="H27" s="828" t="s">
        <v>87</v>
      </c>
      <c r="I27" s="729"/>
      <c r="J27" s="829">
        <v>684325699</v>
      </c>
      <c r="K27" s="731"/>
      <c r="L27" s="830">
        <f>J27/BB62</f>
        <v>526.40438384615379</v>
      </c>
      <c r="M27" s="733"/>
      <c r="N27" s="734"/>
      <c r="O27" s="24"/>
      <c r="P27" s="24"/>
      <c r="Q27" s="24"/>
      <c r="R27" s="24"/>
      <c r="S27" s="25"/>
      <c r="T27" s="24"/>
      <c r="U27" s="24"/>
      <c r="V27" s="24"/>
      <c r="BA27" s="259">
        <f>+L27*0.5</f>
        <v>263.2021919230769</v>
      </c>
      <c r="BB27" s="259"/>
    </row>
    <row r="28" spans="1:54" ht="23.25">
      <c r="A28" s="258"/>
      <c r="B28" s="257"/>
      <c r="C28" s="256"/>
      <c r="D28" s="256"/>
      <c r="E28" s="256"/>
      <c r="F28" s="255"/>
      <c r="G28" s="255"/>
      <c r="H28" s="254"/>
      <c r="I28" s="254"/>
      <c r="J28" s="254"/>
      <c r="K28" s="253"/>
      <c r="L28" s="252"/>
      <c r="M28" s="252"/>
      <c r="N28" s="252"/>
      <c r="S28" s="8"/>
      <c r="BA28" s="251" t="s">
        <v>74</v>
      </c>
      <c r="BB28" s="251" t="s">
        <v>75</v>
      </c>
    </row>
    <row r="29" spans="1:54" ht="23.25">
      <c r="A29" s="831" t="s">
        <v>41</v>
      </c>
      <c r="B29" s="831"/>
      <c r="C29" s="831"/>
      <c r="D29" s="831"/>
      <c r="E29" s="831"/>
      <c r="F29" s="831"/>
      <c r="G29" s="831"/>
      <c r="H29" s="831"/>
      <c r="I29" s="831"/>
      <c r="J29" s="831"/>
      <c r="K29" s="831"/>
      <c r="L29" s="831"/>
      <c r="M29" s="831"/>
      <c r="N29" s="831"/>
      <c r="BA29" s="215">
        <v>1990</v>
      </c>
      <c r="BB29" s="214">
        <v>41025</v>
      </c>
    </row>
    <row r="30" spans="1:54" ht="29.25" customHeight="1">
      <c r="A30" s="820" t="s">
        <v>42</v>
      </c>
      <c r="B30" s="820"/>
      <c r="C30" s="820"/>
      <c r="D30" s="820"/>
      <c r="E30" s="820"/>
      <c r="F30" s="820"/>
      <c r="G30" s="820"/>
      <c r="H30" s="820"/>
      <c r="I30" s="820"/>
      <c r="J30" s="820"/>
      <c r="K30" s="820"/>
      <c r="L30" s="820"/>
      <c r="M30" s="820"/>
      <c r="N30" s="820"/>
      <c r="BA30" s="215">
        <v>1991</v>
      </c>
      <c r="BB30" s="214">
        <v>51716</v>
      </c>
    </row>
    <row r="31" spans="1:54" ht="286.5" customHeight="1">
      <c r="A31" s="832" t="s">
        <v>133</v>
      </c>
      <c r="B31" s="832"/>
      <c r="C31" s="832"/>
      <c r="D31" s="832"/>
      <c r="E31" s="832"/>
      <c r="F31" s="832"/>
      <c r="G31" s="832"/>
      <c r="H31" s="833" t="s">
        <v>134</v>
      </c>
      <c r="I31" s="833"/>
      <c r="J31" s="833"/>
      <c r="K31" s="833"/>
      <c r="L31" s="833"/>
      <c r="M31" s="833"/>
      <c r="N31" s="833"/>
      <c r="S31" s="11"/>
      <c r="T31" s="560"/>
      <c r="BA31" s="215">
        <v>1993</v>
      </c>
      <c r="BB31" s="214">
        <v>81510</v>
      </c>
    </row>
    <row r="32" spans="1:54" s="61" customFormat="1" ht="63.75" customHeight="1" thickBot="1">
      <c r="A32" s="250" t="s">
        <v>119</v>
      </c>
      <c r="B32" s="250" t="s">
        <v>43</v>
      </c>
      <c r="C32" s="248" t="s">
        <v>44</v>
      </c>
      <c r="D32" s="248" t="s">
        <v>45</v>
      </c>
      <c r="E32" s="248" t="s">
        <v>46</v>
      </c>
      <c r="F32" s="249" t="s">
        <v>86</v>
      </c>
      <c r="G32" s="248" t="s">
        <v>47</v>
      </c>
      <c r="H32" s="248" t="s">
        <v>48</v>
      </c>
      <c r="I32" s="248" t="s">
        <v>79</v>
      </c>
      <c r="J32" s="248" t="s">
        <v>49</v>
      </c>
      <c r="K32" s="248" t="s">
        <v>50</v>
      </c>
      <c r="L32" s="248" t="s">
        <v>51</v>
      </c>
      <c r="M32" s="248" t="s">
        <v>52</v>
      </c>
      <c r="N32" s="248" t="s">
        <v>18</v>
      </c>
      <c r="O32" s="59"/>
      <c r="P32" s="59"/>
      <c r="Q32" s="15">
        <f>L27/2</f>
        <v>263.2021919230769</v>
      </c>
      <c r="R32" s="15" t="s">
        <v>53</v>
      </c>
      <c r="S32" s="12"/>
      <c r="T32" s="560"/>
      <c r="BA32" s="215">
        <v>1994</v>
      </c>
      <c r="BB32" s="214">
        <v>98700</v>
      </c>
    </row>
    <row r="33" spans="1:55" ht="141.75" customHeight="1" thickBot="1">
      <c r="A33" s="247" t="s">
        <v>242</v>
      </c>
      <c r="B33" s="246" t="s">
        <v>249</v>
      </c>
      <c r="C33" s="245">
        <v>17</v>
      </c>
      <c r="D33" s="244" t="s">
        <v>244</v>
      </c>
      <c r="E33" s="243" t="s">
        <v>248</v>
      </c>
      <c r="F33" s="230" t="s">
        <v>6</v>
      </c>
      <c r="G33" s="230" t="s">
        <v>6</v>
      </c>
      <c r="H33" s="205" t="s">
        <v>239</v>
      </c>
      <c r="I33" s="241">
        <v>40448</v>
      </c>
      <c r="J33" s="240">
        <v>40569</v>
      </c>
      <c r="K33" s="239">
        <v>267.70999999999998</v>
      </c>
      <c r="L33" s="238">
        <v>1</v>
      </c>
      <c r="M33" s="237">
        <f>IF(AND(F33="CUMPLE",G33="CUMPLE"),(K33*L33),0)</f>
        <v>267.70999999999998</v>
      </c>
      <c r="N33" s="230" t="s">
        <v>6</v>
      </c>
      <c r="O33" s="4"/>
      <c r="P33" s="4"/>
      <c r="Q33" s="16" t="str">
        <f>+IF(OR(N33="CUMPLE")*AND(M33&gt;=$Q$32),"CUMPLE","NO CUMPLE")</f>
        <v>CUMPLE</v>
      </c>
      <c r="R33" s="4"/>
      <c r="S33" s="12"/>
      <c r="U33" s="17">
        <v>2020</v>
      </c>
      <c r="V33" s="20">
        <v>877803</v>
      </c>
      <c r="BA33" s="215">
        <v>1996</v>
      </c>
      <c r="BB33" s="214">
        <v>142125</v>
      </c>
    </row>
    <row r="34" spans="1:55" ht="165.75" customHeight="1" thickBot="1">
      <c r="A34" s="247" t="s">
        <v>242</v>
      </c>
      <c r="B34" s="246" t="s">
        <v>247</v>
      </c>
      <c r="C34" s="245">
        <v>76</v>
      </c>
      <c r="D34" s="244" t="s">
        <v>244</v>
      </c>
      <c r="E34" s="243" t="s">
        <v>246</v>
      </c>
      <c r="F34" s="230" t="s">
        <v>6</v>
      </c>
      <c r="G34" s="230" t="s">
        <v>6</v>
      </c>
      <c r="H34" s="205" t="s">
        <v>239</v>
      </c>
      <c r="I34" s="241">
        <v>41975</v>
      </c>
      <c r="J34" s="240">
        <v>42020</v>
      </c>
      <c r="K34" s="239">
        <v>154.63999999999999</v>
      </c>
      <c r="L34" s="238">
        <v>0.5</v>
      </c>
      <c r="M34" s="237">
        <f>IF(AND(F34="CUMPLE",G34="CUMPLE"),(K34*L34),0)</f>
        <v>77.319999999999993</v>
      </c>
      <c r="N34" s="230" t="s">
        <v>6</v>
      </c>
      <c r="O34" s="4"/>
      <c r="P34" s="4"/>
      <c r="Q34" s="16"/>
      <c r="R34" s="4"/>
      <c r="S34" s="12"/>
      <c r="U34" s="17"/>
      <c r="V34" s="20"/>
      <c r="BA34" s="230" t="s">
        <v>6</v>
      </c>
      <c r="BB34" s="214"/>
    </row>
    <row r="35" spans="1:55" ht="132.75" customHeight="1" thickBot="1">
      <c r="A35" s="247" t="s">
        <v>242</v>
      </c>
      <c r="B35" s="246" t="s">
        <v>245</v>
      </c>
      <c r="C35" s="245">
        <v>82</v>
      </c>
      <c r="D35" s="244" t="s">
        <v>244</v>
      </c>
      <c r="E35" s="243" t="s">
        <v>243</v>
      </c>
      <c r="F35" s="230" t="s">
        <v>6</v>
      </c>
      <c r="G35" s="230" t="s">
        <v>6</v>
      </c>
      <c r="H35" s="205" t="s">
        <v>239</v>
      </c>
      <c r="I35" s="241">
        <v>42244</v>
      </c>
      <c r="J35" s="240">
        <v>42428</v>
      </c>
      <c r="K35" s="239">
        <v>431.62</v>
      </c>
      <c r="L35" s="238">
        <v>1</v>
      </c>
      <c r="M35" s="237">
        <f>IF(AND(F35="CUMPLE",G35="CUMPLE"),(K35*L35),0)</f>
        <v>431.62</v>
      </c>
      <c r="N35" s="230" t="s">
        <v>6</v>
      </c>
      <c r="O35" s="4"/>
      <c r="P35" s="4"/>
      <c r="Q35" s="16" t="str">
        <f>+IF(OR(N35="CUMPLE")*AND(M35&gt;=$Q$32),"CUMPLE","NO CUMPLE")</f>
        <v>CUMPLE</v>
      </c>
      <c r="R35" s="4"/>
      <c r="S35" s="12"/>
      <c r="U35" s="17">
        <v>2019</v>
      </c>
      <c r="V35" s="20">
        <v>828116</v>
      </c>
      <c r="BA35" s="215">
        <v>1997</v>
      </c>
      <c r="BB35" s="214">
        <v>172005</v>
      </c>
    </row>
    <row r="36" spans="1:55" ht="170.25" customHeight="1" thickBot="1">
      <c r="A36" s="247" t="s">
        <v>242</v>
      </c>
      <c r="B36" s="246" t="s">
        <v>241</v>
      </c>
      <c r="C36" s="245">
        <v>107</v>
      </c>
      <c r="D36" s="244" t="s">
        <v>0</v>
      </c>
      <c r="E36" s="243" t="s">
        <v>240</v>
      </c>
      <c r="F36" s="230" t="s">
        <v>6</v>
      </c>
      <c r="G36" s="230" t="s">
        <v>6</v>
      </c>
      <c r="H36" s="205" t="s">
        <v>239</v>
      </c>
      <c r="I36" s="241">
        <v>43831</v>
      </c>
      <c r="J36" s="240">
        <v>44742</v>
      </c>
      <c r="K36" s="239">
        <v>6259.79</v>
      </c>
      <c r="L36" s="238">
        <v>0.5</v>
      </c>
      <c r="M36" s="237">
        <f>IF(AND(F36="CUMPLE",G36="CUMPLE"),(K36*L36),0)</f>
        <v>3129.895</v>
      </c>
      <c r="N36" s="230" t="s">
        <v>6</v>
      </c>
      <c r="O36" s="4"/>
      <c r="P36" s="4"/>
      <c r="Q36" s="16" t="str">
        <f>+IF(OR(N36="CUMPLE")*AND(M36&gt;=$Q$32),"CUMPLE","NO CUMPLE")</f>
        <v>CUMPLE</v>
      </c>
      <c r="R36" s="4"/>
      <c r="S36" s="12"/>
      <c r="U36" s="17">
        <v>2018</v>
      </c>
      <c r="V36" s="20">
        <v>781242</v>
      </c>
      <c r="BA36" s="215">
        <v>1998</v>
      </c>
      <c r="BB36" s="214">
        <v>203826</v>
      </c>
    </row>
    <row r="37" spans="1:55" ht="141" customHeight="1" thickBot="1">
      <c r="A37" s="247"/>
      <c r="B37" s="246"/>
      <c r="C37" s="245"/>
      <c r="D37" s="244"/>
      <c r="E37" s="243"/>
      <c r="F37" s="305"/>
      <c r="G37" s="305"/>
      <c r="H37" s="242"/>
      <c r="I37" s="241"/>
      <c r="J37" s="240"/>
      <c r="K37" s="239"/>
      <c r="L37" s="238"/>
      <c r="M37" s="306"/>
      <c r="N37" s="307"/>
      <c r="O37" s="4"/>
      <c r="P37" s="4"/>
      <c r="Q37" s="16" t="str">
        <f>+IF(OR(N37="CUMPLE")*AND(M37&gt;=$Q$32),"CUMPLE","NO CUMPLE")</f>
        <v>NO CUMPLE</v>
      </c>
      <c r="R37" s="4"/>
      <c r="S37" s="12"/>
      <c r="U37" s="17">
        <v>2017</v>
      </c>
      <c r="V37" s="20">
        <v>737717</v>
      </c>
      <c r="BA37" s="215">
        <v>1999</v>
      </c>
      <c r="BB37" s="214">
        <v>236460</v>
      </c>
    </row>
    <row r="38" spans="1:55" ht="68.25" customHeight="1" thickBot="1">
      <c r="A38" s="718" t="s">
        <v>55</v>
      </c>
      <c r="B38" s="719"/>
      <c r="C38" s="719"/>
      <c r="D38" s="720"/>
      <c r="E38" s="825" t="s">
        <v>3</v>
      </c>
      <c r="F38" s="722"/>
      <c r="G38" s="722"/>
      <c r="H38" s="722"/>
      <c r="I38" s="722"/>
      <c r="J38" s="722"/>
      <c r="K38" s="722"/>
      <c r="L38" s="723"/>
      <c r="M38" s="825">
        <f>SUM(M33:M37)</f>
        <v>3906.5450000000001</v>
      </c>
      <c r="N38" s="723"/>
      <c r="O38" s="4"/>
      <c r="P38" s="4"/>
      <c r="Q38" s="16"/>
      <c r="R38" s="4"/>
      <c r="S38" s="12"/>
      <c r="U38" s="17"/>
      <c r="V38" s="20"/>
      <c r="BA38" s="224">
        <v>2002</v>
      </c>
      <c r="BB38" s="223">
        <v>309000</v>
      </c>
    </row>
    <row r="39" spans="1:55" ht="68.25" customHeight="1" thickBot="1">
      <c r="A39" s="564"/>
      <c r="B39" s="565"/>
      <c r="C39" s="565"/>
      <c r="D39" s="566"/>
      <c r="E39" s="825" t="s">
        <v>65</v>
      </c>
      <c r="F39" s="722"/>
      <c r="G39" s="722"/>
      <c r="H39" s="722"/>
      <c r="I39" s="722"/>
      <c r="J39" s="722"/>
      <c r="K39" s="722"/>
      <c r="L39" s="723"/>
      <c r="M39" s="826">
        <f>AVERAGEIF(M33:M37,"&gt;0")</f>
        <v>976.63625000000002</v>
      </c>
      <c r="N39" s="826"/>
      <c r="O39" s="4"/>
      <c r="P39" s="4"/>
      <c r="Q39" s="16"/>
      <c r="R39" s="4"/>
      <c r="S39" s="12"/>
      <c r="U39" s="17"/>
      <c r="V39" s="20"/>
      <c r="BA39" s="224">
        <v>2003</v>
      </c>
      <c r="BB39" s="223">
        <v>332000</v>
      </c>
    </row>
    <row r="40" spans="1:55" ht="180.75" customHeight="1" thickBot="1">
      <c r="A40" s="834" t="s">
        <v>54</v>
      </c>
      <c r="B40" s="708"/>
      <c r="C40" s="236">
        <f>+BA27</f>
        <v>263.2021919230769</v>
      </c>
      <c r="D40" s="835" t="str">
        <f>+E36</f>
        <v xml:space="preserve">Realizar la interventoría integral a la rehabilitación de la pista sur y el mantenimiento rutinario de las áreas lado aire del Aeropuerto Internacional El Dorado, Bogotá D.C. </v>
      </c>
      <c r="E40" s="710"/>
      <c r="F40" s="230" t="str">
        <f t="shared" ref="F40:M40" si="0">+F36</f>
        <v>CUMPLE</v>
      </c>
      <c r="G40" s="230" t="str">
        <f t="shared" si="0"/>
        <v>CUMPLE</v>
      </c>
      <c r="H40" s="235" t="str">
        <f t="shared" si="0"/>
        <v>CGR SAS</v>
      </c>
      <c r="I40" s="234">
        <f t="shared" si="0"/>
        <v>43831</v>
      </c>
      <c r="J40" s="234">
        <f t="shared" si="0"/>
        <v>44742</v>
      </c>
      <c r="K40" s="233">
        <f t="shared" si="0"/>
        <v>6259.79</v>
      </c>
      <c r="L40" s="232">
        <f t="shared" si="0"/>
        <v>0.5</v>
      </c>
      <c r="M40" s="231">
        <f t="shared" si="0"/>
        <v>3129.895</v>
      </c>
      <c r="N40" s="230" t="str">
        <f>+IF(M40&gt;=C40,"CUMPLE","NO CUMPLE")</f>
        <v>CUMPLE</v>
      </c>
      <c r="O40" s="26"/>
      <c r="P40" s="4"/>
      <c r="Q40" s="16" t="str">
        <f>+IF(OR(N40="CUMPLE")*AND(M40&gt;=$Q$32),"CUMPLE","NO CUMPLE")</f>
        <v>CUMPLE</v>
      </c>
      <c r="R40" s="4"/>
      <c r="S40" s="12"/>
      <c r="U40" s="17">
        <v>2016</v>
      </c>
      <c r="V40" s="20">
        <v>689455</v>
      </c>
      <c r="BA40" s="224">
        <v>2004</v>
      </c>
      <c r="BB40" s="223">
        <v>358000</v>
      </c>
    </row>
    <row r="41" spans="1:55" ht="27" thickBot="1">
      <c r="A41" s="229"/>
      <c r="B41" s="229"/>
      <c r="C41" s="229"/>
      <c r="D41" s="229"/>
      <c r="E41" s="229"/>
      <c r="F41" s="229"/>
      <c r="G41" s="229"/>
      <c r="H41" s="229"/>
      <c r="I41" s="229"/>
      <c r="J41" s="229"/>
      <c r="K41" s="229"/>
      <c r="L41" s="229"/>
      <c r="M41" s="228"/>
      <c r="N41" s="225"/>
      <c r="O41" s="5"/>
      <c r="P41" s="4"/>
      <c r="Q41" s="4"/>
      <c r="R41" s="4"/>
      <c r="S41" s="4"/>
      <c r="U41" s="17">
        <v>2012</v>
      </c>
      <c r="V41" s="20">
        <v>566700</v>
      </c>
      <c r="BA41" s="224">
        <v>2005</v>
      </c>
      <c r="BB41" s="223">
        <v>381500</v>
      </c>
    </row>
    <row r="42" spans="1:55" ht="409.6" customHeight="1" thickBot="1">
      <c r="A42" s="836"/>
      <c r="B42" s="712"/>
      <c r="C42" s="712"/>
      <c r="D42" s="712"/>
      <c r="E42" s="712"/>
      <c r="F42" s="712"/>
      <c r="G42" s="712"/>
      <c r="H42" s="712"/>
      <c r="I42" s="712"/>
      <c r="J42" s="712"/>
      <c r="K42" s="712"/>
      <c r="L42" s="712"/>
      <c r="M42" s="712"/>
      <c r="N42" s="713"/>
      <c r="O42" s="5"/>
      <c r="P42" s="4"/>
      <c r="Q42" s="4"/>
      <c r="R42" s="4"/>
      <c r="S42" s="4"/>
      <c r="U42" s="17"/>
      <c r="V42" s="20"/>
      <c r="BA42" s="224"/>
      <c r="BB42" s="223"/>
    </row>
    <row r="43" spans="1:55" ht="39" customHeight="1" thickBot="1">
      <c r="A43" s="837" t="s">
        <v>109</v>
      </c>
      <c r="B43" s="837"/>
      <c r="C43" s="837"/>
      <c r="D43" s="837"/>
      <c r="E43" s="837"/>
      <c r="F43" s="837"/>
      <c r="G43" s="837"/>
      <c r="H43" s="837"/>
      <c r="I43" s="837"/>
      <c r="J43" s="837"/>
      <c r="K43" s="837"/>
      <c r="L43" s="838" t="s">
        <v>56</v>
      </c>
      <c r="M43" s="838"/>
      <c r="N43" s="838"/>
      <c r="U43" s="17">
        <v>2008</v>
      </c>
      <c r="V43" s="20">
        <v>461500</v>
      </c>
      <c r="BA43" s="224">
        <v>2006</v>
      </c>
      <c r="BB43" s="223">
        <v>408000</v>
      </c>
    </row>
    <row r="44" spans="1:55" ht="268.5" customHeight="1" thickBot="1">
      <c r="A44" s="839" t="s">
        <v>110</v>
      </c>
      <c r="B44" s="839"/>
      <c r="C44" s="839"/>
      <c r="D44" s="839"/>
      <c r="E44" s="839"/>
      <c r="F44" s="839"/>
      <c r="G44" s="839"/>
      <c r="H44" s="839"/>
      <c r="I44" s="839"/>
      <c r="J44" s="839"/>
      <c r="K44" s="839"/>
      <c r="L44" s="840" t="s">
        <v>6</v>
      </c>
      <c r="M44" s="840"/>
      <c r="N44" s="840"/>
      <c r="U44" s="17">
        <v>2007</v>
      </c>
      <c r="V44" s="20">
        <v>433700</v>
      </c>
      <c r="BA44" s="224">
        <v>2007</v>
      </c>
      <c r="BB44" s="223">
        <v>433700</v>
      </c>
      <c r="BC44" s="2" t="s">
        <v>108</v>
      </c>
    </row>
    <row r="45" spans="1:55" ht="18.75" thickBot="1">
      <c r="A45" s="227"/>
      <c r="B45" s="226"/>
      <c r="C45" s="226"/>
      <c r="D45" s="226"/>
      <c r="E45" s="226"/>
      <c r="F45" s="226"/>
      <c r="G45" s="226"/>
      <c r="H45" s="226"/>
      <c r="I45" s="226"/>
      <c r="J45" s="226"/>
      <c r="K45" s="226"/>
      <c r="L45" s="226"/>
      <c r="M45" s="226"/>
      <c r="N45" s="225"/>
      <c r="O45" s="5"/>
      <c r="P45" s="4"/>
      <c r="Q45" s="4"/>
      <c r="R45" s="4"/>
      <c r="S45" s="4"/>
      <c r="U45" s="17">
        <v>2009</v>
      </c>
      <c r="V45" s="20">
        <v>496900</v>
      </c>
      <c r="BA45" s="224">
        <v>2008</v>
      </c>
      <c r="BB45" s="223">
        <v>461500</v>
      </c>
    </row>
    <row r="46" spans="1:55" ht="26.25" customHeight="1" thickBot="1">
      <c r="A46" s="831" t="s">
        <v>106</v>
      </c>
      <c r="B46" s="831"/>
      <c r="C46" s="831"/>
      <c r="D46" s="831"/>
      <c r="E46" s="831"/>
      <c r="F46" s="831"/>
      <c r="G46" s="831"/>
      <c r="H46" s="831"/>
      <c r="I46" s="831"/>
      <c r="J46" s="831"/>
      <c r="K46" s="831"/>
      <c r="L46" s="831"/>
      <c r="M46" s="831"/>
      <c r="N46" s="831"/>
      <c r="O46" s="4"/>
      <c r="P46" s="4"/>
      <c r="Q46" s="4"/>
      <c r="R46" s="4"/>
      <c r="S46" s="4"/>
      <c r="U46" s="17">
        <v>2011</v>
      </c>
      <c r="V46" s="20">
        <v>535600</v>
      </c>
      <c r="BA46" s="224">
        <v>2009</v>
      </c>
      <c r="BB46" s="223">
        <v>496900</v>
      </c>
    </row>
    <row r="47" spans="1:55" ht="36.75" customHeight="1" thickBot="1">
      <c r="A47" s="841" t="s">
        <v>107</v>
      </c>
      <c r="B47" s="841"/>
      <c r="C47" s="841"/>
      <c r="D47" s="841"/>
      <c r="E47" s="841"/>
      <c r="F47" s="841"/>
      <c r="G47" s="841"/>
      <c r="H47" s="841"/>
      <c r="I47" s="841"/>
      <c r="J47" s="841"/>
      <c r="K47" s="841"/>
      <c r="L47" s="838" t="s">
        <v>56</v>
      </c>
      <c r="M47" s="838"/>
      <c r="N47" s="838"/>
      <c r="O47" s="4"/>
      <c r="P47" s="4"/>
      <c r="Q47" s="4"/>
      <c r="R47" s="4"/>
      <c r="S47" s="4"/>
      <c r="U47" s="17"/>
      <c r="V47" s="20"/>
      <c r="BA47" s="224">
        <v>2010</v>
      </c>
      <c r="BB47" s="223">
        <v>515000</v>
      </c>
    </row>
    <row r="48" spans="1:55" ht="135" customHeight="1" thickBot="1">
      <c r="A48" s="842" t="s">
        <v>111</v>
      </c>
      <c r="B48" s="842"/>
      <c r="C48" s="842"/>
      <c r="D48" s="842"/>
      <c r="E48" s="842"/>
      <c r="F48" s="842"/>
      <c r="G48" s="842"/>
      <c r="H48" s="842"/>
      <c r="I48" s="842"/>
      <c r="J48" s="842"/>
      <c r="K48" s="842"/>
      <c r="L48" s="843">
        <v>5</v>
      </c>
      <c r="M48" s="843"/>
      <c r="N48" s="843"/>
      <c r="O48" s="5"/>
      <c r="P48" s="4"/>
      <c r="Q48" s="4"/>
      <c r="R48" s="4"/>
      <c r="S48" s="4"/>
      <c r="U48" s="17">
        <v>2010</v>
      </c>
      <c r="V48" s="20">
        <v>515000</v>
      </c>
      <c r="BA48" s="215">
        <v>2011</v>
      </c>
      <c r="BB48" s="214">
        <v>535600</v>
      </c>
    </row>
    <row r="49" spans="1:57" ht="123" customHeight="1" thickBot="1">
      <c r="A49" s="842" t="s">
        <v>112</v>
      </c>
      <c r="B49" s="842"/>
      <c r="C49" s="842"/>
      <c r="D49" s="842"/>
      <c r="E49" s="842"/>
      <c r="F49" s="842"/>
      <c r="G49" s="842"/>
      <c r="H49" s="842"/>
      <c r="I49" s="842"/>
      <c r="J49" s="842"/>
      <c r="K49" s="842"/>
      <c r="L49" s="843">
        <v>5</v>
      </c>
      <c r="M49" s="843"/>
      <c r="N49" s="843"/>
      <c r="O49" s="5"/>
      <c r="P49" s="4"/>
      <c r="Q49" s="4"/>
      <c r="R49" s="4"/>
      <c r="S49" s="4"/>
      <c r="U49" s="17">
        <v>2010</v>
      </c>
      <c r="V49" s="20">
        <v>515000</v>
      </c>
      <c r="BA49" s="215">
        <v>2012</v>
      </c>
      <c r="BB49" s="214">
        <v>566700</v>
      </c>
    </row>
    <row r="50" spans="1:57" ht="30.75" thickBot="1">
      <c r="A50" s="219"/>
      <c r="B50" s="220"/>
      <c r="C50" s="219"/>
      <c r="D50" s="219"/>
      <c r="E50" s="219"/>
      <c r="F50" s="219"/>
      <c r="G50" s="219"/>
      <c r="H50" s="218"/>
      <c r="I50" s="218"/>
      <c r="J50" s="218"/>
      <c r="K50" s="217"/>
      <c r="L50" s="216"/>
      <c r="M50" s="216"/>
      <c r="N50" s="216"/>
      <c r="S50" s="8"/>
      <c r="U50" s="17">
        <v>2006</v>
      </c>
      <c r="V50" s="20">
        <v>408000</v>
      </c>
      <c r="BA50" s="215">
        <v>2013</v>
      </c>
      <c r="BB50" s="214">
        <v>589500</v>
      </c>
    </row>
    <row r="51" spans="1:57" ht="28.5" customHeight="1" thickBot="1">
      <c r="A51" s="831" t="s">
        <v>64</v>
      </c>
      <c r="B51" s="831"/>
      <c r="C51" s="831"/>
      <c r="D51" s="831"/>
      <c r="E51" s="831"/>
      <c r="F51" s="831"/>
      <c r="G51" s="831"/>
      <c r="H51" s="831"/>
      <c r="I51" s="831"/>
      <c r="J51" s="831"/>
      <c r="K51" s="831"/>
      <c r="L51" s="831"/>
      <c r="M51" s="831"/>
      <c r="N51" s="831"/>
      <c r="U51" s="17">
        <v>2005</v>
      </c>
      <c r="V51" s="20">
        <v>381500</v>
      </c>
      <c r="BA51" s="215">
        <v>2014</v>
      </c>
      <c r="BB51" s="214">
        <v>616000</v>
      </c>
    </row>
    <row r="52" spans="1:57" ht="51.75" customHeight="1" thickBot="1">
      <c r="A52" s="842" t="s">
        <v>113</v>
      </c>
      <c r="B52" s="842"/>
      <c r="C52" s="842"/>
      <c r="D52" s="842"/>
      <c r="E52" s="842"/>
      <c r="F52" s="842"/>
      <c r="G52" s="842"/>
      <c r="H52" s="842"/>
      <c r="I52" s="842"/>
      <c r="J52" s="842"/>
      <c r="K52" s="842"/>
      <c r="L52" s="838" t="s">
        <v>56</v>
      </c>
      <c r="M52" s="838"/>
      <c r="N52" s="838"/>
      <c r="O52" s="9"/>
      <c r="P52" s="10"/>
      <c r="U52" s="17">
        <v>2004</v>
      </c>
      <c r="V52" s="20">
        <v>358000</v>
      </c>
      <c r="BA52" s="215">
        <v>2015</v>
      </c>
      <c r="BB52" s="214">
        <v>644350</v>
      </c>
    </row>
    <row r="53" spans="1:57" ht="132.75" customHeight="1" thickBot="1">
      <c r="A53" s="842"/>
      <c r="B53" s="842"/>
      <c r="C53" s="842"/>
      <c r="D53" s="842"/>
      <c r="E53" s="842"/>
      <c r="F53" s="842"/>
      <c r="G53" s="842"/>
      <c r="H53" s="842"/>
      <c r="I53" s="842"/>
      <c r="J53" s="842"/>
      <c r="K53" s="842"/>
      <c r="L53" s="843">
        <v>1</v>
      </c>
      <c r="M53" s="843"/>
      <c r="N53" s="843"/>
      <c r="O53" s="9"/>
      <c r="P53" s="10"/>
      <c r="U53" s="17">
        <v>2003</v>
      </c>
      <c r="V53" s="20">
        <v>332000</v>
      </c>
      <c r="BA53" s="215">
        <v>2016</v>
      </c>
      <c r="BB53" s="214">
        <v>689455</v>
      </c>
    </row>
    <row r="54" spans="1:57" ht="36.75" customHeight="1" thickBot="1">
      <c r="A54" s="221"/>
      <c r="B54" s="222"/>
      <c r="C54" s="221"/>
      <c r="D54" s="221"/>
      <c r="E54" s="221"/>
      <c r="F54" s="221"/>
      <c r="G54" s="221"/>
      <c r="H54" s="221"/>
      <c r="I54" s="221"/>
      <c r="J54" s="221"/>
      <c r="K54" s="221"/>
      <c r="L54" s="221"/>
      <c r="M54" s="221"/>
      <c r="N54" s="221"/>
      <c r="O54" s="9"/>
      <c r="P54" s="10"/>
      <c r="U54" s="17">
        <v>2000</v>
      </c>
      <c r="V54" s="20">
        <v>260100</v>
      </c>
      <c r="BA54" s="215">
        <v>2017</v>
      </c>
      <c r="BB54" s="214">
        <v>737717</v>
      </c>
    </row>
    <row r="55" spans="1:57" ht="30.75" customHeight="1" thickBot="1">
      <c r="A55" s="831" t="s">
        <v>238</v>
      </c>
      <c r="B55" s="831"/>
      <c r="C55" s="831"/>
      <c r="D55" s="831"/>
      <c r="E55" s="831"/>
      <c r="F55" s="831"/>
      <c r="G55" s="831"/>
      <c r="H55" s="831"/>
      <c r="I55" s="831"/>
      <c r="J55" s="831"/>
      <c r="K55" s="831"/>
      <c r="L55" s="831"/>
      <c r="M55" s="831"/>
      <c r="N55" s="831"/>
      <c r="O55" s="9"/>
      <c r="P55" s="10"/>
      <c r="U55" s="17">
        <v>1999</v>
      </c>
      <c r="V55" s="20">
        <v>236438</v>
      </c>
      <c r="BA55" s="215">
        <v>2018</v>
      </c>
      <c r="BB55" s="214">
        <v>781242</v>
      </c>
      <c r="BD55" s="2" t="s">
        <v>68</v>
      </c>
      <c r="BE55" s="10" t="s">
        <v>69</v>
      </c>
    </row>
    <row r="56" spans="1:57" ht="33.75" customHeight="1" thickBot="1">
      <c r="A56" s="814" t="s">
        <v>57</v>
      </c>
      <c r="B56" s="814"/>
      <c r="C56" s="844" t="s">
        <v>58</v>
      </c>
      <c r="D56" s="844"/>
      <c r="E56" s="844"/>
      <c r="F56" s="844"/>
      <c r="G56" s="844"/>
      <c r="H56" s="844"/>
      <c r="I56" s="844"/>
      <c r="J56" s="844"/>
      <c r="K56" s="844"/>
      <c r="L56" s="843">
        <v>20</v>
      </c>
      <c r="M56" s="843"/>
      <c r="N56" s="843"/>
      <c r="O56" s="6"/>
      <c r="P56" s="10"/>
      <c r="U56" s="17">
        <v>1998</v>
      </c>
      <c r="V56" s="20">
        <v>203825</v>
      </c>
      <c r="BA56" s="215">
        <v>2019</v>
      </c>
      <c r="BB56" s="214">
        <v>828116</v>
      </c>
      <c r="BC56" s="49" t="str">
        <f>+H21</f>
        <v>CGR SAS</v>
      </c>
      <c r="BD56" s="2" t="s">
        <v>70</v>
      </c>
      <c r="BE56" s="2" t="s">
        <v>71</v>
      </c>
    </row>
    <row r="57" spans="1:57" ht="33.75" customHeight="1" thickBot="1">
      <c r="A57" s="814"/>
      <c r="B57" s="814"/>
      <c r="C57" s="844" t="s">
        <v>59</v>
      </c>
      <c r="D57" s="844"/>
      <c r="E57" s="844"/>
      <c r="F57" s="844"/>
      <c r="G57" s="844"/>
      <c r="H57" s="844"/>
      <c r="I57" s="844"/>
      <c r="J57" s="844"/>
      <c r="K57" s="844"/>
      <c r="L57" s="843"/>
      <c r="M57" s="843"/>
      <c r="N57" s="843"/>
      <c r="O57" s="6"/>
      <c r="P57" s="10"/>
      <c r="U57" s="17">
        <v>1997</v>
      </c>
      <c r="V57" s="20">
        <v>172005</v>
      </c>
      <c r="BA57" s="215">
        <v>2019</v>
      </c>
      <c r="BB57" s="214">
        <v>828116</v>
      </c>
      <c r="BC57" s="49" t="str">
        <f>+H22</f>
        <v>CGR INGENIEROS &amp; ARQUITECTOS SAS</v>
      </c>
      <c r="BD57" s="50">
        <v>45180</v>
      </c>
      <c r="BE57" s="2" t="s">
        <v>71</v>
      </c>
    </row>
    <row r="58" spans="1:57" ht="31.5" customHeight="1" thickBot="1">
      <c r="A58" s="814"/>
      <c r="B58" s="814"/>
      <c r="C58" s="844" t="s">
        <v>60</v>
      </c>
      <c r="D58" s="844"/>
      <c r="E58" s="844"/>
      <c r="F58" s="844"/>
      <c r="G58" s="844"/>
      <c r="H58" s="844"/>
      <c r="I58" s="844"/>
      <c r="J58" s="844"/>
      <c r="K58" s="844"/>
      <c r="L58" s="843"/>
      <c r="M58" s="843"/>
      <c r="N58" s="843"/>
      <c r="O58" s="6"/>
      <c r="P58" s="10"/>
      <c r="U58" s="17">
        <v>1996</v>
      </c>
      <c r="V58" s="20">
        <v>142125</v>
      </c>
      <c r="BA58" s="215">
        <v>2020</v>
      </c>
      <c r="BB58" s="214">
        <v>877803</v>
      </c>
    </row>
    <row r="59" spans="1:57" ht="32.25" customHeight="1" thickBot="1">
      <c r="A59" s="814"/>
      <c r="B59" s="814"/>
      <c r="C59" s="844" t="s">
        <v>61</v>
      </c>
      <c r="D59" s="844"/>
      <c r="E59" s="844"/>
      <c r="F59" s="844"/>
      <c r="G59" s="844"/>
      <c r="H59" s="844"/>
      <c r="I59" s="844"/>
      <c r="J59" s="844"/>
      <c r="K59" s="844"/>
      <c r="L59" s="843"/>
      <c r="M59" s="843"/>
      <c r="N59" s="843"/>
      <c r="O59" s="6"/>
      <c r="P59" s="10"/>
      <c r="U59" s="17">
        <v>1995</v>
      </c>
      <c r="V59" s="20">
        <v>118934</v>
      </c>
      <c r="BA59" s="215">
        <v>2021</v>
      </c>
      <c r="BB59" s="214">
        <v>908526</v>
      </c>
    </row>
    <row r="60" spans="1:57" ht="30" customHeight="1" thickBot="1">
      <c r="A60" s="814" t="s">
        <v>62</v>
      </c>
      <c r="B60" s="814"/>
      <c r="C60" s="844" t="s">
        <v>124</v>
      </c>
      <c r="D60" s="844"/>
      <c r="E60" s="844"/>
      <c r="F60" s="844"/>
      <c r="G60" s="844"/>
      <c r="H60" s="844"/>
      <c r="I60" s="844"/>
      <c r="J60" s="844"/>
      <c r="K60" s="844"/>
      <c r="L60" s="843"/>
      <c r="M60" s="843"/>
      <c r="N60" s="843"/>
      <c r="O60" s="6"/>
      <c r="P60" s="10"/>
      <c r="U60" s="17">
        <v>1994</v>
      </c>
      <c r="V60" s="20">
        <v>98700</v>
      </c>
      <c r="BA60" s="215">
        <v>2022</v>
      </c>
      <c r="BB60" s="214">
        <v>1000000</v>
      </c>
    </row>
    <row r="61" spans="1:57" ht="30.75" thickBot="1">
      <c r="A61" s="219"/>
      <c r="B61" s="220"/>
      <c r="C61" s="219"/>
      <c r="D61" s="219"/>
      <c r="E61" s="219"/>
      <c r="F61" s="219"/>
      <c r="G61" s="219"/>
      <c r="H61" s="218"/>
      <c r="I61" s="218"/>
      <c r="J61" s="218"/>
      <c r="K61" s="217"/>
      <c r="L61" s="216"/>
      <c r="M61" s="216"/>
      <c r="N61" s="216"/>
      <c r="S61" s="8"/>
      <c r="U61" s="17">
        <v>2006</v>
      </c>
      <c r="V61" s="20">
        <v>408000</v>
      </c>
      <c r="BA61" s="215">
        <v>2023</v>
      </c>
      <c r="BB61" s="214">
        <v>1160000</v>
      </c>
    </row>
    <row r="62" spans="1:57" ht="28.5" customHeight="1" thickBot="1">
      <c r="A62" s="831" t="s">
        <v>118</v>
      </c>
      <c r="B62" s="831"/>
      <c r="C62" s="831"/>
      <c r="D62" s="831"/>
      <c r="E62" s="831"/>
      <c r="F62" s="831"/>
      <c r="G62" s="831"/>
      <c r="H62" s="831"/>
      <c r="I62" s="831"/>
      <c r="J62" s="831"/>
      <c r="K62" s="831"/>
      <c r="L62" s="831"/>
      <c r="M62" s="831"/>
      <c r="N62" s="831"/>
      <c r="U62" s="17">
        <v>2005</v>
      </c>
      <c r="V62" s="20">
        <v>381500</v>
      </c>
      <c r="BA62" s="215">
        <v>2024</v>
      </c>
      <c r="BB62" s="214">
        <v>1300000</v>
      </c>
    </row>
    <row r="63" spans="1:57" ht="63.75" customHeight="1" thickBot="1">
      <c r="A63" s="842" t="s">
        <v>114</v>
      </c>
      <c r="B63" s="842"/>
      <c r="C63" s="842"/>
      <c r="D63" s="842"/>
      <c r="E63" s="842"/>
      <c r="F63" s="842"/>
      <c r="G63" s="842"/>
      <c r="H63" s="842"/>
      <c r="I63" s="842"/>
      <c r="J63" s="842"/>
      <c r="K63" s="842"/>
      <c r="L63" s="838" t="s">
        <v>56</v>
      </c>
      <c r="M63" s="838"/>
      <c r="N63" s="838"/>
      <c r="O63" s="9"/>
      <c r="P63" s="10"/>
      <c r="U63" s="17">
        <v>2004</v>
      </c>
      <c r="V63" s="20">
        <v>358000</v>
      </c>
    </row>
    <row r="64" spans="1:57" ht="324" customHeight="1" thickBot="1">
      <c r="A64" s="842"/>
      <c r="B64" s="842"/>
      <c r="C64" s="842"/>
      <c r="D64" s="842"/>
      <c r="E64" s="842"/>
      <c r="F64" s="842"/>
      <c r="G64" s="842"/>
      <c r="H64" s="842"/>
      <c r="I64" s="842"/>
      <c r="J64" s="842"/>
      <c r="K64" s="842"/>
      <c r="L64" s="843">
        <v>1</v>
      </c>
      <c r="M64" s="843"/>
      <c r="N64" s="843"/>
      <c r="O64" s="9"/>
      <c r="P64" s="10"/>
      <c r="U64" s="17">
        <v>2003</v>
      </c>
      <c r="V64" s="20">
        <v>332000</v>
      </c>
    </row>
    <row r="65" spans="1:22" ht="30" customHeight="1" thickBot="1">
      <c r="A65" s="845"/>
      <c r="B65" s="845"/>
      <c r="C65" s="845"/>
      <c r="D65" s="845"/>
      <c r="E65" s="845"/>
      <c r="F65" s="845"/>
      <c r="G65" s="845"/>
      <c r="H65" s="845"/>
      <c r="I65" s="845"/>
      <c r="J65" s="845"/>
      <c r="K65" s="845"/>
      <c r="L65" s="845"/>
      <c r="M65" s="845"/>
      <c r="N65" s="845"/>
      <c r="O65" s="6"/>
      <c r="P65" s="10"/>
      <c r="U65" s="17">
        <v>1993</v>
      </c>
      <c r="V65" s="20">
        <v>81510</v>
      </c>
    </row>
    <row r="66" spans="1:22" ht="30" customHeight="1" thickBot="1">
      <c r="A66" s="831" t="s">
        <v>117</v>
      </c>
      <c r="B66" s="831"/>
      <c r="C66" s="831"/>
      <c r="D66" s="831"/>
      <c r="E66" s="831"/>
      <c r="F66" s="831"/>
      <c r="G66" s="831"/>
      <c r="H66" s="831"/>
      <c r="I66" s="831"/>
      <c r="J66" s="831"/>
      <c r="K66" s="831"/>
      <c r="L66" s="831"/>
      <c r="M66" s="831"/>
      <c r="N66" s="831"/>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845"/>
      <c r="B73" s="845"/>
      <c r="C73" s="845"/>
      <c r="D73" s="845"/>
      <c r="E73" s="845"/>
      <c r="F73" s="845"/>
      <c r="G73" s="845"/>
      <c r="H73" s="845"/>
      <c r="I73" s="845"/>
      <c r="J73" s="845"/>
      <c r="K73" s="845"/>
      <c r="L73" s="845"/>
      <c r="M73" s="845"/>
      <c r="N73" s="845"/>
      <c r="O73" s="6"/>
      <c r="P73" s="10"/>
      <c r="U73" s="17"/>
      <c r="V73" s="20"/>
    </row>
    <row r="74" spans="1:22" ht="30" customHeight="1" thickBot="1">
      <c r="A74" s="831" t="s">
        <v>67</v>
      </c>
      <c r="B74" s="831"/>
      <c r="C74" s="831"/>
      <c r="D74" s="831"/>
      <c r="E74" s="831"/>
      <c r="F74" s="831"/>
      <c r="G74" s="831"/>
      <c r="H74" s="831"/>
      <c r="I74" s="831"/>
      <c r="J74" s="831"/>
      <c r="K74" s="831"/>
      <c r="L74" s="831"/>
      <c r="M74" s="831"/>
      <c r="N74" s="831"/>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845"/>
      <c r="B81" s="845"/>
      <c r="C81" s="845"/>
      <c r="D81" s="845"/>
      <c r="E81" s="845"/>
      <c r="F81" s="845"/>
      <c r="G81" s="845"/>
      <c r="H81" s="845"/>
      <c r="I81" s="845"/>
      <c r="J81" s="845"/>
      <c r="K81" s="845"/>
      <c r="L81" s="845"/>
      <c r="M81" s="845"/>
      <c r="N81" s="845"/>
      <c r="O81" s="6"/>
      <c r="U81" s="27"/>
      <c r="V81" s="28"/>
    </row>
    <row r="82" spans="1:22" ht="21" thickBot="1">
      <c r="A82" s="846" t="s">
        <v>17</v>
      </c>
      <c r="B82" s="846"/>
      <c r="C82" s="846"/>
      <c r="D82" s="846"/>
      <c r="E82" s="846"/>
      <c r="F82" s="846"/>
      <c r="G82" s="846"/>
      <c r="H82" s="847" t="s">
        <v>6</v>
      </c>
      <c r="I82" s="847"/>
      <c r="J82" s="847"/>
      <c r="K82" s="847"/>
      <c r="L82" s="848">
        <f>+L64+L56+L53+L49+L48+L67+L75</f>
        <v>32.5</v>
      </c>
      <c r="M82" s="848"/>
      <c r="N82" s="848"/>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850" t="s">
        <v>81</v>
      </c>
      <c r="B97" s="694"/>
      <c r="C97" s="694"/>
      <c r="D97" s="694"/>
      <c r="E97" s="695"/>
      <c r="F97" s="851"/>
      <c r="G97" s="673"/>
      <c r="H97" s="673"/>
      <c r="I97" s="673"/>
      <c r="J97" s="673"/>
      <c r="K97" s="673"/>
      <c r="L97" s="673"/>
      <c r="M97" s="673"/>
      <c r="N97" s="674"/>
      <c r="O97" s="6"/>
      <c r="P97" s="10"/>
    </row>
    <row r="98" spans="1:16" ht="159" customHeight="1">
      <c r="A98" s="852" t="s">
        <v>123</v>
      </c>
      <c r="B98" s="852"/>
      <c r="C98" s="852"/>
      <c r="D98" s="852"/>
      <c r="E98" s="852"/>
      <c r="F98" s="853" t="s">
        <v>82</v>
      </c>
      <c r="G98" s="853"/>
      <c r="H98" s="853"/>
      <c r="I98" s="853"/>
      <c r="J98" s="853"/>
      <c r="K98" s="853"/>
      <c r="L98" s="853"/>
      <c r="M98" s="853"/>
      <c r="N98" s="853"/>
      <c r="O98" s="6"/>
      <c r="P98" s="10"/>
    </row>
    <row r="99" spans="1:16" ht="213" customHeight="1">
      <c r="A99" s="856"/>
      <c r="B99" s="670"/>
      <c r="C99" s="670"/>
      <c r="D99" s="670"/>
      <c r="E99" s="671"/>
      <c r="F99" s="851"/>
      <c r="G99" s="673"/>
      <c r="H99" s="673"/>
      <c r="I99" s="673"/>
      <c r="J99" s="673"/>
      <c r="K99" s="673"/>
      <c r="L99" s="673"/>
      <c r="M99" s="674"/>
      <c r="N99" s="213"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212"/>
      <c r="B101" s="857" t="s">
        <v>141</v>
      </c>
      <c r="C101" s="677"/>
      <c r="D101" s="678"/>
      <c r="E101" s="211" t="s">
        <v>88</v>
      </c>
      <c r="F101" s="210" t="s">
        <v>89</v>
      </c>
      <c r="G101" s="209" t="s">
        <v>105</v>
      </c>
      <c r="H101" s="202"/>
      <c r="I101" s="648"/>
      <c r="J101" s="648"/>
      <c r="K101" s="648"/>
      <c r="L101" s="648"/>
      <c r="M101" s="648"/>
      <c r="N101" s="648"/>
      <c r="O101" s="76"/>
    </row>
    <row r="102" spans="1:16" ht="46.5" customHeight="1">
      <c r="A102" s="207">
        <v>1</v>
      </c>
      <c r="B102" s="849" t="s">
        <v>136</v>
      </c>
      <c r="C102" s="849"/>
      <c r="D102" s="849"/>
      <c r="E102" s="208">
        <v>16065000</v>
      </c>
      <c r="F102" s="208">
        <v>16065000</v>
      </c>
      <c r="G102" s="205" t="str">
        <f>+IF(F102&gt;E102, "CAUSAL DE RECHAZO M", "CUMPLE")</f>
        <v>CUMPLE</v>
      </c>
      <c r="H102" s="204" t="s">
        <v>6</v>
      </c>
      <c r="O102" s="6"/>
      <c r="P102" s="10"/>
    </row>
    <row r="103" spans="1:16" ht="57.75" customHeight="1">
      <c r="A103" s="207">
        <v>2</v>
      </c>
      <c r="B103" s="849" t="s">
        <v>137</v>
      </c>
      <c r="C103" s="849"/>
      <c r="D103" s="849"/>
      <c r="E103" s="208">
        <v>376740000</v>
      </c>
      <c r="F103" s="208">
        <v>376740000</v>
      </c>
      <c r="G103" s="205" t="str">
        <f>+IF(F103&gt;E103, "CAUSAL DE RECHAZO M", "CUMPLE")</f>
        <v>CUMPLE</v>
      </c>
      <c r="H103" s="204" t="s">
        <v>6</v>
      </c>
      <c r="N103" s="7"/>
      <c r="O103" s="10"/>
      <c r="P103" s="10"/>
    </row>
    <row r="104" spans="1:16" ht="39" customHeight="1">
      <c r="A104" s="207">
        <v>3</v>
      </c>
      <c r="B104" s="849" t="s">
        <v>138</v>
      </c>
      <c r="C104" s="849"/>
      <c r="D104" s="849"/>
      <c r="E104" s="208">
        <v>105000000</v>
      </c>
      <c r="F104" s="208">
        <v>105000000</v>
      </c>
      <c r="G104" s="205" t="str">
        <f>+IF(F104&gt;E104, "CAUSAL DE RECHAZO M", "CUMPLE")</f>
        <v>CUMPLE</v>
      </c>
      <c r="H104" s="204" t="s">
        <v>6</v>
      </c>
    </row>
    <row r="105" spans="1:16" ht="39" customHeight="1">
      <c r="A105" s="207">
        <v>4</v>
      </c>
      <c r="B105" s="649" t="s">
        <v>140</v>
      </c>
      <c r="C105" s="650"/>
      <c r="D105" s="651"/>
      <c r="E105" s="208">
        <v>77258613</v>
      </c>
      <c r="F105" s="208">
        <v>77258613</v>
      </c>
      <c r="G105" s="205" t="str">
        <f>+IF(F105&gt;E105, "CAUSAL DE RECHAZO M", "CUMPLE")</f>
        <v>CUMPLE</v>
      </c>
      <c r="H105" s="204" t="s">
        <v>6</v>
      </c>
    </row>
    <row r="106" spans="1:16" ht="46.5" customHeight="1">
      <c r="A106" s="207">
        <v>5</v>
      </c>
      <c r="B106" s="854" t="s">
        <v>84</v>
      </c>
      <c r="C106" s="854"/>
      <c r="D106" s="854"/>
      <c r="E106" s="206">
        <v>684325699</v>
      </c>
      <c r="F106" s="206">
        <v>684325699</v>
      </c>
      <c r="G106" s="205" t="str">
        <f>+IF(F106&gt;E106, "CAUSAL DE RECHAZO L", "CUMPLE")</f>
        <v>CUMPLE</v>
      </c>
      <c r="H106" s="204" t="s">
        <v>6</v>
      </c>
    </row>
    <row r="107" spans="1:16" ht="99" customHeight="1">
      <c r="E107" s="855" t="s">
        <v>90</v>
      </c>
      <c r="F107" s="855"/>
      <c r="G107" s="855"/>
      <c r="H107" s="204"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A75:K80"/>
    <mergeCell ref="L75:N80"/>
    <mergeCell ref="A81:N81"/>
    <mergeCell ref="A82:G82"/>
    <mergeCell ref="H82:K82"/>
    <mergeCell ref="L82:N82"/>
    <mergeCell ref="B102:D102"/>
    <mergeCell ref="A83:N83"/>
    <mergeCell ref="A84:N84"/>
    <mergeCell ref="A97:E97"/>
    <mergeCell ref="F97:N97"/>
    <mergeCell ref="A98:E98"/>
    <mergeCell ref="F98:N98"/>
    <mergeCell ref="A63:K64"/>
    <mergeCell ref="L63:N63"/>
    <mergeCell ref="L64:N64"/>
    <mergeCell ref="A65:N65"/>
    <mergeCell ref="A66:N66"/>
    <mergeCell ref="A67:K72"/>
    <mergeCell ref="L67:N72"/>
    <mergeCell ref="A73:N73"/>
    <mergeCell ref="A74:N74"/>
    <mergeCell ref="A56:B59"/>
    <mergeCell ref="C56:K56"/>
    <mergeCell ref="L56:N60"/>
    <mergeCell ref="C57:K57"/>
    <mergeCell ref="C58:K58"/>
    <mergeCell ref="C59:K59"/>
    <mergeCell ref="A60:B60"/>
    <mergeCell ref="C60:K60"/>
    <mergeCell ref="A62:N62"/>
    <mergeCell ref="A48:K48"/>
    <mergeCell ref="L48:N48"/>
    <mergeCell ref="A49:K49"/>
    <mergeCell ref="L49:N49"/>
    <mergeCell ref="A51:N51"/>
    <mergeCell ref="A52:K53"/>
    <mergeCell ref="L52:N52"/>
    <mergeCell ref="L53:N53"/>
    <mergeCell ref="A55:N55"/>
    <mergeCell ref="A40:B40"/>
    <mergeCell ref="D40:E40"/>
    <mergeCell ref="A42:N42"/>
    <mergeCell ref="A43:K43"/>
    <mergeCell ref="L43:N43"/>
    <mergeCell ref="A44:K44"/>
    <mergeCell ref="L44:N44"/>
    <mergeCell ref="A46:N46"/>
    <mergeCell ref="A47:K47"/>
    <mergeCell ref="L47:N47"/>
    <mergeCell ref="A38:D39"/>
    <mergeCell ref="E38:L38"/>
    <mergeCell ref="M38:N38"/>
    <mergeCell ref="E39:L39"/>
    <mergeCell ref="M39:N39"/>
    <mergeCell ref="B27:G27"/>
    <mergeCell ref="H27:I27"/>
    <mergeCell ref="J27:K27"/>
    <mergeCell ref="L27:N27"/>
    <mergeCell ref="A29:N29"/>
    <mergeCell ref="A31:G31"/>
    <mergeCell ref="H31:N31"/>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10:G10"/>
    <mergeCell ref="A11:G11"/>
    <mergeCell ref="A12:G12"/>
    <mergeCell ref="H19:J19"/>
    <mergeCell ref="K19:N19"/>
    <mergeCell ref="H20:I20"/>
    <mergeCell ref="H24:I24"/>
    <mergeCell ref="K24:M26"/>
    <mergeCell ref="N24:N26"/>
    <mergeCell ref="H25:I25"/>
    <mergeCell ref="H26:I26"/>
    <mergeCell ref="A1:N1"/>
    <mergeCell ref="A2:N2"/>
    <mergeCell ref="A3:N3"/>
    <mergeCell ref="A4:G4"/>
    <mergeCell ref="A5:G5"/>
    <mergeCell ref="A6:G6"/>
    <mergeCell ref="A7:G7"/>
    <mergeCell ref="A8:G8"/>
    <mergeCell ref="A9:G9"/>
  </mergeCells>
  <conditionalFormatting sqref="H82:K82">
    <cfRule type="containsText" dxfId="996" priority="54" operator="containsText" text="SUBSANAR">
      <formula>NOT(ISERROR(SEARCH("SUBSANAR",H82)))</formula>
    </cfRule>
  </conditionalFormatting>
  <conditionalFormatting sqref="H82:L82 N41:O41 H4:H16 O42">
    <cfRule type="cellIs" dxfId="995" priority="66" operator="equal">
      <formula>"NO CUMPLE"</formula>
    </cfRule>
    <cfRule type="cellIs" dxfId="994" priority="67" operator="equal">
      <formula>"CUMPLE"</formula>
    </cfRule>
    <cfRule type="cellIs" dxfId="993" priority="68" operator="equal">
      <formula>100</formula>
    </cfRule>
  </conditionalFormatting>
  <conditionalFormatting sqref="L44">
    <cfRule type="cellIs" dxfId="992" priority="72" operator="equal">
      <formula>"NO CUMPLE"</formula>
    </cfRule>
    <cfRule type="cellIs" dxfId="991" priority="73" operator="equal">
      <formula>"CUMPLE"</formula>
    </cfRule>
    <cfRule type="cellIs" dxfId="990" priority="74" operator="equal">
      <formula>100</formula>
    </cfRule>
  </conditionalFormatting>
  <conditionalFormatting sqref="L48:L49">
    <cfRule type="cellIs" dxfId="989" priority="78" operator="equal">
      <formula>"NO CUMPLE"</formula>
    </cfRule>
    <cfRule type="cellIs" dxfId="988" priority="79" operator="equal">
      <formula>"CUMPLE"</formula>
    </cfRule>
    <cfRule type="cellIs" dxfId="987" priority="80" operator="equal">
      <formula>100</formula>
    </cfRule>
  </conditionalFormatting>
  <conditionalFormatting sqref="L53">
    <cfRule type="cellIs" dxfId="986" priority="58" operator="equal">
      <formula>"NO CUMPLE"</formula>
    </cfRule>
    <cfRule type="cellIs" dxfId="985" priority="59" operator="equal">
      <formula>"CUMPLE"</formula>
    </cfRule>
    <cfRule type="cellIs" dxfId="984" priority="60" operator="equal">
      <formula>100</formula>
    </cfRule>
  </conditionalFormatting>
  <conditionalFormatting sqref="L56">
    <cfRule type="cellIs" dxfId="983" priority="69" operator="equal">
      <formula>"NO CUMPLE"</formula>
    </cfRule>
    <cfRule type="cellIs" dxfId="982" priority="70" operator="equal">
      <formula>"CUMPLE"</formula>
    </cfRule>
    <cfRule type="cellIs" dxfId="981" priority="71" operator="equal">
      <formula>100</formula>
    </cfRule>
  </conditionalFormatting>
  <conditionalFormatting sqref="L64">
    <cfRule type="cellIs" dxfId="980" priority="55" operator="equal">
      <formula>"NO CUMPLE"</formula>
    </cfRule>
    <cfRule type="cellIs" dxfId="979" priority="56" operator="equal">
      <formula>"CUMPLE"</formula>
    </cfRule>
    <cfRule type="cellIs" dxfId="978" priority="57" operator="equal">
      <formula>100</formula>
    </cfRule>
  </conditionalFormatting>
  <conditionalFormatting sqref="N21:N23">
    <cfRule type="cellIs" dxfId="977" priority="61" operator="equal">
      <formula>"NO"</formula>
    </cfRule>
    <cfRule type="cellIs" dxfId="976" priority="62" operator="equal">
      <formula>"SI"</formula>
    </cfRule>
  </conditionalFormatting>
  <conditionalFormatting sqref="N24">
    <cfRule type="cellIs" dxfId="975" priority="63" operator="equal">
      <formula>"NO CUMPLE"</formula>
    </cfRule>
    <cfRule type="cellIs" dxfId="974" priority="64" operator="equal">
      <formula>"CUMPLE"</formula>
    </cfRule>
    <cfRule type="cellIs" dxfId="973" priority="65" operator="equal">
      <formula>100</formula>
    </cfRule>
  </conditionalFormatting>
  <conditionalFormatting sqref="N39">
    <cfRule type="cellIs" dxfId="972" priority="84" operator="equal">
      <formula>"NO CUMPLE"</formula>
    </cfRule>
    <cfRule type="cellIs" dxfId="971" priority="85" operator="equal">
      <formula>"CUMPLE"</formula>
    </cfRule>
    <cfRule type="cellIs" dxfId="970" priority="86" operator="equal">
      <formula>100</formula>
    </cfRule>
  </conditionalFormatting>
  <conditionalFormatting sqref="N45:O45">
    <cfRule type="cellIs" dxfId="969" priority="81" operator="equal">
      <formula>"NO CUMPLE"</formula>
    </cfRule>
    <cfRule type="cellIs" dxfId="968" priority="82" operator="equal">
      <formula>"CUMPLE"</formula>
    </cfRule>
    <cfRule type="cellIs" dxfId="967" priority="83" operator="equal">
      <formula>100</formula>
    </cfRule>
  </conditionalFormatting>
  <conditionalFormatting sqref="O48:O49">
    <cfRule type="cellIs" dxfId="966" priority="75" operator="equal">
      <formula>"NO CUMPLE"</formula>
    </cfRule>
    <cfRule type="cellIs" dxfId="965" priority="76" operator="equal">
      <formula>"CUMPLE"</formula>
    </cfRule>
    <cfRule type="cellIs" dxfId="964" priority="77" operator="equal">
      <formula>100</formula>
    </cfRule>
  </conditionalFormatting>
  <conditionalFormatting sqref="I33:J35">
    <cfRule type="cellIs" dxfId="963" priority="53" stopIfTrue="1" operator="greaterThan">
      <formula>0</formula>
    </cfRule>
  </conditionalFormatting>
  <conditionalFormatting sqref="N99">
    <cfRule type="cellIs" dxfId="962" priority="50" operator="equal">
      <formula>"NO CUMPLE"</formula>
    </cfRule>
    <cfRule type="cellIs" dxfId="961" priority="51" operator="equal">
      <formula>"CUMPLE"</formula>
    </cfRule>
    <cfRule type="cellIs" dxfId="960" priority="52" operator="equal">
      <formula>100</formula>
    </cfRule>
  </conditionalFormatting>
  <conditionalFormatting sqref="H102:H106">
    <cfRule type="cellIs" dxfId="959" priority="47" operator="equal">
      <formula>"NO CUMPLE"</formula>
    </cfRule>
    <cfRule type="cellIs" dxfId="958" priority="48" operator="equal">
      <formula>"CUMPLE"</formula>
    </cfRule>
    <cfRule type="cellIs" dxfId="957" priority="49" operator="equal">
      <formula>100</formula>
    </cfRule>
  </conditionalFormatting>
  <conditionalFormatting sqref="H107">
    <cfRule type="cellIs" dxfId="956" priority="44" operator="equal">
      <formula>"NO CUMPLE"</formula>
    </cfRule>
    <cfRule type="cellIs" dxfId="955" priority="45" operator="equal">
      <formula>"CUMPLE"</formula>
    </cfRule>
    <cfRule type="cellIs" dxfId="954" priority="46" operator="equal">
      <formula>100</formula>
    </cfRule>
  </conditionalFormatting>
  <conditionalFormatting sqref="G102:G106">
    <cfRule type="cellIs" dxfId="953" priority="43" operator="equal">
      <formula>"CAUSAL DE RECHAZO L"</formula>
    </cfRule>
  </conditionalFormatting>
  <conditionalFormatting sqref="H6">
    <cfRule type="cellIs" dxfId="952" priority="40" operator="equal">
      <formula>"NO CUMPLE"</formula>
    </cfRule>
    <cfRule type="cellIs" dxfId="951" priority="41" operator="equal">
      <formula>"CUMPLE"</formula>
    </cfRule>
    <cfRule type="cellIs" dxfId="950" priority="42" operator="equal">
      <formula>100</formula>
    </cfRule>
  </conditionalFormatting>
  <conditionalFormatting sqref="G33">
    <cfRule type="cellIs" dxfId="949" priority="37" operator="equal">
      <formula>"NO CUMPLE"</formula>
    </cfRule>
    <cfRule type="cellIs" dxfId="948" priority="38" operator="equal">
      <formula>"CUMPLE"</formula>
    </cfRule>
    <cfRule type="cellIs" dxfId="947" priority="39" operator="equal">
      <formula>100</formula>
    </cfRule>
  </conditionalFormatting>
  <conditionalFormatting sqref="G35:G37">
    <cfRule type="cellIs" dxfId="946" priority="34" operator="equal">
      <formula>"NO CUMPLE"</formula>
    </cfRule>
    <cfRule type="cellIs" dxfId="945" priority="35" operator="equal">
      <formula>"CUMPLE"</formula>
    </cfRule>
    <cfRule type="cellIs" dxfId="944" priority="36" operator="equal">
      <formula>100</formula>
    </cfRule>
  </conditionalFormatting>
  <conditionalFormatting sqref="F33">
    <cfRule type="cellIs" dxfId="943" priority="31" operator="equal">
      <formula>"NO CUMPLE"</formula>
    </cfRule>
    <cfRule type="cellIs" dxfId="942" priority="32" operator="equal">
      <formula>"CUMPLE"</formula>
    </cfRule>
    <cfRule type="cellIs" dxfId="941" priority="33" operator="equal">
      <formula>100</formula>
    </cfRule>
  </conditionalFormatting>
  <conditionalFormatting sqref="F35:F37">
    <cfRule type="cellIs" dxfId="940" priority="28" operator="equal">
      <formula>"NO CUMPLE"</formula>
    </cfRule>
    <cfRule type="cellIs" dxfId="939" priority="29" operator="equal">
      <formula>"CUMPLE"</formula>
    </cfRule>
    <cfRule type="cellIs" dxfId="938" priority="30" operator="equal">
      <formula>100</formula>
    </cfRule>
  </conditionalFormatting>
  <conditionalFormatting sqref="F40">
    <cfRule type="cellIs" dxfId="937" priority="25" operator="equal">
      <formula>"NO CUMPLE"</formula>
    </cfRule>
    <cfRule type="cellIs" dxfId="936" priority="26" operator="equal">
      <formula>"CUMPLE"</formula>
    </cfRule>
    <cfRule type="cellIs" dxfId="935" priority="27" operator="equal">
      <formula>100</formula>
    </cfRule>
  </conditionalFormatting>
  <conditionalFormatting sqref="N33">
    <cfRule type="cellIs" dxfId="934" priority="22" operator="equal">
      <formula>"NO CUMPLE"</formula>
    </cfRule>
    <cfRule type="cellIs" dxfId="933" priority="23" operator="equal">
      <formula>"CUMPLE"</formula>
    </cfRule>
    <cfRule type="cellIs" dxfId="932" priority="24" operator="equal">
      <formula>100</formula>
    </cfRule>
  </conditionalFormatting>
  <conditionalFormatting sqref="N37">
    <cfRule type="cellIs" dxfId="931" priority="19" operator="equal">
      <formula>"NO CUMPLE"</formula>
    </cfRule>
    <cfRule type="cellIs" dxfId="930" priority="20" operator="equal">
      <formula>"CUMPLE"</formula>
    </cfRule>
    <cfRule type="cellIs" dxfId="929" priority="21" operator="equal">
      <formula>100</formula>
    </cfRule>
  </conditionalFormatting>
  <conditionalFormatting sqref="N40">
    <cfRule type="cellIs" dxfId="928" priority="16" operator="equal">
      <formula>"NO CUMPLE"</formula>
    </cfRule>
    <cfRule type="cellIs" dxfId="927" priority="17" operator="equal">
      <formula>"CUMPLE"</formula>
    </cfRule>
    <cfRule type="cellIs" dxfId="926" priority="18" operator="equal">
      <formula>100</formula>
    </cfRule>
  </conditionalFormatting>
  <conditionalFormatting sqref="G40">
    <cfRule type="cellIs" dxfId="925" priority="13" operator="equal">
      <formula>"NO CUMPLE"</formula>
    </cfRule>
    <cfRule type="cellIs" dxfId="924" priority="14" operator="equal">
      <formula>"CUMPLE"</formula>
    </cfRule>
    <cfRule type="cellIs" dxfId="923" priority="15" operator="equal">
      <formula>100</formula>
    </cfRule>
  </conditionalFormatting>
  <conditionalFormatting sqref="G34">
    <cfRule type="cellIs" dxfId="922" priority="10" operator="equal">
      <formula>"NO CUMPLE"</formula>
    </cfRule>
    <cfRule type="cellIs" dxfId="921" priority="11" operator="equal">
      <formula>"CUMPLE"</formula>
    </cfRule>
    <cfRule type="cellIs" dxfId="920" priority="12" operator="equal">
      <formula>100</formula>
    </cfRule>
  </conditionalFormatting>
  <conditionalFormatting sqref="F34">
    <cfRule type="cellIs" dxfId="919" priority="7" operator="equal">
      <formula>"NO CUMPLE"</formula>
    </cfRule>
    <cfRule type="cellIs" dxfId="918" priority="8" operator="equal">
      <formula>"CUMPLE"</formula>
    </cfRule>
    <cfRule type="cellIs" dxfId="917" priority="9" operator="equal">
      <formula>100</formula>
    </cfRule>
  </conditionalFormatting>
  <conditionalFormatting sqref="BA34">
    <cfRule type="cellIs" dxfId="916" priority="4" operator="equal">
      <formula>"NO CUMPLE"</formula>
    </cfRule>
    <cfRule type="cellIs" dxfId="915" priority="5" operator="equal">
      <formula>"CUMPLE"</formula>
    </cfRule>
    <cfRule type="cellIs" dxfId="914" priority="6" operator="equal">
      <formula>100</formula>
    </cfRule>
  </conditionalFormatting>
  <conditionalFormatting sqref="N34:N36">
    <cfRule type="cellIs" dxfId="913" priority="1" operator="equal">
      <formula>"NO CUMPLE"</formula>
    </cfRule>
    <cfRule type="cellIs" dxfId="912" priority="2" operator="equal">
      <formula>"CUMPLE"</formula>
    </cfRule>
    <cfRule type="cellIs" dxfId="911" priority="3" operator="equal">
      <formula>100</formula>
    </cfRule>
  </conditionalFormatting>
  <dataValidations count="10">
    <dataValidation type="list" allowBlank="1" showInputMessage="1" showErrorMessage="1" sqref="H82:K82" xr:uid="{00000000-0002-0000-2700-000000000000}">
      <formula1>$Q$23:$Q$25</formula1>
    </dataValidation>
    <dataValidation type="list" allowBlank="1" showInputMessage="1" showErrorMessage="1" sqref="L53:N53 L64:N64" xr:uid="{00000000-0002-0000-2700-000001000000}">
      <formula1>$T$1:$T$3</formula1>
    </dataValidation>
    <dataValidation type="list" allowBlank="1" showInputMessage="1" showErrorMessage="1" sqref="N45 N24 H102:H107 N99 H4:H16 BA34 N33:N37 F33:G37" xr:uid="{00000000-0002-0000-2700-000002000000}">
      <formula1>$Q$2:$Q$3</formula1>
    </dataValidation>
    <dataValidation type="list" allowBlank="1" showInputMessage="1" showErrorMessage="1" sqref="U1:U2" xr:uid="{00000000-0002-0000-2700-000003000000}">
      <formula1>$U$1:$U$2</formula1>
    </dataValidation>
    <dataValidation type="list" allowBlank="1" showInputMessage="1" showErrorMessage="1" sqref="L56" xr:uid="{00000000-0002-0000-2700-000004000000}">
      <formula1>$U$1:$U$3</formula1>
    </dataValidation>
    <dataValidation type="list" allowBlank="1" showInputMessage="1" showErrorMessage="1" error="SELECCIONE EL PRESUPUESTO A EVALUAR, EN LA LISTA DESPEGABLE._x000a_" sqref="H28:J28" xr:uid="{00000000-0002-0000-2700-000005000000}">
      <formula1>$A$96:$A$106</formula1>
    </dataValidation>
    <dataValidation type="list" allowBlank="1" showInputMessage="1" showErrorMessage="1" sqref="L48:L49" xr:uid="{00000000-0002-0000-2700-000006000000}">
      <formula1>$Q$19:$Q$21</formula1>
    </dataValidation>
    <dataValidation type="list" allowBlank="1" showInputMessage="1" showErrorMessage="1" error="debe ser.. CUMPLE O NO CUMPLE" sqref="L44" xr:uid="{00000000-0002-0000-2700-000007000000}">
      <formula1>$Q$2:$Q$3</formula1>
    </dataValidation>
    <dataValidation type="list" allowBlank="1" showInputMessage="1" showErrorMessage="1" sqref="N21:N23" xr:uid="{00000000-0002-0000-2700-000008000000}">
      <formula1>$R$2:$R$3</formula1>
    </dataValidation>
    <dataValidation type="list" allowBlank="1" showInputMessage="1" showErrorMessage="1" error="SELECCIONE A QUIEN CORRESPONDE ESTA EXPERIENCIA (INTEGRANTE)_x000a_" sqref="H33:H37" xr:uid="{00000000-0002-0000-2700-000009000000}">
      <formula1>$V$21:$V$25</formula1>
    </dataValidation>
  </dataValidations>
  <pageMargins left="0.7" right="0.7" top="0.75" bottom="0.75" header="0.3" footer="0.3"/>
  <pageSetup scale="18" orientation="portrait" r:id="rId1"/>
  <colBreaks count="1" manualBreakCount="1">
    <brk id="14" max="1048575" man="1"/>
  </colBreaks>
  <drawing r:id="rId2"/>
  <legacyDrawing r:id="rId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00B050"/>
  </sheetPr>
  <dimension ref="A1:BE129"/>
  <sheetViews>
    <sheetView tabSelected="1" topLeftCell="A100" zoomScale="30" zoomScaleNormal="30" workbookViewId="0">
      <selection activeCell="F106" sqref="F106"/>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804" t="s">
        <v>0</v>
      </c>
      <c r="B1" s="804"/>
      <c r="C1" s="804"/>
      <c r="D1" s="804"/>
      <c r="E1" s="804"/>
      <c r="F1" s="804"/>
      <c r="G1" s="804"/>
      <c r="H1" s="804"/>
      <c r="I1" s="804"/>
      <c r="J1" s="804"/>
      <c r="K1" s="804"/>
      <c r="L1" s="804"/>
      <c r="M1" s="804"/>
      <c r="N1" s="804"/>
      <c r="O1" s="24"/>
      <c r="P1" s="24"/>
      <c r="Q1" s="24"/>
      <c r="R1" s="24"/>
      <c r="S1" s="24"/>
      <c r="T1" s="24">
        <v>1</v>
      </c>
      <c r="U1" s="24">
        <v>20</v>
      </c>
      <c r="V1" s="24">
        <v>5</v>
      </c>
    </row>
    <row r="2" spans="1:55" ht="23.25">
      <c r="A2" s="805" t="s">
        <v>132</v>
      </c>
      <c r="B2" s="805"/>
      <c r="C2" s="805"/>
      <c r="D2" s="805"/>
      <c r="E2" s="805"/>
      <c r="F2" s="805"/>
      <c r="G2" s="805"/>
      <c r="H2" s="805"/>
      <c r="I2" s="805"/>
      <c r="J2" s="805"/>
      <c r="K2" s="805"/>
      <c r="L2" s="805"/>
      <c r="M2" s="805"/>
      <c r="N2" s="805"/>
      <c r="O2" s="24"/>
      <c r="P2" s="24" t="s">
        <v>24</v>
      </c>
      <c r="Q2" s="24" t="s">
        <v>6</v>
      </c>
      <c r="R2" s="24" t="s">
        <v>24</v>
      </c>
      <c r="S2" s="24"/>
      <c r="T2" s="24">
        <v>0</v>
      </c>
      <c r="U2" s="24">
        <v>5</v>
      </c>
      <c r="V2" s="24">
        <v>0</v>
      </c>
    </row>
    <row r="3" spans="1:55" ht="71.25" customHeight="1">
      <c r="A3" s="806" t="str">
        <f>RESUMEN!B4</f>
        <v>Proceso 23001299 H3. REALIZAR LA INTERVENTORIA INTEGRAL AL MEJORAMIENTO DE LAS FRANJAS DE SEGURIDAD DE PISTA DEL AEROPUERTO ANTONIO NARIÑO DE PASTO, NARIÑO (VF).</v>
      </c>
      <c r="B3" s="806"/>
      <c r="C3" s="806"/>
      <c r="D3" s="806"/>
      <c r="E3" s="806"/>
      <c r="F3" s="806"/>
      <c r="G3" s="806"/>
      <c r="H3" s="806"/>
      <c r="I3" s="806"/>
      <c r="J3" s="806"/>
      <c r="K3" s="806"/>
      <c r="L3" s="806"/>
      <c r="M3" s="806"/>
      <c r="N3" s="806"/>
      <c r="O3" s="24"/>
      <c r="P3" s="24" t="s">
        <v>25</v>
      </c>
      <c r="Q3" s="24" t="s">
        <v>26</v>
      </c>
      <c r="R3" s="24" t="s">
        <v>25</v>
      </c>
      <c r="S3" s="24"/>
      <c r="T3" s="24" t="s">
        <v>27</v>
      </c>
      <c r="U3" s="24">
        <v>0</v>
      </c>
      <c r="V3" s="24"/>
      <c r="BA3"/>
      <c r="BB3"/>
      <c r="BC3"/>
    </row>
    <row r="4" spans="1:55" ht="29.25" hidden="1" customHeight="1">
      <c r="A4" s="807" t="s">
        <v>91</v>
      </c>
      <c r="B4" s="738"/>
      <c r="C4" s="738"/>
      <c r="D4" s="738"/>
      <c r="E4" s="738"/>
      <c r="F4" s="738"/>
      <c r="G4" s="739"/>
      <c r="H4" s="213" t="s">
        <v>6</v>
      </c>
      <c r="I4" s="269"/>
      <c r="J4" s="269"/>
      <c r="K4" s="269"/>
      <c r="L4" s="269"/>
      <c r="M4" s="269"/>
      <c r="N4" s="268"/>
      <c r="BA4"/>
      <c r="BB4"/>
      <c r="BC4"/>
    </row>
    <row r="5" spans="1:55" ht="29.25" hidden="1" customHeight="1">
      <c r="A5" s="807" t="s">
        <v>93</v>
      </c>
      <c r="B5" s="738"/>
      <c r="C5" s="738"/>
      <c r="D5" s="738"/>
      <c r="E5" s="738"/>
      <c r="F5" s="738"/>
      <c r="G5" s="739"/>
      <c r="H5" s="213" t="s">
        <v>6</v>
      </c>
      <c r="I5" s="269"/>
      <c r="J5" s="269"/>
      <c r="K5" s="269"/>
      <c r="L5" s="269"/>
      <c r="M5" s="269"/>
      <c r="N5" s="268"/>
      <c r="BA5"/>
      <c r="BB5"/>
      <c r="BC5"/>
    </row>
    <row r="6" spans="1:55" ht="29.25" hidden="1" customHeight="1">
      <c r="A6" s="807" t="s">
        <v>92</v>
      </c>
      <c r="B6" s="738"/>
      <c r="C6" s="738"/>
      <c r="D6" s="738"/>
      <c r="E6" s="738"/>
      <c r="F6" s="738"/>
      <c r="G6" s="739"/>
      <c r="H6" s="213" t="s">
        <v>6</v>
      </c>
      <c r="I6" s="269"/>
      <c r="J6" s="269"/>
      <c r="K6" s="269"/>
      <c r="L6" s="269"/>
      <c r="M6" s="269"/>
      <c r="N6" s="268"/>
      <c r="BA6"/>
      <c r="BB6"/>
      <c r="BC6"/>
    </row>
    <row r="7" spans="1:55" ht="29.25" hidden="1" customHeight="1">
      <c r="A7" s="807" t="s">
        <v>94</v>
      </c>
      <c r="B7" s="738"/>
      <c r="C7" s="738"/>
      <c r="D7" s="738"/>
      <c r="E7" s="738"/>
      <c r="F7" s="738"/>
      <c r="G7" s="739"/>
      <c r="H7" s="213" t="s">
        <v>6</v>
      </c>
      <c r="I7" s="269"/>
      <c r="J7" s="269"/>
      <c r="K7" s="269"/>
      <c r="L7" s="269"/>
      <c r="M7" s="269"/>
      <c r="N7" s="268"/>
      <c r="BA7"/>
      <c r="BB7"/>
      <c r="BC7"/>
    </row>
    <row r="8" spans="1:55" ht="29.25" hidden="1" customHeight="1">
      <c r="A8" s="807" t="s">
        <v>95</v>
      </c>
      <c r="B8" s="738"/>
      <c r="C8" s="738"/>
      <c r="D8" s="738"/>
      <c r="E8" s="738"/>
      <c r="F8" s="738"/>
      <c r="G8" s="739"/>
      <c r="H8" s="213"/>
      <c r="I8" s="269"/>
      <c r="J8" s="269"/>
      <c r="K8" s="269"/>
      <c r="L8" s="269"/>
      <c r="M8" s="269"/>
      <c r="N8" s="268"/>
      <c r="BA8"/>
      <c r="BB8"/>
      <c r="BC8"/>
    </row>
    <row r="9" spans="1:55" ht="29.25" hidden="1" customHeight="1">
      <c r="A9" s="807" t="s">
        <v>96</v>
      </c>
      <c r="B9" s="738"/>
      <c r="C9" s="738"/>
      <c r="D9" s="738"/>
      <c r="E9" s="738"/>
      <c r="F9" s="738"/>
      <c r="G9" s="739"/>
      <c r="H9" s="213"/>
      <c r="I9" s="269"/>
      <c r="J9" s="269"/>
      <c r="K9" s="269"/>
      <c r="L9" s="269"/>
      <c r="M9" s="269"/>
      <c r="N9" s="268"/>
      <c r="BA9"/>
      <c r="BB9"/>
      <c r="BC9"/>
    </row>
    <row r="10" spans="1:55" ht="29.25" hidden="1" customHeight="1">
      <c r="A10" s="808" t="s">
        <v>97</v>
      </c>
      <c r="B10" s="741"/>
      <c r="C10" s="741"/>
      <c r="D10" s="741"/>
      <c r="E10" s="741"/>
      <c r="F10" s="741"/>
      <c r="G10" s="742"/>
      <c r="H10" s="213" t="s">
        <v>6</v>
      </c>
      <c r="I10" s="269"/>
      <c r="J10" s="269"/>
      <c r="K10" s="269"/>
      <c r="L10" s="269"/>
      <c r="M10" s="269"/>
      <c r="N10" s="268"/>
      <c r="BA10" s="6"/>
      <c r="BB10" s="81"/>
    </row>
    <row r="11" spans="1:55" ht="29.25" hidden="1" customHeight="1">
      <c r="A11" s="808" t="s">
        <v>98</v>
      </c>
      <c r="B11" s="741"/>
      <c r="C11" s="741"/>
      <c r="D11" s="741"/>
      <c r="E11" s="741"/>
      <c r="F11" s="741"/>
      <c r="G11" s="742"/>
      <c r="H11" s="213" t="s">
        <v>6</v>
      </c>
      <c r="I11" s="269"/>
      <c r="J11" s="269"/>
      <c r="K11" s="269"/>
      <c r="L11" s="269"/>
      <c r="M11" s="269"/>
      <c r="N11" s="268"/>
      <c r="BA11" s="6"/>
      <c r="BB11" s="81"/>
    </row>
    <row r="12" spans="1:55" ht="29.25" hidden="1" customHeight="1">
      <c r="A12" s="807" t="s">
        <v>99</v>
      </c>
      <c r="B12" s="738"/>
      <c r="C12" s="738"/>
      <c r="D12" s="738"/>
      <c r="E12" s="738"/>
      <c r="F12" s="738"/>
      <c r="G12" s="739"/>
      <c r="H12" s="213" t="s">
        <v>6</v>
      </c>
      <c r="I12" s="269"/>
      <c r="J12" s="269"/>
      <c r="K12" s="269"/>
      <c r="L12" s="269"/>
      <c r="M12" s="269"/>
      <c r="N12" s="268"/>
      <c r="BA12" s="6"/>
      <c r="BB12" s="81"/>
    </row>
    <row r="13" spans="1:55" ht="29.25" hidden="1" customHeight="1">
      <c r="A13" s="807" t="s">
        <v>100</v>
      </c>
      <c r="B13" s="738"/>
      <c r="C13" s="738"/>
      <c r="D13" s="738"/>
      <c r="E13" s="738"/>
      <c r="F13" s="738"/>
      <c r="G13" s="739"/>
      <c r="H13" s="213" t="s">
        <v>6</v>
      </c>
      <c r="I13" s="269"/>
      <c r="J13" s="269"/>
      <c r="K13" s="269"/>
      <c r="L13" s="269"/>
      <c r="M13" s="269"/>
      <c r="N13" s="268"/>
      <c r="BA13" s="6"/>
      <c r="BB13" s="81"/>
    </row>
    <row r="14" spans="1:55" ht="29.25" hidden="1" customHeight="1">
      <c r="A14" s="807" t="s">
        <v>101</v>
      </c>
      <c r="B14" s="738"/>
      <c r="C14" s="738"/>
      <c r="D14" s="738"/>
      <c r="E14" s="738"/>
      <c r="F14" s="738"/>
      <c r="G14" s="739"/>
      <c r="H14" s="213"/>
      <c r="I14" s="269"/>
      <c r="J14" s="269"/>
      <c r="K14" s="269"/>
      <c r="L14" s="269"/>
      <c r="M14" s="269"/>
      <c r="N14" s="268"/>
      <c r="BA14" s="6"/>
      <c r="BB14" s="81"/>
    </row>
    <row r="15" spans="1:55" ht="29.25" hidden="1" customHeight="1">
      <c r="A15" s="808" t="s">
        <v>102</v>
      </c>
      <c r="B15" s="741"/>
      <c r="C15" s="741"/>
      <c r="D15" s="741"/>
      <c r="E15" s="741"/>
      <c r="F15" s="741"/>
      <c r="G15" s="742"/>
      <c r="H15" s="213" t="s">
        <v>6</v>
      </c>
      <c r="I15" s="269"/>
      <c r="J15" s="269"/>
      <c r="K15" s="269"/>
      <c r="L15" s="269"/>
      <c r="M15" s="269"/>
      <c r="N15" s="268"/>
      <c r="BA15" s="6"/>
      <c r="BB15" s="81"/>
    </row>
    <row r="16" spans="1:55" ht="29.25" hidden="1" customHeight="1">
      <c r="A16" s="808" t="s">
        <v>103</v>
      </c>
      <c r="B16" s="741"/>
      <c r="C16" s="741"/>
      <c r="D16" s="741"/>
      <c r="E16" s="741"/>
      <c r="F16" s="741"/>
      <c r="G16" s="742"/>
      <c r="H16" s="213" t="s">
        <v>6</v>
      </c>
      <c r="I16" s="269"/>
      <c r="J16" s="269"/>
      <c r="K16" s="269"/>
      <c r="L16" s="269"/>
      <c r="M16" s="269"/>
      <c r="N16" s="268"/>
      <c r="BA16" s="6"/>
      <c r="BB16" s="81"/>
    </row>
    <row r="17" spans="1:54" ht="29.25" hidden="1" customHeight="1">
      <c r="A17" s="272"/>
      <c r="B17" s="271"/>
      <c r="C17" s="271"/>
      <c r="D17" s="271"/>
      <c r="E17" s="271"/>
      <c r="F17" s="271"/>
      <c r="G17" s="270"/>
      <c r="H17" s="269"/>
      <c r="I17" s="269"/>
      <c r="J17" s="269"/>
      <c r="K17" s="269"/>
      <c r="L17" s="269"/>
      <c r="M17" s="269"/>
      <c r="N17" s="268"/>
      <c r="BA17" s="6"/>
      <c r="BB17" s="81"/>
    </row>
    <row r="18" spans="1:54" ht="51.75" customHeight="1">
      <c r="A18" s="816" t="s">
        <v>104</v>
      </c>
      <c r="B18" s="744"/>
      <c r="C18" s="744"/>
      <c r="D18" s="744"/>
      <c r="E18" s="744"/>
      <c r="F18" s="744"/>
      <c r="G18" s="744"/>
      <c r="H18" s="744"/>
      <c r="I18" s="744"/>
      <c r="J18" s="744"/>
      <c r="K18" s="744"/>
      <c r="L18" s="744"/>
      <c r="M18" s="744"/>
      <c r="N18" s="745"/>
      <c r="BA18" s="6"/>
      <c r="BB18" s="81"/>
    </row>
    <row r="19" spans="1:54" ht="26.25" customHeight="1">
      <c r="A19" s="817">
        <v>38</v>
      </c>
      <c r="B19" s="818" t="s">
        <v>265</v>
      </c>
      <c r="C19" s="819"/>
      <c r="D19" s="819"/>
      <c r="E19" s="819"/>
      <c r="F19" s="819"/>
      <c r="G19" s="819"/>
      <c r="H19" s="809" t="s">
        <v>28</v>
      </c>
      <c r="I19" s="809"/>
      <c r="J19" s="809"/>
      <c r="K19" s="810" t="s">
        <v>29</v>
      </c>
      <c r="L19" s="810"/>
      <c r="M19" s="810"/>
      <c r="N19" s="810"/>
      <c r="O19" s="24" t="str">
        <f>+H19</f>
        <v>APORTANTE DE LA EXPERIENCIA</v>
      </c>
      <c r="P19" s="24"/>
      <c r="Q19" s="24">
        <v>5</v>
      </c>
      <c r="R19" s="24"/>
      <c r="S19" s="24"/>
      <c r="T19" s="24"/>
      <c r="U19" s="24"/>
      <c r="V19" s="24"/>
      <c r="BA19" s="2" t="s">
        <v>264</v>
      </c>
    </row>
    <row r="20" spans="1:54" ht="38.25" customHeight="1">
      <c r="A20" s="817"/>
      <c r="B20" s="819"/>
      <c r="C20" s="819"/>
      <c r="D20" s="819"/>
      <c r="E20" s="819"/>
      <c r="F20" s="819"/>
      <c r="G20" s="819"/>
      <c r="H20" s="811" t="s">
        <v>30</v>
      </c>
      <c r="I20" s="811"/>
      <c r="J20" s="267" t="s">
        <v>31</v>
      </c>
      <c r="K20" s="821" t="s">
        <v>32</v>
      </c>
      <c r="L20" s="821"/>
      <c r="M20" s="821"/>
      <c r="N20" s="266" t="s">
        <v>33</v>
      </c>
      <c r="O20" s="24"/>
      <c r="P20" s="24"/>
      <c r="Q20" s="24" t="s">
        <v>27</v>
      </c>
      <c r="R20" s="24"/>
      <c r="S20" s="24"/>
      <c r="T20" s="24"/>
      <c r="U20" s="24"/>
      <c r="V20" s="24"/>
      <c r="BA20" s="119" t="s">
        <v>130</v>
      </c>
    </row>
    <row r="21" spans="1:54" ht="45" customHeight="1">
      <c r="A21" s="817"/>
      <c r="B21" s="819"/>
      <c r="C21" s="819"/>
      <c r="D21" s="819"/>
      <c r="E21" s="819"/>
      <c r="F21" s="819"/>
      <c r="G21" s="819"/>
      <c r="H21" s="822" t="s">
        <v>263</v>
      </c>
      <c r="I21" s="822"/>
      <c r="J21" s="262">
        <v>1</v>
      </c>
      <c r="K21" s="823" t="s">
        <v>34</v>
      </c>
      <c r="L21" s="823"/>
      <c r="M21" s="823"/>
      <c r="N21" s="262" t="s">
        <v>24</v>
      </c>
      <c r="O21" s="24" t="str">
        <f>+H21</f>
        <v>INGEOCIM S.A.S</v>
      </c>
      <c r="P21" s="24"/>
      <c r="Q21" s="24">
        <v>0</v>
      </c>
      <c r="R21" s="24"/>
      <c r="S21" s="24"/>
      <c r="T21" s="24"/>
      <c r="U21" s="24"/>
      <c r="V21" s="263" t="str">
        <f>+H21</f>
        <v>INGEOCIM S.A.S</v>
      </c>
      <c r="BA21" s="118"/>
    </row>
    <row r="22" spans="1:54" ht="32.25" customHeight="1">
      <c r="A22" s="817"/>
      <c r="B22" s="819"/>
      <c r="C22" s="819"/>
      <c r="D22" s="819"/>
      <c r="E22" s="819"/>
      <c r="F22" s="819"/>
      <c r="G22" s="819"/>
      <c r="H22" s="822"/>
      <c r="I22" s="822"/>
      <c r="J22" s="262"/>
      <c r="K22" s="823" t="s">
        <v>35</v>
      </c>
      <c r="L22" s="823"/>
      <c r="M22" s="823"/>
      <c r="N22" s="262" t="s">
        <v>24</v>
      </c>
      <c r="O22" s="24">
        <f>+H22</f>
        <v>0</v>
      </c>
      <c r="P22" s="24"/>
      <c r="Q22" s="24"/>
      <c r="R22" s="24"/>
      <c r="S22" s="24"/>
      <c r="T22" s="24"/>
      <c r="U22" s="24"/>
      <c r="V22" s="263">
        <f>+H22</f>
        <v>0</v>
      </c>
      <c r="BA22" s="118"/>
      <c r="BB22" s="2" t="s">
        <v>36</v>
      </c>
    </row>
    <row r="23" spans="1:54" ht="44.25" customHeight="1">
      <c r="A23" s="817"/>
      <c r="B23" s="819"/>
      <c r="C23" s="819"/>
      <c r="D23" s="819"/>
      <c r="E23" s="819"/>
      <c r="F23" s="819"/>
      <c r="G23" s="819"/>
      <c r="H23" s="822"/>
      <c r="I23" s="822"/>
      <c r="J23" s="262"/>
      <c r="K23" s="824" t="s">
        <v>37</v>
      </c>
      <c r="L23" s="824"/>
      <c r="M23" s="824"/>
      <c r="N23" s="262" t="s">
        <v>24</v>
      </c>
      <c r="O23" s="24">
        <f>+H23</f>
        <v>0</v>
      </c>
      <c r="P23" s="24"/>
      <c r="Q23" s="24" t="s">
        <v>38</v>
      </c>
      <c r="R23" s="24"/>
      <c r="S23" s="24"/>
      <c r="T23" s="24"/>
      <c r="U23" s="24"/>
      <c r="V23" s="263">
        <f>+H23</f>
        <v>0</v>
      </c>
      <c r="BA23" s="117"/>
    </row>
    <row r="24" spans="1:54" ht="20.100000000000001" customHeight="1">
      <c r="A24" s="817"/>
      <c r="B24" s="819"/>
      <c r="C24" s="819"/>
      <c r="D24" s="819"/>
      <c r="E24" s="819"/>
      <c r="F24" s="819"/>
      <c r="G24" s="819"/>
      <c r="H24" s="812"/>
      <c r="I24" s="812"/>
      <c r="J24" s="265"/>
      <c r="K24" s="813" t="s">
        <v>18</v>
      </c>
      <c r="L24" s="813"/>
      <c r="M24" s="813"/>
      <c r="N24" s="759" t="s">
        <v>6</v>
      </c>
      <c r="O24" s="24">
        <f>+H24</f>
        <v>0</v>
      </c>
      <c r="P24" s="24"/>
      <c r="Q24" s="24" t="s">
        <v>6</v>
      </c>
      <c r="R24" s="24"/>
      <c r="S24" s="24"/>
      <c r="T24" s="24"/>
      <c r="U24" s="24"/>
      <c r="V24" s="263">
        <f>+H24</f>
        <v>0</v>
      </c>
    </row>
    <row r="25" spans="1:54" ht="20.100000000000001" customHeight="1">
      <c r="A25" s="817"/>
      <c r="B25" s="819"/>
      <c r="C25" s="819"/>
      <c r="D25" s="819"/>
      <c r="E25" s="819"/>
      <c r="F25" s="819"/>
      <c r="G25" s="819"/>
      <c r="H25" s="814"/>
      <c r="I25" s="814"/>
      <c r="J25" s="264"/>
      <c r="K25" s="813"/>
      <c r="L25" s="813"/>
      <c r="M25" s="813"/>
      <c r="N25" s="760"/>
      <c r="O25" s="24">
        <f>+H25</f>
        <v>0</v>
      </c>
      <c r="P25" s="24"/>
      <c r="Q25" s="24" t="s">
        <v>26</v>
      </c>
      <c r="R25" s="24"/>
      <c r="S25" s="24"/>
      <c r="T25" s="24"/>
      <c r="U25" s="24"/>
      <c r="V25" s="263">
        <f>+H25</f>
        <v>0</v>
      </c>
    </row>
    <row r="26" spans="1:54" ht="23.25" customHeight="1">
      <c r="A26" s="817"/>
      <c r="B26" s="819"/>
      <c r="C26" s="819"/>
      <c r="D26" s="819"/>
      <c r="E26" s="819"/>
      <c r="F26" s="819"/>
      <c r="G26" s="819"/>
      <c r="H26" s="815" t="s">
        <v>39</v>
      </c>
      <c r="I26" s="815"/>
      <c r="J26" s="262">
        <f>+J21+J22+J23+J24+J25</f>
        <v>1</v>
      </c>
      <c r="K26" s="813"/>
      <c r="L26" s="813"/>
      <c r="M26" s="813"/>
      <c r="N26" s="550"/>
      <c r="O26" s="553"/>
      <c r="P26" s="553"/>
      <c r="Q26" s="553"/>
      <c r="R26" s="553"/>
      <c r="S26" s="553"/>
      <c r="T26" s="553"/>
      <c r="U26" s="24"/>
      <c r="V26" s="24"/>
      <c r="BA26" s="261">
        <v>0.5</v>
      </c>
      <c r="BB26" s="261"/>
    </row>
    <row r="27" spans="1:54" ht="110.25" customHeight="1">
      <c r="A27" s="260" t="s">
        <v>40</v>
      </c>
      <c r="B27" s="827" t="s">
        <v>121</v>
      </c>
      <c r="C27" s="726"/>
      <c r="D27" s="726"/>
      <c r="E27" s="726"/>
      <c r="F27" s="726"/>
      <c r="G27" s="727"/>
      <c r="H27" s="828" t="s">
        <v>87</v>
      </c>
      <c r="I27" s="729"/>
      <c r="J27" s="829">
        <v>684325699</v>
      </c>
      <c r="K27" s="731"/>
      <c r="L27" s="830">
        <f>J27/BB62</f>
        <v>526.40438384615379</v>
      </c>
      <c r="M27" s="733"/>
      <c r="N27" s="734"/>
      <c r="O27" s="24"/>
      <c r="P27" s="24"/>
      <c r="Q27" s="24"/>
      <c r="R27" s="24"/>
      <c r="S27" s="25"/>
      <c r="T27" s="24"/>
      <c r="U27" s="24"/>
      <c r="V27" s="24"/>
      <c r="BA27" s="259">
        <f>+L27*0.5</f>
        <v>263.2021919230769</v>
      </c>
      <c r="BB27" s="259"/>
    </row>
    <row r="28" spans="1:54" ht="23.25">
      <c r="A28" s="258"/>
      <c r="B28" s="257"/>
      <c r="C28" s="256"/>
      <c r="D28" s="256"/>
      <c r="E28" s="256"/>
      <c r="F28" s="255"/>
      <c r="G28" s="255"/>
      <c r="H28" s="254"/>
      <c r="I28" s="254"/>
      <c r="J28" s="254"/>
      <c r="K28" s="253"/>
      <c r="L28" s="252"/>
      <c r="M28" s="252"/>
      <c r="N28" s="252"/>
      <c r="S28" s="8"/>
      <c r="BA28" s="251" t="s">
        <v>74</v>
      </c>
      <c r="BB28" s="251" t="s">
        <v>75</v>
      </c>
    </row>
    <row r="29" spans="1:54" ht="23.25">
      <c r="A29" s="831" t="s">
        <v>41</v>
      </c>
      <c r="B29" s="831"/>
      <c r="C29" s="831"/>
      <c r="D29" s="831"/>
      <c r="E29" s="831"/>
      <c r="F29" s="831"/>
      <c r="G29" s="831"/>
      <c r="H29" s="831"/>
      <c r="I29" s="831"/>
      <c r="J29" s="831"/>
      <c r="K29" s="831"/>
      <c r="L29" s="831"/>
      <c r="M29" s="831"/>
      <c r="N29" s="831"/>
      <c r="BA29" s="215">
        <v>1990</v>
      </c>
      <c r="BB29" s="214">
        <v>41025</v>
      </c>
    </row>
    <row r="30" spans="1:54" ht="29.25" customHeight="1">
      <c r="A30" s="820" t="s">
        <v>42</v>
      </c>
      <c r="B30" s="820"/>
      <c r="C30" s="820"/>
      <c r="D30" s="820"/>
      <c r="E30" s="820"/>
      <c r="F30" s="820"/>
      <c r="G30" s="820"/>
      <c r="H30" s="820"/>
      <c r="I30" s="820"/>
      <c r="J30" s="820"/>
      <c r="K30" s="820"/>
      <c r="L30" s="820"/>
      <c r="M30" s="820"/>
      <c r="N30" s="820"/>
      <c r="BA30" s="215">
        <v>1991</v>
      </c>
      <c r="BB30" s="214">
        <v>51716</v>
      </c>
    </row>
    <row r="31" spans="1:54" ht="286.5" customHeight="1">
      <c r="A31" s="832" t="s">
        <v>133</v>
      </c>
      <c r="B31" s="832"/>
      <c r="C31" s="832"/>
      <c r="D31" s="832"/>
      <c r="E31" s="832"/>
      <c r="F31" s="832"/>
      <c r="G31" s="832"/>
      <c r="H31" s="833" t="s">
        <v>134</v>
      </c>
      <c r="I31" s="833"/>
      <c r="J31" s="833"/>
      <c r="K31" s="833"/>
      <c r="L31" s="833"/>
      <c r="M31" s="833"/>
      <c r="N31" s="833"/>
      <c r="S31" s="11"/>
      <c r="T31" s="560"/>
      <c r="BA31" s="215">
        <v>1993</v>
      </c>
      <c r="BB31" s="214">
        <v>81510</v>
      </c>
    </row>
    <row r="32" spans="1:54" s="61" customFormat="1" ht="63.75" customHeight="1" thickBot="1">
      <c r="A32" s="250" t="s">
        <v>119</v>
      </c>
      <c r="B32" s="250" t="s">
        <v>43</v>
      </c>
      <c r="C32" s="248" t="s">
        <v>44</v>
      </c>
      <c r="D32" s="248" t="s">
        <v>45</v>
      </c>
      <c r="E32" s="248" t="s">
        <v>46</v>
      </c>
      <c r="F32" s="249" t="s">
        <v>86</v>
      </c>
      <c r="G32" s="248" t="s">
        <v>47</v>
      </c>
      <c r="H32" s="248" t="s">
        <v>48</v>
      </c>
      <c r="I32" s="248" t="s">
        <v>79</v>
      </c>
      <c r="J32" s="248" t="s">
        <v>49</v>
      </c>
      <c r="K32" s="248" t="s">
        <v>50</v>
      </c>
      <c r="L32" s="248" t="s">
        <v>51</v>
      </c>
      <c r="M32" s="248" t="s">
        <v>52</v>
      </c>
      <c r="N32" s="248" t="s">
        <v>18</v>
      </c>
      <c r="O32" s="59"/>
      <c r="P32" s="59"/>
      <c r="Q32" s="15">
        <f>L27/2</f>
        <v>263.2021919230769</v>
      </c>
      <c r="R32" s="15" t="s">
        <v>53</v>
      </c>
      <c r="S32" s="12"/>
      <c r="T32" s="560"/>
      <c r="BA32" s="215">
        <v>1994</v>
      </c>
      <c r="BB32" s="214">
        <v>98700</v>
      </c>
    </row>
    <row r="33" spans="1:55" ht="141.75" customHeight="1" thickBot="1">
      <c r="A33" s="247" t="s">
        <v>255</v>
      </c>
      <c r="B33" s="244" t="s">
        <v>262</v>
      </c>
      <c r="C33" s="245">
        <v>54</v>
      </c>
      <c r="D33" s="244" t="s">
        <v>244</v>
      </c>
      <c r="E33" s="244" t="s">
        <v>261</v>
      </c>
      <c r="F33" s="230" t="s">
        <v>6</v>
      </c>
      <c r="G33" s="230" t="s">
        <v>6</v>
      </c>
      <c r="H33" s="244" t="s">
        <v>252</v>
      </c>
      <c r="I33" s="276">
        <v>38357</v>
      </c>
      <c r="J33" s="276">
        <v>38594</v>
      </c>
      <c r="K33" s="239">
        <v>676.19</v>
      </c>
      <c r="L33" s="238">
        <v>1</v>
      </c>
      <c r="M33" s="237">
        <f>IF(AND(F33="CUMPLE",G33="CUMPLE"),(K33*L33),0)</f>
        <v>676.19</v>
      </c>
      <c r="N33" s="230" t="s">
        <v>6</v>
      </c>
      <c r="O33" s="4"/>
      <c r="P33" s="4"/>
      <c r="Q33" s="16" t="str">
        <f>+IF(OR(N33="CUMPLE")*AND(M33&gt;=$Q$32),"CUMPLE","NO CUMPLE")</f>
        <v>CUMPLE</v>
      </c>
      <c r="R33" s="4"/>
      <c r="S33" s="12"/>
      <c r="U33" s="17">
        <v>2020</v>
      </c>
      <c r="V33" s="20">
        <v>877803</v>
      </c>
      <c r="BA33" s="215">
        <v>1996</v>
      </c>
      <c r="BB33" s="214">
        <v>142125</v>
      </c>
    </row>
    <row r="34" spans="1:55" ht="165.75" customHeight="1" thickBot="1">
      <c r="A34" s="247" t="s">
        <v>255</v>
      </c>
      <c r="B34" s="244" t="s">
        <v>260</v>
      </c>
      <c r="C34" s="245">
        <v>71</v>
      </c>
      <c r="D34" s="244" t="s">
        <v>244</v>
      </c>
      <c r="E34" s="244" t="s">
        <v>259</v>
      </c>
      <c r="F34" s="230" t="s">
        <v>6</v>
      </c>
      <c r="G34" s="230" t="s">
        <v>6</v>
      </c>
      <c r="H34" s="244" t="s">
        <v>252</v>
      </c>
      <c r="I34" s="241">
        <v>41947</v>
      </c>
      <c r="J34" s="240">
        <v>42054</v>
      </c>
      <c r="K34" s="239">
        <v>333.1</v>
      </c>
      <c r="L34" s="238">
        <v>0.5</v>
      </c>
      <c r="M34" s="237">
        <f>IF(AND(F34="CUMPLE",G34="CUMPLE"),(K34*L34),0)</f>
        <v>166.55</v>
      </c>
      <c r="N34" s="230" t="s">
        <v>6</v>
      </c>
      <c r="O34" s="4"/>
      <c r="P34" s="4"/>
      <c r="Q34" s="16"/>
      <c r="R34" s="4"/>
      <c r="S34" s="12"/>
      <c r="U34" s="17"/>
      <c r="V34" s="20"/>
      <c r="BA34" s="230" t="s">
        <v>6</v>
      </c>
      <c r="BB34" s="214"/>
    </row>
    <row r="35" spans="1:55" ht="132.75" customHeight="1" thickBot="1">
      <c r="A35" s="247" t="s">
        <v>255</v>
      </c>
      <c r="B35" s="244" t="s">
        <v>258</v>
      </c>
      <c r="C35" s="244">
        <v>72</v>
      </c>
      <c r="D35" s="244" t="s">
        <v>257</v>
      </c>
      <c r="E35" s="244" t="s">
        <v>256</v>
      </c>
      <c r="F35" s="230" t="s">
        <v>6</v>
      </c>
      <c r="G35" s="230" t="s">
        <v>6</v>
      </c>
      <c r="H35" s="244" t="s">
        <v>252</v>
      </c>
      <c r="I35" s="241">
        <v>41256</v>
      </c>
      <c r="J35" s="240">
        <v>42368</v>
      </c>
      <c r="K35" s="239">
        <v>6427.46</v>
      </c>
      <c r="L35" s="238">
        <v>0.5</v>
      </c>
      <c r="M35" s="237">
        <f>IF(AND(F35="CUMPLE",G35="CUMPLE"),(K35*L35),0)</f>
        <v>3213.73</v>
      </c>
      <c r="N35" s="230" t="s">
        <v>6</v>
      </c>
      <c r="O35" s="4"/>
      <c r="P35" s="4"/>
      <c r="Q35" s="16" t="str">
        <f>+IF(OR(N35="CUMPLE")*AND(M35&gt;=$Q$32),"CUMPLE","NO CUMPLE")</f>
        <v>CUMPLE</v>
      </c>
      <c r="R35" s="4"/>
      <c r="S35" s="12"/>
      <c r="U35" s="17">
        <v>2019</v>
      </c>
      <c r="V35" s="20">
        <v>828116</v>
      </c>
      <c r="BA35" s="215">
        <v>1997</v>
      </c>
      <c r="BB35" s="214">
        <v>172005</v>
      </c>
    </row>
    <row r="36" spans="1:55" ht="170.25" customHeight="1" thickBot="1">
      <c r="A36" s="247" t="s">
        <v>255</v>
      </c>
      <c r="B36" s="244" t="s">
        <v>254</v>
      </c>
      <c r="C36" s="245">
        <v>95</v>
      </c>
      <c r="D36" s="244" t="s">
        <v>0</v>
      </c>
      <c r="E36" s="244" t="s">
        <v>253</v>
      </c>
      <c r="F36" s="230" t="s">
        <v>6</v>
      </c>
      <c r="G36" s="230" t="s">
        <v>6</v>
      </c>
      <c r="H36" s="244" t="s">
        <v>252</v>
      </c>
      <c r="I36" s="241">
        <v>43017</v>
      </c>
      <c r="J36" s="240">
        <v>42753</v>
      </c>
      <c r="K36" s="239">
        <v>1111.47</v>
      </c>
      <c r="L36" s="238">
        <v>0.4</v>
      </c>
      <c r="M36" s="237">
        <f>IF(AND(F36="CUMPLE",G36="CUMPLE"),(K36*L36),0)</f>
        <v>444.58800000000002</v>
      </c>
      <c r="N36" s="230" t="s">
        <v>6</v>
      </c>
      <c r="O36" s="4"/>
      <c r="P36" s="4"/>
      <c r="Q36" s="16" t="str">
        <f>+IF(OR(N36="CUMPLE")*AND(M36&gt;=$Q$32),"CUMPLE","NO CUMPLE")</f>
        <v>CUMPLE</v>
      </c>
      <c r="R36" s="4"/>
      <c r="S36" s="12"/>
      <c r="U36" s="17">
        <v>2018</v>
      </c>
      <c r="V36" s="20">
        <v>781242</v>
      </c>
      <c r="BA36" s="215">
        <v>1998</v>
      </c>
      <c r="BB36" s="214">
        <v>203826</v>
      </c>
    </row>
    <row r="37" spans="1:55" ht="141" customHeight="1" thickBot="1">
      <c r="A37" s="247"/>
      <c r="B37" s="246"/>
      <c r="C37" s="245"/>
      <c r="D37" s="244"/>
      <c r="E37" s="243"/>
      <c r="F37" s="230"/>
      <c r="G37" s="230"/>
      <c r="H37" s="242"/>
      <c r="I37" s="241"/>
      <c r="J37" s="240"/>
      <c r="K37" s="239"/>
      <c r="L37" s="238"/>
      <c r="M37" s="237"/>
      <c r="N37" s="230"/>
      <c r="O37" s="4"/>
      <c r="P37" s="4"/>
      <c r="Q37" s="16" t="str">
        <f>+IF(OR(N37="CUMPLE")*AND(M37&gt;=$Q$32),"CUMPLE","NO CUMPLE")</f>
        <v>NO CUMPLE</v>
      </c>
      <c r="R37" s="4"/>
      <c r="S37" s="12"/>
      <c r="U37" s="17">
        <v>2017</v>
      </c>
      <c r="V37" s="20">
        <v>737717</v>
      </c>
      <c r="BA37" s="215">
        <v>1999</v>
      </c>
      <c r="BB37" s="214">
        <v>236460</v>
      </c>
    </row>
    <row r="38" spans="1:55" ht="68.25" customHeight="1" thickBot="1">
      <c r="A38" s="718" t="s">
        <v>55</v>
      </c>
      <c r="B38" s="719"/>
      <c r="C38" s="719"/>
      <c r="D38" s="720"/>
      <c r="E38" s="825" t="s">
        <v>3</v>
      </c>
      <c r="F38" s="722"/>
      <c r="G38" s="722"/>
      <c r="H38" s="722"/>
      <c r="I38" s="722"/>
      <c r="J38" s="722"/>
      <c r="K38" s="722"/>
      <c r="L38" s="723"/>
      <c r="M38" s="825">
        <f>SUM(M33:M37)</f>
        <v>4501.058</v>
      </c>
      <c r="N38" s="723"/>
      <c r="O38" s="4"/>
      <c r="P38" s="4"/>
      <c r="Q38" s="16"/>
      <c r="R38" s="4"/>
      <c r="S38" s="12"/>
      <c r="U38" s="17"/>
      <c r="V38" s="20"/>
      <c r="BA38" s="224">
        <v>2002</v>
      </c>
      <c r="BB38" s="223">
        <v>309000</v>
      </c>
    </row>
    <row r="39" spans="1:55" ht="68.25" customHeight="1" thickBot="1">
      <c r="A39" s="564"/>
      <c r="B39" s="565"/>
      <c r="C39" s="565"/>
      <c r="D39" s="566"/>
      <c r="E39" s="825" t="s">
        <v>65</v>
      </c>
      <c r="F39" s="722"/>
      <c r="G39" s="722"/>
      <c r="H39" s="722"/>
      <c r="I39" s="722"/>
      <c r="J39" s="722"/>
      <c r="K39" s="722"/>
      <c r="L39" s="723"/>
      <c r="M39" s="826">
        <f>AVERAGEIF(M33:M37,"&gt;0")</f>
        <v>1125.2645</v>
      </c>
      <c r="N39" s="826"/>
      <c r="O39" s="4"/>
      <c r="P39" s="4"/>
      <c r="Q39" s="16"/>
      <c r="R39" s="4"/>
      <c r="S39" s="12"/>
      <c r="U39" s="17"/>
      <c r="V39" s="20"/>
      <c r="BA39" s="224">
        <v>2003</v>
      </c>
      <c r="BB39" s="223">
        <v>332000</v>
      </c>
    </row>
    <row r="40" spans="1:55" ht="180.75" customHeight="1" thickBot="1">
      <c r="A40" s="834" t="s">
        <v>54</v>
      </c>
      <c r="B40" s="708"/>
      <c r="C40" s="236">
        <f>+BA27</f>
        <v>263.2021919230769</v>
      </c>
      <c r="D40" s="835" t="str">
        <f>+E36</f>
        <v xml:space="preserve">Interventoría técnica, administrativa y financiera para la construcción de las plataformas de viraje, prolongación de la pista, construcción de las franjas de seguridad y zona resa en el Aeropuerto Benito Salas de Neiva </v>
      </c>
      <c r="E40" s="710"/>
      <c r="F40" s="230" t="str">
        <f t="shared" ref="F40:M40" si="0">+F36</f>
        <v>CUMPLE</v>
      </c>
      <c r="G40" s="230" t="str">
        <f t="shared" si="0"/>
        <v>CUMPLE</v>
      </c>
      <c r="H40" s="235" t="str">
        <f t="shared" si="0"/>
        <v>INGEOCIM S. A. S.</v>
      </c>
      <c r="I40" s="234">
        <f t="shared" si="0"/>
        <v>43017</v>
      </c>
      <c r="J40" s="234">
        <f t="shared" si="0"/>
        <v>42753</v>
      </c>
      <c r="K40" s="233">
        <f t="shared" si="0"/>
        <v>1111.47</v>
      </c>
      <c r="L40" s="232">
        <f t="shared" si="0"/>
        <v>0.4</v>
      </c>
      <c r="M40" s="231">
        <f t="shared" si="0"/>
        <v>444.58800000000002</v>
      </c>
      <c r="N40" s="230" t="str">
        <f>+IF(M40&gt;=C40,"CUMPLE","NO CUMPLE")</f>
        <v>CUMPLE</v>
      </c>
      <c r="O40" s="26"/>
      <c r="P40" s="4"/>
      <c r="Q40" s="16" t="str">
        <f>+IF(OR(N40="CUMPLE")*AND(M40&gt;=$Q$32),"CUMPLE","NO CUMPLE")</f>
        <v>CUMPLE</v>
      </c>
      <c r="R40" s="4"/>
      <c r="S40" s="12"/>
      <c r="U40" s="17">
        <v>2016</v>
      </c>
      <c r="V40" s="20">
        <v>689455</v>
      </c>
      <c r="BA40" s="224">
        <v>2004</v>
      </c>
      <c r="BB40" s="223">
        <v>358000</v>
      </c>
    </row>
    <row r="41" spans="1:55" ht="27" thickBot="1">
      <c r="A41" s="229"/>
      <c r="B41" s="229"/>
      <c r="C41" s="229"/>
      <c r="D41" s="229"/>
      <c r="E41" s="229"/>
      <c r="F41" s="229"/>
      <c r="G41" s="229"/>
      <c r="H41" s="229"/>
      <c r="I41" s="229"/>
      <c r="J41" s="229"/>
      <c r="K41" s="229"/>
      <c r="L41" s="229"/>
      <c r="M41" s="228"/>
      <c r="N41" s="225"/>
      <c r="O41" s="5"/>
      <c r="P41" s="4"/>
      <c r="Q41" s="4"/>
      <c r="R41" s="4"/>
      <c r="S41" s="4"/>
      <c r="U41" s="17">
        <v>2012</v>
      </c>
      <c r="V41" s="20">
        <v>566700</v>
      </c>
      <c r="BA41" s="224">
        <v>2005</v>
      </c>
      <c r="BB41" s="223">
        <v>381500</v>
      </c>
    </row>
    <row r="42" spans="1:55" ht="409.6" customHeight="1" thickBot="1">
      <c r="A42" s="836"/>
      <c r="B42" s="712"/>
      <c r="C42" s="712"/>
      <c r="D42" s="712"/>
      <c r="E42" s="712"/>
      <c r="F42" s="712"/>
      <c r="G42" s="712"/>
      <c r="H42" s="712"/>
      <c r="I42" s="712"/>
      <c r="J42" s="712"/>
      <c r="K42" s="712"/>
      <c r="L42" s="712"/>
      <c r="M42" s="712"/>
      <c r="N42" s="713"/>
      <c r="O42" s="5"/>
      <c r="P42" s="4"/>
      <c r="Q42" s="4"/>
      <c r="R42" s="4"/>
      <c r="S42" s="4"/>
      <c r="U42" s="17"/>
      <c r="V42" s="20"/>
      <c r="BA42" s="224"/>
      <c r="BB42" s="223"/>
    </row>
    <row r="43" spans="1:55" ht="39" customHeight="1" thickBot="1">
      <c r="A43" s="837" t="s">
        <v>109</v>
      </c>
      <c r="B43" s="837"/>
      <c r="C43" s="837"/>
      <c r="D43" s="837"/>
      <c r="E43" s="837"/>
      <c r="F43" s="837"/>
      <c r="G43" s="837"/>
      <c r="H43" s="837"/>
      <c r="I43" s="837"/>
      <c r="J43" s="837"/>
      <c r="K43" s="837"/>
      <c r="L43" s="838" t="s">
        <v>56</v>
      </c>
      <c r="M43" s="838"/>
      <c r="N43" s="838"/>
      <c r="U43" s="17">
        <v>2008</v>
      </c>
      <c r="V43" s="20">
        <v>461500</v>
      </c>
      <c r="BA43" s="224">
        <v>2006</v>
      </c>
      <c r="BB43" s="223">
        <v>408000</v>
      </c>
    </row>
    <row r="44" spans="1:55" ht="268.5" customHeight="1" thickBot="1">
      <c r="A44" s="839" t="s">
        <v>110</v>
      </c>
      <c r="B44" s="839"/>
      <c r="C44" s="839"/>
      <c r="D44" s="839"/>
      <c r="E44" s="839"/>
      <c r="F44" s="839"/>
      <c r="G44" s="839"/>
      <c r="H44" s="839"/>
      <c r="I44" s="839"/>
      <c r="J44" s="839"/>
      <c r="K44" s="839"/>
      <c r="L44" s="840" t="s">
        <v>6</v>
      </c>
      <c r="M44" s="840"/>
      <c r="N44" s="840"/>
      <c r="U44" s="17">
        <v>2007</v>
      </c>
      <c r="V44" s="20">
        <v>433700</v>
      </c>
      <c r="BA44" s="224">
        <v>2007</v>
      </c>
      <c r="BB44" s="223">
        <v>433700</v>
      </c>
      <c r="BC44" s="2" t="s">
        <v>108</v>
      </c>
    </row>
    <row r="45" spans="1:55" ht="18.75" thickBot="1">
      <c r="A45" s="227"/>
      <c r="B45" s="226"/>
      <c r="C45" s="226"/>
      <c r="D45" s="226"/>
      <c r="E45" s="226"/>
      <c r="F45" s="226"/>
      <c r="G45" s="226"/>
      <c r="H45" s="226"/>
      <c r="I45" s="226"/>
      <c r="J45" s="226"/>
      <c r="K45" s="226"/>
      <c r="L45" s="226"/>
      <c r="M45" s="226"/>
      <c r="N45" s="225"/>
      <c r="O45" s="5"/>
      <c r="P45" s="4"/>
      <c r="Q45" s="4"/>
      <c r="R45" s="4"/>
      <c r="S45" s="4"/>
      <c r="U45" s="17">
        <v>2009</v>
      </c>
      <c r="V45" s="20">
        <v>496900</v>
      </c>
      <c r="BA45" s="224">
        <v>2008</v>
      </c>
      <c r="BB45" s="223">
        <v>461500</v>
      </c>
    </row>
    <row r="46" spans="1:55" ht="26.25" customHeight="1" thickBot="1">
      <c r="A46" s="831" t="s">
        <v>106</v>
      </c>
      <c r="B46" s="831"/>
      <c r="C46" s="831"/>
      <c r="D46" s="831"/>
      <c r="E46" s="831"/>
      <c r="F46" s="831"/>
      <c r="G46" s="831"/>
      <c r="H46" s="831"/>
      <c r="I46" s="831"/>
      <c r="J46" s="831"/>
      <c r="K46" s="831"/>
      <c r="L46" s="831"/>
      <c r="M46" s="831"/>
      <c r="N46" s="831"/>
      <c r="O46" s="4"/>
      <c r="P46" s="4"/>
      <c r="Q46" s="4"/>
      <c r="R46" s="4"/>
      <c r="S46" s="4"/>
      <c r="U46" s="17">
        <v>2011</v>
      </c>
      <c r="V46" s="20">
        <v>535600</v>
      </c>
      <c r="BA46" s="224">
        <v>2009</v>
      </c>
      <c r="BB46" s="223">
        <v>496900</v>
      </c>
    </row>
    <row r="47" spans="1:55" ht="36.75" customHeight="1" thickBot="1">
      <c r="A47" s="841" t="s">
        <v>107</v>
      </c>
      <c r="B47" s="841"/>
      <c r="C47" s="841"/>
      <c r="D47" s="841"/>
      <c r="E47" s="841"/>
      <c r="F47" s="841"/>
      <c r="G47" s="841"/>
      <c r="H47" s="841"/>
      <c r="I47" s="841"/>
      <c r="J47" s="841"/>
      <c r="K47" s="841"/>
      <c r="L47" s="838" t="s">
        <v>56</v>
      </c>
      <c r="M47" s="838"/>
      <c r="N47" s="838"/>
      <c r="O47" s="4"/>
      <c r="P47" s="4"/>
      <c r="Q47" s="4"/>
      <c r="R47" s="4"/>
      <c r="S47" s="4"/>
      <c r="U47" s="17"/>
      <c r="V47" s="20"/>
      <c r="BA47" s="224">
        <v>2010</v>
      </c>
      <c r="BB47" s="223">
        <v>515000</v>
      </c>
    </row>
    <row r="48" spans="1:55" ht="135" customHeight="1" thickBot="1">
      <c r="A48" s="842" t="s">
        <v>111</v>
      </c>
      <c r="B48" s="842"/>
      <c r="C48" s="842"/>
      <c r="D48" s="842"/>
      <c r="E48" s="842"/>
      <c r="F48" s="842"/>
      <c r="G48" s="842"/>
      <c r="H48" s="842"/>
      <c r="I48" s="842"/>
      <c r="J48" s="842"/>
      <c r="K48" s="842"/>
      <c r="L48" s="843">
        <v>5</v>
      </c>
      <c r="M48" s="843"/>
      <c r="N48" s="843"/>
      <c r="O48" s="5"/>
      <c r="P48" s="4"/>
      <c r="Q48" s="4"/>
      <c r="R48" s="4"/>
      <c r="S48" s="4"/>
      <c r="U48" s="17">
        <v>2010</v>
      </c>
      <c r="V48" s="20">
        <v>515000</v>
      </c>
      <c r="BA48" s="215">
        <v>2011</v>
      </c>
      <c r="BB48" s="214">
        <v>535600</v>
      </c>
    </row>
    <row r="49" spans="1:57" ht="123" customHeight="1" thickBot="1">
      <c r="A49" s="842" t="s">
        <v>112</v>
      </c>
      <c r="B49" s="842"/>
      <c r="C49" s="842"/>
      <c r="D49" s="842"/>
      <c r="E49" s="842"/>
      <c r="F49" s="842"/>
      <c r="G49" s="842"/>
      <c r="H49" s="842"/>
      <c r="I49" s="842"/>
      <c r="J49" s="842"/>
      <c r="K49" s="842"/>
      <c r="L49" s="843">
        <v>5</v>
      </c>
      <c r="M49" s="843"/>
      <c r="N49" s="843"/>
      <c r="O49" s="5"/>
      <c r="P49" s="4"/>
      <c r="Q49" s="4"/>
      <c r="R49" s="4"/>
      <c r="S49" s="4"/>
      <c r="U49" s="17">
        <v>2010</v>
      </c>
      <c r="V49" s="20">
        <v>515000</v>
      </c>
      <c r="BA49" s="215">
        <v>2012</v>
      </c>
      <c r="BB49" s="214">
        <v>566700</v>
      </c>
    </row>
    <row r="50" spans="1:57" ht="30.75" thickBot="1">
      <c r="A50" s="219"/>
      <c r="B50" s="220"/>
      <c r="C50" s="219"/>
      <c r="D50" s="219"/>
      <c r="E50" s="219"/>
      <c r="F50" s="219"/>
      <c r="G50" s="219"/>
      <c r="H50" s="218"/>
      <c r="I50" s="218"/>
      <c r="J50" s="218"/>
      <c r="K50" s="217"/>
      <c r="L50" s="216"/>
      <c r="M50" s="216"/>
      <c r="N50" s="216"/>
      <c r="S50" s="8"/>
      <c r="U50" s="17">
        <v>2006</v>
      </c>
      <c r="V50" s="20">
        <v>408000</v>
      </c>
      <c r="BA50" s="215">
        <v>2013</v>
      </c>
      <c r="BB50" s="214">
        <v>589500</v>
      </c>
    </row>
    <row r="51" spans="1:57" ht="28.5" customHeight="1" thickBot="1">
      <c r="A51" s="831" t="s">
        <v>64</v>
      </c>
      <c r="B51" s="831"/>
      <c r="C51" s="831"/>
      <c r="D51" s="831"/>
      <c r="E51" s="831"/>
      <c r="F51" s="831"/>
      <c r="G51" s="831"/>
      <c r="H51" s="831"/>
      <c r="I51" s="831"/>
      <c r="J51" s="831"/>
      <c r="K51" s="831"/>
      <c r="L51" s="831"/>
      <c r="M51" s="831"/>
      <c r="N51" s="831"/>
      <c r="U51" s="17">
        <v>2005</v>
      </c>
      <c r="V51" s="20">
        <v>381500</v>
      </c>
      <c r="BA51" s="215">
        <v>2014</v>
      </c>
      <c r="BB51" s="214">
        <v>616000</v>
      </c>
    </row>
    <row r="52" spans="1:57" ht="51.75" customHeight="1" thickBot="1">
      <c r="A52" s="842" t="s">
        <v>113</v>
      </c>
      <c r="B52" s="842"/>
      <c r="C52" s="842"/>
      <c r="D52" s="842"/>
      <c r="E52" s="842"/>
      <c r="F52" s="842"/>
      <c r="G52" s="842"/>
      <c r="H52" s="842"/>
      <c r="I52" s="842"/>
      <c r="J52" s="842"/>
      <c r="K52" s="842"/>
      <c r="L52" s="838" t="s">
        <v>56</v>
      </c>
      <c r="M52" s="838"/>
      <c r="N52" s="838"/>
      <c r="O52" s="9"/>
      <c r="P52" s="10"/>
      <c r="U52" s="17">
        <v>2004</v>
      </c>
      <c r="V52" s="20">
        <v>358000</v>
      </c>
      <c r="BA52" s="215">
        <v>2015</v>
      </c>
      <c r="BB52" s="214">
        <v>644350</v>
      </c>
    </row>
    <row r="53" spans="1:57" ht="132.75" customHeight="1" thickBot="1">
      <c r="A53" s="842"/>
      <c r="B53" s="842"/>
      <c r="C53" s="842"/>
      <c r="D53" s="842"/>
      <c r="E53" s="842"/>
      <c r="F53" s="842"/>
      <c r="G53" s="842"/>
      <c r="H53" s="842"/>
      <c r="I53" s="842"/>
      <c r="J53" s="842"/>
      <c r="K53" s="842"/>
      <c r="L53" s="843">
        <v>1</v>
      </c>
      <c r="M53" s="843"/>
      <c r="N53" s="843"/>
      <c r="O53" s="9"/>
      <c r="P53" s="10"/>
      <c r="U53" s="17">
        <v>2003</v>
      </c>
      <c r="V53" s="20">
        <v>332000</v>
      </c>
      <c r="BA53" s="215">
        <v>2016</v>
      </c>
      <c r="BB53" s="214">
        <v>689455</v>
      </c>
    </row>
    <row r="54" spans="1:57" ht="36.75" customHeight="1" thickBot="1">
      <c r="A54" s="221"/>
      <c r="B54" s="222"/>
      <c r="C54" s="221"/>
      <c r="D54" s="221"/>
      <c r="E54" s="221"/>
      <c r="F54" s="221"/>
      <c r="G54" s="221"/>
      <c r="H54" s="221"/>
      <c r="I54" s="221"/>
      <c r="J54" s="221"/>
      <c r="K54" s="221"/>
      <c r="L54" s="221"/>
      <c r="M54" s="221"/>
      <c r="N54" s="221"/>
      <c r="O54" s="9"/>
      <c r="P54" s="10"/>
      <c r="U54" s="17">
        <v>2000</v>
      </c>
      <c r="V54" s="20">
        <v>260100</v>
      </c>
      <c r="BA54" s="215">
        <v>2017</v>
      </c>
      <c r="BB54" s="214">
        <v>737717</v>
      </c>
    </row>
    <row r="55" spans="1:57" ht="30.75" customHeight="1" thickBot="1">
      <c r="A55" s="831" t="s">
        <v>238</v>
      </c>
      <c r="B55" s="831"/>
      <c r="C55" s="831"/>
      <c r="D55" s="831"/>
      <c r="E55" s="831"/>
      <c r="F55" s="831"/>
      <c r="G55" s="831"/>
      <c r="H55" s="831"/>
      <c r="I55" s="831"/>
      <c r="J55" s="831"/>
      <c r="K55" s="831"/>
      <c r="L55" s="831"/>
      <c r="M55" s="831"/>
      <c r="N55" s="831"/>
      <c r="O55" s="9"/>
      <c r="P55" s="10"/>
      <c r="U55" s="17">
        <v>1999</v>
      </c>
      <c r="V55" s="20">
        <v>236438</v>
      </c>
      <c r="BA55" s="215">
        <v>2018</v>
      </c>
      <c r="BB55" s="214">
        <v>781242</v>
      </c>
      <c r="BD55" s="2" t="s">
        <v>68</v>
      </c>
      <c r="BE55" s="10" t="s">
        <v>69</v>
      </c>
    </row>
    <row r="56" spans="1:57" ht="33.75" customHeight="1" thickBot="1">
      <c r="A56" s="814" t="s">
        <v>57</v>
      </c>
      <c r="B56" s="814"/>
      <c r="C56" s="844" t="s">
        <v>58</v>
      </c>
      <c r="D56" s="844"/>
      <c r="E56" s="844"/>
      <c r="F56" s="844"/>
      <c r="G56" s="844"/>
      <c r="H56" s="844"/>
      <c r="I56" s="844"/>
      <c r="J56" s="844"/>
      <c r="K56" s="844"/>
      <c r="L56" s="843">
        <v>20</v>
      </c>
      <c r="M56" s="843"/>
      <c r="N56" s="843"/>
      <c r="O56" s="6"/>
      <c r="P56" s="10"/>
      <c r="U56" s="17">
        <v>1998</v>
      </c>
      <c r="V56" s="20">
        <v>203825</v>
      </c>
      <c r="BA56" s="215">
        <v>2019</v>
      </c>
      <c r="BB56" s="214">
        <v>828116</v>
      </c>
      <c r="BC56" s="49" t="str">
        <f>+H21</f>
        <v>INGEOCIM S.A.S</v>
      </c>
      <c r="BD56" s="2" t="s">
        <v>70</v>
      </c>
      <c r="BE56" s="2" t="s">
        <v>71</v>
      </c>
    </row>
    <row r="57" spans="1:57" ht="33.75" customHeight="1" thickBot="1">
      <c r="A57" s="814"/>
      <c r="B57" s="814"/>
      <c r="C57" s="844" t="s">
        <v>59</v>
      </c>
      <c r="D57" s="844"/>
      <c r="E57" s="844"/>
      <c r="F57" s="844"/>
      <c r="G57" s="844"/>
      <c r="H57" s="844"/>
      <c r="I57" s="844"/>
      <c r="J57" s="844"/>
      <c r="K57" s="844"/>
      <c r="L57" s="843"/>
      <c r="M57" s="843"/>
      <c r="N57" s="843"/>
      <c r="O57" s="6"/>
      <c r="P57" s="10"/>
      <c r="U57" s="17">
        <v>1997</v>
      </c>
      <c r="V57" s="20">
        <v>172005</v>
      </c>
      <c r="BA57" s="215">
        <v>2019</v>
      </c>
      <c r="BB57" s="214">
        <v>828116</v>
      </c>
      <c r="BC57" s="49">
        <f>+H22</f>
        <v>0</v>
      </c>
      <c r="BD57" s="50">
        <v>45180</v>
      </c>
      <c r="BE57" s="2" t="s">
        <v>71</v>
      </c>
    </row>
    <row r="58" spans="1:57" ht="31.5" customHeight="1" thickBot="1">
      <c r="A58" s="814"/>
      <c r="B58" s="814"/>
      <c r="C58" s="844" t="s">
        <v>60</v>
      </c>
      <c r="D58" s="844"/>
      <c r="E58" s="844"/>
      <c r="F58" s="844"/>
      <c r="G58" s="844"/>
      <c r="H58" s="844"/>
      <c r="I58" s="844"/>
      <c r="J58" s="844"/>
      <c r="K58" s="844"/>
      <c r="L58" s="843"/>
      <c r="M58" s="843"/>
      <c r="N58" s="843"/>
      <c r="O58" s="6"/>
      <c r="P58" s="10"/>
      <c r="U58" s="17">
        <v>1996</v>
      </c>
      <c r="V58" s="20">
        <v>142125</v>
      </c>
      <c r="BA58" s="215">
        <v>2020</v>
      </c>
      <c r="BB58" s="214">
        <v>877803</v>
      </c>
    </row>
    <row r="59" spans="1:57" ht="32.25" customHeight="1" thickBot="1">
      <c r="A59" s="814"/>
      <c r="B59" s="814"/>
      <c r="C59" s="844" t="s">
        <v>61</v>
      </c>
      <c r="D59" s="844"/>
      <c r="E59" s="844"/>
      <c r="F59" s="844"/>
      <c r="G59" s="844"/>
      <c r="H59" s="844"/>
      <c r="I59" s="844"/>
      <c r="J59" s="844"/>
      <c r="K59" s="844"/>
      <c r="L59" s="843"/>
      <c r="M59" s="843"/>
      <c r="N59" s="843"/>
      <c r="O59" s="6"/>
      <c r="P59" s="10"/>
      <c r="U59" s="17">
        <v>1995</v>
      </c>
      <c r="V59" s="20">
        <v>118934</v>
      </c>
      <c r="BA59" s="215">
        <v>2021</v>
      </c>
      <c r="BB59" s="214">
        <v>908526</v>
      </c>
    </row>
    <row r="60" spans="1:57" ht="30" customHeight="1" thickBot="1">
      <c r="A60" s="814" t="s">
        <v>62</v>
      </c>
      <c r="B60" s="814"/>
      <c r="C60" s="844" t="s">
        <v>124</v>
      </c>
      <c r="D60" s="844"/>
      <c r="E60" s="844"/>
      <c r="F60" s="844"/>
      <c r="G60" s="844"/>
      <c r="H60" s="844"/>
      <c r="I60" s="844"/>
      <c r="J60" s="844"/>
      <c r="K60" s="844"/>
      <c r="L60" s="843"/>
      <c r="M60" s="843"/>
      <c r="N60" s="843"/>
      <c r="O60" s="6"/>
      <c r="P60" s="10"/>
      <c r="U60" s="17">
        <v>1994</v>
      </c>
      <c r="V60" s="20">
        <v>98700</v>
      </c>
      <c r="BA60" s="215">
        <v>2022</v>
      </c>
      <c r="BB60" s="214">
        <v>1000000</v>
      </c>
    </row>
    <row r="61" spans="1:57" ht="30.75" thickBot="1">
      <c r="A61" s="219"/>
      <c r="B61" s="220"/>
      <c r="C61" s="219"/>
      <c r="D61" s="219"/>
      <c r="E61" s="219"/>
      <c r="F61" s="219"/>
      <c r="G61" s="219"/>
      <c r="H61" s="218"/>
      <c r="I61" s="218"/>
      <c r="J61" s="218"/>
      <c r="K61" s="217"/>
      <c r="L61" s="216"/>
      <c r="M61" s="216"/>
      <c r="N61" s="216"/>
      <c r="S61" s="8"/>
      <c r="U61" s="17">
        <v>2006</v>
      </c>
      <c r="V61" s="20">
        <v>408000</v>
      </c>
      <c r="BA61" s="215">
        <v>2023</v>
      </c>
      <c r="BB61" s="214">
        <v>1160000</v>
      </c>
    </row>
    <row r="62" spans="1:57" ht="28.5" customHeight="1" thickBot="1">
      <c r="A62" s="831" t="s">
        <v>118</v>
      </c>
      <c r="B62" s="831"/>
      <c r="C62" s="831"/>
      <c r="D62" s="831"/>
      <c r="E62" s="831"/>
      <c r="F62" s="831"/>
      <c r="G62" s="831"/>
      <c r="H62" s="831"/>
      <c r="I62" s="831"/>
      <c r="J62" s="831"/>
      <c r="K62" s="831"/>
      <c r="L62" s="831"/>
      <c r="M62" s="831"/>
      <c r="N62" s="831"/>
      <c r="U62" s="17">
        <v>2005</v>
      </c>
      <c r="V62" s="20">
        <v>381500</v>
      </c>
      <c r="BA62" s="215">
        <v>2024</v>
      </c>
      <c r="BB62" s="214">
        <v>1300000</v>
      </c>
    </row>
    <row r="63" spans="1:57" ht="63.75" customHeight="1" thickBot="1">
      <c r="A63" s="842" t="s">
        <v>114</v>
      </c>
      <c r="B63" s="842"/>
      <c r="C63" s="842"/>
      <c r="D63" s="842"/>
      <c r="E63" s="842"/>
      <c r="F63" s="842"/>
      <c r="G63" s="842"/>
      <c r="H63" s="842"/>
      <c r="I63" s="842"/>
      <c r="J63" s="842"/>
      <c r="K63" s="842"/>
      <c r="L63" s="838" t="s">
        <v>56</v>
      </c>
      <c r="M63" s="838"/>
      <c r="N63" s="838"/>
      <c r="O63" s="9"/>
      <c r="P63" s="10"/>
      <c r="U63" s="17">
        <v>2004</v>
      </c>
      <c r="V63" s="20">
        <v>358000</v>
      </c>
    </row>
    <row r="64" spans="1:57" ht="324" customHeight="1" thickBot="1">
      <c r="A64" s="842"/>
      <c r="B64" s="842"/>
      <c r="C64" s="842"/>
      <c r="D64" s="842"/>
      <c r="E64" s="842"/>
      <c r="F64" s="842"/>
      <c r="G64" s="842"/>
      <c r="H64" s="842"/>
      <c r="I64" s="842"/>
      <c r="J64" s="842"/>
      <c r="K64" s="842"/>
      <c r="L64" s="843">
        <v>1</v>
      </c>
      <c r="M64" s="843"/>
      <c r="N64" s="843"/>
      <c r="O64" s="9"/>
      <c r="P64" s="10"/>
      <c r="U64" s="17">
        <v>2003</v>
      </c>
      <c r="V64" s="20">
        <v>332000</v>
      </c>
    </row>
    <row r="65" spans="1:22" ht="30" customHeight="1" thickBot="1">
      <c r="A65" s="845"/>
      <c r="B65" s="845"/>
      <c r="C65" s="845"/>
      <c r="D65" s="845"/>
      <c r="E65" s="845"/>
      <c r="F65" s="845"/>
      <c r="G65" s="845"/>
      <c r="H65" s="845"/>
      <c r="I65" s="845"/>
      <c r="J65" s="845"/>
      <c r="K65" s="845"/>
      <c r="L65" s="845"/>
      <c r="M65" s="845"/>
      <c r="N65" s="845"/>
      <c r="O65" s="6"/>
      <c r="P65" s="10"/>
      <c r="U65" s="17">
        <v>1993</v>
      </c>
      <c r="V65" s="20">
        <v>81510</v>
      </c>
    </row>
    <row r="66" spans="1:22" ht="30" customHeight="1" thickBot="1">
      <c r="A66" s="831" t="s">
        <v>117</v>
      </c>
      <c r="B66" s="831"/>
      <c r="C66" s="831"/>
      <c r="D66" s="831"/>
      <c r="E66" s="831"/>
      <c r="F66" s="831"/>
      <c r="G66" s="831"/>
      <c r="H66" s="831"/>
      <c r="I66" s="831"/>
      <c r="J66" s="831"/>
      <c r="K66" s="831"/>
      <c r="L66" s="831"/>
      <c r="M66" s="831"/>
      <c r="N66" s="831"/>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845"/>
      <c r="B73" s="845"/>
      <c r="C73" s="845"/>
      <c r="D73" s="845"/>
      <c r="E73" s="845"/>
      <c r="F73" s="845"/>
      <c r="G73" s="845"/>
      <c r="H73" s="845"/>
      <c r="I73" s="845"/>
      <c r="J73" s="845"/>
      <c r="K73" s="845"/>
      <c r="L73" s="845"/>
      <c r="M73" s="845"/>
      <c r="N73" s="845"/>
      <c r="O73" s="6"/>
      <c r="P73" s="10"/>
      <c r="U73" s="17"/>
      <c r="V73" s="20"/>
    </row>
    <row r="74" spans="1:22" ht="30" customHeight="1" thickBot="1">
      <c r="A74" s="831" t="s">
        <v>67</v>
      </c>
      <c r="B74" s="831"/>
      <c r="C74" s="831"/>
      <c r="D74" s="831"/>
      <c r="E74" s="831"/>
      <c r="F74" s="831"/>
      <c r="G74" s="831"/>
      <c r="H74" s="831"/>
      <c r="I74" s="831"/>
      <c r="J74" s="831"/>
      <c r="K74" s="831"/>
      <c r="L74" s="831"/>
      <c r="M74" s="831"/>
      <c r="N74" s="831"/>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845"/>
      <c r="B81" s="845"/>
      <c r="C81" s="845"/>
      <c r="D81" s="845"/>
      <c r="E81" s="845"/>
      <c r="F81" s="845"/>
      <c r="G81" s="845"/>
      <c r="H81" s="845"/>
      <c r="I81" s="845"/>
      <c r="J81" s="845"/>
      <c r="K81" s="845"/>
      <c r="L81" s="845"/>
      <c r="M81" s="845"/>
      <c r="N81" s="845"/>
      <c r="O81" s="6"/>
      <c r="U81" s="27"/>
      <c r="V81" s="28"/>
    </row>
    <row r="82" spans="1:22" ht="21" thickBot="1">
      <c r="A82" s="846" t="s">
        <v>17</v>
      </c>
      <c r="B82" s="846"/>
      <c r="C82" s="846"/>
      <c r="D82" s="846"/>
      <c r="E82" s="846"/>
      <c r="F82" s="846"/>
      <c r="G82" s="846"/>
      <c r="H82" s="847" t="s">
        <v>6</v>
      </c>
      <c r="I82" s="847"/>
      <c r="J82" s="847"/>
      <c r="K82" s="847"/>
      <c r="L82" s="848">
        <f>+L64+L56+L53+L49+L48+L67+L75</f>
        <v>32.5</v>
      </c>
      <c r="M82" s="848"/>
      <c r="N82" s="848"/>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850" t="s">
        <v>81</v>
      </c>
      <c r="B97" s="694"/>
      <c r="C97" s="694"/>
      <c r="D97" s="694"/>
      <c r="E97" s="695"/>
      <c r="F97" s="851"/>
      <c r="G97" s="673"/>
      <c r="H97" s="673"/>
      <c r="I97" s="673"/>
      <c r="J97" s="673"/>
      <c r="K97" s="673"/>
      <c r="L97" s="673"/>
      <c r="M97" s="673"/>
      <c r="N97" s="674"/>
      <c r="O97" s="6"/>
      <c r="P97" s="10"/>
    </row>
    <row r="98" spans="1:16" ht="159" customHeight="1">
      <c r="A98" s="852" t="s">
        <v>123</v>
      </c>
      <c r="B98" s="852"/>
      <c r="C98" s="852"/>
      <c r="D98" s="852"/>
      <c r="E98" s="852"/>
      <c r="F98" s="853" t="s">
        <v>82</v>
      </c>
      <c r="G98" s="853"/>
      <c r="H98" s="853"/>
      <c r="I98" s="853"/>
      <c r="J98" s="853"/>
      <c r="K98" s="853"/>
      <c r="L98" s="853"/>
      <c r="M98" s="853"/>
      <c r="N98" s="853"/>
      <c r="O98" s="6"/>
      <c r="P98" s="10"/>
    </row>
    <row r="99" spans="1:16" ht="213" customHeight="1">
      <c r="A99" s="856"/>
      <c r="B99" s="670"/>
      <c r="C99" s="670"/>
      <c r="D99" s="670"/>
      <c r="E99" s="671"/>
      <c r="F99" s="851"/>
      <c r="G99" s="673"/>
      <c r="H99" s="673"/>
      <c r="I99" s="673"/>
      <c r="J99" s="673"/>
      <c r="K99" s="673"/>
      <c r="L99" s="673"/>
      <c r="M99" s="674"/>
      <c r="N99" s="213"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212"/>
      <c r="B101" s="857" t="s">
        <v>141</v>
      </c>
      <c r="C101" s="677"/>
      <c r="D101" s="678"/>
      <c r="E101" s="211" t="s">
        <v>88</v>
      </c>
      <c r="F101" s="210" t="s">
        <v>89</v>
      </c>
      <c r="G101" s="209" t="s">
        <v>105</v>
      </c>
      <c r="H101" s="202"/>
      <c r="I101" s="648"/>
      <c r="J101" s="648"/>
      <c r="K101" s="648"/>
      <c r="L101" s="648"/>
      <c r="M101" s="648"/>
      <c r="N101" s="648"/>
      <c r="O101" s="76"/>
    </row>
    <row r="102" spans="1:16" ht="46.5" customHeight="1">
      <c r="A102" s="207">
        <v>1</v>
      </c>
      <c r="B102" s="849" t="s">
        <v>136</v>
      </c>
      <c r="C102" s="849"/>
      <c r="D102" s="849"/>
      <c r="E102" s="208">
        <v>16065000</v>
      </c>
      <c r="F102" s="275">
        <v>16062625</v>
      </c>
      <c r="G102" s="205" t="str">
        <f>+IF(F102&gt;E102, "CAUSAL DE RECHAZO M", "CUMPLE")</f>
        <v>CUMPLE</v>
      </c>
      <c r="H102" s="204" t="s">
        <v>6</v>
      </c>
      <c r="O102" s="6"/>
      <c r="P102" s="10"/>
    </row>
    <row r="103" spans="1:16" ht="57.75" customHeight="1">
      <c r="A103" s="207">
        <v>2</v>
      </c>
      <c r="B103" s="849" t="s">
        <v>137</v>
      </c>
      <c r="C103" s="849"/>
      <c r="D103" s="849"/>
      <c r="E103" s="208">
        <v>376740000</v>
      </c>
      <c r="F103" s="275">
        <v>376740000</v>
      </c>
      <c r="G103" s="205" t="str">
        <f>+IF(F103&gt;E103, "CAUSAL DE RECHAZO M", "CUMPLE")</f>
        <v>CUMPLE</v>
      </c>
      <c r="H103" s="204" t="s">
        <v>6</v>
      </c>
      <c r="N103" s="7"/>
      <c r="O103" s="10"/>
      <c r="P103" s="10"/>
    </row>
    <row r="104" spans="1:16" ht="39" customHeight="1">
      <c r="A104" s="207">
        <v>3</v>
      </c>
      <c r="B104" s="849" t="s">
        <v>138</v>
      </c>
      <c r="C104" s="849"/>
      <c r="D104" s="849"/>
      <c r="E104" s="208">
        <v>105000000</v>
      </c>
      <c r="F104" s="275">
        <v>105000000</v>
      </c>
      <c r="G104" s="205" t="str">
        <f>+IF(F104&gt;E104, "CAUSAL DE RECHAZO M", "CUMPLE")</f>
        <v>CUMPLE</v>
      </c>
      <c r="H104" s="204" t="s">
        <v>6</v>
      </c>
    </row>
    <row r="105" spans="1:16" ht="39" customHeight="1">
      <c r="A105" s="207">
        <v>4</v>
      </c>
      <c r="B105" s="649" t="s">
        <v>140</v>
      </c>
      <c r="C105" s="650"/>
      <c r="D105" s="651"/>
      <c r="E105" s="208">
        <v>77258613</v>
      </c>
      <c r="F105" s="275">
        <v>77258613</v>
      </c>
      <c r="G105" s="205" t="str">
        <f>+IF(F105&gt;E105, "CAUSAL DE RECHAZO M", "CUMPLE")</f>
        <v>CUMPLE</v>
      </c>
      <c r="H105" s="204" t="s">
        <v>6</v>
      </c>
    </row>
    <row r="106" spans="1:16" ht="46.5" customHeight="1">
      <c r="A106" s="207">
        <v>5</v>
      </c>
      <c r="B106" s="854" t="s">
        <v>84</v>
      </c>
      <c r="C106" s="854"/>
      <c r="D106" s="854"/>
      <c r="E106" s="206">
        <v>684325699</v>
      </c>
      <c r="F106" s="275">
        <v>684322873</v>
      </c>
      <c r="G106" s="205" t="str">
        <f>+IF(F106&gt;E106, "CAUSAL DE RECHAZO L", "CUMPLE")</f>
        <v>CUMPLE</v>
      </c>
      <c r="H106" s="204" t="s">
        <v>6</v>
      </c>
    </row>
    <row r="107" spans="1:16" ht="99" customHeight="1">
      <c r="E107" s="855" t="s">
        <v>90</v>
      </c>
      <c r="F107" s="855"/>
      <c r="G107" s="855"/>
      <c r="H107" s="204"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A75:K80"/>
    <mergeCell ref="L75:N80"/>
    <mergeCell ref="A81:N81"/>
    <mergeCell ref="A82:G82"/>
    <mergeCell ref="H82:K82"/>
    <mergeCell ref="L82:N82"/>
    <mergeCell ref="B102:D102"/>
    <mergeCell ref="A83:N83"/>
    <mergeCell ref="A84:N84"/>
    <mergeCell ref="A97:E97"/>
    <mergeCell ref="F97:N97"/>
    <mergeCell ref="A98:E98"/>
    <mergeCell ref="F98:N98"/>
    <mergeCell ref="A63:K64"/>
    <mergeCell ref="L63:N63"/>
    <mergeCell ref="L64:N64"/>
    <mergeCell ref="A65:N65"/>
    <mergeCell ref="A66:N66"/>
    <mergeCell ref="A67:K72"/>
    <mergeCell ref="L67:N72"/>
    <mergeCell ref="A73:N73"/>
    <mergeCell ref="A74:N74"/>
    <mergeCell ref="A56:B59"/>
    <mergeCell ref="C56:K56"/>
    <mergeCell ref="L56:N60"/>
    <mergeCell ref="C57:K57"/>
    <mergeCell ref="C58:K58"/>
    <mergeCell ref="C59:K59"/>
    <mergeCell ref="A60:B60"/>
    <mergeCell ref="C60:K60"/>
    <mergeCell ref="A62:N62"/>
    <mergeCell ref="A48:K48"/>
    <mergeCell ref="L48:N48"/>
    <mergeCell ref="A49:K49"/>
    <mergeCell ref="L49:N49"/>
    <mergeCell ref="A51:N51"/>
    <mergeCell ref="A52:K53"/>
    <mergeCell ref="L52:N52"/>
    <mergeCell ref="L53:N53"/>
    <mergeCell ref="A55:N55"/>
    <mergeCell ref="A40:B40"/>
    <mergeCell ref="D40:E40"/>
    <mergeCell ref="A42:N42"/>
    <mergeCell ref="A43:K43"/>
    <mergeCell ref="L43:N43"/>
    <mergeCell ref="A44:K44"/>
    <mergeCell ref="L44:N44"/>
    <mergeCell ref="A46:N46"/>
    <mergeCell ref="A47:K47"/>
    <mergeCell ref="L47:N47"/>
    <mergeCell ref="A38:D39"/>
    <mergeCell ref="E38:L38"/>
    <mergeCell ref="M38:N38"/>
    <mergeCell ref="E39:L39"/>
    <mergeCell ref="M39:N39"/>
    <mergeCell ref="B27:G27"/>
    <mergeCell ref="H27:I27"/>
    <mergeCell ref="J27:K27"/>
    <mergeCell ref="L27:N27"/>
    <mergeCell ref="A29:N29"/>
    <mergeCell ref="A31:G31"/>
    <mergeCell ref="H31:N31"/>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10:G10"/>
    <mergeCell ref="A11:G11"/>
    <mergeCell ref="A12:G12"/>
    <mergeCell ref="H19:J19"/>
    <mergeCell ref="K19:N19"/>
    <mergeCell ref="H20:I20"/>
    <mergeCell ref="H24:I24"/>
    <mergeCell ref="K24:M26"/>
    <mergeCell ref="N24:N26"/>
    <mergeCell ref="H25:I25"/>
    <mergeCell ref="H26:I26"/>
    <mergeCell ref="A1:N1"/>
    <mergeCell ref="A2:N2"/>
    <mergeCell ref="A3:N3"/>
    <mergeCell ref="A4:G4"/>
    <mergeCell ref="A5:G5"/>
    <mergeCell ref="A6:G6"/>
    <mergeCell ref="A7:G7"/>
    <mergeCell ref="A8:G8"/>
    <mergeCell ref="A9:G9"/>
  </mergeCells>
  <conditionalFormatting sqref="H82:K82">
    <cfRule type="containsText" dxfId="910" priority="54" operator="containsText" text="SUBSANAR">
      <formula>NOT(ISERROR(SEARCH("SUBSANAR",H82)))</formula>
    </cfRule>
  </conditionalFormatting>
  <conditionalFormatting sqref="H82:L82 N41:O41 H4:H16 O42">
    <cfRule type="cellIs" dxfId="909" priority="66" operator="equal">
      <formula>"NO CUMPLE"</formula>
    </cfRule>
    <cfRule type="cellIs" dxfId="908" priority="67" operator="equal">
      <formula>"CUMPLE"</formula>
    </cfRule>
    <cfRule type="cellIs" dxfId="907" priority="68" operator="equal">
      <formula>100</formula>
    </cfRule>
  </conditionalFormatting>
  <conditionalFormatting sqref="L44">
    <cfRule type="cellIs" dxfId="906" priority="72" operator="equal">
      <formula>"NO CUMPLE"</formula>
    </cfRule>
    <cfRule type="cellIs" dxfId="905" priority="73" operator="equal">
      <formula>"CUMPLE"</formula>
    </cfRule>
    <cfRule type="cellIs" dxfId="904" priority="74" operator="equal">
      <formula>100</formula>
    </cfRule>
  </conditionalFormatting>
  <conditionalFormatting sqref="L48:L49">
    <cfRule type="cellIs" dxfId="903" priority="78" operator="equal">
      <formula>"NO CUMPLE"</formula>
    </cfRule>
    <cfRule type="cellIs" dxfId="902" priority="79" operator="equal">
      <formula>"CUMPLE"</formula>
    </cfRule>
    <cfRule type="cellIs" dxfId="901" priority="80" operator="equal">
      <formula>100</formula>
    </cfRule>
  </conditionalFormatting>
  <conditionalFormatting sqref="L53">
    <cfRule type="cellIs" dxfId="900" priority="58" operator="equal">
      <formula>"NO CUMPLE"</formula>
    </cfRule>
    <cfRule type="cellIs" dxfId="899" priority="59" operator="equal">
      <formula>"CUMPLE"</formula>
    </cfRule>
    <cfRule type="cellIs" dxfId="898" priority="60" operator="equal">
      <formula>100</formula>
    </cfRule>
  </conditionalFormatting>
  <conditionalFormatting sqref="L56">
    <cfRule type="cellIs" dxfId="897" priority="69" operator="equal">
      <formula>"NO CUMPLE"</formula>
    </cfRule>
    <cfRule type="cellIs" dxfId="896" priority="70" operator="equal">
      <formula>"CUMPLE"</formula>
    </cfRule>
    <cfRule type="cellIs" dxfId="895" priority="71" operator="equal">
      <formula>100</formula>
    </cfRule>
  </conditionalFormatting>
  <conditionalFormatting sqref="L64">
    <cfRule type="cellIs" dxfId="894" priority="55" operator="equal">
      <formula>"NO CUMPLE"</formula>
    </cfRule>
    <cfRule type="cellIs" dxfId="893" priority="56" operator="equal">
      <formula>"CUMPLE"</formula>
    </cfRule>
    <cfRule type="cellIs" dxfId="892" priority="57" operator="equal">
      <formula>100</formula>
    </cfRule>
  </conditionalFormatting>
  <conditionalFormatting sqref="N21:N23">
    <cfRule type="cellIs" dxfId="891" priority="61" operator="equal">
      <formula>"NO"</formula>
    </cfRule>
    <cfRule type="cellIs" dxfId="890" priority="62" operator="equal">
      <formula>"SI"</formula>
    </cfRule>
  </conditionalFormatting>
  <conditionalFormatting sqref="N24">
    <cfRule type="cellIs" dxfId="889" priority="63" operator="equal">
      <formula>"NO CUMPLE"</formula>
    </cfRule>
    <cfRule type="cellIs" dxfId="888" priority="64" operator="equal">
      <formula>"CUMPLE"</formula>
    </cfRule>
    <cfRule type="cellIs" dxfId="887" priority="65" operator="equal">
      <formula>100</formula>
    </cfRule>
  </conditionalFormatting>
  <conditionalFormatting sqref="N39">
    <cfRule type="cellIs" dxfId="886" priority="84" operator="equal">
      <formula>"NO CUMPLE"</formula>
    </cfRule>
    <cfRule type="cellIs" dxfId="885" priority="85" operator="equal">
      <formula>"CUMPLE"</formula>
    </cfRule>
    <cfRule type="cellIs" dxfId="884" priority="86" operator="equal">
      <formula>100</formula>
    </cfRule>
  </conditionalFormatting>
  <conditionalFormatting sqref="N45:O45">
    <cfRule type="cellIs" dxfId="883" priority="81" operator="equal">
      <formula>"NO CUMPLE"</formula>
    </cfRule>
    <cfRule type="cellIs" dxfId="882" priority="82" operator="equal">
      <formula>"CUMPLE"</formula>
    </cfRule>
    <cfRule type="cellIs" dxfId="881" priority="83" operator="equal">
      <formula>100</formula>
    </cfRule>
  </conditionalFormatting>
  <conditionalFormatting sqref="O48:O49">
    <cfRule type="cellIs" dxfId="880" priority="75" operator="equal">
      <formula>"NO CUMPLE"</formula>
    </cfRule>
    <cfRule type="cellIs" dxfId="879" priority="76" operator="equal">
      <formula>"CUMPLE"</formula>
    </cfRule>
    <cfRule type="cellIs" dxfId="878" priority="77" operator="equal">
      <formula>100</formula>
    </cfRule>
  </conditionalFormatting>
  <conditionalFormatting sqref="I34:J35">
    <cfRule type="cellIs" dxfId="877" priority="53" stopIfTrue="1" operator="greaterThan">
      <formula>0</formula>
    </cfRule>
  </conditionalFormatting>
  <conditionalFormatting sqref="N99">
    <cfRule type="cellIs" dxfId="876" priority="50" operator="equal">
      <formula>"NO CUMPLE"</formula>
    </cfRule>
    <cfRule type="cellIs" dxfId="875" priority="51" operator="equal">
      <formula>"CUMPLE"</formula>
    </cfRule>
    <cfRule type="cellIs" dxfId="874" priority="52" operator="equal">
      <formula>100</formula>
    </cfRule>
  </conditionalFormatting>
  <conditionalFormatting sqref="H102:H106">
    <cfRule type="cellIs" dxfId="873" priority="47" operator="equal">
      <formula>"NO CUMPLE"</formula>
    </cfRule>
    <cfRule type="cellIs" dxfId="872" priority="48" operator="equal">
      <formula>"CUMPLE"</formula>
    </cfRule>
    <cfRule type="cellIs" dxfId="871" priority="49" operator="equal">
      <formula>100</formula>
    </cfRule>
  </conditionalFormatting>
  <conditionalFormatting sqref="H107">
    <cfRule type="cellIs" dxfId="870" priority="44" operator="equal">
      <formula>"NO CUMPLE"</formula>
    </cfRule>
    <cfRule type="cellIs" dxfId="869" priority="45" operator="equal">
      <formula>"CUMPLE"</formula>
    </cfRule>
    <cfRule type="cellIs" dxfId="868" priority="46" operator="equal">
      <formula>100</formula>
    </cfRule>
  </conditionalFormatting>
  <conditionalFormatting sqref="G102:G106">
    <cfRule type="cellIs" dxfId="867" priority="43" operator="equal">
      <formula>"CAUSAL DE RECHAZO L"</formula>
    </cfRule>
  </conditionalFormatting>
  <conditionalFormatting sqref="H6">
    <cfRule type="cellIs" dxfId="866" priority="40" operator="equal">
      <formula>"NO CUMPLE"</formula>
    </cfRule>
    <cfRule type="cellIs" dxfId="865" priority="41" operator="equal">
      <formula>"CUMPLE"</formula>
    </cfRule>
    <cfRule type="cellIs" dxfId="864" priority="42" operator="equal">
      <formula>100</formula>
    </cfRule>
  </conditionalFormatting>
  <conditionalFormatting sqref="G33">
    <cfRule type="cellIs" dxfId="863" priority="37" operator="equal">
      <formula>"NO CUMPLE"</formula>
    </cfRule>
    <cfRule type="cellIs" dxfId="862" priority="38" operator="equal">
      <formula>"CUMPLE"</formula>
    </cfRule>
    <cfRule type="cellIs" dxfId="861" priority="39" operator="equal">
      <formula>100</formula>
    </cfRule>
  </conditionalFormatting>
  <conditionalFormatting sqref="G35:G37">
    <cfRule type="cellIs" dxfId="860" priority="34" operator="equal">
      <formula>"NO CUMPLE"</formula>
    </cfRule>
    <cfRule type="cellIs" dxfId="859" priority="35" operator="equal">
      <formula>"CUMPLE"</formula>
    </cfRule>
    <cfRule type="cellIs" dxfId="858" priority="36" operator="equal">
      <formula>100</formula>
    </cfRule>
  </conditionalFormatting>
  <conditionalFormatting sqref="F33">
    <cfRule type="cellIs" dxfId="857" priority="31" operator="equal">
      <formula>"NO CUMPLE"</formula>
    </cfRule>
    <cfRule type="cellIs" dxfId="856" priority="32" operator="equal">
      <formula>"CUMPLE"</formula>
    </cfRule>
    <cfRule type="cellIs" dxfId="855" priority="33" operator="equal">
      <formula>100</formula>
    </cfRule>
  </conditionalFormatting>
  <conditionalFormatting sqref="F35:F37">
    <cfRule type="cellIs" dxfId="854" priority="28" operator="equal">
      <formula>"NO CUMPLE"</formula>
    </cfRule>
    <cfRule type="cellIs" dxfId="853" priority="29" operator="equal">
      <formula>"CUMPLE"</formula>
    </cfRule>
    <cfRule type="cellIs" dxfId="852" priority="30" operator="equal">
      <formula>100</formula>
    </cfRule>
  </conditionalFormatting>
  <conditionalFormatting sqref="F40">
    <cfRule type="cellIs" dxfId="851" priority="25" operator="equal">
      <formula>"NO CUMPLE"</formula>
    </cfRule>
    <cfRule type="cellIs" dxfId="850" priority="26" operator="equal">
      <formula>"CUMPLE"</formula>
    </cfRule>
    <cfRule type="cellIs" dxfId="849" priority="27" operator="equal">
      <formula>100</formula>
    </cfRule>
  </conditionalFormatting>
  <conditionalFormatting sqref="N33">
    <cfRule type="cellIs" dxfId="848" priority="22" operator="equal">
      <formula>"NO CUMPLE"</formula>
    </cfRule>
    <cfRule type="cellIs" dxfId="847" priority="23" operator="equal">
      <formula>"CUMPLE"</formula>
    </cfRule>
    <cfRule type="cellIs" dxfId="846" priority="24" operator="equal">
      <formula>100</formula>
    </cfRule>
  </conditionalFormatting>
  <conditionalFormatting sqref="N37">
    <cfRule type="cellIs" dxfId="845" priority="19" operator="equal">
      <formula>"NO CUMPLE"</formula>
    </cfRule>
    <cfRule type="cellIs" dxfId="844" priority="20" operator="equal">
      <formula>"CUMPLE"</formula>
    </cfRule>
    <cfRule type="cellIs" dxfId="843" priority="21" operator="equal">
      <formula>100</formula>
    </cfRule>
  </conditionalFormatting>
  <conditionalFormatting sqref="N40">
    <cfRule type="cellIs" dxfId="842" priority="16" operator="equal">
      <formula>"NO CUMPLE"</formula>
    </cfRule>
    <cfRule type="cellIs" dxfId="841" priority="17" operator="equal">
      <formula>"CUMPLE"</formula>
    </cfRule>
    <cfRule type="cellIs" dxfId="840" priority="18" operator="equal">
      <formula>100</formula>
    </cfRule>
  </conditionalFormatting>
  <conditionalFormatting sqref="G40">
    <cfRule type="cellIs" dxfId="839" priority="13" operator="equal">
      <formula>"NO CUMPLE"</formula>
    </cfRule>
    <cfRule type="cellIs" dxfId="838" priority="14" operator="equal">
      <formula>"CUMPLE"</formula>
    </cfRule>
    <cfRule type="cellIs" dxfId="837" priority="15" operator="equal">
      <formula>100</formula>
    </cfRule>
  </conditionalFormatting>
  <conditionalFormatting sqref="G34">
    <cfRule type="cellIs" dxfId="836" priority="10" operator="equal">
      <formula>"NO CUMPLE"</formula>
    </cfRule>
    <cfRule type="cellIs" dxfId="835" priority="11" operator="equal">
      <formula>"CUMPLE"</formula>
    </cfRule>
    <cfRule type="cellIs" dxfId="834" priority="12" operator="equal">
      <formula>100</formula>
    </cfRule>
  </conditionalFormatting>
  <conditionalFormatting sqref="F34">
    <cfRule type="cellIs" dxfId="833" priority="7" operator="equal">
      <formula>"NO CUMPLE"</formula>
    </cfRule>
    <cfRule type="cellIs" dxfId="832" priority="8" operator="equal">
      <formula>"CUMPLE"</formula>
    </cfRule>
    <cfRule type="cellIs" dxfId="831" priority="9" operator="equal">
      <formula>100</formula>
    </cfRule>
  </conditionalFormatting>
  <conditionalFormatting sqref="BA34">
    <cfRule type="cellIs" dxfId="830" priority="4" operator="equal">
      <formula>"NO CUMPLE"</formula>
    </cfRule>
    <cfRule type="cellIs" dxfId="829" priority="5" operator="equal">
      <formula>"CUMPLE"</formula>
    </cfRule>
    <cfRule type="cellIs" dxfId="828" priority="6" operator="equal">
      <formula>100</formula>
    </cfRule>
  </conditionalFormatting>
  <conditionalFormatting sqref="N34:N36">
    <cfRule type="cellIs" dxfId="827" priority="1" operator="equal">
      <formula>"NO CUMPLE"</formula>
    </cfRule>
    <cfRule type="cellIs" dxfId="826" priority="2" operator="equal">
      <formula>"CUMPLE"</formula>
    </cfRule>
    <cfRule type="cellIs" dxfId="825" priority="3" operator="equal">
      <formula>100</formula>
    </cfRule>
  </conditionalFormatting>
  <dataValidations count="10">
    <dataValidation type="list" allowBlank="1" showInputMessage="1" showErrorMessage="1" error="SELECCIONE A QUIEN CORRESPONDE ESTA EXPERIENCIA (INTEGRANTE)_x000a_" sqref="H33:H37" xr:uid="{00000000-0002-0000-2800-000000000000}">
      <formula1>$V$21:$V$25</formula1>
    </dataValidation>
    <dataValidation type="list" allowBlank="1" showInputMessage="1" showErrorMessage="1" sqref="N21:N23" xr:uid="{00000000-0002-0000-2800-000001000000}">
      <formula1>$R$2:$R$3</formula1>
    </dataValidation>
    <dataValidation type="list" allowBlank="1" showInputMessage="1" showErrorMessage="1" error="debe ser.. CUMPLE O NO CUMPLE" sqref="L44" xr:uid="{00000000-0002-0000-2800-000002000000}">
      <formula1>$Q$2:$Q$3</formula1>
    </dataValidation>
    <dataValidation type="list" allowBlank="1" showInputMessage="1" showErrorMessage="1" sqref="L48:L49" xr:uid="{00000000-0002-0000-2800-000003000000}">
      <formula1>$Q$19:$Q$21</formula1>
    </dataValidation>
    <dataValidation type="list" allowBlank="1" showInputMessage="1" showErrorMessage="1" error="SELECCIONE EL PRESUPUESTO A EVALUAR, EN LA LISTA DESPEGABLE._x000a_" sqref="H28:J28" xr:uid="{00000000-0002-0000-2800-000004000000}">
      <formula1>$A$96:$A$106</formula1>
    </dataValidation>
    <dataValidation type="list" allowBlank="1" showInputMessage="1" showErrorMessage="1" sqref="L56" xr:uid="{00000000-0002-0000-2800-000005000000}">
      <formula1>$U$1:$U$3</formula1>
    </dataValidation>
    <dataValidation type="list" allowBlank="1" showInputMessage="1" showErrorMessage="1" sqref="U1:U2" xr:uid="{00000000-0002-0000-2800-000006000000}">
      <formula1>$U$1:$U$2</formula1>
    </dataValidation>
    <dataValidation type="list" allowBlank="1" showInputMessage="1" showErrorMessage="1" sqref="N45 N24 H102:H107 N99 H4:H16 BA34 N33:N37 F33:G37" xr:uid="{00000000-0002-0000-2800-000007000000}">
      <formula1>$Q$2:$Q$3</formula1>
    </dataValidation>
    <dataValidation type="list" allowBlank="1" showInputMessage="1" showErrorMessage="1" sqref="L53:N53 L64:N64" xr:uid="{00000000-0002-0000-2800-000008000000}">
      <formula1>$T$1:$T$3</formula1>
    </dataValidation>
    <dataValidation type="list" allowBlank="1" showInputMessage="1" showErrorMessage="1" sqref="H82:K82" xr:uid="{00000000-0002-0000-2800-000009000000}">
      <formula1>$Q$23:$Q$25</formula1>
    </dataValidation>
  </dataValidations>
  <pageMargins left="0.7" right="0.7" top="0.75" bottom="0.75" header="0.3" footer="0.3"/>
  <pageSetup orientation="portrait" r:id="rId1"/>
  <drawing r:id="rId2"/>
  <legacyDrawing r:id="rId3"/>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00B050"/>
  </sheetPr>
  <dimension ref="A1:BE129"/>
  <sheetViews>
    <sheetView topLeftCell="E98" zoomScale="55" zoomScaleNormal="55" zoomScaleSheetLayoutView="10" workbookViewId="0">
      <selection activeCell="G111" sqref="G111"/>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804" t="s">
        <v>0</v>
      </c>
      <c r="B1" s="804"/>
      <c r="C1" s="804"/>
      <c r="D1" s="804"/>
      <c r="E1" s="804"/>
      <c r="F1" s="804"/>
      <c r="G1" s="804"/>
      <c r="H1" s="804"/>
      <c r="I1" s="804"/>
      <c r="J1" s="804"/>
      <c r="K1" s="804"/>
      <c r="L1" s="804"/>
      <c r="M1" s="804"/>
      <c r="N1" s="804"/>
      <c r="O1" s="24"/>
      <c r="P1" s="24"/>
      <c r="Q1" s="24"/>
      <c r="R1" s="24"/>
      <c r="S1" s="24"/>
      <c r="T1" s="24">
        <v>1</v>
      </c>
      <c r="U1" s="24">
        <v>20</v>
      </c>
      <c r="V1" s="24">
        <v>5</v>
      </c>
    </row>
    <row r="2" spans="1:55" ht="23.25">
      <c r="A2" s="805" t="s">
        <v>132</v>
      </c>
      <c r="B2" s="805"/>
      <c r="C2" s="805"/>
      <c r="D2" s="805"/>
      <c r="E2" s="805"/>
      <c r="F2" s="805"/>
      <c r="G2" s="805"/>
      <c r="H2" s="805"/>
      <c r="I2" s="805"/>
      <c r="J2" s="805"/>
      <c r="K2" s="805"/>
      <c r="L2" s="805"/>
      <c r="M2" s="805"/>
      <c r="N2" s="805"/>
      <c r="O2" s="24"/>
      <c r="P2" s="24" t="s">
        <v>24</v>
      </c>
      <c r="Q2" s="24" t="s">
        <v>6</v>
      </c>
      <c r="R2" s="24" t="s">
        <v>24</v>
      </c>
      <c r="S2" s="24"/>
      <c r="T2" s="24">
        <v>0</v>
      </c>
      <c r="U2" s="24">
        <v>5</v>
      </c>
      <c r="V2" s="24">
        <v>0</v>
      </c>
    </row>
    <row r="3" spans="1:55" ht="71.25" customHeight="1">
      <c r="A3" s="806" t="str">
        <f>RESUMEN!B4</f>
        <v>Proceso 23001299 H3. REALIZAR LA INTERVENTORIA INTEGRAL AL MEJORAMIENTO DE LAS FRANJAS DE SEGURIDAD DE PISTA DEL AEROPUERTO ANTONIO NARIÑO DE PASTO, NARIÑO (VF).</v>
      </c>
      <c r="B3" s="806"/>
      <c r="C3" s="806"/>
      <c r="D3" s="806"/>
      <c r="E3" s="806"/>
      <c r="F3" s="806"/>
      <c r="G3" s="806"/>
      <c r="H3" s="806"/>
      <c r="I3" s="806"/>
      <c r="J3" s="806"/>
      <c r="K3" s="806"/>
      <c r="L3" s="806"/>
      <c r="M3" s="806"/>
      <c r="N3" s="806"/>
      <c r="O3" s="24"/>
      <c r="P3" s="24" t="s">
        <v>25</v>
      </c>
      <c r="Q3" s="24" t="s">
        <v>26</v>
      </c>
      <c r="R3" s="24" t="s">
        <v>25</v>
      </c>
      <c r="S3" s="24"/>
      <c r="T3" s="24" t="s">
        <v>27</v>
      </c>
      <c r="U3" s="24">
        <v>0</v>
      </c>
      <c r="V3" s="24"/>
      <c r="BA3"/>
      <c r="BB3"/>
      <c r="BC3"/>
    </row>
    <row r="4" spans="1:55" ht="29.25" hidden="1" customHeight="1">
      <c r="A4" s="807" t="s">
        <v>91</v>
      </c>
      <c r="B4" s="738"/>
      <c r="C4" s="738"/>
      <c r="D4" s="738"/>
      <c r="E4" s="738"/>
      <c r="F4" s="738"/>
      <c r="G4" s="739"/>
      <c r="H4" s="213" t="s">
        <v>6</v>
      </c>
      <c r="I4" s="269"/>
      <c r="J4" s="269"/>
      <c r="K4" s="269"/>
      <c r="L4" s="269"/>
      <c r="M4" s="269"/>
      <c r="N4" s="268"/>
      <c r="BA4"/>
      <c r="BB4"/>
      <c r="BC4"/>
    </row>
    <row r="5" spans="1:55" ht="29.25" hidden="1" customHeight="1">
      <c r="A5" s="807" t="s">
        <v>93</v>
      </c>
      <c r="B5" s="738"/>
      <c r="C5" s="738"/>
      <c r="D5" s="738"/>
      <c r="E5" s="738"/>
      <c r="F5" s="738"/>
      <c r="G5" s="739"/>
      <c r="H5" s="213" t="s">
        <v>6</v>
      </c>
      <c r="I5" s="269"/>
      <c r="J5" s="269"/>
      <c r="K5" s="269"/>
      <c r="L5" s="269"/>
      <c r="M5" s="269"/>
      <c r="N5" s="268"/>
      <c r="BA5"/>
      <c r="BB5"/>
      <c r="BC5"/>
    </row>
    <row r="6" spans="1:55" ht="29.25" hidden="1" customHeight="1">
      <c r="A6" s="807" t="s">
        <v>92</v>
      </c>
      <c r="B6" s="738"/>
      <c r="C6" s="738"/>
      <c r="D6" s="738"/>
      <c r="E6" s="738"/>
      <c r="F6" s="738"/>
      <c r="G6" s="739"/>
      <c r="H6" s="213" t="s">
        <v>6</v>
      </c>
      <c r="I6" s="269"/>
      <c r="J6" s="269"/>
      <c r="K6" s="269"/>
      <c r="L6" s="269"/>
      <c r="M6" s="269"/>
      <c r="N6" s="268"/>
      <c r="BA6"/>
      <c r="BB6"/>
      <c r="BC6"/>
    </row>
    <row r="7" spans="1:55" ht="29.25" hidden="1" customHeight="1">
      <c r="A7" s="807" t="s">
        <v>94</v>
      </c>
      <c r="B7" s="738"/>
      <c r="C7" s="738"/>
      <c r="D7" s="738"/>
      <c r="E7" s="738"/>
      <c r="F7" s="738"/>
      <c r="G7" s="739"/>
      <c r="H7" s="213" t="s">
        <v>6</v>
      </c>
      <c r="I7" s="269"/>
      <c r="J7" s="269"/>
      <c r="K7" s="269"/>
      <c r="L7" s="269"/>
      <c r="M7" s="269"/>
      <c r="N7" s="268"/>
      <c r="BA7"/>
      <c r="BB7"/>
      <c r="BC7"/>
    </row>
    <row r="8" spans="1:55" ht="29.25" hidden="1" customHeight="1">
      <c r="A8" s="807" t="s">
        <v>95</v>
      </c>
      <c r="B8" s="738"/>
      <c r="C8" s="738"/>
      <c r="D8" s="738"/>
      <c r="E8" s="738"/>
      <c r="F8" s="738"/>
      <c r="G8" s="739"/>
      <c r="H8" s="213"/>
      <c r="I8" s="269"/>
      <c r="J8" s="269"/>
      <c r="K8" s="269"/>
      <c r="L8" s="269"/>
      <c r="M8" s="269"/>
      <c r="N8" s="268"/>
      <c r="BA8"/>
      <c r="BB8"/>
      <c r="BC8"/>
    </row>
    <row r="9" spans="1:55" ht="29.25" hidden="1" customHeight="1">
      <c r="A9" s="807" t="s">
        <v>96</v>
      </c>
      <c r="B9" s="738"/>
      <c r="C9" s="738"/>
      <c r="D9" s="738"/>
      <c r="E9" s="738"/>
      <c r="F9" s="738"/>
      <c r="G9" s="739"/>
      <c r="H9" s="213"/>
      <c r="I9" s="269"/>
      <c r="J9" s="269"/>
      <c r="K9" s="269"/>
      <c r="L9" s="269"/>
      <c r="M9" s="269"/>
      <c r="N9" s="268"/>
      <c r="BA9"/>
      <c r="BB9"/>
      <c r="BC9"/>
    </row>
    <row r="10" spans="1:55" ht="29.25" hidden="1" customHeight="1">
      <c r="A10" s="808" t="s">
        <v>97</v>
      </c>
      <c r="B10" s="741"/>
      <c r="C10" s="741"/>
      <c r="D10" s="741"/>
      <c r="E10" s="741"/>
      <c r="F10" s="741"/>
      <c r="G10" s="742"/>
      <c r="H10" s="213" t="s">
        <v>6</v>
      </c>
      <c r="I10" s="269"/>
      <c r="J10" s="269"/>
      <c r="K10" s="269"/>
      <c r="L10" s="269"/>
      <c r="M10" s="269"/>
      <c r="N10" s="268"/>
      <c r="BA10" s="6"/>
      <c r="BB10" s="81"/>
    </row>
    <row r="11" spans="1:55" ht="29.25" hidden="1" customHeight="1">
      <c r="A11" s="808" t="s">
        <v>98</v>
      </c>
      <c r="B11" s="741"/>
      <c r="C11" s="741"/>
      <c r="D11" s="741"/>
      <c r="E11" s="741"/>
      <c r="F11" s="741"/>
      <c r="G11" s="742"/>
      <c r="H11" s="213" t="s">
        <v>6</v>
      </c>
      <c r="I11" s="269"/>
      <c r="J11" s="269"/>
      <c r="K11" s="269"/>
      <c r="L11" s="269"/>
      <c r="M11" s="269"/>
      <c r="N11" s="268"/>
      <c r="BA11" s="6"/>
      <c r="BB11" s="81"/>
    </row>
    <row r="12" spans="1:55" ht="29.25" hidden="1" customHeight="1">
      <c r="A12" s="807" t="s">
        <v>99</v>
      </c>
      <c r="B12" s="738"/>
      <c r="C12" s="738"/>
      <c r="D12" s="738"/>
      <c r="E12" s="738"/>
      <c r="F12" s="738"/>
      <c r="G12" s="739"/>
      <c r="H12" s="213" t="s">
        <v>6</v>
      </c>
      <c r="I12" s="269"/>
      <c r="J12" s="269"/>
      <c r="K12" s="269"/>
      <c r="L12" s="269"/>
      <c r="M12" s="269"/>
      <c r="N12" s="268"/>
      <c r="BA12" s="6"/>
      <c r="BB12" s="81"/>
    </row>
    <row r="13" spans="1:55" ht="29.25" hidden="1" customHeight="1">
      <c r="A13" s="807" t="s">
        <v>100</v>
      </c>
      <c r="B13" s="738"/>
      <c r="C13" s="738"/>
      <c r="D13" s="738"/>
      <c r="E13" s="738"/>
      <c r="F13" s="738"/>
      <c r="G13" s="739"/>
      <c r="H13" s="213" t="s">
        <v>6</v>
      </c>
      <c r="I13" s="269"/>
      <c r="J13" s="269"/>
      <c r="K13" s="269"/>
      <c r="L13" s="269"/>
      <c r="M13" s="269"/>
      <c r="N13" s="268"/>
      <c r="BA13" s="6"/>
      <c r="BB13" s="81"/>
    </row>
    <row r="14" spans="1:55" ht="29.25" hidden="1" customHeight="1">
      <c r="A14" s="807" t="s">
        <v>101</v>
      </c>
      <c r="B14" s="738"/>
      <c r="C14" s="738"/>
      <c r="D14" s="738"/>
      <c r="E14" s="738"/>
      <c r="F14" s="738"/>
      <c r="G14" s="739"/>
      <c r="H14" s="213"/>
      <c r="I14" s="269"/>
      <c r="J14" s="269"/>
      <c r="K14" s="269"/>
      <c r="L14" s="269"/>
      <c r="M14" s="269"/>
      <c r="N14" s="268"/>
      <c r="BA14" s="6"/>
      <c r="BB14" s="81"/>
    </row>
    <row r="15" spans="1:55" ht="29.25" hidden="1" customHeight="1">
      <c r="A15" s="808" t="s">
        <v>102</v>
      </c>
      <c r="B15" s="741"/>
      <c r="C15" s="741"/>
      <c r="D15" s="741"/>
      <c r="E15" s="741"/>
      <c r="F15" s="741"/>
      <c r="G15" s="742"/>
      <c r="H15" s="213" t="s">
        <v>6</v>
      </c>
      <c r="I15" s="269"/>
      <c r="J15" s="269"/>
      <c r="K15" s="269"/>
      <c r="L15" s="269"/>
      <c r="M15" s="269"/>
      <c r="N15" s="268"/>
      <c r="BA15" s="6"/>
      <c r="BB15" s="81"/>
    </row>
    <row r="16" spans="1:55" ht="29.25" hidden="1" customHeight="1">
      <c r="A16" s="808" t="s">
        <v>103</v>
      </c>
      <c r="B16" s="741"/>
      <c r="C16" s="741"/>
      <c r="D16" s="741"/>
      <c r="E16" s="741"/>
      <c r="F16" s="741"/>
      <c r="G16" s="742"/>
      <c r="H16" s="213" t="s">
        <v>6</v>
      </c>
      <c r="I16" s="269"/>
      <c r="J16" s="269"/>
      <c r="K16" s="269"/>
      <c r="L16" s="269"/>
      <c r="M16" s="269"/>
      <c r="N16" s="268"/>
      <c r="BA16" s="6"/>
      <c r="BB16" s="81"/>
    </row>
    <row r="17" spans="1:54" ht="29.25" hidden="1" customHeight="1">
      <c r="A17" s="272"/>
      <c r="B17" s="271"/>
      <c r="C17" s="271"/>
      <c r="D17" s="271"/>
      <c r="E17" s="271"/>
      <c r="F17" s="271"/>
      <c r="G17" s="270"/>
      <c r="H17" s="269"/>
      <c r="I17" s="269"/>
      <c r="J17" s="269"/>
      <c r="K17" s="269"/>
      <c r="L17" s="269"/>
      <c r="M17" s="269"/>
      <c r="N17" s="268"/>
      <c r="BA17" s="6"/>
      <c r="BB17" s="81"/>
    </row>
    <row r="18" spans="1:54" ht="51.75" customHeight="1">
      <c r="A18" s="816" t="s">
        <v>104</v>
      </c>
      <c r="B18" s="744"/>
      <c r="C18" s="744"/>
      <c r="D18" s="744"/>
      <c r="E18" s="744"/>
      <c r="F18" s="744"/>
      <c r="G18" s="744"/>
      <c r="H18" s="744"/>
      <c r="I18" s="744"/>
      <c r="J18" s="744"/>
      <c r="K18" s="744"/>
      <c r="L18" s="744"/>
      <c r="M18" s="744"/>
      <c r="N18" s="745"/>
      <c r="BA18" s="6"/>
      <c r="BB18" s="81"/>
    </row>
    <row r="19" spans="1:54" ht="26.25" customHeight="1">
      <c r="A19" s="817">
        <v>39</v>
      </c>
      <c r="B19" s="818" t="s">
        <v>343</v>
      </c>
      <c r="C19" s="819"/>
      <c r="D19" s="819"/>
      <c r="E19" s="819"/>
      <c r="F19" s="819"/>
      <c r="G19" s="819"/>
      <c r="H19" s="809" t="s">
        <v>28</v>
      </c>
      <c r="I19" s="809"/>
      <c r="J19" s="809"/>
      <c r="K19" s="810" t="s">
        <v>29</v>
      </c>
      <c r="L19" s="810"/>
      <c r="M19" s="810"/>
      <c r="N19" s="810"/>
      <c r="O19" s="24" t="str">
        <f>+H19</f>
        <v>APORTANTE DE LA EXPERIENCIA</v>
      </c>
      <c r="P19" s="24"/>
      <c r="Q19" s="24">
        <v>5</v>
      </c>
      <c r="R19" s="24"/>
      <c r="S19" s="24"/>
      <c r="T19" s="24"/>
      <c r="U19" s="24"/>
      <c r="V19" s="24"/>
      <c r="BA19" s="2" t="s">
        <v>264</v>
      </c>
    </row>
    <row r="20" spans="1:54" ht="38.25" customHeight="1">
      <c r="A20" s="817"/>
      <c r="B20" s="819"/>
      <c r="C20" s="819"/>
      <c r="D20" s="819"/>
      <c r="E20" s="819"/>
      <c r="F20" s="819"/>
      <c r="G20" s="819"/>
      <c r="H20" s="811" t="s">
        <v>30</v>
      </c>
      <c r="I20" s="811"/>
      <c r="J20" s="267" t="s">
        <v>31</v>
      </c>
      <c r="K20" s="821" t="s">
        <v>32</v>
      </c>
      <c r="L20" s="821"/>
      <c r="M20" s="821"/>
      <c r="N20" s="266" t="s">
        <v>33</v>
      </c>
      <c r="O20" s="24"/>
      <c r="P20" s="24"/>
      <c r="Q20" s="24" t="s">
        <v>27</v>
      </c>
      <c r="R20" s="24"/>
      <c r="S20" s="24"/>
      <c r="T20" s="24"/>
      <c r="U20" s="24"/>
      <c r="V20" s="24"/>
      <c r="BA20" s="119" t="s">
        <v>130</v>
      </c>
    </row>
    <row r="21" spans="1:54" ht="25.5">
      <c r="A21" s="817"/>
      <c r="B21" s="819"/>
      <c r="C21" s="819"/>
      <c r="D21" s="819"/>
      <c r="E21" s="819"/>
      <c r="F21" s="819"/>
      <c r="G21" s="819"/>
      <c r="H21" s="822" t="s">
        <v>267</v>
      </c>
      <c r="I21" s="822"/>
      <c r="J21" s="262">
        <v>0.5</v>
      </c>
      <c r="K21" s="823" t="s">
        <v>34</v>
      </c>
      <c r="L21" s="823"/>
      <c r="M21" s="823"/>
      <c r="N21" s="262" t="s">
        <v>24</v>
      </c>
      <c r="O21" s="24" t="str">
        <f>+H21</f>
        <v xml:space="preserve">ECOVIAS S.A.S </v>
      </c>
      <c r="P21" s="24"/>
      <c r="Q21" s="24">
        <v>0</v>
      </c>
      <c r="R21" s="24"/>
      <c r="S21" s="24"/>
      <c r="T21" s="24"/>
      <c r="U21" s="24"/>
      <c r="V21" s="263" t="str">
        <f>+H21</f>
        <v xml:space="preserve">ECOVIAS S.A.S </v>
      </c>
      <c r="BA21" s="118"/>
    </row>
    <row r="22" spans="1:54" ht="69" customHeight="1">
      <c r="A22" s="817"/>
      <c r="B22" s="819"/>
      <c r="C22" s="819"/>
      <c r="D22" s="819"/>
      <c r="E22" s="819"/>
      <c r="F22" s="819"/>
      <c r="G22" s="819"/>
      <c r="H22" s="822" t="s">
        <v>273</v>
      </c>
      <c r="I22" s="822"/>
      <c r="J22" s="262">
        <v>0.5</v>
      </c>
      <c r="K22" s="823" t="s">
        <v>35</v>
      </c>
      <c r="L22" s="823"/>
      <c r="M22" s="823"/>
      <c r="N22" s="262" t="s">
        <v>24</v>
      </c>
      <c r="O22" s="24" t="str">
        <f>+H22</f>
        <v>PROYECTOS Y GESTION DEL DESARROLLO SAS</v>
      </c>
      <c r="P22" s="24"/>
      <c r="Q22" s="24"/>
      <c r="R22" s="24"/>
      <c r="S22" s="24"/>
      <c r="T22" s="24"/>
      <c r="U22" s="24"/>
      <c r="V22" s="263" t="str">
        <f>+H22</f>
        <v>PROYECTOS Y GESTION DEL DESARROLLO SAS</v>
      </c>
      <c r="BA22" s="118"/>
      <c r="BB22" s="2" t="s">
        <v>36</v>
      </c>
    </row>
    <row r="23" spans="1:54" ht="44.25" customHeight="1">
      <c r="A23" s="817"/>
      <c r="B23" s="819"/>
      <c r="C23" s="819"/>
      <c r="D23" s="819"/>
      <c r="E23" s="819"/>
      <c r="F23" s="819"/>
      <c r="G23" s="819"/>
      <c r="H23" s="822"/>
      <c r="I23" s="822"/>
      <c r="J23" s="262"/>
      <c r="K23" s="824" t="s">
        <v>37</v>
      </c>
      <c r="L23" s="824"/>
      <c r="M23" s="824"/>
      <c r="N23" s="262" t="s">
        <v>24</v>
      </c>
      <c r="O23" s="24">
        <f>+H23</f>
        <v>0</v>
      </c>
      <c r="P23" s="24"/>
      <c r="Q23" s="24" t="s">
        <v>38</v>
      </c>
      <c r="R23" s="24"/>
      <c r="S23" s="24"/>
      <c r="T23" s="24"/>
      <c r="U23" s="24"/>
      <c r="V23" s="263">
        <f>+H23</f>
        <v>0</v>
      </c>
      <c r="BA23" s="117"/>
    </row>
    <row r="24" spans="1:54" ht="20.100000000000001" customHeight="1">
      <c r="A24" s="817"/>
      <c r="B24" s="819"/>
      <c r="C24" s="819"/>
      <c r="D24" s="819"/>
      <c r="E24" s="819"/>
      <c r="F24" s="819"/>
      <c r="G24" s="819"/>
      <c r="H24" s="812"/>
      <c r="I24" s="812"/>
      <c r="J24" s="265"/>
      <c r="K24" s="813" t="s">
        <v>18</v>
      </c>
      <c r="L24" s="813"/>
      <c r="M24" s="813"/>
      <c r="N24" s="759" t="s">
        <v>6</v>
      </c>
      <c r="O24" s="24">
        <f>+H24</f>
        <v>0</v>
      </c>
      <c r="P24" s="24"/>
      <c r="Q24" s="24" t="s">
        <v>6</v>
      </c>
      <c r="R24" s="24"/>
      <c r="S24" s="24"/>
      <c r="T24" s="24"/>
      <c r="U24" s="24"/>
      <c r="V24" s="263">
        <f>+H24</f>
        <v>0</v>
      </c>
    </row>
    <row r="25" spans="1:54" ht="20.100000000000001" customHeight="1">
      <c r="A25" s="817"/>
      <c r="B25" s="819"/>
      <c r="C25" s="819"/>
      <c r="D25" s="819"/>
      <c r="E25" s="819"/>
      <c r="F25" s="819"/>
      <c r="G25" s="819"/>
      <c r="H25" s="814"/>
      <c r="I25" s="814"/>
      <c r="J25" s="264"/>
      <c r="K25" s="813"/>
      <c r="L25" s="813"/>
      <c r="M25" s="813"/>
      <c r="N25" s="760"/>
      <c r="O25" s="24">
        <f>+H25</f>
        <v>0</v>
      </c>
      <c r="P25" s="24"/>
      <c r="Q25" s="24" t="s">
        <v>26</v>
      </c>
      <c r="R25" s="24"/>
      <c r="S25" s="24"/>
      <c r="T25" s="24"/>
      <c r="U25" s="24"/>
      <c r="V25" s="263">
        <f>+H25</f>
        <v>0</v>
      </c>
    </row>
    <row r="26" spans="1:54" ht="23.25" customHeight="1">
      <c r="A26" s="817"/>
      <c r="B26" s="819"/>
      <c r="C26" s="819"/>
      <c r="D26" s="819"/>
      <c r="E26" s="819"/>
      <c r="F26" s="819"/>
      <c r="G26" s="819"/>
      <c r="H26" s="815" t="s">
        <v>39</v>
      </c>
      <c r="I26" s="815"/>
      <c r="J26" s="262">
        <f>+J21+J22+J23+J24+J25</f>
        <v>1</v>
      </c>
      <c r="K26" s="813"/>
      <c r="L26" s="813"/>
      <c r="M26" s="813"/>
      <c r="N26" s="550"/>
      <c r="O26" s="553"/>
      <c r="P26" s="553"/>
      <c r="Q26" s="553"/>
      <c r="R26" s="553"/>
      <c r="S26" s="553"/>
      <c r="T26" s="553"/>
      <c r="U26" s="24"/>
      <c r="V26" s="24"/>
      <c r="BA26" s="261">
        <v>0.5</v>
      </c>
      <c r="BB26" s="261"/>
    </row>
    <row r="27" spans="1:54" ht="110.25" customHeight="1">
      <c r="A27" s="260" t="s">
        <v>40</v>
      </c>
      <c r="B27" s="827" t="s">
        <v>121</v>
      </c>
      <c r="C27" s="726"/>
      <c r="D27" s="726"/>
      <c r="E27" s="726"/>
      <c r="F27" s="726"/>
      <c r="G27" s="727"/>
      <c r="H27" s="828" t="s">
        <v>87</v>
      </c>
      <c r="I27" s="729"/>
      <c r="J27" s="829">
        <v>684325699</v>
      </c>
      <c r="K27" s="731"/>
      <c r="L27" s="830">
        <f>J27/BB62</f>
        <v>526.40438384615379</v>
      </c>
      <c r="M27" s="733"/>
      <c r="N27" s="734"/>
      <c r="O27" s="24"/>
      <c r="P27" s="24"/>
      <c r="Q27" s="24"/>
      <c r="R27" s="24"/>
      <c r="S27" s="25"/>
      <c r="T27" s="24"/>
      <c r="U27" s="24"/>
      <c r="V27" s="24"/>
      <c r="BA27" s="259">
        <f>+L27*0.5</f>
        <v>263.2021919230769</v>
      </c>
      <c r="BB27" s="259"/>
    </row>
    <row r="28" spans="1:54" ht="23.25">
      <c r="A28" s="258"/>
      <c r="B28" s="257"/>
      <c r="C28" s="256"/>
      <c r="D28" s="256"/>
      <c r="E28" s="256"/>
      <c r="F28" s="255"/>
      <c r="G28" s="255"/>
      <c r="H28" s="254"/>
      <c r="I28" s="254"/>
      <c r="J28" s="254"/>
      <c r="K28" s="253"/>
      <c r="L28" s="252"/>
      <c r="M28" s="252"/>
      <c r="N28" s="252"/>
      <c r="S28" s="8"/>
      <c r="BA28" s="251" t="s">
        <v>74</v>
      </c>
      <c r="BB28" s="251" t="s">
        <v>75</v>
      </c>
    </row>
    <row r="29" spans="1:54" ht="23.25">
      <c r="A29" s="831" t="s">
        <v>41</v>
      </c>
      <c r="B29" s="831"/>
      <c r="C29" s="831"/>
      <c r="D29" s="831"/>
      <c r="E29" s="831"/>
      <c r="F29" s="831"/>
      <c r="G29" s="831"/>
      <c r="H29" s="831"/>
      <c r="I29" s="831"/>
      <c r="J29" s="831"/>
      <c r="K29" s="831"/>
      <c r="L29" s="831"/>
      <c r="M29" s="831"/>
      <c r="N29" s="831"/>
      <c r="BA29" s="215">
        <v>1990</v>
      </c>
      <c r="BB29" s="214">
        <v>41025</v>
      </c>
    </row>
    <row r="30" spans="1:54" ht="29.25" customHeight="1">
      <c r="A30" s="820" t="s">
        <v>42</v>
      </c>
      <c r="B30" s="820"/>
      <c r="C30" s="820"/>
      <c r="D30" s="820"/>
      <c r="E30" s="820"/>
      <c r="F30" s="820"/>
      <c r="G30" s="820"/>
      <c r="H30" s="820"/>
      <c r="I30" s="820"/>
      <c r="J30" s="820"/>
      <c r="K30" s="820"/>
      <c r="L30" s="820"/>
      <c r="M30" s="820"/>
      <c r="N30" s="820"/>
      <c r="BA30" s="215">
        <v>1991</v>
      </c>
      <c r="BB30" s="214">
        <v>51716</v>
      </c>
    </row>
    <row r="31" spans="1:54" ht="286.5" customHeight="1">
      <c r="A31" s="832" t="s">
        <v>133</v>
      </c>
      <c r="B31" s="832"/>
      <c r="C31" s="832"/>
      <c r="D31" s="832"/>
      <c r="E31" s="832"/>
      <c r="F31" s="832"/>
      <c r="G31" s="832"/>
      <c r="H31" s="833" t="s">
        <v>134</v>
      </c>
      <c r="I31" s="833"/>
      <c r="J31" s="833"/>
      <c r="K31" s="833"/>
      <c r="L31" s="833"/>
      <c r="M31" s="833"/>
      <c r="N31" s="833"/>
      <c r="S31" s="11"/>
      <c r="T31" s="560"/>
      <c r="BA31" s="215">
        <v>1993</v>
      </c>
      <c r="BB31" s="214">
        <v>81510</v>
      </c>
    </row>
    <row r="32" spans="1:54" s="61" customFormat="1" ht="63.75" customHeight="1" thickBot="1">
      <c r="A32" s="250" t="s">
        <v>119</v>
      </c>
      <c r="B32" s="250" t="s">
        <v>43</v>
      </c>
      <c r="C32" s="248" t="s">
        <v>44</v>
      </c>
      <c r="D32" s="248" t="s">
        <v>45</v>
      </c>
      <c r="E32" s="248" t="s">
        <v>46</v>
      </c>
      <c r="F32" s="249" t="s">
        <v>86</v>
      </c>
      <c r="G32" s="248" t="s">
        <v>47</v>
      </c>
      <c r="H32" s="248" t="s">
        <v>48</v>
      </c>
      <c r="I32" s="248" t="s">
        <v>79</v>
      </c>
      <c r="J32" s="248" t="s">
        <v>49</v>
      </c>
      <c r="K32" s="248" t="s">
        <v>50</v>
      </c>
      <c r="L32" s="248" t="s">
        <v>51</v>
      </c>
      <c r="M32" s="248" t="s">
        <v>52</v>
      </c>
      <c r="N32" s="248" t="s">
        <v>18</v>
      </c>
      <c r="O32" s="59"/>
      <c r="P32" s="59"/>
      <c r="Q32" s="15">
        <f>L27/2</f>
        <v>263.2021919230769</v>
      </c>
      <c r="R32" s="15" t="s">
        <v>53</v>
      </c>
      <c r="S32" s="12"/>
      <c r="T32" s="560"/>
      <c r="BA32" s="215">
        <v>1994</v>
      </c>
      <c r="BB32" s="214">
        <v>98700</v>
      </c>
    </row>
    <row r="33" spans="1:55" ht="141.75" customHeight="1" thickBot="1">
      <c r="A33" s="247" t="s">
        <v>270</v>
      </c>
      <c r="B33" s="245" t="s">
        <v>276</v>
      </c>
      <c r="C33" s="245">
        <v>27</v>
      </c>
      <c r="D33" s="244" t="s">
        <v>275</v>
      </c>
      <c r="E33" s="244" t="s">
        <v>274</v>
      </c>
      <c r="F33" s="230" t="s">
        <v>6</v>
      </c>
      <c r="G33" s="230" t="s">
        <v>6</v>
      </c>
      <c r="H33" s="277" t="s">
        <v>273</v>
      </c>
      <c r="I33" s="241">
        <v>43742</v>
      </c>
      <c r="J33" s="240">
        <v>43813</v>
      </c>
      <c r="K33" s="239">
        <v>514.25</v>
      </c>
      <c r="L33" s="238">
        <v>0.7</v>
      </c>
      <c r="M33" s="237">
        <f>IF(AND(F33="CUMPLE",G33="CUMPLE"),(K33*L33),0)</f>
        <v>359.97499999999997</v>
      </c>
      <c r="N33" s="230" t="s">
        <v>6</v>
      </c>
      <c r="O33" s="4"/>
      <c r="P33" s="4"/>
      <c r="Q33" s="16" t="str">
        <f>+IF(OR(N33="CUMPLE")*AND(M33&gt;=$Q$32),"CUMPLE","NO CUMPLE")</f>
        <v>CUMPLE</v>
      </c>
      <c r="R33" s="4"/>
      <c r="S33" s="12"/>
      <c r="U33" s="17">
        <v>2020</v>
      </c>
      <c r="V33" s="20">
        <v>877803</v>
      </c>
      <c r="BA33" s="215">
        <v>1996</v>
      </c>
      <c r="BB33" s="214">
        <v>142125</v>
      </c>
    </row>
    <row r="34" spans="1:55" ht="165.75" customHeight="1" thickBot="1">
      <c r="A34" s="247" t="s">
        <v>270</v>
      </c>
      <c r="B34" s="245" t="s">
        <v>272</v>
      </c>
      <c r="C34" s="245">
        <v>120</v>
      </c>
      <c r="D34" s="244" t="s">
        <v>244</v>
      </c>
      <c r="E34" s="244" t="s">
        <v>271</v>
      </c>
      <c r="F34" s="230" t="s">
        <v>6</v>
      </c>
      <c r="G34" s="230" t="s">
        <v>6</v>
      </c>
      <c r="H34" s="277" t="s">
        <v>267</v>
      </c>
      <c r="I34" s="241">
        <v>35103</v>
      </c>
      <c r="J34" s="240">
        <v>35460</v>
      </c>
      <c r="K34" s="239">
        <v>442.76</v>
      </c>
      <c r="L34" s="238">
        <v>1</v>
      </c>
      <c r="M34" s="237">
        <f>IF(AND(F34="CUMPLE",G34="CUMPLE"),(K34*L34),0)</f>
        <v>442.76</v>
      </c>
      <c r="N34" s="230" t="s">
        <v>6</v>
      </c>
      <c r="O34" s="4"/>
      <c r="P34" s="4"/>
      <c r="Q34" s="16"/>
      <c r="R34" s="4"/>
      <c r="S34" s="12"/>
      <c r="U34" s="17"/>
      <c r="V34" s="20"/>
      <c r="BA34" s="230" t="s">
        <v>6</v>
      </c>
      <c r="BB34" s="214"/>
    </row>
    <row r="35" spans="1:55" ht="132.75" customHeight="1" thickBot="1">
      <c r="A35" s="247" t="s">
        <v>270</v>
      </c>
      <c r="B35" s="245" t="s">
        <v>269</v>
      </c>
      <c r="C35" s="244">
        <v>88</v>
      </c>
      <c r="D35" s="244" t="s">
        <v>244</v>
      </c>
      <c r="E35" s="244" t="s">
        <v>268</v>
      </c>
      <c r="F35" s="230" t="s">
        <v>6</v>
      </c>
      <c r="G35" s="230" t="s">
        <v>6</v>
      </c>
      <c r="H35" s="277" t="s">
        <v>267</v>
      </c>
      <c r="I35" s="241" t="s">
        <v>266</v>
      </c>
      <c r="J35" s="240">
        <v>35053</v>
      </c>
      <c r="K35" s="239">
        <v>1319.01</v>
      </c>
      <c r="L35" s="238">
        <v>1</v>
      </c>
      <c r="M35" s="237">
        <f>IF(AND(F35="CUMPLE",G35="CUMPLE"),(K35*L35),0)</f>
        <v>1319.01</v>
      </c>
      <c r="N35" s="230" t="s">
        <v>6</v>
      </c>
      <c r="O35" s="4"/>
      <c r="P35" s="4"/>
      <c r="Q35" s="16" t="str">
        <f>+IF(OR(N35="CUMPLE")*AND(M35&gt;=$Q$32),"CUMPLE","NO CUMPLE")</f>
        <v>CUMPLE</v>
      </c>
      <c r="R35" s="4"/>
      <c r="S35" s="12"/>
      <c r="U35" s="17">
        <v>2019</v>
      </c>
      <c r="V35" s="20">
        <v>828116</v>
      </c>
      <c r="BA35" s="215">
        <v>1997</v>
      </c>
      <c r="BB35" s="214">
        <v>172005</v>
      </c>
    </row>
    <row r="36" spans="1:55" ht="66.75" customHeight="1" thickBot="1">
      <c r="A36" s="247"/>
      <c r="B36" s="244"/>
      <c r="C36" s="245"/>
      <c r="D36" s="244"/>
      <c r="E36" s="244"/>
      <c r="F36" s="305"/>
      <c r="G36" s="305"/>
      <c r="H36" s="244"/>
      <c r="I36" s="241"/>
      <c r="J36" s="240"/>
      <c r="K36" s="239"/>
      <c r="L36" s="238"/>
      <c r="M36" s="306"/>
      <c r="N36" s="307"/>
      <c r="O36" s="4"/>
      <c r="P36" s="4"/>
      <c r="Q36" s="16" t="str">
        <f>+IF(OR(N36="CUMPLE")*AND(M36&gt;=$Q$32),"CUMPLE","NO CUMPLE")</f>
        <v>NO CUMPLE</v>
      </c>
      <c r="R36" s="4"/>
      <c r="S36" s="12"/>
      <c r="U36" s="17">
        <v>2018</v>
      </c>
      <c r="V36" s="20">
        <v>781242</v>
      </c>
      <c r="BA36" s="215">
        <v>1998</v>
      </c>
      <c r="BB36" s="214">
        <v>203826</v>
      </c>
    </row>
    <row r="37" spans="1:55" ht="62.25" customHeight="1" thickBot="1">
      <c r="A37" s="247"/>
      <c r="B37" s="246"/>
      <c r="C37" s="245"/>
      <c r="D37" s="244"/>
      <c r="E37" s="243"/>
      <c r="F37" s="305"/>
      <c r="G37" s="305"/>
      <c r="H37" s="242"/>
      <c r="I37" s="241"/>
      <c r="J37" s="240"/>
      <c r="K37" s="239"/>
      <c r="L37" s="238"/>
      <c r="M37" s="306"/>
      <c r="N37" s="307"/>
      <c r="O37" s="4"/>
      <c r="P37" s="4"/>
      <c r="Q37" s="16" t="str">
        <f>+IF(OR(N37="CUMPLE")*AND(M37&gt;=$Q$32),"CUMPLE","NO CUMPLE")</f>
        <v>NO CUMPLE</v>
      </c>
      <c r="R37" s="4"/>
      <c r="S37" s="12"/>
      <c r="U37" s="17">
        <v>2017</v>
      </c>
      <c r="V37" s="20">
        <v>737717</v>
      </c>
      <c r="BA37" s="215">
        <v>1999</v>
      </c>
      <c r="BB37" s="214">
        <v>236460</v>
      </c>
    </row>
    <row r="38" spans="1:55" ht="68.25" customHeight="1" thickBot="1">
      <c r="A38" s="718" t="s">
        <v>55</v>
      </c>
      <c r="B38" s="719"/>
      <c r="C38" s="719"/>
      <c r="D38" s="720"/>
      <c r="E38" s="825" t="s">
        <v>3</v>
      </c>
      <c r="F38" s="722"/>
      <c r="G38" s="722"/>
      <c r="H38" s="722"/>
      <c r="I38" s="722"/>
      <c r="J38" s="722"/>
      <c r="K38" s="722"/>
      <c r="L38" s="723"/>
      <c r="M38" s="825">
        <f>SUM(M33:M37)</f>
        <v>2121.7449999999999</v>
      </c>
      <c r="N38" s="723"/>
      <c r="O38" s="4"/>
      <c r="P38" s="4"/>
      <c r="Q38" s="16"/>
      <c r="R38" s="4"/>
      <c r="S38" s="12"/>
      <c r="U38" s="17"/>
      <c r="V38" s="20"/>
      <c r="BA38" s="224">
        <v>2002</v>
      </c>
      <c r="BB38" s="223">
        <v>309000</v>
      </c>
    </row>
    <row r="39" spans="1:55" ht="68.25" customHeight="1" thickBot="1">
      <c r="A39" s="564"/>
      <c r="B39" s="565"/>
      <c r="C39" s="565"/>
      <c r="D39" s="566"/>
      <c r="E39" s="825" t="s">
        <v>65</v>
      </c>
      <c r="F39" s="722"/>
      <c r="G39" s="722"/>
      <c r="H39" s="722"/>
      <c r="I39" s="722"/>
      <c r="J39" s="722"/>
      <c r="K39" s="722"/>
      <c r="L39" s="723"/>
      <c r="M39" s="826">
        <f>AVERAGEIF(M33:M37,"&gt;0")</f>
        <v>707.24833333333333</v>
      </c>
      <c r="N39" s="826"/>
      <c r="O39" s="4"/>
      <c r="P39" s="4"/>
      <c r="Q39" s="16"/>
      <c r="R39" s="4"/>
      <c r="S39" s="12"/>
      <c r="U39" s="17"/>
      <c r="V39" s="20"/>
      <c r="BA39" s="224">
        <v>2003</v>
      </c>
      <c r="BB39" s="223">
        <v>332000</v>
      </c>
    </row>
    <row r="40" spans="1:55" ht="132" customHeight="1" thickBot="1">
      <c r="A40" s="834" t="s">
        <v>54</v>
      </c>
      <c r="B40" s="708"/>
      <c r="C40" s="236">
        <f>+BA27</f>
        <v>263.2021919230769</v>
      </c>
      <c r="D40" s="835" t="str">
        <f>E33</f>
        <v>INTERVENTORIAS TECNICA, ADMINISTRATIVA, FINANCIERA, JURÍDICA, SOCIAL, AMBIENTAL y SISO DE LA REHABILITACIÓN DE LA PISTA DE MOMPÓS A TRAVÉS DE UNA SOBRECARPETA EN CONCRETO ASFALTICO</v>
      </c>
      <c r="E40" s="710"/>
      <c r="F40" s="230" t="str">
        <f t="shared" ref="F40:M40" si="0">+F33</f>
        <v>CUMPLE</v>
      </c>
      <c r="G40" s="230" t="str">
        <f t="shared" si="0"/>
        <v>CUMPLE</v>
      </c>
      <c r="H40" s="235" t="str">
        <f t="shared" si="0"/>
        <v>PROYECTOS Y GESTION DEL DESARROLLO SAS</v>
      </c>
      <c r="I40" s="234">
        <f t="shared" si="0"/>
        <v>43742</v>
      </c>
      <c r="J40" s="234">
        <f t="shared" si="0"/>
        <v>43813</v>
      </c>
      <c r="K40" s="233">
        <f t="shared" si="0"/>
        <v>514.25</v>
      </c>
      <c r="L40" s="232">
        <f t="shared" si="0"/>
        <v>0.7</v>
      </c>
      <c r="M40" s="231">
        <f t="shared" si="0"/>
        <v>359.97499999999997</v>
      </c>
      <c r="N40" s="230" t="str">
        <f>+IF(M40&gt;=C40,"CUMPLE","NO CUMPLE")</f>
        <v>CUMPLE</v>
      </c>
      <c r="O40" s="26"/>
      <c r="P40" s="4"/>
      <c r="Q40" s="16" t="str">
        <f>+IF(OR(N40="CUMPLE")*AND(M40&gt;=$Q$32),"CUMPLE","NO CUMPLE")</f>
        <v>CUMPLE</v>
      </c>
      <c r="R40" s="4"/>
      <c r="S40" s="12"/>
      <c r="U40" s="17">
        <v>2016</v>
      </c>
      <c r="V40" s="20">
        <v>689455</v>
      </c>
      <c r="BA40" s="224">
        <v>2004</v>
      </c>
      <c r="BB40" s="223">
        <v>358000</v>
      </c>
    </row>
    <row r="41" spans="1:55" ht="27" thickBot="1">
      <c r="A41" s="229"/>
      <c r="B41" s="229"/>
      <c r="C41" s="229"/>
      <c r="D41" s="229"/>
      <c r="E41" s="229"/>
      <c r="F41" s="229"/>
      <c r="G41" s="229"/>
      <c r="H41" s="229"/>
      <c r="I41" s="229"/>
      <c r="J41" s="229"/>
      <c r="K41" s="229"/>
      <c r="L41" s="229"/>
      <c r="M41" s="228"/>
      <c r="N41" s="225"/>
      <c r="O41" s="5"/>
      <c r="P41" s="4"/>
      <c r="Q41" s="4"/>
      <c r="R41" s="4"/>
      <c r="S41" s="4"/>
      <c r="U41" s="17">
        <v>2012</v>
      </c>
      <c r="V41" s="20">
        <v>566700</v>
      </c>
      <c r="BA41" s="224">
        <v>2005</v>
      </c>
      <c r="BB41" s="223">
        <v>381500</v>
      </c>
    </row>
    <row r="42" spans="1:55" ht="409.6" customHeight="1" thickBot="1">
      <c r="A42" s="836"/>
      <c r="B42" s="712"/>
      <c r="C42" s="712"/>
      <c r="D42" s="712"/>
      <c r="E42" s="712"/>
      <c r="F42" s="712"/>
      <c r="G42" s="712"/>
      <c r="H42" s="712"/>
      <c r="I42" s="712"/>
      <c r="J42" s="712"/>
      <c r="K42" s="712"/>
      <c r="L42" s="712"/>
      <c r="M42" s="712"/>
      <c r="N42" s="713"/>
      <c r="O42" s="5"/>
      <c r="P42" s="4"/>
      <c r="Q42" s="4"/>
      <c r="R42" s="4"/>
      <c r="S42" s="4"/>
      <c r="U42" s="17"/>
      <c r="V42" s="20"/>
      <c r="BA42" s="224"/>
      <c r="BB42" s="223"/>
    </row>
    <row r="43" spans="1:55" ht="39" customHeight="1" thickBot="1">
      <c r="A43" s="837" t="s">
        <v>109</v>
      </c>
      <c r="B43" s="837"/>
      <c r="C43" s="837"/>
      <c r="D43" s="837"/>
      <c r="E43" s="837"/>
      <c r="F43" s="837"/>
      <c r="G43" s="837"/>
      <c r="H43" s="837"/>
      <c r="I43" s="837"/>
      <c r="J43" s="837"/>
      <c r="K43" s="837"/>
      <c r="L43" s="838" t="s">
        <v>56</v>
      </c>
      <c r="M43" s="838"/>
      <c r="N43" s="838"/>
      <c r="U43" s="17">
        <v>2008</v>
      </c>
      <c r="V43" s="20">
        <v>461500</v>
      </c>
      <c r="BA43" s="224">
        <v>2006</v>
      </c>
      <c r="BB43" s="223">
        <v>408000</v>
      </c>
    </row>
    <row r="44" spans="1:55" ht="268.5" customHeight="1" thickBot="1">
      <c r="A44" s="839" t="s">
        <v>110</v>
      </c>
      <c r="B44" s="839"/>
      <c r="C44" s="839"/>
      <c r="D44" s="839"/>
      <c r="E44" s="839"/>
      <c r="F44" s="839"/>
      <c r="G44" s="839"/>
      <c r="H44" s="839"/>
      <c r="I44" s="839"/>
      <c r="J44" s="839"/>
      <c r="K44" s="839"/>
      <c r="L44" s="840" t="s">
        <v>6</v>
      </c>
      <c r="M44" s="840"/>
      <c r="N44" s="840"/>
      <c r="U44" s="17">
        <v>2007</v>
      </c>
      <c r="V44" s="20">
        <v>433700</v>
      </c>
      <c r="BA44" s="224">
        <v>2007</v>
      </c>
      <c r="BB44" s="223">
        <v>433700</v>
      </c>
      <c r="BC44" s="2" t="s">
        <v>108</v>
      </c>
    </row>
    <row r="45" spans="1:55" ht="18.75" thickBot="1">
      <c r="A45" s="227"/>
      <c r="B45" s="226"/>
      <c r="C45" s="226"/>
      <c r="D45" s="226"/>
      <c r="E45" s="226"/>
      <c r="F45" s="226"/>
      <c r="G45" s="226"/>
      <c r="H45" s="226"/>
      <c r="I45" s="226"/>
      <c r="J45" s="226"/>
      <c r="K45" s="226"/>
      <c r="L45" s="226"/>
      <c r="M45" s="226"/>
      <c r="N45" s="225"/>
      <c r="O45" s="5"/>
      <c r="P45" s="4"/>
      <c r="Q45" s="4"/>
      <c r="R45" s="4"/>
      <c r="S45" s="4"/>
      <c r="U45" s="17">
        <v>2009</v>
      </c>
      <c r="V45" s="20">
        <v>496900</v>
      </c>
      <c r="BA45" s="224">
        <v>2008</v>
      </c>
      <c r="BB45" s="223">
        <v>461500</v>
      </c>
    </row>
    <row r="46" spans="1:55" ht="26.25" customHeight="1" thickBot="1">
      <c r="A46" s="831" t="s">
        <v>106</v>
      </c>
      <c r="B46" s="831"/>
      <c r="C46" s="831"/>
      <c r="D46" s="831"/>
      <c r="E46" s="831"/>
      <c r="F46" s="831"/>
      <c r="G46" s="831"/>
      <c r="H46" s="831"/>
      <c r="I46" s="831"/>
      <c r="J46" s="831"/>
      <c r="K46" s="831"/>
      <c r="L46" s="831"/>
      <c r="M46" s="831"/>
      <c r="N46" s="831"/>
      <c r="O46" s="4"/>
      <c r="P46" s="4"/>
      <c r="Q46" s="4"/>
      <c r="R46" s="4"/>
      <c r="S46" s="4"/>
      <c r="U46" s="17">
        <v>2011</v>
      </c>
      <c r="V46" s="20">
        <v>535600</v>
      </c>
      <c r="BA46" s="224">
        <v>2009</v>
      </c>
      <c r="BB46" s="223">
        <v>496900</v>
      </c>
    </row>
    <row r="47" spans="1:55" ht="36.75" customHeight="1" thickBot="1">
      <c r="A47" s="841" t="s">
        <v>107</v>
      </c>
      <c r="B47" s="841"/>
      <c r="C47" s="841"/>
      <c r="D47" s="841"/>
      <c r="E47" s="841"/>
      <c r="F47" s="841"/>
      <c r="G47" s="841"/>
      <c r="H47" s="841"/>
      <c r="I47" s="841"/>
      <c r="J47" s="841"/>
      <c r="K47" s="841"/>
      <c r="L47" s="838" t="s">
        <v>56</v>
      </c>
      <c r="M47" s="838"/>
      <c r="N47" s="838"/>
      <c r="O47" s="4"/>
      <c r="P47" s="4"/>
      <c r="Q47" s="4"/>
      <c r="R47" s="4"/>
      <c r="S47" s="4"/>
      <c r="U47" s="17"/>
      <c r="V47" s="20"/>
      <c r="BA47" s="224">
        <v>2010</v>
      </c>
      <c r="BB47" s="223">
        <v>515000</v>
      </c>
    </row>
    <row r="48" spans="1:55" ht="135" customHeight="1" thickBot="1">
      <c r="A48" s="842" t="s">
        <v>111</v>
      </c>
      <c r="B48" s="842"/>
      <c r="C48" s="842"/>
      <c r="D48" s="842"/>
      <c r="E48" s="842"/>
      <c r="F48" s="842"/>
      <c r="G48" s="842"/>
      <c r="H48" s="842"/>
      <c r="I48" s="842"/>
      <c r="J48" s="842"/>
      <c r="K48" s="842"/>
      <c r="L48" s="843">
        <v>5</v>
      </c>
      <c r="M48" s="843"/>
      <c r="N48" s="843"/>
      <c r="O48" s="5"/>
      <c r="P48" s="4"/>
      <c r="Q48" s="4"/>
      <c r="R48" s="4"/>
      <c r="S48" s="4"/>
      <c r="U48" s="17">
        <v>2010</v>
      </c>
      <c r="V48" s="20">
        <v>515000</v>
      </c>
      <c r="BA48" s="215">
        <v>2011</v>
      </c>
      <c r="BB48" s="214">
        <v>535600</v>
      </c>
    </row>
    <row r="49" spans="1:57" ht="123" customHeight="1" thickBot="1">
      <c r="A49" s="842" t="s">
        <v>112</v>
      </c>
      <c r="B49" s="842"/>
      <c r="C49" s="842"/>
      <c r="D49" s="842"/>
      <c r="E49" s="842"/>
      <c r="F49" s="842"/>
      <c r="G49" s="842"/>
      <c r="H49" s="842"/>
      <c r="I49" s="842"/>
      <c r="J49" s="842"/>
      <c r="K49" s="842"/>
      <c r="L49" s="843">
        <v>5</v>
      </c>
      <c r="M49" s="843"/>
      <c r="N49" s="843"/>
      <c r="O49" s="5"/>
      <c r="P49" s="4"/>
      <c r="Q49" s="4"/>
      <c r="R49" s="4"/>
      <c r="S49" s="4"/>
      <c r="U49" s="17">
        <v>2010</v>
      </c>
      <c r="V49" s="20">
        <v>515000</v>
      </c>
      <c r="BA49" s="215">
        <v>2012</v>
      </c>
      <c r="BB49" s="214">
        <v>566700</v>
      </c>
    </row>
    <row r="50" spans="1:57" ht="30.75" thickBot="1">
      <c r="A50" s="219"/>
      <c r="B50" s="220"/>
      <c r="C50" s="219"/>
      <c r="D50" s="219"/>
      <c r="E50" s="219"/>
      <c r="F50" s="219"/>
      <c r="G50" s="219"/>
      <c r="H50" s="218"/>
      <c r="I50" s="218"/>
      <c r="J50" s="218"/>
      <c r="K50" s="217"/>
      <c r="L50" s="216"/>
      <c r="M50" s="216"/>
      <c r="N50" s="216"/>
      <c r="S50" s="8"/>
      <c r="U50" s="17">
        <v>2006</v>
      </c>
      <c r="V50" s="20">
        <v>408000</v>
      </c>
      <c r="BA50" s="215">
        <v>2013</v>
      </c>
      <c r="BB50" s="214">
        <v>589500</v>
      </c>
    </row>
    <row r="51" spans="1:57" ht="28.5" customHeight="1" thickBot="1">
      <c r="A51" s="831" t="s">
        <v>64</v>
      </c>
      <c r="B51" s="831"/>
      <c r="C51" s="831"/>
      <c r="D51" s="831"/>
      <c r="E51" s="831"/>
      <c r="F51" s="831"/>
      <c r="G51" s="831"/>
      <c r="H51" s="831"/>
      <c r="I51" s="831"/>
      <c r="J51" s="831"/>
      <c r="K51" s="831"/>
      <c r="L51" s="831"/>
      <c r="M51" s="831"/>
      <c r="N51" s="831"/>
      <c r="U51" s="17">
        <v>2005</v>
      </c>
      <c r="V51" s="20">
        <v>381500</v>
      </c>
      <c r="BA51" s="215">
        <v>2014</v>
      </c>
      <c r="BB51" s="214">
        <v>616000</v>
      </c>
    </row>
    <row r="52" spans="1:57" ht="51.75" customHeight="1" thickBot="1">
      <c r="A52" s="842" t="s">
        <v>113</v>
      </c>
      <c r="B52" s="842"/>
      <c r="C52" s="842"/>
      <c r="D52" s="842"/>
      <c r="E52" s="842"/>
      <c r="F52" s="842"/>
      <c r="G52" s="842"/>
      <c r="H52" s="842"/>
      <c r="I52" s="842"/>
      <c r="J52" s="842"/>
      <c r="K52" s="842"/>
      <c r="L52" s="838" t="s">
        <v>56</v>
      </c>
      <c r="M52" s="838"/>
      <c r="N52" s="838"/>
      <c r="O52" s="9"/>
      <c r="P52" s="10"/>
      <c r="U52" s="17">
        <v>2004</v>
      </c>
      <c r="V52" s="20">
        <v>358000</v>
      </c>
      <c r="BA52" s="215">
        <v>2015</v>
      </c>
      <c r="BB52" s="214">
        <v>644350</v>
      </c>
    </row>
    <row r="53" spans="1:57" ht="132.75" customHeight="1" thickBot="1">
      <c r="A53" s="842"/>
      <c r="B53" s="842"/>
      <c r="C53" s="842"/>
      <c r="D53" s="842"/>
      <c r="E53" s="842"/>
      <c r="F53" s="842"/>
      <c r="G53" s="842"/>
      <c r="H53" s="842"/>
      <c r="I53" s="842"/>
      <c r="J53" s="842"/>
      <c r="K53" s="842"/>
      <c r="L53" s="843">
        <v>1</v>
      </c>
      <c r="M53" s="843"/>
      <c r="N53" s="843"/>
      <c r="O53" s="9"/>
      <c r="P53" s="10"/>
      <c r="U53" s="17">
        <v>2003</v>
      </c>
      <c r="V53" s="20">
        <v>332000</v>
      </c>
      <c r="BA53" s="215">
        <v>2016</v>
      </c>
      <c r="BB53" s="214">
        <v>689455</v>
      </c>
    </row>
    <row r="54" spans="1:57" ht="36.75" customHeight="1" thickBot="1">
      <c r="A54" s="221"/>
      <c r="B54" s="222"/>
      <c r="C54" s="221"/>
      <c r="D54" s="221"/>
      <c r="E54" s="221"/>
      <c r="F54" s="221"/>
      <c r="G54" s="221"/>
      <c r="H54" s="221"/>
      <c r="I54" s="221"/>
      <c r="J54" s="221"/>
      <c r="K54" s="221"/>
      <c r="L54" s="221"/>
      <c r="M54" s="221"/>
      <c r="N54" s="221"/>
      <c r="O54" s="9"/>
      <c r="P54" s="10"/>
      <c r="U54" s="17">
        <v>2000</v>
      </c>
      <c r="V54" s="20">
        <v>260100</v>
      </c>
      <c r="BA54" s="215">
        <v>2017</v>
      </c>
      <c r="BB54" s="214">
        <v>737717</v>
      </c>
    </row>
    <row r="55" spans="1:57" ht="30.75" customHeight="1" thickBot="1">
      <c r="A55" s="831" t="s">
        <v>238</v>
      </c>
      <c r="B55" s="831"/>
      <c r="C55" s="831"/>
      <c r="D55" s="831"/>
      <c r="E55" s="831"/>
      <c r="F55" s="831"/>
      <c r="G55" s="831"/>
      <c r="H55" s="831"/>
      <c r="I55" s="831"/>
      <c r="J55" s="831"/>
      <c r="K55" s="831"/>
      <c r="L55" s="831"/>
      <c r="M55" s="831"/>
      <c r="N55" s="831"/>
      <c r="O55" s="9"/>
      <c r="P55" s="10"/>
      <c r="U55" s="17">
        <v>1999</v>
      </c>
      <c r="V55" s="20">
        <v>236438</v>
      </c>
      <c r="BA55" s="215">
        <v>2018</v>
      </c>
      <c r="BB55" s="214">
        <v>781242</v>
      </c>
      <c r="BD55" s="2" t="s">
        <v>68</v>
      </c>
      <c r="BE55" s="10" t="s">
        <v>69</v>
      </c>
    </row>
    <row r="56" spans="1:57" ht="33.75" customHeight="1" thickBot="1">
      <c r="A56" s="814" t="s">
        <v>57</v>
      </c>
      <c r="B56" s="814"/>
      <c r="C56" s="844" t="s">
        <v>58</v>
      </c>
      <c r="D56" s="844"/>
      <c r="E56" s="844"/>
      <c r="F56" s="844"/>
      <c r="G56" s="844"/>
      <c r="H56" s="844"/>
      <c r="I56" s="844"/>
      <c r="J56" s="844"/>
      <c r="K56" s="844"/>
      <c r="L56" s="843">
        <v>20</v>
      </c>
      <c r="M56" s="843"/>
      <c r="N56" s="843"/>
      <c r="O56" s="6"/>
      <c r="P56" s="10"/>
      <c r="U56" s="17">
        <v>1998</v>
      </c>
      <c r="V56" s="20">
        <v>203825</v>
      </c>
      <c r="BA56" s="215">
        <v>2019</v>
      </c>
      <c r="BB56" s="214">
        <v>828116</v>
      </c>
      <c r="BC56" s="49" t="str">
        <f>+H21</f>
        <v xml:space="preserve">ECOVIAS S.A.S </v>
      </c>
      <c r="BD56" s="2" t="s">
        <v>70</v>
      </c>
      <c r="BE56" s="2" t="s">
        <v>71</v>
      </c>
    </row>
    <row r="57" spans="1:57" ht="33.75" customHeight="1" thickBot="1">
      <c r="A57" s="814"/>
      <c r="B57" s="814"/>
      <c r="C57" s="844" t="s">
        <v>59</v>
      </c>
      <c r="D57" s="844"/>
      <c r="E57" s="844"/>
      <c r="F57" s="844"/>
      <c r="G57" s="844"/>
      <c r="H57" s="844"/>
      <c r="I57" s="844"/>
      <c r="J57" s="844"/>
      <c r="K57" s="844"/>
      <c r="L57" s="843"/>
      <c r="M57" s="843"/>
      <c r="N57" s="843"/>
      <c r="O57" s="6"/>
      <c r="P57" s="10"/>
      <c r="U57" s="17">
        <v>1997</v>
      </c>
      <c r="V57" s="20">
        <v>172005</v>
      </c>
      <c r="BA57" s="215">
        <v>2019</v>
      </c>
      <c r="BB57" s="214">
        <v>828116</v>
      </c>
      <c r="BC57" s="49" t="str">
        <f>+H22</f>
        <v>PROYECTOS Y GESTION DEL DESARROLLO SAS</v>
      </c>
      <c r="BD57" s="50">
        <v>45180</v>
      </c>
      <c r="BE57" s="2" t="s">
        <v>71</v>
      </c>
    </row>
    <row r="58" spans="1:57" ht="31.5" customHeight="1" thickBot="1">
      <c r="A58" s="814"/>
      <c r="B58" s="814"/>
      <c r="C58" s="844" t="s">
        <v>60</v>
      </c>
      <c r="D58" s="844"/>
      <c r="E58" s="844"/>
      <c r="F58" s="844"/>
      <c r="G58" s="844"/>
      <c r="H58" s="844"/>
      <c r="I58" s="844"/>
      <c r="J58" s="844"/>
      <c r="K58" s="844"/>
      <c r="L58" s="843"/>
      <c r="M58" s="843"/>
      <c r="N58" s="843"/>
      <c r="O58" s="6"/>
      <c r="P58" s="10"/>
      <c r="U58" s="17">
        <v>1996</v>
      </c>
      <c r="V58" s="20">
        <v>142125</v>
      </c>
      <c r="BA58" s="215">
        <v>2020</v>
      </c>
      <c r="BB58" s="214">
        <v>877803</v>
      </c>
    </row>
    <row r="59" spans="1:57" ht="32.25" customHeight="1" thickBot="1">
      <c r="A59" s="814"/>
      <c r="B59" s="814"/>
      <c r="C59" s="844" t="s">
        <v>61</v>
      </c>
      <c r="D59" s="844"/>
      <c r="E59" s="844"/>
      <c r="F59" s="844"/>
      <c r="G59" s="844"/>
      <c r="H59" s="844"/>
      <c r="I59" s="844"/>
      <c r="J59" s="844"/>
      <c r="K59" s="844"/>
      <c r="L59" s="843"/>
      <c r="M59" s="843"/>
      <c r="N59" s="843"/>
      <c r="O59" s="6"/>
      <c r="P59" s="10"/>
      <c r="U59" s="17">
        <v>1995</v>
      </c>
      <c r="V59" s="20">
        <v>118934</v>
      </c>
      <c r="BA59" s="215">
        <v>2021</v>
      </c>
      <c r="BB59" s="214">
        <v>908526</v>
      </c>
    </row>
    <row r="60" spans="1:57" ht="30" customHeight="1" thickBot="1">
      <c r="A60" s="814" t="s">
        <v>62</v>
      </c>
      <c r="B60" s="814"/>
      <c r="C60" s="844" t="s">
        <v>124</v>
      </c>
      <c r="D60" s="844"/>
      <c r="E60" s="844"/>
      <c r="F60" s="844"/>
      <c r="G60" s="844"/>
      <c r="H60" s="844"/>
      <c r="I60" s="844"/>
      <c r="J60" s="844"/>
      <c r="K60" s="844"/>
      <c r="L60" s="843"/>
      <c r="M60" s="843"/>
      <c r="N60" s="843"/>
      <c r="O60" s="6"/>
      <c r="P60" s="10"/>
      <c r="U60" s="17">
        <v>1994</v>
      </c>
      <c r="V60" s="20">
        <v>98700</v>
      </c>
      <c r="BA60" s="215">
        <v>2022</v>
      </c>
      <c r="BB60" s="214">
        <v>1000000</v>
      </c>
    </row>
    <row r="61" spans="1:57" ht="30.75" thickBot="1">
      <c r="A61" s="219"/>
      <c r="B61" s="220"/>
      <c r="C61" s="219"/>
      <c r="D61" s="219"/>
      <c r="E61" s="219"/>
      <c r="F61" s="219"/>
      <c r="G61" s="219"/>
      <c r="H61" s="218"/>
      <c r="I61" s="218"/>
      <c r="J61" s="218"/>
      <c r="K61" s="217"/>
      <c r="L61" s="216"/>
      <c r="M61" s="216"/>
      <c r="N61" s="216"/>
      <c r="S61" s="8"/>
      <c r="U61" s="17">
        <v>2006</v>
      </c>
      <c r="V61" s="20">
        <v>408000</v>
      </c>
      <c r="BA61" s="215">
        <v>2023</v>
      </c>
      <c r="BB61" s="214">
        <v>1160000</v>
      </c>
    </row>
    <row r="62" spans="1:57" ht="28.5" customHeight="1" thickBot="1">
      <c r="A62" s="831" t="s">
        <v>118</v>
      </c>
      <c r="B62" s="831"/>
      <c r="C62" s="831"/>
      <c r="D62" s="831"/>
      <c r="E62" s="831"/>
      <c r="F62" s="831"/>
      <c r="G62" s="831"/>
      <c r="H62" s="831"/>
      <c r="I62" s="831"/>
      <c r="J62" s="831"/>
      <c r="K62" s="831"/>
      <c r="L62" s="831"/>
      <c r="M62" s="831"/>
      <c r="N62" s="831"/>
      <c r="U62" s="17">
        <v>2005</v>
      </c>
      <c r="V62" s="20">
        <v>381500</v>
      </c>
      <c r="BA62" s="215">
        <v>2024</v>
      </c>
      <c r="BB62" s="214">
        <v>1300000</v>
      </c>
    </row>
    <row r="63" spans="1:57" ht="63.75" customHeight="1" thickBot="1">
      <c r="A63" s="842" t="s">
        <v>114</v>
      </c>
      <c r="B63" s="842"/>
      <c r="C63" s="842"/>
      <c r="D63" s="842"/>
      <c r="E63" s="842"/>
      <c r="F63" s="842"/>
      <c r="G63" s="842"/>
      <c r="H63" s="842"/>
      <c r="I63" s="842"/>
      <c r="J63" s="842"/>
      <c r="K63" s="842"/>
      <c r="L63" s="838" t="s">
        <v>56</v>
      </c>
      <c r="M63" s="838"/>
      <c r="N63" s="838"/>
      <c r="O63" s="9"/>
      <c r="P63" s="10"/>
      <c r="U63" s="17">
        <v>2004</v>
      </c>
      <c r="V63" s="20">
        <v>358000</v>
      </c>
    </row>
    <row r="64" spans="1:57" ht="324" customHeight="1" thickBot="1">
      <c r="A64" s="842"/>
      <c r="B64" s="842"/>
      <c r="C64" s="842"/>
      <c r="D64" s="842"/>
      <c r="E64" s="842"/>
      <c r="F64" s="842"/>
      <c r="G64" s="842"/>
      <c r="H64" s="842"/>
      <c r="I64" s="842"/>
      <c r="J64" s="842"/>
      <c r="K64" s="842"/>
      <c r="L64" s="843">
        <v>1</v>
      </c>
      <c r="M64" s="843"/>
      <c r="N64" s="843"/>
      <c r="O64" s="9"/>
      <c r="P64" s="10"/>
      <c r="U64" s="17">
        <v>2003</v>
      </c>
      <c r="V64" s="20">
        <v>332000</v>
      </c>
    </row>
    <row r="65" spans="1:22" ht="30" customHeight="1" thickBot="1">
      <c r="A65" s="845"/>
      <c r="B65" s="845"/>
      <c r="C65" s="845"/>
      <c r="D65" s="845"/>
      <c r="E65" s="845"/>
      <c r="F65" s="845"/>
      <c r="G65" s="845"/>
      <c r="H65" s="845"/>
      <c r="I65" s="845"/>
      <c r="J65" s="845"/>
      <c r="K65" s="845"/>
      <c r="L65" s="845"/>
      <c r="M65" s="845"/>
      <c r="N65" s="845"/>
      <c r="O65" s="6"/>
      <c r="P65" s="10"/>
      <c r="U65" s="17">
        <v>1993</v>
      </c>
      <c r="V65" s="20">
        <v>81510</v>
      </c>
    </row>
    <row r="66" spans="1:22" ht="30" customHeight="1" thickBot="1">
      <c r="A66" s="831" t="s">
        <v>117</v>
      </c>
      <c r="B66" s="831"/>
      <c r="C66" s="831"/>
      <c r="D66" s="831"/>
      <c r="E66" s="831"/>
      <c r="F66" s="831"/>
      <c r="G66" s="831"/>
      <c r="H66" s="831"/>
      <c r="I66" s="831"/>
      <c r="J66" s="831"/>
      <c r="K66" s="831"/>
      <c r="L66" s="831"/>
      <c r="M66" s="831"/>
      <c r="N66" s="831"/>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845"/>
      <c r="B73" s="845"/>
      <c r="C73" s="845"/>
      <c r="D73" s="845"/>
      <c r="E73" s="845"/>
      <c r="F73" s="845"/>
      <c r="G73" s="845"/>
      <c r="H73" s="845"/>
      <c r="I73" s="845"/>
      <c r="J73" s="845"/>
      <c r="K73" s="845"/>
      <c r="L73" s="845"/>
      <c r="M73" s="845"/>
      <c r="N73" s="845"/>
      <c r="O73" s="6"/>
      <c r="P73" s="10"/>
      <c r="U73" s="17"/>
      <c r="V73" s="20"/>
    </row>
    <row r="74" spans="1:22" ht="30" customHeight="1" thickBot="1">
      <c r="A74" s="831" t="s">
        <v>67</v>
      </c>
      <c r="B74" s="831"/>
      <c r="C74" s="831"/>
      <c r="D74" s="831"/>
      <c r="E74" s="831"/>
      <c r="F74" s="831"/>
      <c r="G74" s="831"/>
      <c r="H74" s="831"/>
      <c r="I74" s="831"/>
      <c r="J74" s="831"/>
      <c r="K74" s="831"/>
      <c r="L74" s="831"/>
      <c r="M74" s="831"/>
      <c r="N74" s="831"/>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845"/>
      <c r="B81" s="845"/>
      <c r="C81" s="845"/>
      <c r="D81" s="845"/>
      <c r="E81" s="845"/>
      <c r="F81" s="845"/>
      <c r="G81" s="845"/>
      <c r="H81" s="845"/>
      <c r="I81" s="845"/>
      <c r="J81" s="845"/>
      <c r="K81" s="845"/>
      <c r="L81" s="845"/>
      <c r="M81" s="845"/>
      <c r="N81" s="845"/>
      <c r="O81" s="6"/>
      <c r="U81" s="27"/>
      <c r="V81" s="28"/>
    </row>
    <row r="82" spans="1:22" ht="21" thickBot="1">
      <c r="A82" s="846" t="s">
        <v>17</v>
      </c>
      <c r="B82" s="846"/>
      <c r="C82" s="846"/>
      <c r="D82" s="846"/>
      <c r="E82" s="846"/>
      <c r="F82" s="846"/>
      <c r="G82" s="846"/>
      <c r="H82" s="847" t="s">
        <v>6</v>
      </c>
      <c r="I82" s="847"/>
      <c r="J82" s="847"/>
      <c r="K82" s="847"/>
      <c r="L82" s="848">
        <f>+L64+L56+L53+L49+L48+L67+L75</f>
        <v>32.5</v>
      </c>
      <c r="M82" s="848"/>
      <c r="N82" s="848"/>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3"/>
      <c r="B84" s="664"/>
      <c r="C84" s="664"/>
      <c r="D84" s="664"/>
      <c r="E84" s="664"/>
      <c r="F84" s="664"/>
      <c r="G84" s="664"/>
      <c r="H84" s="664"/>
      <c r="I84" s="664"/>
      <c r="J84" s="664"/>
      <c r="K84" s="664"/>
      <c r="L84" s="664"/>
      <c r="M84" s="664"/>
      <c r="N84" s="665"/>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850" t="s">
        <v>81</v>
      </c>
      <c r="B97" s="694"/>
      <c r="C97" s="694"/>
      <c r="D97" s="694"/>
      <c r="E97" s="695"/>
      <c r="F97" s="851"/>
      <c r="G97" s="673"/>
      <c r="H97" s="673"/>
      <c r="I97" s="673"/>
      <c r="J97" s="673"/>
      <c r="K97" s="673"/>
      <c r="L97" s="673"/>
      <c r="M97" s="673"/>
      <c r="N97" s="674"/>
      <c r="O97" s="6"/>
      <c r="P97" s="10"/>
    </row>
    <row r="98" spans="1:16" ht="159" customHeight="1">
      <c r="A98" s="852" t="s">
        <v>123</v>
      </c>
      <c r="B98" s="852"/>
      <c r="C98" s="852"/>
      <c r="D98" s="852"/>
      <c r="E98" s="852"/>
      <c r="F98" s="853" t="s">
        <v>82</v>
      </c>
      <c r="G98" s="853"/>
      <c r="H98" s="853"/>
      <c r="I98" s="853"/>
      <c r="J98" s="853"/>
      <c r="K98" s="853"/>
      <c r="L98" s="853"/>
      <c r="M98" s="853"/>
      <c r="N98" s="853"/>
      <c r="O98" s="6"/>
      <c r="P98" s="10"/>
    </row>
    <row r="99" spans="1:16" ht="213" customHeight="1">
      <c r="A99" s="856"/>
      <c r="B99" s="670"/>
      <c r="C99" s="670"/>
      <c r="D99" s="670"/>
      <c r="E99" s="671"/>
      <c r="F99" s="851"/>
      <c r="G99" s="673"/>
      <c r="H99" s="673"/>
      <c r="I99" s="673"/>
      <c r="J99" s="673"/>
      <c r="K99" s="673"/>
      <c r="L99" s="673"/>
      <c r="M99" s="674"/>
      <c r="N99" s="213"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212"/>
      <c r="B101" s="857" t="s">
        <v>141</v>
      </c>
      <c r="C101" s="677"/>
      <c r="D101" s="678"/>
      <c r="E101" s="211" t="s">
        <v>88</v>
      </c>
      <c r="F101" s="210" t="s">
        <v>89</v>
      </c>
      <c r="G101" s="209" t="s">
        <v>105</v>
      </c>
      <c r="H101" s="202"/>
      <c r="I101" s="648"/>
      <c r="J101" s="648"/>
      <c r="K101" s="648"/>
      <c r="L101" s="648"/>
      <c r="M101" s="648"/>
      <c r="N101" s="648"/>
      <c r="O101" s="76"/>
    </row>
    <row r="102" spans="1:16" ht="46.5" customHeight="1">
      <c r="A102" s="207">
        <v>1</v>
      </c>
      <c r="B102" s="849" t="s">
        <v>136</v>
      </c>
      <c r="C102" s="849"/>
      <c r="D102" s="849"/>
      <c r="E102" s="208">
        <v>16065000</v>
      </c>
      <c r="F102" s="275">
        <v>16065000</v>
      </c>
      <c r="G102" s="205" t="str">
        <f>+IF(F102&gt;E102, "CAUSAL DE RECHAZO M", "CUMPLE")</f>
        <v>CUMPLE</v>
      </c>
      <c r="H102" s="204" t="s">
        <v>6</v>
      </c>
      <c r="O102" s="6"/>
      <c r="P102" s="10"/>
    </row>
    <row r="103" spans="1:16" ht="57.75" customHeight="1">
      <c r="A103" s="207">
        <v>2</v>
      </c>
      <c r="B103" s="849" t="s">
        <v>137</v>
      </c>
      <c r="C103" s="849"/>
      <c r="D103" s="849"/>
      <c r="E103" s="208">
        <v>376740000</v>
      </c>
      <c r="F103" s="275">
        <v>376740000</v>
      </c>
      <c r="G103" s="205" t="str">
        <f>+IF(F103&gt;E103, "CAUSAL DE RECHAZO M", "CUMPLE")</f>
        <v>CUMPLE</v>
      </c>
      <c r="H103" s="204" t="s">
        <v>6</v>
      </c>
      <c r="N103" s="7"/>
      <c r="O103" s="10"/>
      <c r="P103" s="10"/>
    </row>
    <row r="104" spans="1:16" ht="39" customHeight="1">
      <c r="A104" s="207">
        <v>3</v>
      </c>
      <c r="B104" s="849" t="s">
        <v>138</v>
      </c>
      <c r="C104" s="849"/>
      <c r="D104" s="849"/>
      <c r="E104" s="208">
        <v>105000000</v>
      </c>
      <c r="F104" s="275">
        <v>105000000</v>
      </c>
      <c r="G104" s="205" t="str">
        <f>+IF(F104&gt;E104, "CAUSAL DE RECHAZO M", "CUMPLE")</f>
        <v>CUMPLE</v>
      </c>
      <c r="H104" s="204" t="s">
        <v>6</v>
      </c>
    </row>
    <row r="105" spans="1:16" ht="39" customHeight="1">
      <c r="A105" s="207">
        <v>4</v>
      </c>
      <c r="B105" s="649" t="s">
        <v>140</v>
      </c>
      <c r="C105" s="650"/>
      <c r="D105" s="651"/>
      <c r="E105" s="208">
        <v>77258613</v>
      </c>
      <c r="F105" s="275">
        <v>77258613</v>
      </c>
      <c r="G105" s="205" t="str">
        <f>+IF(F105&gt;E105, "CAUSAL DE RECHAZO M", "CUMPLE")</f>
        <v>CUMPLE</v>
      </c>
      <c r="H105" s="204" t="s">
        <v>6</v>
      </c>
    </row>
    <row r="106" spans="1:16" ht="46.5" customHeight="1">
      <c r="A106" s="207">
        <v>5</v>
      </c>
      <c r="B106" s="854" t="s">
        <v>84</v>
      </c>
      <c r="C106" s="854"/>
      <c r="D106" s="854"/>
      <c r="E106" s="206">
        <v>684325699</v>
      </c>
      <c r="F106" s="275">
        <v>684325699</v>
      </c>
      <c r="G106" s="205" t="str">
        <f>+IF(F106&gt;E106, "CAUSAL DE RECHAZO L", "CUMPLE")</f>
        <v>CUMPLE</v>
      </c>
      <c r="H106" s="204" t="s">
        <v>6</v>
      </c>
    </row>
    <row r="107" spans="1:16" ht="99" customHeight="1">
      <c r="E107" s="855" t="s">
        <v>90</v>
      </c>
      <c r="F107" s="855"/>
      <c r="G107" s="855"/>
      <c r="H107" s="204"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09">
    <mergeCell ref="B103:D103"/>
    <mergeCell ref="B104:D104"/>
    <mergeCell ref="B105:D105"/>
    <mergeCell ref="B106:D106"/>
    <mergeCell ref="E107:G107"/>
    <mergeCell ref="A99:E99"/>
    <mergeCell ref="F99:M99"/>
    <mergeCell ref="A100:H100"/>
    <mergeCell ref="B101:D101"/>
    <mergeCell ref="I101:N101"/>
    <mergeCell ref="A75:K80"/>
    <mergeCell ref="L75:N80"/>
    <mergeCell ref="A81:N81"/>
    <mergeCell ref="A82:G82"/>
    <mergeCell ref="H82:K82"/>
    <mergeCell ref="L82:N82"/>
    <mergeCell ref="B102:D102"/>
    <mergeCell ref="A83:N83"/>
    <mergeCell ref="A84:N84"/>
    <mergeCell ref="A97:E97"/>
    <mergeCell ref="F97:N97"/>
    <mergeCell ref="A98:E98"/>
    <mergeCell ref="F98:N98"/>
    <mergeCell ref="A63:K64"/>
    <mergeCell ref="L63:N63"/>
    <mergeCell ref="L64:N64"/>
    <mergeCell ref="A65:N65"/>
    <mergeCell ref="A66:N66"/>
    <mergeCell ref="A67:K72"/>
    <mergeCell ref="L67:N72"/>
    <mergeCell ref="A73:N73"/>
    <mergeCell ref="A74:N74"/>
    <mergeCell ref="A56:B59"/>
    <mergeCell ref="C56:K56"/>
    <mergeCell ref="L56:N60"/>
    <mergeCell ref="C57:K57"/>
    <mergeCell ref="C58:K58"/>
    <mergeCell ref="C59:K59"/>
    <mergeCell ref="A60:B60"/>
    <mergeCell ref="C60:K60"/>
    <mergeCell ref="A62:N62"/>
    <mergeCell ref="A48:K48"/>
    <mergeCell ref="L48:N48"/>
    <mergeCell ref="A49:K49"/>
    <mergeCell ref="L49:N49"/>
    <mergeCell ref="A51:N51"/>
    <mergeCell ref="A52:K53"/>
    <mergeCell ref="L52:N52"/>
    <mergeCell ref="L53:N53"/>
    <mergeCell ref="A55:N55"/>
    <mergeCell ref="A40:B40"/>
    <mergeCell ref="D40:E40"/>
    <mergeCell ref="A42:N42"/>
    <mergeCell ref="A43:K43"/>
    <mergeCell ref="L43:N43"/>
    <mergeCell ref="A44:K44"/>
    <mergeCell ref="L44:N44"/>
    <mergeCell ref="A46:N46"/>
    <mergeCell ref="A47:K47"/>
    <mergeCell ref="L47:N47"/>
    <mergeCell ref="A38:D39"/>
    <mergeCell ref="E38:L38"/>
    <mergeCell ref="M38:N38"/>
    <mergeCell ref="E39:L39"/>
    <mergeCell ref="M39:N39"/>
    <mergeCell ref="B27:G27"/>
    <mergeCell ref="H27:I27"/>
    <mergeCell ref="J27:K27"/>
    <mergeCell ref="L27:N27"/>
    <mergeCell ref="A29:N29"/>
    <mergeCell ref="A31:G31"/>
    <mergeCell ref="H31:N31"/>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10:G10"/>
    <mergeCell ref="A11:G11"/>
    <mergeCell ref="A12:G12"/>
    <mergeCell ref="H19:J19"/>
    <mergeCell ref="K19:N19"/>
    <mergeCell ref="H20:I20"/>
    <mergeCell ref="H24:I24"/>
    <mergeCell ref="K24:M26"/>
    <mergeCell ref="N24:N26"/>
    <mergeCell ref="H25:I25"/>
    <mergeCell ref="H26:I26"/>
    <mergeCell ref="A1:N1"/>
    <mergeCell ref="A2:N2"/>
    <mergeCell ref="A3:N3"/>
    <mergeCell ref="A4:G4"/>
    <mergeCell ref="A5:G5"/>
    <mergeCell ref="A6:G6"/>
    <mergeCell ref="A7:G7"/>
    <mergeCell ref="A8:G8"/>
    <mergeCell ref="A9:G9"/>
  </mergeCells>
  <conditionalFormatting sqref="H82:K82">
    <cfRule type="containsText" dxfId="824" priority="57" operator="containsText" text="SUBSANAR">
      <formula>NOT(ISERROR(SEARCH("SUBSANAR",H82)))</formula>
    </cfRule>
  </conditionalFormatting>
  <conditionalFormatting sqref="H82:L82 N41:O41 H4:H16 O42">
    <cfRule type="cellIs" dxfId="823" priority="69" operator="equal">
      <formula>"NO CUMPLE"</formula>
    </cfRule>
    <cfRule type="cellIs" dxfId="822" priority="70" operator="equal">
      <formula>"CUMPLE"</formula>
    </cfRule>
    <cfRule type="cellIs" dxfId="821" priority="71" operator="equal">
      <formula>100</formula>
    </cfRule>
  </conditionalFormatting>
  <conditionalFormatting sqref="L44">
    <cfRule type="cellIs" dxfId="820" priority="75" operator="equal">
      <formula>"NO CUMPLE"</formula>
    </cfRule>
    <cfRule type="cellIs" dxfId="819" priority="76" operator="equal">
      <formula>"CUMPLE"</formula>
    </cfRule>
    <cfRule type="cellIs" dxfId="818" priority="77" operator="equal">
      <formula>100</formula>
    </cfRule>
  </conditionalFormatting>
  <conditionalFormatting sqref="L48:L49">
    <cfRule type="cellIs" dxfId="817" priority="81" operator="equal">
      <formula>"NO CUMPLE"</formula>
    </cfRule>
    <cfRule type="cellIs" dxfId="816" priority="82" operator="equal">
      <formula>"CUMPLE"</formula>
    </cfRule>
    <cfRule type="cellIs" dxfId="815" priority="83" operator="equal">
      <formula>100</formula>
    </cfRule>
  </conditionalFormatting>
  <conditionalFormatting sqref="L53">
    <cfRule type="cellIs" dxfId="814" priority="61" operator="equal">
      <formula>"NO CUMPLE"</formula>
    </cfRule>
    <cfRule type="cellIs" dxfId="813" priority="62" operator="equal">
      <formula>"CUMPLE"</formula>
    </cfRule>
    <cfRule type="cellIs" dxfId="812" priority="63" operator="equal">
      <formula>100</formula>
    </cfRule>
  </conditionalFormatting>
  <conditionalFormatting sqref="L56">
    <cfRule type="cellIs" dxfId="811" priority="72" operator="equal">
      <formula>"NO CUMPLE"</formula>
    </cfRule>
    <cfRule type="cellIs" dxfId="810" priority="73" operator="equal">
      <formula>"CUMPLE"</formula>
    </cfRule>
    <cfRule type="cellIs" dxfId="809" priority="74" operator="equal">
      <formula>100</formula>
    </cfRule>
  </conditionalFormatting>
  <conditionalFormatting sqref="L64">
    <cfRule type="cellIs" dxfId="808" priority="58" operator="equal">
      <formula>"NO CUMPLE"</formula>
    </cfRule>
    <cfRule type="cellIs" dxfId="807" priority="59" operator="equal">
      <formula>"CUMPLE"</formula>
    </cfRule>
    <cfRule type="cellIs" dxfId="806" priority="60" operator="equal">
      <formula>100</formula>
    </cfRule>
  </conditionalFormatting>
  <conditionalFormatting sqref="N21:N23">
    <cfRule type="cellIs" dxfId="805" priority="64" operator="equal">
      <formula>"NO"</formula>
    </cfRule>
    <cfRule type="cellIs" dxfId="804" priority="65" operator="equal">
      <formula>"SI"</formula>
    </cfRule>
  </conditionalFormatting>
  <conditionalFormatting sqref="N24">
    <cfRule type="cellIs" dxfId="803" priority="66" operator="equal">
      <formula>"NO CUMPLE"</formula>
    </cfRule>
    <cfRule type="cellIs" dxfId="802" priority="67" operator="equal">
      <formula>"CUMPLE"</formula>
    </cfRule>
    <cfRule type="cellIs" dxfId="801" priority="68" operator="equal">
      <formula>100</formula>
    </cfRule>
  </conditionalFormatting>
  <conditionalFormatting sqref="N39">
    <cfRule type="cellIs" dxfId="800" priority="87" operator="equal">
      <formula>"NO CUMPLE"</formula>
    </cfRule>
    <cfRule type="cellIs" dxfId="799" priority="88" operator="equal">
      <formula>"CUMPLE"</formula>
    </cfRule>
    <cfRule type="cellIs" dxfId="798" priority="89" operator="equal">
      <formula>100</formula>
    </cfRule>
  </conditionalFormatting>
  <conditionalFormatting sqref="N45:O45">
    <cfRule type="cellIs" dxfId="797" priority="84" operator="equal">
      <formula>"NO CUMPLE"</formula>
    </cfRule>
    <cfRule type="cellIs" dxfId="796" priority="85" operator="equal">
      <formula>"CUMPLE"</formula>
    </cfRule>
    <cfRule type="cellIs" dxfId="795" priority="86" operator="equal">
      <formula>100</formula>
    </cfRule>
  </conditionalFormatting>
  <conditionalFormatting sqref="O48:O49">
    <cfRule type="cellIs" dxfId="794" priority="78" operator="equal">
      <formula>"NO CUMPLE"</formula>
    </cfRule>
    <cfRule type="cellIs" dxfId="793" priority="79" operator="equal">
      <formula>"CUMPLE"</formula>
    </cfRule>
    <cfRule type="cellIs" dxfId="792" priority="80" operator="equal">
      <formula>100</formula>
    </cfRule>
  </conditionalFormatting>
  <conditionalFormatting sqref="J34:J35">
    <cfRule type="cellIs" dxfId="791" priority="56" stopIfTrue="1" operator="greaterThan">
      <formula>0</formula>
    </cfRule>
  </conditionalFormatting>
  <conditionalFormatting sqref="N99">
    <cfRule type="cellIs" dxfId="790" priority="53" operator="equal">
      <formula>"NO CUMPLE"</formula>
    </cfRule>
    <cfRule type="cellIs" dxfId="789" priority="54" operator="equal">
      <formula>"CUMPLE"</formula>
    </cfRule>
    <cfRule type="cellIs" dxfId="788" priority="55" operator="equal">
      <formula>100</formula>
    </cfRule>
  </conditionalFormatting>
  <conditionalFormatting sqref="H102:H106">
    <cfRule type="cellIs" dxfId="787" priority="50" operator="equal">
      <formula>"NO CUMPLE"</formula>
    </cfRule>
    <cfRule type="cellIs" dxfId="786" priority="51" operator="equal">
      <formula>"CUMPLE"</formula>
    </cfRule>
    <cfRule type="cellIs" dxfId="785" priority="52" operator="equal">
      <formula>100</formula>
    </cfRule>
  </conditionalFormatting>
  <conditionalFormatting sqref="H107">
    <cfRule type="cellIs" dxfId="784" priority="47" operator="equal">
      <formula>"NO CUMPLE"</formula>
    </cfRule>
    <cfRule type="cellIs" dxfId="783" priority="48" operator="equal">
      <formula>"CUMPLE"</formula>
    </cfRule>
    <cfRule type="cellIs" dxfId="782" priority="49" operator="equal">
      <formula>100</formula>
    </cfRule>
  </conditionalFormatting>
  <conditionalFormatting sqref="G102:G106">
    <cfRule type="cellIs" dxfId="781" priority="46" operator="equal">
      <formula>"CAUSAL DE RECHAZO L"</formula>
    </cfRule>
  </conditionalFormatting>
  <conditionalFormatting sqref="H6">
    <cfRule type="cellIs" dxfId="780" priority="43" operator="equal">
      <formula>"NO CUMPLE"</formula>
    </cfRule>
    <cfRule type="cellIs" dxfId="779" priority="44" operator="equal">
      <formula>"CUMPLE"</formula>
    </cfRule>
    <cfRule type="cellIs" dxfId="778" priority="45" operator="equal">
      <formula>100</formula>
    </cfRule>
  </conditionalFormatting>
  <conditionalFormatting sqref="G33">
    <cfRule type="cellIs" dxfId="777" priority="40" operator="equal">
      <formula>"NO CUMPLE"</formula>
    </cfRule>
    <cfRule type="cellIs" dxfId="776" priority="41" operator="equal">
      <formula>"CUMPLE"</formula>
    </cfRule>
    <cfRule type="cellIs" dxfId="775" priority="42" operator="equal">
      <formula>100</formula>
    </cfRule>
  </conditionalFormatting>
  <conditionalFormatting sqref="G35:G37">
    <cfRule type="cellIs" dxfId="774" priority="37" operator="equal">
      <formula>"NO CUMPLE"</formula>
    </cfRule>
    <cfRule type="cellIs" dxfId="773" priority="38" operator="equal">
      <formula>"CUMPLE"</formula>
    </cfRule>
    <cfRule type="cellIs" dxfId="772" priority="39" operator="equal">
      <formula>100</formula>
    </cfRule>
  </conditionalFormatting>
  <conditionalFormatting sqref="F33">
    <cfRule type="cellIs" dxfId="771" priority="34" operator="equal">
      <formula>"NO CUMPLE"</formula>
    </cfRule>
    <cfRule type="cellIs" dxfId="770" priority="35" operator="equal">
      <formula>"CUMPLE"</formula>
    </cfRule>
    <cfRule type="cellIs" dxfId="769" priority="36" operator="equal">
      <formula>100</formula>
    </cfRule>
  </conditionalFormatting>
  <conditionalFormatting sqref="F35:F37">
    <cfRule type="cellIs" dxfId="768" priority="31" operator="equal">
      <formula>"NO CUMPLE"</formula>
    </cfRule>
    <cfRule type="cellIs" dxfId="767" priority="32" operator="equal">
      <formula>"CUMPLE"</formula>
    </cfRule>
    <cfRule type="cellIs" dxfId="766" priority="33" operator="equal">
      <formula>100</formula>
    </cfRule>
  </conditionalFormatting>
  <conditionalFormatting sqref="F40">
    <cfRule type="cellIs" dxfId="765" priority="28" operator="equal">
      <formula>"NO CUMPLE"</formula>
    </cfRule>
    <cfRule type="cellIs" dxfId="764" priority="29" operator="equal">
      <formula>"CUMPLE"</formula>
    </cfRule>
    <cfRule type="cellIs" dxfId="763" priority="30" operator="equal">
      <formula>100</formula>
    </cfRule>
  </conditionalFormatting>
  <conditionalFormatting sqref="N33">
    <cfRule type="cellIs" dxfId="762" priority="25" operator="equal">
      <formula>"NO CUMPLE"</formula>
    </cfRule>
    <cfRule type="cellIs" dxfId="761" priority="26" operator="equal">
      <formula>"CUMPLE"</formula>
    </cfRule>
    <cfRule type="cellIs" dxfId="760" priority="27" operator="equal">
      <formula>100</formula>
    </cfRule>
  </conditionalFormatting>
  <conditionalFormatting sqref="N37">
    <cfRule type="cellIs" dxfId="759" priority="22" operator="equal">
      <formula>"NO CUMPLE"</formula>
    </cfRule>
    <cfRule type="cellIs" dxfId="758" priority="23" operator="equal">
      <formula>"CUMPLE"</formula>
    </cfRule>
    <cfRule type="cellIs" dxfId="757" priority="24" operator="equal">
      <formula>100</formula>
    </cfRule>
  </conditionalFormatting>
  <conditionalFormatting sqref="N40">
    <cfRule type="cellIs" dxfId="756" priority="19" operator="equal">
      <formula>"NO CUMPLE"</formula>
    </cfRule>
    <cfRule type="cellIs" dxfId="755" priority="20" operator="equal">
      <formula>"CUMPLE"</formula>
    </cfRule>
    <cfRule type="cellIs" dxfId="754" priority="21" operator="equal">
      <formula>100</formula>
    </cfRule>
  </conditionalFormatting>
  <conditionalFormatting sqref="G40">
    <cfRule type="cellIs" dxfId="753" priority="16" operator="equal">
      <formula>"NO CUMPLE"</formula>
    </cfRule>
    <cfRule type="cellIs" dxfId="752" priority="17" operator="equal">
      <formula>"CUMPLE"</formula>
    </cfRule>
    <cfRule type="cellIs" dxfId="751" priority="18" operator="equal">
      <formula>100</formula>
    </cfRule>
  </conditionalFormatting>
  <conditionalFormatting sqref="G34">
    <cfRule type="cellIs" dxfId="750" priority="13" operator="equal">
      <formula>"NO CUMPLE"</formula>
    </cfRule>
    <cfRule type="cellIs" dxfId="749" priority="14" operator="equal">
      <formula>"CUMPLE"</formula>
    </cfRule>
    <cfRule type="cellIs" dxfId="748" priority="15" operator="equal">
      <formula>100</formula>
    </cfRule>
  </conditionalFormatting>
  <conditionalFormatting sqref="F34">
    <cfRule type="cellIs" dxfId="747" priority="10" operator="equal">
      <formula>"NO CUMPLE"</formula>
    </cfRule>
    <cfRule type="cellIs" dxfId="746" priority="11" operator="equal">
      <formula>"CUMPLE"</formula>
    </cfRule>
    <cfRule type="cellIs" dxfId="745" priority="12" operator="equal">
      <formula>100</formula>
    </cfRule>
  </conditionalFormatting>
  <conditionalFormatting sqref="BA34">
    <cfRule type="cellIs" dxfId="744" priority="7" operator="equal">
      <formula>"NO CUMPLE"</formula>
    </cfRule>
    <cfRule type="cellIs" dxfId="743" priority="8" operator="equal">
      <formula>"CUMPLE"</formula>
    </cfRule>
    <cfRule type="cellIs" dxfId="742" priority="9" operator="equal">
      <formula>100</formula>
    </cfRule>
  </conditionalFormatting>
  <conditionalFormatting sqref="N34:N36">
    <cfRule type="cellIs" dxfId="741" priority="4" operator="equal">
      <formula>"NO CUMPLE"</formula>
    </cfRule>
    <cfRule type="cellIs" dxfId="740" priority="5" operator="equal">
      <formula>"CUMPLE"</formula>
    </cfRule>
    <cfRule type="cellIs" dxfId="739" priority="6" operator="equal">
      <formula>100</formula>
    </cfRule>
  </conditionalFormatting>
  <conditionalFormatting sqref="I33">
    <cfRule type="cellIs" dxfId="738" priority="3" stopIfTrue="1" operator="greaterThan">
      <formula>0</formula>
    </cfRule>
  </conditionalFormatting>
  <conditionalFormatting sqref="I34:I35">
    <cfRule type="cellIs" dxfId="737" priority="2" stopIfTrue="1" operator="greaterThan">
      <formula>0</formula>
    </cfRule>
  </conditionalFormatting>
  <conditionalFormatting sqref="J33">
    <cfRule type="cellIs" dxfId="736" priority="1" stopIfTrue="1" operator="greaterThan">
      <formula>0</formula>
    </cfRule>
  </conditionalFormatting>
  <dataValidations disablePrompts="1" count="10">
    <dataValidation type="list" allowBlank="1" showInputMessage="1" showErrorMessage="1" sqref="H82:K82" xr:uid="{00000000-0002-0000-2900-000000000000}">
      <formula1>$Q$23:$Q$25</formula1>
    </dataValidation>
    <dataValidation type="list" allowBlank="1" showInputMessage="1" showErrorMessage="1" sqref="L53:N53 L64:N64" xr:uid="{00000000-0002-0000-2900-000001000000}">
      <formula1>$T$1:$T$3</formula1>
    </dataValidation>
    <dataValidation type="list" allowBlank="1" showInputMessage="1" showErrorMessage="1" sqref="N45 N24 H102:H107 N99 H4:H16 BA34 N33:N37 F33:G37" xr:uid="{00000000-0002-0000-2900-000002000000}">
      <formula1>$Q$2:$Q$3</formula1>
    </dataValidation>
    <dataValidation type="list" allowBlank="1" showInputMessage="1" showErrorMessage="1" sqref="U1:U2" xr:uid="{00000000-0002-0000-2900-000003000000}">
      <formula1>$U$1:$U$2</formula1>
    </dataValidation>
    <dataValidation type="list" allowBlank="1" showInputMessage="1" showErrorMessage="1" sqref="L56" xr:uid="{00000000-0002-0000-2900-000004000000}">
      <formula1>$U$1:$U$3</formula1>
    </dataValidation>
    <dataValidation type="list" allowBlank="1" showInputMessage="1" showErrorMessage="1" error="SELECCIONE EL PRESUPUESTO A EVALUAR, EN LA LISTA DESPEGABLE._x000a_" sqref="H28:J28" xr:uid="{00000000-0002-0000-2900-000005000000}">
      <formula1>$A$96:$A$106</formula1>
    </dataValidation>
    <dataValidation type="list" allowBlank="1" showInputMessage="1" showErrorMessage="1" sqref="L48:L49" xr:uid="{00000000-0002-0000-2900-000006000000}">
      <formula1>$Q$19:$Q$21</formula1>
    </dataValidation>
    <dataValidation type="list" allowBlank="1" showInputMessage="1" showErrorMessage="1" error="debe ser.. CUMPLE O NO CUMPLE" sqref="L44" xr:uid="{00000000-0002-0000-2900-000007000000}">
      <formula1>$Q$2:$Q$3</formula1>
    </dataValidation>
    <dataValidation type="list" allowBlank="1" showInputMessage="1" showErrorMessage="1" sqref="N21:N23" xr:uid="{00000000-0002-0000-2900-000008000000}">
      <formula1>$R$2:$R$3</formula1>
    </dataValidation>
    <dataValidation type="list" allowBlank="1" showInputMessage="1" showErrorMessage="1" error="SELECCIONE A QUIEN CORRESPONDE ESTA EXPERIENCIA (INTEGRANTE)_x000a_" sqref="H36:H37" xr:uid="{00000000-0002-0000-2900-000009000000}">
      <formula1>$V$21:$V$25</formula1>
    </dataValidation>
  </dataValidations>
  <pageMargins left="0.7" right="0.7" top="0.75" bottom="0.75" header="0.3" footer="0.3"/>
  <pageSetup orientation="portrait" r:id="rId1"/>
  <drawing r:id="rId2"/>
  <legacyDrawing r:id="rId3"/>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FF0000"/>
  </sheetPr>
  <dimension ref="A1:BE129"/>
  <sheetViews>
    <sheetView topLeftCell="A29" zoomScale="40" zoomScaleNormal="40" zoomScaleSheetLayoutView="10" workbookViewId="0">
      <selection activeCell="A85" sqref="A85:N90"/>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9.57031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28.57031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804" t="s">
        <v>0</v>
      </c>
      <c r="B1" s="804"/>
      <c r="C1" s="804"/>
      <c r="D1" s="804"/>
      <c r="E1" s="804"/>
      <c r="F1" s="804"/>
      <c r="G1" s="804"/>
      <c r="H1" s="804"/>
      <c r="I1" s="804"/>
      <c r="J1" s="804"/>
      <c r="K1" s="804"/>
      <c r="L1" s="804"/>
      <c r="M1" s="804"/>
      <c r="N1" s="804"/>
      <c r="O1" s="24"/>
      <c r="P1" s="24"/>
      <c r="Q1" s="24"/>
      <c r="R1" s="24"/>
      <c r="S1" s="24"/>
      <c r="T1" s="24">
        <v>1</v>
      </c>
      <c r="U1" s="24">
        <v>20</v>
      </c>
      <c r="V1" s="24">
        <v>5</v>
      </c>
    </row>
    <row r="2" spans="1:55" ht="23.25">
      <c r="A2" s="805" t="s">
        <v>132</v>
      </c>
      <c r="B2" s="805"/>
      <c r="C2" s="805"/>
      <c r="D2" s="805"/>
      <c r="E2" s="805"/>
      <c r="F2" s="805"/>
      <c r="G2" s="805"/>
      <c r="H2" s="805"/>
      <c r="I2" s="805"/>
      <c r="J2" s="805"/>
      <c r="K2" s="805"/>
      <c r="L2" s="805"/>
      <c r="M2" s="805"/>
      <c r="N2" s="805"/>
      <c r="O2" s="24"/>
      <c r="P2" s="24" t="s">
        <v>24</v>
      </c>
      <c r="Q2" s="24" t="s">
        <v>6</v>
      </c>
      <c r="R2" s="24" t="s">
        <v>24</v>
      </c>
      <c r="S2" s="24"/>
      <c r="T2" s="24">
        <v>0</v>
      </c>
      <c r="U2" s="24">
        <v>5</v>
      </c>
      <c r="V2" s="24">
        <v>0</v>
      </c>
    </row>
    <row r="3" spans="1:55" ht="71.25" customHeight="1">
      <c r="A3" s="806" t="str">
        <f>RESUMEN!B4</f>
        <v>Proceso 23001299 H3. REALIZAR LA INTERVENTORIA INTEGRAL AL MEJORAMIENTO DE LAS FRANJAS DE SEGURIDAD DE PISTA DEL AEROPUERTO ANTONIO NARIÑO DE PASTO, NARIÑO (VF).</v>
      </c>
      <c r="B3" s="806"/>
      <c r="C3" s="806"/>
      <c r="D3" s="806"/>
      <c r="E3" s="806"/>
      <c r="F3" s="806"/>
      <c r="G3" s="806"/>
      <c r="H3" s="806"/>
      <c r="I3" s="806"/>
      <c r="J3" s="806"/>
      <c r="K3" s="806"/>
      <c r="L3" s="806"/>
      <c r="M3" s="806"/>
      <c r="N3" s="806"/>
      <c r="O3" s="24"/>
      <c r="P3" s="24" t="s">
        <v>25</v>
      </c>
      <c r="Q3" s="24" t="s">
        <v>26</v>
      </c>
      <c r="R3" s="24" t="s">
        <v>25</v>
      </c>
      <c r="S3" s="24"/>
      <c r="T3" s="24" t="s">
        <v>27</v>
      </c>
      <c r="U3" s="24">
        <v>0</v>
      </c>
      <c r="V3" s="24"/>
      <c r="BA3"/>
      <c r="BB3"/>
      <c r="BC3"/>
    </row>
    <row r="4" spans="1:55" ht="29.25" hidden="1" customHeight="1">
      <c r="A4" s="807" t="s">
        <v>91</v>
      </c>
      <c r="B4" s="738"/>
      <c r="C4" s="738"/>
      <c r="D4" s="738"/>
      <c r="E4" s="738"/>
      <c r="F4" s="738"/>
      <c r="G4" s="739"/>
      <c r="H4" s="213" t="s">
        <v>6</v>
      </c>
      <c r="I4" s="269"/>
      <c r="J4" s="269"/>
      <c r="K4" s="269"/>
      <c r="L4" s="269"/>
      <c r="M4" s="269"/>
      <c r="N4" s="268"/>
      <c r="BA4"/>
      <c r="BB4"/>
      <c r="BC4"/>
    </row>
    <row r="5" spans="1:55" ht="29.25" hidden="1" customHeight="1">
      <c r="A5" s="807" t="s">
        <v>93</v>
      </c>
      <c r="B5" s="738"/>
      <c r="C5" s="738"/>
      <c r="D5" s="738"/>
      <c r="E5" s="738"/>
      <c r="F5" s="738"/>
      <c r="G5" s="739"/>
      <c r="H5" s="213" t="s">
        <v>6</v>
      </c>
      <c r="I5" s="269"/>
      <c r="J5" s="269"/>
      <c r="K5" s="269"/>
      <c r="L5" s="269"/>
      <c r="M5" s="269"/>
      <c r="N5" s="268"/>
      <c r="BA5"/>
      <c r="BB5"/>
      <c r="BC5"/>
    </row>
    <row r="6" spans="1:55" ht="29.25" hidden="1" customHeight="1">
      <c r="A6" s="807" t="s">
        <v>92</v>
      </c>
      <c r="B6" s="738"/>
      <c r="C6" s="738"/>
      <c r="D6" s="738"/>
      <c r="E6" s="738"/>
      <c r="F6" s="738"/>
      <c r="G6" s="739"/>
      <c r="H6" s="213" t="s">
        <v>6</v>
      </c>
      <c r="I6" s="269"/>
      <c r="J6" s="269"/>
      <c r="K6" s="269"/>
      <c r="L6" s="269"/>
      <c r="M6" s="269"/>
      <c r="N6" s="268"/>
      <c r="BA6"/>
      <c r="BB6"/>
      <c r="BC6"/>
    </row>
    <row r="7" spans="1:55" ht="29.25" hidden="1" customHeight="1">
      <c r="A7" s="807" t="s">
        <v>94</v>
      </c>
      <c r="B7" s="738"/>
      <c r="C7" s="738"/>
      <c r="D7" s="738"/>
      <c r="E7" s="738"/>
      <c r="F7" s="738"/>
      <c r="G7" s="739"/>
      <c r="H7" s="213" t="s">
        <v>6</v>
      </c>
      <c r="I7" s="269"/>
      <c r="J7" s="269"/>
      <c r="K7" s="269"/>
      <c r="L7" s="269"/>
      <c r="M7" s="269"/>
      <c r="N7" s="268"/>
      <c r="BA7"/>
      <c r="BB7"/>
      <c r="BC7"/>
    </row>
    <row r="8" spans="1:55" ht="29.25" hidden="1" customHeight="1">
      <c r="A8" s="807" t="s">
        <v>95</v>
      </c>
      <c r="B8" s="738"/>
      <c r="C8" s="738"/>
      <c r="D8" s="738"/>
      <c r="E8" s="738"/>
      <c r="F8" s="738"/>
      <c r="G8" s="739"/>
      <c r="H8" s="213"/>
      <c r="I8" s="269"/>
      <c r="J8" s="269"/>
      <c r="K8" s="269"/>
      <c r="L8" s="269"/>
      <c r="M8" s="269"/>
      <c r="N8" s="268"/>
      <c r="BA8"/>
      <c r="BB8"/>
      <c r="BC8"/>
    </row>
    <row r="9" spans="1:55" ht="29.25" hidden="1" customHeight="1">
      <c r="A9" s="807" t="s">
        <v>96</v>
      </c>
      <c r="B9" s="738"/>
      <c r="C9" s="738"/>
      <c r="D9" s="738"/>
      <c r="E9" s="738"/>
      <c r="F9" s="738"/>
      <c r="G9" s="739"/>
      <c r="H9" s="213"/>
      <c r="I9" s="269"/>
      <c r="J9" s="269"/>
      <c r="K9" s="269"/>
      <c r="L9" s="269"/>
      <c r="M9" s="269"/>
      <c r="N9" s="268"/>
      <c r="BA9"/>
      <c r="BB9"/>
      <c r="BC9"/>
    </row>
    <row r="10" spans="1:55" ht="29.25" hidden="1" customHeight="1">
      <c r="A10" s="808" t="s">
        <v>97</v>
      </c>
      <c r="B10" s="741"/>
      <c r="C10" s="741"/>
      <c r="D10" s="741"/>
      <c r="E10" s="741"/>
      <c r="F10" s="741"/>
      <c r="G10" s="742"/>
      <c r="H10" s="213" t="s">
        <v>6</v>
      </c>
      <c r="I10" s="269"/>
      <c r="J10" s="269"/>
      <c r="K10" s="269"/>
      <c r="L10" s="269"/>
      <c r="M10" s="269"/>
      <c r="N10" s="268"/>
      <c r="BA10" s="6"/>
      <c r="BB10" s="81"/>
    </row>
    <row r="11" spans="1:55" ht="29.25" hidden="1" customHeight="1">
      <c r="A11" s="808" t="s">
        <v>98</v>
      </c>
      <c r="B11" s="741"/>
      <c r="C11" s="741"/>
      <c r="D11" s="741"/>
      <c r="E11" s="741"/>
      <c r="F11" s="741"/>
      <c r="G11" s="742"/>
      <c r="H11" s="213" t="s">
        <v>6</v>
      </c>
      <c r="I11" s="269"/>
      <c r="J11" s="269"/>
      <c r="K11" s="269"/>
      <c r="L11" s="269"/>
      <c r="M11" s="269"/>
      <c r="N11" s="268"/>
      <c r="BA11" s="6"/>
      <c r="BB11" s="81"/>
    </row>
    <row r="12" spans="1:55" ht="29.25" hidden="1" customHeight="1">
      <c r="A12" s="807" t="s">
        <v>99</v>
      </c>
      <c r="B12" s="738"/>
      <c r="C12" s="738"/>
      <c r="D12" s="738"/>
      <c r="E12" s="738"/>
      <c r="F12" s="738"/>
      <c r="G12" s="739"/>
      <c r="H12" s="213" t="s">
        <v>6</v>
      </c>
      <c r="I12" s="269"/>
      <c r="J12" s="269"/>
      <c r="K12" s="269"/>
      <c r="L12" s="269"/>
      <c r="M12" s="269"/>
      <c r="N12" s="268"/>
      <c r="BA12" s="6"/>
      <c r="BB12" s="81"/>
    </row>
    <row r="13" spans="1:55" ht="29.25" hidden="1" customHeight="1">
      <c r="A13" s="807" t="s">
        <v>100</v>
      </c>
      <c r="B13" s="738"/>
      <c r="C13" s="738"/>
      <c r="D13" s="738"/>
      <c r="E13" s="738"/>
      <c r="F13" s="738"/>
      <c r="G13" s="739"/>
      <c r="H13" s="213" t="s">
        <v>6</v>
      </c>
      <c r="I13" s="269"/>
      <c r="J13" s="269"/>
      <c r="K13" s="269"/>
      <c r="L13" s="269"/>
      <c r="M13" s="269"/>
      <c r="N13" s="268"/>
      <c r="BA13" s="6"/>
      <c r="BB13" s="81"/>
    </row>
    <row r="14" spans="1:55" ht="29.25" hidden="1" customHeight="1">
      <c r="A14" s="807" t="s">
        <v>101</v>
      </c>
      <c r="B14" s="738"/>
      <c r="C14" s="738"/>
      <c r="D14" s="738"/>
      <c r="E14" s="738"/>
      <c r="F14" s="738"/>
      <c r="G14" s="739"/>
      <c r="H14" s="213"/>
      <c r="I14" s="269"/>
      <c r="J14" s="269"/>
      <c r="K14" s="269"/>
      <c r="L14" s="269"/>
      <c r="M14" s="269"/>
      <c r="N14" s="268"/>
      <c r="BA14" s="6"/>
      <c r="BB14" s="81"/>
    </row>
    <row r="15" spans="1:55" ht="29.25" hidden="1" customHeight="1">
      <c r="A15" s="808" t="s">
        <v>102</v>
      </c>
      <c r="B15" s="741"/>
      <c r="C15" s="741"/>
      <c r="D15" s="741"/>
      <c r="E15" s="741"/>
      <c r="F15" s="741"/>
      <c r="G15" s="742"/>
      <c r="H15" s="213" t="s">
        <v>6</v>
      </c>
      <c r="I15" s="269"/>
      <c r="J15" s="269"/>
      <c r="K15" s="269"/>
      <c r="L15" s="269"/>
      <c r="M15" s="269"/>
      <c r="N15" s="268"/>
      <c r="BA15" s="6"/>
      <c r="BB15" s="81"/>
    </row>
    <row r="16" spans="1:55" ht="29.25" hidden="1" customHeight="1">
      <c r="A16" s="808" t="s">
        <v>103</v>
      </c>
      <c r="B16" s="741"/>
      <c r="C16" s="741"/>
      <c r="D16" s="741"/>
      <c r="E16" s="741"/>
      <c r="F16" s="741"/>
      <c r="G16" s="742"/>
      <c r="H16" s="213" t="s">
        <v>6</v>
      </c>
      <c r="I16" s="269"/>
      <c r="J16" s="269"/>
      <c r="K16" s="269"/>
      <c r="L16" s="269"/>
      <c r="M16" s="269"/>
      <c r="N16" s="268"/>
      <c r="BA16" s="6"/>
      <c r="BB16" s="81"/>
    </row>
    <row r="17" spans="1:54" ht="29.25" hidden="1" customHeight="1">
      <c r="A17" s="272"/>
      <c r="B17" s="271"/>
      <c r="C17" s="271"/>
      <c r="D17" s="271"/>
      <c r="E17" s="271"/>
      <c r="F17" s="271"/>
      <c r="G17" s="270"/>
      <c r="H17" s="269"/>
      <c r="I17" s="269"/>
      <c r="J17" s="269"/>
      <c r="K17" s="269"/>
      <c r="L17" s="269"/>
      <c r="M17" s="269"/>
      <c r="N17" s="268"/>
      <c r="BA17" s="6"/>
      <c r="BB17" s="81"/>
    </row>
    <row r="18" spans="1:54" ht="51.75" customHeight="1">
      <c r="A18" s="816" t="s">
        <v>104</v>
      </c>
      <c r="B18" s="744"/>
      <c r="C18" s="744"/>
      <c r="D18" s="744"/>
      <c r="E18" s="744"/>
      <c r="F18" s="744"/>
      <c r="G18" s="744"/>
      <c r="H18" s="744"/>
      <c r="I18" s="744"/>
      <c r="J18" s="744"/>
      <c r="K18" s="744"/>
      <c r="L18" s="744"/>
      <c r="M18" s="744"/>
      <c r="N18" s="745"/>
      <c r="BA18" s="6"/>
      <c r="BB18" s="81"/>
    </row>
    <row r="19" spans="1:54" ht="26.25" customHeight="1">
      <c r="A19" s="817">
        <v>40</v>
      </c>
      <c r="B19" s="818" t="s">
        <v>290</v>
      </c>
      <c r="C19" s="819"/>
      <c r="D19" s="819"/>
      <c r="E19" s="819"/>
      <c r="F19" s="819"/>
      <c r="G19" s="819"/>
      <c r="H19" s="809" t="s">
        <v>28</v>
      </c>
      <c r="I19" s="809"/>
      <c r="J19" s="809"/>
      <c r="K19" s="810" t="s">
        <v>29</v>
      </c>
      <c r="L19" s="810"/>
      <c r="M19" s="810"/>
      <c r="N19" s="810"/>
      <c r="O19" s="24" t="str">
        <f>+H19</f>
        <v>APORTANTE DE LA EXPERIENCIA</v>
      </c>
      <c r="P19" s="24"/>
      <c r="Q19" s="24">
        <v>5</v>
      </c>
      <c r="R19" s="24"/>
      <c r="S19" s="24"/>
      <c r="T19" s="24"/>
      <c r="U19" s="24"/>
      <c r="V19" s="24"/>
      <c r="BA19" s="2" t="s">
        <v>264</v>
      </c>
    </row>
    <row r="20" spans="1:54" ht="38.25" customHeight="1">
      <c r="A20" s="817"/>
      <c r="B20" s="819"/>
      <c r="C20" s="819"/>
      <c r="D20" s="819"/>
      <c r="E20" s="819"/>
      <c r="F20" s="819"/>
      <c r="G20" s="819"/>
      <c r="H20" s="811" t="s">
        <v>30</v>
      </c>
      <c r="I20" s="811"/>
      <c r="J20" s="267" t="s">
        <v>31</v>
      </c>
      <c r="K20" s="821" t="s">
        <v>32</v>
      </c>
      <c r="L20" s="821"/>
      <c r="M20" s="821"/>
      <c r="N20" s="266" t="s">
        <v>33</v>
      </c>
      <c r="O20" s="24"/>
      <c r="P20" s="24"/>
      <c r="Q20" s="24" t="s">
        <v>27</v>
      </c>
      <c r="R20" s="24"/>
      <c r="S20" s="24"/>
      <c r="T20" s="24"/>
      <c r="U20" s="24"/>
      <c r="V20" s="24"/>
      <c r="BA20" s="119" t="s">
        <v>130</v>
      </c>
    </row>
    <row r="21" spans="1:54" ht="25.5">
      <c r="A21" s="817"/>
      <c r="B21" s="819"/>
      <c r="C21" s="819"/>
      <c r="D21" s="819"/>
      <c r="E21" s="819"/>
      <c r="F21" s="819"/>
      <c r="G21" s="819"/>
      <c r="H21" s="822" t="s">
        <v>284</v>
      </c>
      <c r="I21" s="822"/>
      <c r="J21" s="262">
        <v>0.5</v>
      </c>
      <c r="K21" s="823" t="s">
        <v>34</v>
      </c>
      <c r="L21" s="823"/>
      <c r="M21" s="823"/>
      <c r="N21" s="262" t="s">
        <v>24</v>
      </c>
      <c r="O21" s="24" t="str">
        <f>+H21</f>
        <v>INVELER CONSULTORIA S.A.S.</v>
      </c>
      <c r="P21" s="24"/>
      <c r="Q21" s="24">
        <v>0</v>
      </c>
      <c r="R21" s="24"/>
      <c r="S21" s="24"/>
      <c r="T21" s="24"/>
      <c r="U21" s="24"/>
      <c r="V21" s="263" t="str">
        <f>+H21</f>
        <v>INVELER CONSULTORIA S.A.S.</v>
      </c>
      <c r="BA21" s="118"/>
    </row>
    <row r="22" spans="1:54" ht="69" customHeight="1">
      <c r="A22" s="817"/>
      <c r="B22" s="819"/>
      <c r="C22" s="819"/>
      <c r="D22" s="819"/>
      <c r="E22" s="819"/>
      <c r="F22" s="819"/>
      <c r="G22" s="819"/>
      <c r="H22" s="822" t="s">
        <v>289</v>
      </c>
      <c r="I22" s="822"/>
      <c r="J22" s="262">
        <v>0.5</v>
      </c>
      <c r="K22" s="823" t="s">
        <v>35</v>
      </c>
      <c r="L22" s="823"/>
      <c r="M22" s="823"/>
      <c r="N22" s="262" t="s">
        <v>24</v>
      </c>
      <c r="O22" s="24" t="str">
        <f>+H22</f>
        <v>GNG SERVICIOS DE INGENIERIA S.A.S</v>
      </c>
      <c r="P22" s="24"/>
      <c r="Q22" s="24"/>
      <c r="R22" s="24"/>
      <c r="S22" s="24"/>
      <c r="T22" s="24"/>
      <c r="U22" s="24"/>
      <c r="V22" s="263" t="str">
        <f>+H22</f>
        <v>GNG SERVICIOS DE INGENIERIA S.A.S</v>
      </c>
      <c r="BA22" s="118"/>
      <c r="BB22" s="2" t="s">
        <v>36</v>
      </c>
    </row>
    <row r="23" spans="1:54" ht="44.25" customHeight="1">
      <c r="A23" s="817"/>
      <c r="B23" s="819"/>
      <c r="C23" s="819"/>
      <c r="D23" s="819"/>
      <c r="E23" s="819"/>
      <c r="F23" s="819"/>
      <c r="G23" s="819"/>
      <c r="H23" s="822"/>
      <c r="I23" s="822"/>
      <c r="J23" s="262"/>
      <c r="K23" s="824" t="s">
        <v>37</v>
      </c>
      <c r="L23" s="824"/>
      <c r="M23" s="824"/>
      <c r="N23" s="262" t="s">
        <v>24</v>
      </c>
      <c r="O23" s="24">
        <f>+H23</f>
        <v>0</v>
      </c>
      <c r="P23" s="24"/>
      <c r="Q23" s="24" t="s">
        <v>38</v>
      </c>
      <c r="R23" s="24"/>
      <c r="S23" s="24"/>
      <c r="T23" s="24"/>
      <c r="U23" s="24"/>
      <c r="V23" s="263">
        <f>+H23</f>
        <v>0</v>
      </c>
      <c r="BA23" s="117"/>
    </row>
    <row r="24" spans="1:54" ht="20.100000000000001" customHeight="1">
      <c r="A24" s="817"/>
      <c r="B24" s="819"/>
      <c r="C24" s="819"/>
      <c r="D24" s="819"/>
      <c r="E24" s="819"/>
      <c r="F24" s="819"/>
      <c r="G24" s="819"/>
      <c r="H24" s="812"/>
      <c r="I24" s="812"/>
      <c r="J24" s="265"/>
      <c r="K24" s="813" t="s">
        <v>18</v>
      </c>
      <c r="L24" s="813"/>
      <c r="M24" s="813"/>
      <c r="N24" s="759" t="s">
        <v>6</v>
      </c>
      <c r="O24" s="24">
        <f>+H24</f>
        <v>0</v>
      </c>
      <c r="P24" s="24"/>
      <c r="Q24" s="24" t="s">
        <v>6</v>
      </c>
      <c r="R24" s="24"/>
      <c r="S24" s="24"/>
      <c r="T24" s="24"/>
      <c r="U24" s="24"/>
      <c r="V24" s="263">
        <f>+H24</f>
        <v>0</v>
      </c>
    </row>
    <row r="25" spans="1:54" ht="20.100000000000001" customHeight="1">
      <c r="A25" s="817"/>
      <c r="B25" s="819"/>
      <c r="C25" s="819"/>
      <c r="D25" s="819"/>
      <c r="E25" s="819"/>
      <c r="F25" s="819"/>
      <c r="G25" s="819"/>
      <c r="H25" s="814"/>
      <c r="I25" s="814"/>
      <c r="J25" s="264"/>
      <c r="K25" s="813"/>
      <c r="L25" s="813"/>
      <c r="M25" s="813"/>
      <c r="N25" s="760"/>
      <c r="O25" s="24">
        <f>+H25</f>
        <v>0</v>
      </c>
      <c r="P25" s="24"/>
      <c r="Q25" s="24" t="s">
        <v>26</v>
      </c>
      <c r="R25" s="24"/>
      <c r="S25" s="24"/>
      <c r="T25" s="24"/>
      <c r="U25" s="24"/>
      <c r="V25" s="263">
        <f>+H25</f>
        <v>0</v>
      </c>
    </row>
    <row r="26" spans="1:54" ht="23.25" customHeight="1">
      <c r="A26" s="817"/>
      <c r="B26" s="819"/>
      <c r="C26" s="819"/>
      <c r="D26" s="819"/>
      <c r="E26" s="819"/>
      <c r="F26" s="819"/>
      <c r="G26" s="819"/>
      <c r="H26" s="815" t="s">
        <v>39</v>
      </c>
      <c r="I26" s="815"/>
      <c r="J26" s="262">
        <f>+J21+J22+J23+J24+J25</f>
        <v>1</v>
      </c>
      <c r="K26" s="813"/>
      <c r="L26" s="813"/>
      <c r="M26" s="813"/>
      <c r="N26" s="550"/>
      <c r="O26" s="553"/>
      <c r="P26" s="553"/>
      <c r="Q26" s="553"/>
      <c r="R26" s="553"/>
      <c r="S26" s="553"/>
      <c r="T26" s="553"/>
      <c r="U26" s="24"/>
      <c r="V26" s="24"/>
      <c r="BA26" s="261">
        <v>0.5</v>
      </c>
      <c r="BB26" s="261"/>
    </row>
    <row r="27" spans="1:54" ht="110.25" customHeight="1">
      <c r="A27" s="260" t="s">
        <v>40</v>
      </c>
      <c r="B27" s="827" t="s">
        <v>121</v>
      </c>
      <c r="C27" s="726"/>
      <c r="D27" s="726"/>
      <c r="E27" s="726"/>
      <c r="F27" s="726"/>
      <c r="G27" s="727"/>
      <c r="H27" s="828" t="s">
        <v>87</v>
      </c>
      <c r="I27" s="729"/>
      <c r="J27" s="829">
        <v>684325699</v>
      </c>
      <c r="K27" s="731"/>
      <c r="L27" s="830">
        <f>J27/BB62</f>
        <v>526.40438384615379</v>
      </c>
      <c r="M27" s="733"/>
      <c r="N27" s="734"/>
      <c r="O27" s="24"/>
      <c r="P27" s="24"/>
      <c r="Q27" s="24"/>
      <c r="R27" s="24"/>
      <c r="S27" s="25"/>
      <c r="T27" s="24"/>
      <c r="U27" s="24"/>
      <c r="V27" s="24"/>
      <c r="BA27" s="259">
        <f>+L27*0.5</f>
        <v>263.2021919230769</v>
      </c>
      <c r="BB27" s="259"/>
    </row>
    <row r="28" spans="1:54" ht="23.25">
      <c r="A28" s="258"/>
      <c r="B28" s="257"/>
      <c r="C28" s="256"/>
      <c r="D28" s="256"/>
      <c r="E28" s="256"/>
      <c r="F28" s="255"/>
      <c r="G28" s="255"/>
      <c r="H28" s="254"/>
      <c r="I28" s="254"/>
      <c r="J28" s="254"/>
      <c r="K28" s="253"/>
      <c r="L28" s="252"/>
      <c r="M28" s="252"/>
      <c r="N28" s="252"/>
      <c r="S28" s="8"/>
      <c r="BA28" s="251" t="s">
        <v>74</v>
      </c>
      <c r="BB28" s="251" t="s">
        <v>75</v>
      </c>
    </row>
    <row r="29" spans="1:54" ht="23.25">
      <c r="A29" s="831" t="s">
        <v>41</v>
      </c>
      <c r="B29" s="831"/>
      <c r="C29" s="831"/>
      <c r="D29" s="831"/>
      <c r="E29" s="831"/>
      <c r="F29" s="831"/>
      <c r="G29" s="831"/>
      <c r="H29" s="831"/>
      <c r="I29" s="831"/>
      <c r="J29" s="831"/>
      <c r="K29" s="831"/>
      <c r="L29" s="831"/>
      <c r="M29" s="831"/>
      <c r="N29" s="831"/>
      <c r="BA29" s="215">
        <v>1990</v>
      </c>
      <c r="BB29" s="214">
        <v>41025</v>
      </c>
    </row>
    <row r="30" spans="1:54" ht="29.25" customHeight="1">
      <c r="A30" s="820" t="s">
        <v>42</v>
      </c>
      <c r="B30" s="820"/>
      <c r="C30" s="820"/>
      <c r="D30" s="820"/>
      <c r="E30" s="820"/>
      <c r="F30" s="820"/>
      <c r="G30" s="820"/>
      <c r="H30" s="820"/>
      <c r="I30" s="820"/>
      <c r="J30" s="820"/>
      <c r="K30" s="820"/>
      <c r="L30" s="820"/>
      <c r="M30" s="820"/>
      <c r="N30" s="820"/>
      <c r="BA30" s="215">
        <v>1991</v>
      </c>
      <c r="BB30" s="214">
        <v>51716</v>
      </c>
    </row>
    <row r="31" spans="1:54" ht="286.5" customHeight="1">
      <c r="A31" s="832" t="s">
        <v>133</v>
      </c>
      <c r="B31" s="832"/>
      <c r="C31" s="832"/>
      <c r="D31" s="832"/>
      <c r="E31" s="832"/>
      <c r="F31" s="832"/>
      <c r="G31" s="832"/>
      <c r="H31" s="833" t="s">
        <v>134</v>
      </c>
      <c r="I31" s="833"/>
      <c r="J31" s="833"/>
      <c r="K31" s="833"/>
      <c r="L31" s="833"/>
      <c r="M31" s="833"/>
      <c r="N31" s="833"/>
      <c r="S31" s="11"/>
      <c r="T31" s="560"/>
      <c r="BA31" s="215">
        <v>1993</v>
      </c>
      <c r="BB31" s="214">
        <v>81510</v>
      </c>
    </row>
    <row r="32" spans="1:54" s="61" customFormat="1" ht="63.75" customHeight="1" thickBot="1">
      <c r="A32" s="250" t="s">
        <v>119</v>
      </c>
      <c r="B32" s="250" t="s">
        <v>43</v>
      </c>
      <c r="C32" s="248" t="s">
        <v>44</v>
      </c>
      <c r="D32" s="248" t="s">
        <v>45</v>
      </c>
      <c r="E32" s="248" t="s">
        <v>46</v>
      </c>
      <c r="F32" s="249" t="s">
        <v>86</v>
      </c>
      <c r="G32" s="248" t="s">
        <v>47</v>
      </c>
      <c r="H32" s="248" t="s">
        <v>48</v>
      </c>
      <c r="I32" s="248" t="s">
        <v>79</v>
      </c>
      <c r="J32" s="248" t="s">
        <v>49</v>
      </c>
      <c r="K32" s="248" t="s">
        <v>50</v>
      </c>
      <c r="L32" s="248" t="s">
        <v>51</v>
      </c>
      <c r="M32" s="248" t="s">
        <v>52</v>
      </c>
      <c r="N32" s="248" t="s">
        <v>18</v>
      </c>
      <c r="O32" s="59"/>
      <c r="P32" s="59"/>
      <c r="Q32" s="15">
        <f>L27/2</f>
        <v>263.2021919230769</v>
      </c>
      <c r="R32" s="15" t="s">
        <v>53</v>
      </c>
      <c r="S32" s="12"/>
      <c r="T32" s="560"/>
      <c r="BA32" s="215">
        <v>1994</v>
      </c>
      <c r="BB32" s="214">
        <v>98700</v>
      </c>
    </row>
    <row r="33" spans="1:55" ht="105" customHeight="1" thickBot="1">
      <c r="A33" s="247" t="s">
        <v>270</v>
      </c>
      <c r="B33" s="245" t="s">
        <v>288</v>
      </c>
      <c r="C33" s="245">
        <v>90</v>
      </c>
      <c r="D33" s="244" t="s">
        <v>279</v>
      </c>
      <c r="E33" s="244" t="s">
        <v>287</v>
      </c>
      <c r="F33" s="230" t="s">
        <v>6</v>
      </c>
      <c r="G33" s="230" t="s">
        <v>6</v>
      </c>
      <c r="H33" s="277" t="s">
        <v>284</v>
      </c>
      <c r="I33" s="240">
        <v>38461</v>
      </c>
      <c r="J33" s="240">
        <v>38640</v>
      </c>
      <c r="K33" s="239">
        <v>411.19</v>
      </c>
      <c r="L33" s="238">
        <v>0.5</v>
      </c>
      <c r="M33" s="237">
        <f>IF(AND(F33="CUMPLE",G33="CUMPLE"),(K33*L33),0)</f>
        <v>205.595</v>
      </c>
      <c r="N33" s="230" t="s">
        <v>6</v>
      </c>
      <c r="O33" s="4"/>
      <c r="P33" s="4"/>
      <c r="Q33" s="16" t="str">
        <f>+IF(OR(N33="CUMPLE")*AND(M33&gt;=$Q$32),"CUMPLE","NO CUMPLE")</f>
        <v>NO CUMPLE</v>
      </c>
      <c r="R33" s="4"/>
      <c r="S33" s="12"/>
      <c r="U33" s="17">
        <v>2020</v>
      </c>
      <c r="V33" s="20">
        <v>877803</v>
      </c>
      <c r="BA33" s="215">
        <v>1996</v>
      </c>
      <c r="BB33" s="214">
        <v>142125</v>
      </c>
    </row>
    <row r="34" spans="1:55" ht="165.75" customHeight="1" thickBot="1">
      <c r="A34" s="247" t="s">
        <v>270</v>
      </c>
      <c r="B34" s="245" t="s">
        <v>286</v>
      </c>
      <c r="C34" s="245">
        <v>47</v>
      </c>
      <c r="D34" s="244" t="s">
        <v>147</v>
      </c>
      <c r="E34" s="244" t="s">
        <v>285</v>
      </c>
      <c r="F34" s="230" t="s">
        <v>6</v>
      </c>
      <c r="G34" s="230" t="s">
        <v>6</v>
      </c>
      <c r="H34" s="277" t="s">
        <v>284</v>
      </c>
      <c r="I34" s="241">
        <v>36542</v>
      </c>
      <c r="J34" s="240">
        <v>37242</v>
      </c>
      <c r="K34" s="239">
        <v>4998.2299999999996</v>
      </c>
      <c r="L34" s="238">
        <v>0.5</v>
      </c>
      <c r="M34" s="237">
        <f>IF(AND(F34="CUMPLE",G34="CUMPLE"),(K34*L34),0)</f>
        <v>2499.1149999999998</v>
      </c>
      <c r="N34" s="230" t="s">
        <v>6</v>
      </c>
      <c r="O34" s="4"/>
      <c r="P34" s="4"/>
      <c r="Q34" s="16"/>
      <c r="R34" s="4"/>
      <c r="S34" s="12"/>
      <c r="U34" s="17"/>
      <c r="V34" s="20"/>
      <c r="BA34" s="230" t="s">
        <v>6</v>
      </c>
      <c r="BB34" s="214"/>
    </row>
    <row r="35" spans="1:55" ht="145.5" customHeight="1" thickBot="1">
      <c r="A35" s="247" t="s">
        <v>270</v>
      </c>
      <c r="B35" s="245" t="s">
        <v>283</v>
      </c>
      <c r="C35" s="244">
        <v>37</v>
      </c>
      <c r="D35" s="244" t="s">
        <v>282</v>
      </c>
      <c r="E35" s="244" t="s">
        <v>281</v>
      </c>
      <c r="F35" s="230" t="s">
        <v>6</v>
      </c>
      <c r="G35" s="230" t="s">
        <v>6</v>
      </c>
      <c r="H35" s="277" t="s">
        <v>277</v>
      </c>
      <c r="I35" s="241">
        <v>41191</v>
      </c>
      <c r="J35" s="240">
        <v>41495</v>
      </c>
      <c r="K35" s="239">
        <v>976.57</v>
      </c>
      <c r="L35" s="238">
        <v>1</v>
      </c>
      <c r="M35" s="237">
        <f>IF(AND(F35="CUMPLE",G35="CUMPLE"),(K35*L35),0)</f>
        <v>976.57</v>
      </c>
      <c r="N35" s="230" t="s">
        <v>6</v>
      </c>
      <c r="O35" s="4"/>
      <c r="P35" s="4"/>
      <c r="Q35" s="16" t="str">
        <f>+IF(OR(N35="CUMPLE")*AND(M35&gt;=$Q$32),"CUMPLE","NO CUMPLE")</f>
        <v>CUMPLE</v>
      </c>
      <c r="R35" s="4"/>
      <c r="S35" s="12"/>
      <c r="U35" s="17">
        <v>2019</v>
      </c>
      <c r="V35" s="20">
        <v>828116</v>
      </c>
      <c r="BA35" s="215">
        <v>1997</v>
      </c>
      <c r="BB35" s="214">
        <v>172005</v>
      </c>
    </row>
    <row r="36" spans="1:55" ht="114" customHeight="1" thickBot="1">
      <c r="A36" s="247" t="s">
        <v>270</v>
      </c>
      <c r="B36" s="245" t="s">
        <v>280</v>
      </c>
      <c r="C36" s="245">
        <v>315</v>
      </c>
      <c r="D36" s="244" t="s">
        <v>279</v>
      </c>
      <c r="E36" s="244" t="s">
        <v>278</v>
      </c>
      <c r="F36" s="230" t="s">
        <v>6</v>
      </c>
      <c r="G36" s="230" t="s">
        <v>6</v>
      </c>
      <c r="H36" s="277" t="s">
        <v>277</v>
      </c>
      <c r="I36" s="241">
        <v>44172</v>
      </c>
      <c r="J36" s="241">
        <v>44341</v>
      </c>
      <c r="K36" s="239">
        <v>201.36</v>
      </c>
      <c r="L36" s="238">
        <v>1</v>
      </c>
      <c r="M36" s="237">
        <f>IF(AND(F36="CUMPLE",G36="CUMPLE"),(K36*L36),0)</f>
        <v>201.36</v>
      </c>
      <c r="N36" s="230" t="s">
        <v>6</v>
      </c>
      <c r="O36" s="4"/>
      <c r="P36" s="4"/>
      <c r="Q36" s="16" t="str">
        <f>+IF(OR(N36="CUMPLE")*AND(M36&gt;=$Q$32),"CUMPLE","NO CUMPLE")</f>
        <v>NO CUMPLE</v>
      </c>
      <c r="R36" s="4"/>
      <c r="S36" s="12"/>
      <c r="U36" s="17">
        <v>2018</v>
      </c>
      <c r="V36" s="20">
        <v>781242</v>
      </c>
      <c r="BA36" s="215">
        <v>1998</v>
      </c>
      <c r="BB36" s="214">
        <v>203826</v>
      </c>
    </row>
    <row r="37" spans="1:55" ht="141" customHeight="1" thickBot="1">
      <c r="A37" s="247"/>
      <c r="B37" s="246"/>
      <c r="C37" s="245"/>
      <c r="D37" s="244"/>
      <c r="E37" s="243"/>
      <c r="F37" s="305"/>
      <c r="G37" s="305"/>
      <c r="H37" s="242"/>
      <c r="I37" s="241"/>
      <c r="J37" s="240"/>
      <c r="K37" s="239"/>
      <c r="L37" s="238"/>
      <c r="M37" s="306"/>
      <c r="N37" s="307"/>
      <c r="O37" s="4"/>
      <c r="P37" s="4"/>
      <c r="Q37" s="16" t="str">
        <f>+IF(OR(N37="CUMPLE")*AND(M37&gt;=$Q$32),"CUMPLE","NO CUMPLE")</f>
        <v>NO CUMPLE</v>
      </c>
      <c r="R37" s="4"/>
      <c r="S37" s="12"/>
      <c r="U37" s="17">
        <v>2017</v>
      </c>
      <c r="V37" s="20">
        <v>737717</v>
      </c>
      <c r="BA37" s="215">
        <v>1999</v>
      </c>
      <c r="BB37" s="214">
        <v>236460</v>
      </c>
    </row>
    <row r="38" spans="1:55" ht="68.25" customHeight="1" thickBot="1">
      <c r="A38" s="718" t="s">
        <v>55</v>
      </c>
      <c r="B38" s="719"/>
      <c r="C38" s="719"/>
      <c r="D38" s="720"/>
      <c r="E38" s="825" t="s">
        <v>3</v>
      </c>
      <c r="F38" s="722"/>
      <c r="G38" s="722"/>
      <c r="H38" s="722"/>
      <c r="I38" s="722"/>
      <c r="J38" s="722"/>
      <c r="K38" s="722"/>
      <c r="L38" s="723"/>
      <c r="M38" s="825">
        <f>SUM(M33:M37)</f>
        <v>3882.64</v>
      </c>
      <c r="N38" s="723"/>
      <c r="O38" s="4"/>
      <c r="P38" s="4"/>
      <c r="Q38" s="16"/>
      <c r="R38" s="4"/>
      <c r="S38" s="12"/>
      <c r="U38" s="17"/>
      <c r="V38" s="20"/>
      <c r="BA38" s="224">
        <v>2002</v>
      </c>
      <c r="BB38" s="223">
        <v>309000</v>
      </c>
    </row>
    <row r="39" spans="1:55" ht="68.25" customHeight="1" thickBot="1">
      <c r="A39" s="564"/>
      <c r="B39" s="565"/>
      <c r="C39" s="565"/>
      <c r="D39" s="566"/>
      <c r="E39" s="825" t="s">
        <v>65</v>
      </c>
      <c r="F39" s="722"/>
      <c r="G39" s="722"/>
      <c r="H39" s="722"/>
      <c r="I39" s="722"/>
      <c r="J39" s="722"/>
      <c r="K39" s="722"/>
      <c r="L39" s="723"/>
      <c r="M39" s="826">
        <f>AVERAGEIF(M33:M37,"&gt;0")</f>
        <v>970.66</v>
      </c>
      <c r="N39" s="826"/>
      <c r="O39" s="4"/>
      <c r="P39" s="4"/>
      <c r="Q39" s="16"/>
      <c r="R39" s="4"/>
      <c r="S39" s="12"/>
      <c r="U39" s="17"/>
      <c r="V39" s="20"/>
      <c r="BA39" s="224">
        <v>2003</v>
      </c>
      <c r="BB39" s="223">
        <v>332000</v>
      </c>
    </row>
    <row r="40" spans="1:55" ht="137.25" customHeight="1" thickBot="1">
      <c r="A40" s="834" t="s">
        <v>54</v>
      </c>
      <c r="B40" s="708"/>
      <c r="C40" s="236">
        <f>+BA27</f>
        <v>263.2021919230769</v>
      </c>
      <c r="D40" s="835"/>
      <c r="E40" s="710"/>
      <c r="F40" s="230" t="s">
        <v>345</v>
      </c>
      <c r="G40" s="230" t="s">
        <v>345</v>
      </c>
      <c r="H40" s="235"/>
      <c r="I40" s="278"/>
      <c r="J40" s="278"/>
      <c r="K40" s="233"/>
      <c r="L40" s="232"/>
      <c r="M40" s="231"/>
      <c r="N40" s="230" t="str">
        <f>+IF(M40&gt;=C40,"CUMPLE","NO CUMPLE")</f>
        <v>NO CUMPLE</v>
      </c>
      <c r="O40" s="26"/>
      <c r="P40" s="4"/>
      <c r="Q40" s="16" t="str">
        <f>+IF(OR(N40="CUMPLE")*AND(M40&gt;=$Q$32),"CUMPLE","NO CUMPLE")</f>
        <v>NO CUMPLE</v>
      </c>
      <c r="R40" s="4"/>
      <c r="S40" s="12"/>
      <c r="U40" s="17">
        <v>2016</v>
      </c>
      <c r="V40" s="20">
        <v>689455</v>
      </c>
      <c r="BA40" s="224">
        <v>2004</v>
      </c>
      <c r="BB40" s="223">
        <v>358000</v>
      </c>
    </row>
    <row r="41" spans="1:55" ht="27" thickBot="1">
      <c r="A41" s="229"/>
      <c r="B41" s="229"/>
      <c r="C41" s="229"/>
      <c r="D41" s="229"/>
      <c r="E41" s="229"/>
      <c r="F41" s="229"/>
      <c r="G41" s="229"/>
      <c r="H41" s="229"/>
      <c r="I41" s="229"/>
      <c r="J41" s="229"/>
      <c r="K41" s="229"/>
      <c r="L41" s="229"/>
      <c r="M41" s="228"/>
      <c r="N41" s="225"/>
      <c r="O41" s="5"/>
      <c r="P41" s="4"/>
      <c r="Q41" s="4"/>
      <c r="R41" s="4"/>
      <c r="S41" s="4"/>
      <c r="U41" s="17">
        <v>2012</v>
      </c>
      <c r="V41" s="20">
        <v>566700</v>
      </c>
      <c r="BA41" s="224">
        <v>2005</v>
      </c>
      <c r="BB41" s="223">
        <v>381500</v>
      </c>
    </row>
    <row r="42" spans="1:55" ht="409.6" customHeight="1" thickBot="1">
      <c r="A42" s="836"/>
      <c r="B42" s="712"/>
      <c r="C42" s="712"/>
      <c r="D42" s="712"/>
      <c r="E42" s="712"/>
      <c r="F42" s="712"/>
      <c r="G42" s="712"/>
      <c r="H42" s="712"/>
      <c r="I42" s="712"/>
      <c r="J42" s="712"/>
      <c r="K42" s="712"/>
      <c r="L42" s="712"/>
      <c r="M42" s="712"/>
      <c r="N42" s="713"/>
      <c r="O42" s="5"/>
      <c r="P42" s="4"/>
      <c r="Q42" s="4"/>
      <c r="R42" s="4"/>
      <c r="S42" s="4"/>
      <c r="U42" s="17"/>
      <c r="V42" s="20"/>
      <c r="BA42" s="224"/>
      <c r="BB42" s="223"/>
    </row>
    <row r="43" spans="1:55" ht="39" customHeight="1" thickBot="1">
      <c r="A43" s="837" t="s">
        <v>109</v>
      </c>
      <c r="B43" s="837"/>
      <c r="C43" s="837"/>
      <c r="D43" s="837"/>
      <c r="E43" s="837"/>
      <c r="F43" s="837"/>
      <c r="G43" s="837"/>
      <c r="H43" s="837"/>
      <c r="I43" s="837"/>
      <c r="J43" s="837"/>
      <c r="K43" s="837"/>
      <c r="L43" s="838" t="s">
        <v>56</v>
      </c>
      <c r="M43" s="838"/>
      <c r="N43" s="838"/>
      <c r="U43" s="17">
        <v>2008</v>
      </c>
      <c r="V43" s="20">
        <v>461500</v>
      </c>
      <c r="BA43" s="224">
        <v>2006</v>
      </c>
      <c r="BB43" s="223">
        <v>408000</v>
      </c>
    </row>
    <row r="44" spans="1:55" ht="268.5" customHeight="1" thickBot="1">
      <c r="A44" s="839" t="s">
        <v>110</v>
      </c>
      <c r="B44" s="839"/>
      <c r="C44" s="839"/>
      <c r="D44" s="839"/>
      <c r="E44" s="839"/>
      <c r="F44" s="839"/>
      <c r="G44" s="839"/>
      <c r="H44" s="839"/>
      <c r="I44" s="839"/>
      <c r="J44" s="839"/>
      <c r="K44" s="839"/>
      <c r="L44" s="840" t="s">
        <v>6</v>
      </c>
      <c r="M44" s="840"/>
      <c r="N44" s="840"/>
      <c r="U44" s="17">
        <v>2007</v>
      </c>
      <c r="V44" s="20">
        <v>433700</v>
      </c>
      <c r="BA44" s="224">
        <v>2007</v>
      </c>
      <c r="BB44" s="223">
        <v>433700</v>
      </c>
      <c r="BC44" s="2" t="s">
        <v>108</v>
      </c>
    </row>
    <row r="45" spans="1:55" ht="18.75" thickBot="1">
      <c r="A45" s="227"/>
      <c r="B45" s="226"/>
      <c r="C45" s="226"/>
      <c r="D45" s="226"/>
      <c r="E45" s="226"/>
      <c r="F45" s="226"/>
      <c r="G45" s="226"/>
      <c r="H45" s="226"/>
      <c r="I45" s="226"/>
      <c r="J45" s="226"/>
      <c r="K45" s="226"/>
      <c r="L45" s="226"/>
      <c r="M45" s="226"/>
      <c r="N45" s="225"/>
      <c r="O45" s="5"/>
      <c r="P45" s="4"/>
      <c r="Q45" s="4"/>
      <c r="R45" s="4"/>
      <c r="S45" s="4"/>
      <c r="U45" s="17">
        <v>2009</v>
      </c>
      <c r="V45" s="20">
        <v>496900</v>
      </c>
      <c r="BA45" s="224">
        <v>2008</v>
      </c>
      <c r="BB45" s="223">
        <v>461500</v>
      </c>
    </row>
    <row r="46" spans="1:55" ht="26.25" customHeight="1" thickBot="1">
      <c r="A46" s="831" t="s">
        <v>106</v>
      </c>
      <c r="B46" s="831"/>
      <c r="C46" s="831"/>
      <c r="D46" s="831"/>
      <c r="E46" s="831"/>
      <c r="F46" s="831"/>
      <c r="G46" s="831"/>
      <c r="H46" s="831"/>
      <c r="I46" s="831"/>
      <c r="J46" s="831"/>
      <c r="K46" s="831"/>
      <c r="L46" s="831"/>
      <c r="M46" s="831"/>
      <c r="N46" s="831"/>
      <c r="O46" s="4"/>
      <c r="P46" s="4"/>
      <c r="Q46" s="4"/>
      <c r="R46" s="4"/>
      <c r="S46" s="4"/>
      <c r="U46" s="17">
        <v>2011</v>
      </c>
      <c r="V46" s="20">
        <v>535600</v>
      </c>
      <c r="BA46" s="224">
        <v>2009</v>
      </c>
      <c r="BB46" s="223">
        <v>496900</v>
      </c>
    </row>
    <row r="47" spans="1:55" ht="36.75" customHeight="1" thickBot="1">
      <c r="A47" s="841" t="s">
        <v>107</v>
      </c>
      <c r="B47" s="841"/>
      <c r="C47" s="841"/>
      <c r="D47" s="841"/>
      <c r="E47" s="841"/>
      <c r="F47" s="841"/>
      <c r="G47" s="841"/>
      <c r="H47" s="841"/>
      <c r="I47" s="841"/>
      <c r="J47" s="841"/>
      <c r="K47" s="841"/>
      <c r="L47" s="838" t="s">
        <v>56</v>
      </c>
      <c r="M47" s="838"/>
      <c r="N47" s="838"/>
      <c r="O47" s="4"/>
      <c r="P47" s="4"/>
      <c r="Q47" s="4"/>
      <c r="R47" s="4"/>
      <c r="S47" s="4"/>
      <c r="U47" s="17"/>
      <c r="V47" s="20"/>
      <c r="BA47" s="224">
        <v>2010</v>
      </c>
      <c r="BB47" s="223">
        <v>515000</v>
      </c>
    </row>
    <row r="48" spans="1:55" ht="135" customHeight="1" thickBot="1">
      <c r="A48" s="842" t="s">
        <v>111</v>
      </c>
      <c r="B48" s="842"/>
      <c r="C48" s="842"/>
      <c r="D48" s="842"/>
      <c r="E48" s="842"/>
      <c r="F48" s="842"/>
      <c r="G48" s="842"/>
      <c r="H48" s="842"/>
      <c r="I48" s="842"/>
      <c r="J48" s="842"/>
      <c r="K48" s="842"/>
      <c r="L48" s="843">
        <v>5</v>
      </c>
      <c r="M48" s="843"/>
      <c r="N48" s="843"/>
      <c r="O48" s="5"/>
      <c r="P48" s="4"/>
      <c r="Q48" s="4"/>
      <c r="R48" s="4"/>
      <c r="S48" s="4"/>
      <c r="U48" s="17">
        <v>2010</v>
      </c>
      <c r="V48" s="20">
        <v>515000</v>
      </c>
      <c r="BA48" s="215">
        <v>2011</v>
      </c>
      <c r="BB48" s="214">
        <v>535600</v>
      </c>
    </row>
    <row r="49" spans="1:57" ht="123" customHeight="1" thickBot="1">
      <c r="A49" s="842" t="s">
        <v>112</v>
      </c>
      <c r="B49" s="842"/>
      <c r="C49" s="842"/>
      <c r="D49" s="842"/>
      <c r="E49" s="842"/>
      <c r="F49" s="842"/>
      <c r="G49" s="842"/>
      <c r="H49" s="842"/>
      <c r="I49" s="842"/>
      <c r="J49" s="842"/>
      <c r="K49" s="842"/>
      <c r="L49" s="843">
        <v>5</v>
      </c>
      <c r="M49" s="843"/>
      <c r="N49" s="843"/>
      <c r="O49" s="5"/>
      <c r="P49" s="4"/>
      <c r="Q49" s="4"/>
      <c r="R49" s="4"/>
      <c r="S49" s="4"/>
      <c r="U49" s="17">
        <v>2010</v>
      </c>
      <c r="V49" s="20">
        <v>515000</v>
      </c>
      <c r="BA49" s="215">
        <v>2012</v>
      </c>
      <c r="BB49" s="214">
        <v>566700</v>
      </c>
    </row>
    <row r="50" spans="1:57" ht="30.75" thickBot="1">
      <c r="A50" s="219"/>
      <c r="B50" s="220"/>
      <c r="C50" s="219"/>
      <c r="D50" s="219"/>
      <c r="E50" s="219"/>
      <c r="F50" s="219"/>
      <c r="G50" s="219"/>
      <c r="H50" s="218"/>
      <c r="I50" s="218"/>
      <c r="J50" s="218"/>
      <c r="K50" s="217"/>
      <c r="L50" s="216"/>
      <c r="M50" s="216"/>
      <c r="N50" s="216"/>
      <c r="S50" s="8"/>
      <c r="U50" s="17">
        <v>2006</v>
      </c>
      <c r="V50" s="20">
        <v>408000</v>
      </c>
      <c r="BA50" s="215">
        <v>2013</v>
      </c>
      <c r="BB50" s="214">
        <v>589500</v>
      </c>
    </row>
    <row r="51" spans="1:57" ht="28.5" customHeight="1" thickBot="1">
      <c r="A51" s="831" t="s">
        <v>64</v>
      </c>
      <c r="B51" s="831"/>
      <c r="C51" s="831"/>
      <c r="D51" s="831"/>
      <c r="E51" s="831"/>
      <c r="F51" s="831"/>
      <c r="G51" s="831"/>
      <c r="H51" s="831"/>
      <c r="I51" s="831"/>
      <c r="J51" s="831"/>
      <c r="K51" s="831"/>
      <c r="L51" s="831"/>
      <c r="M51" s="831"/>
      <c r="N51" s="831"/>
      <c r="U51" s="17">
        <v>2005</v>
      </c>
      <c r="V51" s="20">
        <v>381500</v>
      </c>
      <c r="BA51" s="215">
        <v>2014</v>
      </c>
      <c r="BB51" s="214">
        <v>616000</v>
      </c>
    </row>
    <row r="52" spans="1:57" ht="51.75" customHeight="1" thickBot="1">
      <c r="A52" s="842" t="s">
        <v>113</v>
      </c>
      <c r="B52" s="842"/>
      <c r="C52" s="842"/>
      <c r="D52" s="842"/>
      <c r="E52" s="842"/>
      <c r="F52" s="842"/>
      <c r="G52" s="842"/>
      <c r="H52" s="842"/>
      <c r="I52" s="842"/>
      <c r="J52" s="842"/>
      <c r="K52" s="842"/>
      <c r="L52" s="838" t="s">
        <v>56</v>
      </c>
      <c r="M52" s="838"/>
      <c r="N52" s="838"/>
      <c r="O52" s="9"/>
      <c r="P52" s="10"/>
      <c r="U52" s="17">
        <v>2004</v>
      </c>
      <c r="V52" s="20">
        <v>358000</v>
      </c>
      <c r="BA52" s="215">
        <v>2015</v>
      </c>
      <c r="BB52" s="214">
        <v>644350</v>
      </c>
    </row>
    <row r="53" spans="1:57" ht="132.75" customHeight="1" thickBot="1">
      <c r="A53" s="842"/>
      <c r="B53" s="842"/>
      <c r="C53" s="842"/>
      <c r="D53" s="842"/>
      <c r="E53" s="842"/>
      <c r="F53" s="842"/>
      <c r="G53" s="842"/>
      <c r="H53" s="842"/>
      <c r="I53" s="842"/>
      <c r="J53" s="842"/>
      <c r="K53" s="842"/>
      <c r="L53" s="843">
        <v>1</v>
      </c>
      <c r="M53" s="843"/>
      <c r="N53" s="843"/>
      <c r="O53" s="9"/>
      <c r="P53" s="10"/>
      <c r="U53" s="17">
        <v>2003</v>
      </c>
      <c r="V53" s="20">
        <v>332000</v>
      </c>
      <c r="BA53" s="215">
        <v>2016</v>
      </c>
      <c r="BB53" s="214">
        <v>689455</v>
      </c>
    </row>
    <row r="54" spans="1:57" ht="36.75" customHeight="1" thickBot="1">
      <c r="A54" s="221"/>
      <c r="B54" s="222"/>
      <c r="C54" s="221"/>
      <c r="D54" s="221"/>
      <c r="E54" s="221"/>
      <c r="F54" s="221"/>
      <c r="G54" s="221"/>
      <c r="H54" s="221"/>
      <c r="I54" s="221"/>
      <c r="J54" s="221"/>
      <c r="K54" s="221"/>
      <c r="L54" s="221"/>
      <c r="M54" s="221"/>
      <c r="N54" s="221"/>
      <c r="O54" s="9"/>
      <c r="P54" s="10"/>
      <c r="U54" s="17">
        <v>2000</v>
      </c>
      <c r="V54" s="20">
        <v>260100</v>
      </c>
      <c r="BA54" s="215">
        <v>2017</v>
      </c>
      <c r="BB54" s="214">
        <v>737717</v>
      </c>
    </row>
    <row r="55" spans="1:57" ht="30.75" customHeight="1" thickBot="1">
      <c r="A55" s="831" t="s">
        <v>238</v>
      </c>
      <c r="B55" s="831"/>
      <c r="C55" s="831"/>
      <c r="D55" s="831"/>
      <c r="E55" s="831"/>
      <c r="F55" s="831"/>
      <c r="G55" s="831"/>
      <c r="H55" s="831"/>
      <c r="I55" s="831"/>
      <c r="J55" s="831"/>
      <c r="K55" s="831"/>
      <c r="L55" s="831"/>
      <c r="M55" s="831"/>
      <c r="N55" s="831"/>
      <c r="O55" s="9"/>
      <c r="P55" s="10"/>
      <c r="U55" s="17">
        <v>1999</v>
      </c>
      <c r="V55" s="20">
        <v>236438</v>
      </c>
      <c r="BA55" s="215">
        <v>2018</v>
      </c>
      <c r="BB55" s="214">
        <v>781242</v>
      </c>
      <c r="BD55" s="2" t="s">
        <v>68</v>
      </c>
      <c r="BE55" s="10" t="s">
        <v>69</v>
      </c>
    </row>
    <row r="56" spans="1:57" ht="33.75" customHeight="1" thickBot="1">
      <c r="A56" s="814" t="s">
        <v>57</v>
      </c>
      <c r="B56" s="814"/>
      <c r="C56" s="844" t="s">
        <v>58</v>
      </c>
      <c r="D56" s="844"/>
      <c r="E56" s="844"/>
      <c r="F56" s="844"/>
      <c r="G56" s="844"/>
      <c r="H56" s="844"/>
      <c r="I56" s="844"/>
      <c r="J56" s="844"/>
      <c r="K56" s="844"/>
      <c r="L56" s="843">
        <v>20</v>
      </c>
      <c r="M56" s="843"/>
      <c r="N56" s="843"/>
      <c r="O56" s="6"/>
      <c r="P56" s="10"/>
      <c r="U56" s="17">
        <v>1998</v>
      </c>
      <c r="V56" s="20">
        <v>203825</v>
      </c>
      <c r="BA56" s="215">
        <v>2019</v>
      </c>
      <c r="BB56" s="214">
        <v>828116</v>
      </c>
      <c r="BC56" s="49" t="str">
        <f>+H21</f>
        <v>INVELER CONSULTORIA S.A.S.</v>
      </c>
      <c r="BD56" s="2" t="s">
        <v>70</v>
      </c>
      <c r="BE56" s="2" t="s">
        <v>71</v>
      </c>
    </row>
    <row r="57" spans="1:57" ht="33.75" customHeight="1" thickBot="1">
      <c r="A57" s="814"/>
      <c r="B57" s="814"/>
      <c r="C57" s="844" t="s">
        <v>59</v>
      </c>
      <c r="D57" s="844"/>
      <c r="E57" s="844"/>
      <c r="F57" s="844"/>
      <c r="G57" s="844"/>
      <c r="H57" s="844"/>
      <c r="I57" s="844"/>
      <c r="J57" s="844"/>
      <c r="K57" s="844"/>
      <c r="L57" s="843"/>
      <c r="M57" s="843"/>
      <c r="N57" s="843"/>
      <c r="O57" s="6"/>
      <c r="P57" s="10"/>
      <c r="U57" s="17">
        <v>1997</v>
      </c>
      <c r="V57" s="20">
        <v>172005</v>
      </c>
      <c r="BA57" s="215">
        <v>2019</v>
      </c>
      <c r="BB57" s="214">
        <v>828116</v>
      </c>
      <c r="BC57" s="49" t="str">
        <f>+H22</f>
        <v>GNG SERVICIOS DE INGENIERIA S.A.S</v>
      </c>
      <c r="BD57" s="50">
        <v>45180</v>
      </c>
      <c r="BE57" s="2" t="s">
        <v>71</v>
      </c>
    </row>
    <row r="58" spans="1:57" ht="31.5" customHeight="1" thickBot="1">
      <c r="A58" s="814"/>
      <c r="B58" s="814"/>
      <c r="C58" s="844" t="s">
        <v>60</v>
      </c>
      <c r="D58" s="844"/>
      <c r="E58" s="844"/>
      <c r="F58" s="844"/>
      <c r="G58" s="844"/>
      <c r="H58" s="844"/>
      <c r="I58" s="844"/>
      <c r="J58" s="844"/>
      <c r="K58" s="844"/>
      <c r="L58" s="843"/>
      <c r="M58" s="843"/>
      <c r="N58" s="843"/>
      <c r="O58" s="6"/>
      <c r="P58" s="10"/>
      <c r="U58" s="17">
        <v>1996</v>
      </c>
      <c r="V58" s="20">
        <v>142125</v>
      </c>
      <c r="BA58" s="215">
        <v>2020</v>
      </c>
      <c r="BB58" s="214">
        <v>877803</v>
      </c>
    </row>
    <row r="59" spans="1:57" ht="32.25" customHeight="1" thickBot="1">
      <c r="A59" s="814"/>
      <c r="B59" s="814"/>
      <c r="C59" s="844" t="s">
        <v>61</v>
      </c>
      <c r="D59" s="844"/>
      <c r="E59" s="844"/>
      <c r="F59" s="844"/>
      <c r="G59" s="844"/>
      <c r="H59" s="844"/>
      <c r="I59" s="844"/>
      <c r="J59" s="844"/>
      <c r="K59" s="844"/>
      <c r="L59" s="843"/>
      <c r="M59" s="843"/>
      <c r="N59" s="843"/>
      <c r="O59" s="6"/>
      <c r="P59" s="10"/>
      <c r="U59" s="17">
        <v>1995</v>
      </c>
      <c r="V59" s="20">
        <v>118934</v>
      </c>
      <c r="BA59" s="215">
        <v>2021</v>
      </c>
      <c r="BB59" s="214">
        <v>908526</v>
      </c>
    </row>
    <row r="60" spans="1:57" ht="30" customHeight="1" thickBot="1">
      <c r="A60" s="814" t="s">
        <v>62</v>
      </c>
      <c r="B60" s="814"/>
      <c r="C60" s="844" t="s">
        <v>124</v>
      </c>
      <c r="D60" s="844"/>
      <c r="E60" s="844"/>
      <c r="F60" s="844"/>
      <c r="G60" s="844"/>
      <c r="H60" s="844"/>
      <c r="I60" s="844"/>
      <c r="J60" s="844"/>
      <c r="K60" s="844"/>
      <c r="L60" s="843"/>
      <c r="M60" s="843"/>
      <c r="N60" s="843"/>
      <c r="O60" s="6"/>
      <c r="P60" s="10"/>
      <c r="U60" s="17">
        <v>1994</v>
      </c>
      <c r="V60" s="20">
        <v>98700</v>
      </c>
      <c r="BA60" s="215">
        <v>2022</v>
      </c>
      <c r="BB60" s="214">
        <v>1000000</v>
      </c>
    </row>
    <row r="61" spans="1:57" ht="30.75" thickBot="1">
      <c r="A61" s="219"/>
      <c r="B61" s="220"/>
      <c r="C61" s="219"/>
      <c r="D61" s="219"/>
      <c r="E61" s="219"/>
      <c r="F61" s="219"/>
      <c r="G61" s="219"/>
      <c r="H61" s="218"/>
      <c r="I61" s="218"/>
      <c r="J61" s="218"/>
      <c r="K61" s="217"/>
      <c r="L61" s="216"/>
      <c r="M61" s="216"/>
      <c r="N61" s="216"/>
      <c r="S61" s="8"/>
      <c r="U61" s="17">
        <v>2006</v>
      </c>
      <c r="V61" s="20">
        <v>408000</v>
      </c>
      <c r="BA61" s="215">
        <v>2023</v>
      </c>
      <c r="BB61" s="214">
        <v>1160000</v>
      </c>
    </row>
    <row r="62" spans="1:57" ht="28.5" customHeight="1" thickBot="1">
      <c r="A62" s="831" t="s">
        <v>118</v>
      </c>
      <c r="B62" s="831"/>
      <c r="C62" s="831"/>
      <c r="D62" s="831"/>
      <c r="E62" s="831"/>
      <c r="F62" s="831"/>
      <c r="G62" s="831"/>
      <c r="H62" s="831"/>
      <c r="I62" s="831"/>
      <c r="J62" s="831"/>
      <c r="K62" s="831"/>
      <c r="L62" s="831"/>
      <c r="M62" s="831"/>
      <c r="N62" s="831"/>
      <c r="U62" s="17">
        <v>2005</v>
      </c>
      <c r="V62" s="20">
        <v>381500</v>
      </c>
      <c r="BA62" s="215">
        <v>2024</v>
      </c>
      <c r="BB62" s="214">
        <v>1300000</v>
      </c>
    </row>
    <row r="63" spans="1:57" ht="63.75" customHeight="1" thickBot="1">
      <c r="A63" s="842" t="s">
        <v>114</v>
      </c>
      <c r="B63" s="842"/>
      <c r="C63" s="842"/>
      <c r="D63" s="842"/>
      <c r="E63" s="842"/>
      <c r="F63" s="842"/>
      <c r="G63" s="842"/>
      <c r="H63" s="842"/>
      <c r="I63" s="842"/>
      <c r="J63" s="842"/>
      <c r="K63" s="842"/>
      <c r="L63" s="838" t="s">
        <v>56</v>
      </c>
      <c r="M63" s="838"/>
      <c r="N63" s="838"/>
      <c r="O63" s="9"/>
      <c r="P63" s="10"/>
      <c r="U63" s="17">
        <v>2004</v>
      </c>
      <c r="V63" s="20">
        <v>358000</v>
      </c>
    </row>
    <row r="64" spans="1:57" ht="324" customHeight="1" thickBot="1">
      <c r="A64" s="842"/>
      <c r="B64" s="842"/>
      <c r="C64" s="842"/>
      <c r="D64" s="842"/>
      <c r="E64" s="842"/>
      <c r="F64" s="842"/>
      <c r="G64" s="842"/>
      <c r="H64" s="842"/>
      <c r="I64" s="842"/>
      <c r="J64" s="842"/>
      <c r="K64" s="842"/>
      <c r="L64" s="843">
        <v>1</v>
      </c>
      <c r="M64" s="843"/>
      <c r="N64" s="843"/>
      <c r="O64" s="9"/>
      <c r="P64" s="10"/>
      <c r="U64" s="17">
        <v>2003</v>
      </c>
      <c r="V64" s="20">
        <v>332000</v>
      </c>
    </row>
    <row r="65" spans="1:22" ht="30" customHeight="1" thickBot="1">
      <c r="A65" s="845"/>
      <c r="B65" s="845"/>
      <c r="C65" s="845"/>
      <c r="D65" s="845"/>
      <c r="E65" s="845"/>
      <c r="F65" s="845"/>
      <c r="G65" s="845"/>
      <c r="H65" s="845"/>
      <c r="I65" s="845"/>
      <c r="J65" s="845"/>
      <c r="K65" s="845"/>
      <c r="L65" s="845"/>
      <c r="M65" s="845"/>
      <c r="N65" s="845"/>
      <c r="O65" s="6"/>
      <c r="P65" s="10"/>
      <c r="U65" s="17">
        <v>1993</v>
      </c>
      <c r="V65" s="20">
        <v>81510</v>
      </c>
    </row>
    <row r="66" spans="1:22" ht="30" customHeight="1" thickBot="1">
      <c r="A66" s="831" t="s">
        <v>117</v>
      </c>
      <c r="B66" s="831"/>
      <c r="C66" s="831"/>
      <c r="D66" s="831"/>
      <c r="E66" s="831"/>
      <c r="F66" s="831"/>
      <c r="G66" s="831"/>
      <c r="H66" s="831"/>
      <c r="I66" s="831"/>
      <c r="J66" s="831"/>
      <c r="K66" s="831"/>
      <c r="L66" s="831"/>
      <c r="M66" s="831"/>
      <c r="N66" s="831"/>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845"/>
      <c r="B73" s="845"/>
      <c r="C73" s="845"/>
      <c r="D73" s="845"/>
      <c r="E73" s="845"/>
      <c r="F73" s="845"/>
      <c r="G73" s="845"/>
      <c r="H73" s="845"/>
      <c r="I73" s="845"/>
      <c r="J73" s="845"/>
      <c r="K73" s="845"/>
      <c r="L73" s="845"/>
      <c r="M73" s="845"/>
      <c r="N73" s="845"/>
      <c r="O73" s="6"/>
      <c r="P73" s="10"/>
      <c r="U73" s="17"/>
      <c r="V73" s="20"/>
    </row>
    <row r="74" spans="1:22" ht="30" customHeight="1" thickBot="1">
      <c r="A74" s="831" t="s">
        <v>67</v>
      </c>
      <c r="B74" s="831"/>
      <c r="C74" s="831"/>
      <c r="D74" s="831"/>
      <c r="E74" s="831"/>
      <c r="F74" s="831"/>
      <c r="G74" s="831"/>
      <c r="H74" s="831"/>
      <c r="I74" s="831"/>
      <c r="J74" s="831"/>
      <c r="K74" s="831"/>
      <c r="L74" s="831"/>
      <c r="M74" s="831"/>
      <c r="N74" s="831"/>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845"/>
      <c r="B81" s="845"/>
      <c r="C81" s="845"/>
      <c r="D81" s="845"/>
      <c r="E81" s="845"/>
      <c r="F81" s="845"/>
      <c r="G81" s="845"/>
      <c r="H81" s="845"/>
      <c r="I81" s="845"/>
      <c r="J81" s="845"/>
      <c r="K81" s="845"/>
      <c r="L81" s="845"/>
      <c r="M81" s="845"/>
      <c r="N81" s="845"/>
      <c r="O81" s="6"/>
      <c r="U81" s="27"/>
      <c r="V81" s="28"/>
    </row>
    <row r="82" spans="1:22" ht="21" thickBot="1">
      <c r="A82" s="846" t="s">
        <v>17</v>
      </c>
      <c r="B82" s="846"/>
      <c r="C82" s="846"/>
      <c r="D82" s="846"/>
      <c r="E82" s="846"/>
      <c r="F82" s="846"/>
      <c r="G82" s="846"/>
      <c r="H82" s="847" t="s">
        <v>6</v>
      </c>
      <c r="I82" s="847"/>
      <c r="J82" s="847"/>
      <c r="K82" s="847"/>
      <c r="L82" s="848">
        <f>+L64+L56+L53+L49+L48+L67+L75</f>
        <v>32.5</v>
      </c>
      <c r="M82" s="848"/>
      <c r="N82" s="848"/>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0" t="s">
        <v>603</v>
      </c>
      <c r="B84" s="661"/>
      <c r="C84" s="661"/>
      <c r="D84" s="661"/>
      <c r="E84" s="661"/>
      <c r="F84" s="661"/>
      <c r="G84" s="661"/>
      <c r="H84" s="661"/>
      <c r="I84" s="661"/>
      <c r="J84" s="661"/>
      <c r="K84" s="661"/>
      <c r="L84" s="661"/>
      <c r="M84" s="661"/>
      <c r="N84" s="662"/>
      <c r="O84" s="6"/>
      <c r="P84" s="10"/>
      <c r="U84" s="21">
        <v>1990</v>
      </c>
      <c r="V84" s="22">
        <v>41025</v>
      </c>
    </row>
    <row r="85" spans="1:22" ht="30" customHeight="1">
      <c r="A85" s="765"/>
      <c r="B85" s="766"/>
      <c r="C85" s="766"/>
      <c r="D85" s="766"/>
      <c r="E85" s="766"/>
      <c r="F85" s="766"/>
      <c r="G85" s="766"/>
      <c r="H85" s="766"/>
      <c r="I85" s="766"/>
      <c r="J85" s="766"/>
      <c r="K85" s="766"/>
      <c r="L85" s="766"/>
      <c r="M85" s="766"/>
      <c r="N85" s="767"/>
      <c r="O85" s="6"/>
      <c r="P85" s="10"/>
    </row>
    <row r="86" spans="1:22" ht="30" customHeight="1">
      <c r="A86" s="765"/>
      <c r="B86" s="766"/>
      <c r="C86" s="766"/>
      <c r="D86" s="766"/>
      <c r="E86" s="766"/>
      <c r="F86" s="766"/>
      <c r="G86" s="766"/>
      <c r="H86" s="766"/>
      <c r="I86" s="766"/>
      <c r="J86" s="766"/>
      <c r="K86" s="766"/>
      <c r="L86" s="766"/>
      <c r="M86" s="766"/>
      <c r="N86" s="767"/>
      <c r="O86" s="6"/>
      <c r="P86" s="10"/>
    </row>
    <row r="87" spans="1:22" ht="30" customHeight="1">
      <c r="A87" s="765"/>
      <c r="B87" s="766"/>
      <c r="C87" s="766"/>
      <c r="D87" s="766"/>
      <c r="E87" s="766"/>
      <c r="F87" s="766"/>
      <c r="G87" s="766"/>
      <c r="H87" s="766"/>
      <c r="I87" s="766"/>
      <c r="J87" s="766"/>
      <c r="K87" s="766"/>
      <c r="L87" s="766"/>
      <c r="M87" s="766"/>
      <c r="N87" s="767"/>
      <c r="O87" s="6"/>
      <c r="P87" s="10"/>
    </row>
    <row r="88" spans="1:22" ht="30" customHeight="1">
      <c r="A88" s="765"/>
      <c r="B88" s="766"/>
      <c r="C88" s="766"/>
      <c r="D88" s="766"/>
      <c r="E88" s="766"/>
      <c r="F88" s="766"/>
      <c r="G88" s="766"/>
      <c r="H88" s="766"/>
      <c r="I88" s="766"/>
      <c r="J88" s="766"/>
      <c r="K88" s="766"/>
      <c r="L88" s="766"/>
      <c r="M88" s="766"/>
      <c r="N88" s="767"/>
      <c r="O88" s="6"/>
      <c r="P88" s="10"/>
    </row>
    <row r="89" spans="1:22" ht="30" customHeight="1">
      <c r="A89" s="765"/>
      <c r="B89" s="766"/>
      <c r="C89" s="766"/>
      <c r="D89" s="766"/>
      <c r="E89" s="766"/>
      <c r="F89" s="766"/>
      <c r="G89" s="766"/>
      <c r="H89" s="766"/>
      <c r="I89" s="766"/>
      <c r="J89" s="766"/>
      <c r="K89" s="766"/>
      <c r="L89" s="766"/>
      <c r="M89" s="766"/>
      <c r="N89" s="767"/>
      <c r="O89" s="6"/>
      <c r="P89" s="10"/>
    </row>
    <row r="90" spans="1:22" ht="30" customHeight="1">
      <c r="A90" s="765"/>
      <c r="B90" s="766"/>
      <c r="C90" s="766"/>
      <c r="D90" s="766"/>
      <c r="E90" s="766"/>
      <c r="F90" s="766"/>
      <c r="G90" s="766"/>
      <c r="H90" s="766"/>
      <c r="I90" s="766"/>
      <c r="J90" s="766"/>
      <c r="K90" s="766"/>
      <c r="L90" s="766"/>
      <c r="M90" s="766"/>
      <c r="N90" s="767"/>
      <c r="O90" s="6"/>
      <c r="P90" s="10"/>
    </row>
    <row r="91" spans="1:22" ht="30">
      <c r="A91" s="663"/>
      <c r="B91" s="664"/>
      <c r="C91" s="664"/>
      <c r="D91" s="664"/>
      <c r="E91" s="664"/>
      <c r="F91" s="664"/>
      <c r="G91" s="664"/>
      <c r="H91" s="664"/>
      <c r="I91" s="664"/>
      <c r="J91" s="664"/>
      <c r="K91" s="664"/>
      <c r="L91" s="664"/>
      <c r="M91" s="664"/>
      <c r="N91" s="665"/>
      <c r="O91" s="6"/>
      <c r="P91" s="10"/>
    </row>
    <row r="92" spans="1:22" ht="30">
      <c r="A92" s="663"/>
      <c r="B92" s="664"/>
      <c r="C92" s="664"/>
      <c r="D92" s="664"/>
      <c r="E92" s="664"/>
      <c r="F92" s="664"/>
      <c r="G92" s="664"/>
      <c r="H92" s="664"/>
      <c r="I92" s="664"/>
      <c r="J92" s="664"/>
      <c r="K92" s="664"/>
      <c r="L92" s="664"/>
      <c r="M92" s="664"/>
      <c r="N92" s="665"/>
      <c r="O92" s="6"/>
      <c r="P92" s="10"/>
    </row>
    <row r="93" spans="1:22" ht="30">
      <c r="A93" s="663"/>
      <c r="B93" s="664"/>
      <c r="C93" s="664"/>
      <c r="D93" s="664"/>
      <c r="E93" s="664"/>
      <c r="F93" s="664"/>
      <c r="G93" s="664"/>
      <c r="H93" s="664"/>
      <c r="I93" s="664"/>
      <c r="J93" s="664"/>
      <c r="K93" s="664"/>
      <c r="L93" s="664"/>
      <c r="M93" s="664"/>
      <c r="N93" s="665"/>
      <c r="O93" s="6"/>
      <c r="P93" s="10"/>
    </row>
    <row r="94" spans="1:22" ht="30">
      <c r="A94" s="663"/>
      <c r="B94" s="664"/>
      <c r="C94" s="664"/>
      <c r="D94" s="664"/>
      <c r="E94" s="664"/>
      <c r="F94" s="664"/>
      <c r="G94" s="664"/>
      <c r="H94" s="664"/>
      <c r="I94" s="664"/>
      <c r="J94" s="664"/>
      <c r="K94" s="664"/>
      <c r="L94" s="664"/>
      <c r="M94" s="664"/>
      <c r="N94" s="665"/>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850" t="s">
        <v>81</v>
      </c>
      <c r="B97" s="694"/>
      <c r="C97" s="694"/>
      <c r="D97" s="694"/>
      <c r="E97" s="695"/>
      <c r="F97" s="851"/>
      <c r="G97" s="673"/>
      <c r="H97" s="673"/>
      <c r="I97" s="673"/>
      <c r="J97" s="673"/>
      <c r="K97" s="673"/>
      <c r="L97" s="673"/>
      <c r="M97" s="673"/>
      <c r="N97" s="674"/>
      <c r="O97" s="6"/>
      <c r="P97" s="10"/>
    </row>
    <row r="98" spans="1:16" ht="159" customHeight="1">
      <c r="A98" s="852" t="s">
        <v>123</v>
      </c>
      <c r="B98" s="852"/>
      <c r="C98" s="852"/>
      <c r="D98" s="852"/>
      <c r="E98" s="852"/>
      <c r="F98" s="853" t="s">
        <v>82</v>
      </c>
      <c r="G98" s="853"/>
      <c r="H98" s="853"/>
      <c r="I98" s="853"/>
      <c r="J98" s="853"/>
      <c r="K98" s="853"/>
      <c r="L98" s="853"/>
      <c r="M98" s="853"/>
      <c r="N98" s="853"/>
      <c r="O98" s="6"/>
      <c r="P98" s="10"/>
    </row>
    <row r="99" spans="1:16" ht="213" customHeight="1">
      <c r="A99" s="856"/>
      <c r="B99" s="670"/>
      <c r="C99" s="670"/>
      <c r="D99" s="670"/>
      <c r="E99" s="671"/>
      <c r="F99" s="851"/>
      <c r="G99" s="673"/>
      <c r="H99" s="673"/>
      <c r="I99" s="673"/>
      <c r="J99" s="673"/>
      <c r="K99" s="673"/>
      <c r="L99" s="673"/>
      <c r="M99" s="674"/>
      <c r="N99" s="213"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212"/>
      <c r="B101" s="857" t="s">
        <v>141</v>
      </c>
      <c r="C101" s="677"/>
      <c r="D101" s="678"/>
      <c r="E101" s="211" t="s">
        <v>88</v>
      </c>
      <c r="F101" s="210" t="s">
        <v>89</v>
      </c>
      <c r="G101" s="209" t="s">
        <v>105</v>
      </c>
      <c r="H101" s="202"/>
      <c r="I101" s="648"/>
      <c r="J101" s="648"/>
      <c r="K101" s="648"/>
      <c r="L101" s="648"/>
      <c r="M101" s="648"/>
      <c r="N101" s="648"/>
      <c r="O101" s="76"/>
    </row>
    <row r="102" spans="1:16" ht="46.5" customHeight="1">
      <c r="A102" s="207">
        <v>1</v>
      </c>
      <c r="B102" s="849" t="s">
        <v>136</v>
      </c>
      <c r="C102" s="849"/>
      <c r="D102" s="849"/>
      <c r="E102" s="208">
        <v>16065000</v>
      </c>
      <c r="F102" s="275">
        <v>16065000</v>
      </c>
      <c r="G102" s="205" t="str">
        <f>+IF(F102&gt;E102, "CAUSAL DE RECHAZO M", "CUMPLE")</f>
        <v>CUMPLE</v>
      </c>
      <c r="H102" s="204" t="s">
        <v>6</v>
      </c>
      <c r="O102" s="6"/>
      <c r="P102" s="10"/>
    </row>
    <row r="103" spans="1:16" ht="57.75" customHeight="1">
      <c r="A103" s="207">
        <v>2</v>
      </c>
      <c r="B103" s="849" t="s">
        <v>137</v>
      </c>
      <c r="C103" s="849"/>
      <c r="D103" s="849"/>
      <c r="E103" s="208">
        <v>376740000</v>
      </c>
      <c r="F103" s="275">
        <v>376740000</v>
      </c>
      <c r="G103" s="205" t="str">
        <f>+IF(F103&gt;E103, "CAUSAL DE RECHAZO M", "CUMPLE")</f>
        <v>CUMPLE</v>
      </c>
      <c r="H103" s="204" t="s">
        <v>6</v>
      </c>
      <c r="N103" s="7"/>
      <c r="O103" s="10"/>
      <c r="P103" s="10"/>
    </row>
    <row r="104" spans="1:16" ht="39" customHeight="1">
      <c r="A104" s="207">
        <v>3</v>
      </c>
      <c r="B104" s="849" t="s">
        <v>138</v>
      </c>
      <c r="C104" s="849"/>
      <c r="D104" s="849"/>
      <c r="E104" s="208">
        <v>105000000</v>
      </c>
      <c r="F104" s="275">
        <v>105000000</v>
      </c>
      <c r="G104" s="205" t="str">
        <f>+IF(F104&gt;E104, "CAUSAL DE RECHAZO M", "CUMPLE")</f>
        <v>CUMPLE</v>
      </c>
      <c r="H104" s="204" t="s">
        <v>6</v>
      </c>
    </row>
    <row r="105" spans="1:16" ht="39" customHeight="1">
      <c r="A105" s="207">
        <v>4</v>
      </c>
      <c r="B105" s="649" t="s">
        <v>140</v>
      </c>
      <c r="C105" s="650"/>
      <c r="D105" s="651"/>
      <c r="E105" s="208">
        <v>77258613</v>
      </c>
      <c r="F105" s="275">
        <v>77258613</v>
      </c>
      <c r="G105" s="205" t="str">
        <f>+IF(F105&gt;E105, "CAUSAL DE RECHAZO M", "CUMPLE")</f>
        <v>CUMPLE</v>
      </c>
      <c r="H105" s="204" t="s">
        <v>6</v>
      </c>
    </row>
    <row r="106" spans="1:16" ht="46.5" customHeight="1">
      <c r="A106" s="207">
        <v>5</v>
      </c>
      <c r="B106" s="854" t="s">
        <v>84</v>
      </c>
      <c r="C106" s="854"/>
      <c r="D106" s="854"/>
      <c r="E106" s="206">
        <v>684325699</v>
      </c>
      <c r="F106" s="275">
        <v>684325699</v>
      </c>
      <c r="G106" s="205" t="str">
        <f>+IF(F106&gt;E106, "CAUSAL DE RECHAZO L", "CUMPLE")</f>
        <v>CUMPLE</v>
      </c>
      <c r="H106" s="204" t="s">
        <v>6</v>
      </c>
    </row>
    <row r="107" spans="1:16" ht="99" customHeight="1">
      <c r="E107" s="855" t="s">
        <v>90</v>
      </c>
      <c r="F107" s="855"/>
      <c r="G107" s="855"/>
      <c r="H107" s="204"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14">
    <mergeCell ref="B105:D105"/>
    <mergeCell ref="B106:D106"/>
    <mergeCell ref="E107:G107"/>
    <mergeCell ref="A100:H100"/>
    <mergeCell ref="B101:D101"/>
    <mergeCell ref="I101:N101"/>
    <mergeCell ref="B102:D102"/>
    <mergeCell ref="B103:D103"/>
    <mergeCell ref="B104:D104"/>
    <mergeCell ref="A91:N91"/>
    <mergeCell ref="A92:N92"/>
    <mergeCell ref="A93:N93"/>
    <mergeCell ref="A94:N94"/>
    <mergeCell ref="A97:E97"/>
    <mergeCell ref="F97:N97"/>
    <mergeCell ref="A98:E98"/>
    <mergeCell ref="F98:N98"/>
    <mergeCell ref="A99:E99"/>
    <mergeCell ref="F99:M99"/>
    <mergeCell ref="A75:K80"/>
    <mergeCell ref="L75:N80"/>
    <mergeCell ref="A81:N81"/>
    <mergeCell ref="A82:G82"/>
    <mergeCell ref="H82:K82"/>
    <mergeCell ref="L82:N82"/>
    <mergeCell ref="A83:N83"/>
    <mergeCell ref="A84:N84"/>
    <mergeCell ref="A85:N90"/>
    <mergeCell ref="A63:K64"/>
    <mergeCell ref="L63:N63"/>
    <mergeCell ref="L64:N64"/>
    <mergeCell ref="A65:N65"/>
    <mergeCell ref="A66:N66"/>
    <mergeCell ref="A67:K72"/>
    <mergeCell ref="L67:N72"/>
    <mergeCell ref="A73:N73"/>
    <mergeCell ref="A74:N74"/>
    <mergeCell ref="A56:B59"/>
    <mergeCell ref="C56:K56"/>
    <mergeCell ref="L56:N60"/>
    <mergeCell ref="C57:K57"/>
    <mergeCell ref="C58:K58"/>
    <mergeCell ref="C59:K59"/>
    <mergeCell ref="A60:B60"/>
    <mergeCell ref="C60:K60"/>
    <mergeCell ref="A62:N62"/>
    <mergeCell ref="A48:K48"/>
    <mergeCell ref="L48:N48"/>
    <mergeCell ref="A49:K49"/>
    <mergeCell ref="L49:N49"/>
    <mergeCell ref="A51:N51"/>
    <mergeCell ref="A52:K53"/>
    <mergeCell ref="L52:N52"/>
    <mergeCell ref="L53:N53"/>
    <mergeCell ref="A55:N55"/>
    <mergeCell ref="A40:B40"/>
    <mergeCell ref="D40:E40"/>
    <mergeCell ref="A42:N42"/>
    <mergeCell ref="A43:K43"/>
    <mergeCell ref="L43:N43"/>
    <mergeCell ref="A44:K44"/>
    <mergeCell ref="L44:N44"/>
    <mergeCell ref="A46:N46"/>
    <mergeCell ref="A47:K47"/>
    <mergeCell ref="L47:N47"/>
    <mergeCell ref="A38:D39"/>
    <mergeCell ref="E38:L38"/>
    <mergeCell ref="M38:N38"/>
    <mergeCell ref="E39:L39"/>
    <mergeCell ref="M39:N39"/>
    <mergeCell ref="B27:G27"/>
    <mergeCell ref="H27:I27"/>
    <mergeCell ref="J27:K27"/>
    <mergeCell ref="L27:N27"/>
    <mergeCell ref="A29:N29"/>
    <mergeCell ref="A31:G31"/>
    <mergeCell ref="H31:N31"/>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10:G10"/>
    <mergeCell ref="A11:G11"/>
    <mergeCell ref="A12:G12"/>
    <mergeCell ref="H19:J19"/>
    <mergeCell ref="K19:N19"/>
    <mergeCell ref="H20:I20"/>
    <mergeCell ref="H24:I24"/>
    <mergeCell ref="K24:M26"/>
    <mergeCell ref="N24:N26"/>
    <mergeCell ref="H25:I25"/>
    <mergeCell ref="H26:I26"/>
    <mergeCell ref="A1:N1"/>
    <mergeCell ref="A2:N2"/>
    <mergeCell ref="A3:N3"/>
    <mergeCell ref="A4:G4"/>
    <mergeCell ref="A5:G5"/>
    <mergeCell ref="A6:G6"/>
    <mergeCell ref="A7:G7"/>
    <mergeCell ref="A8:G8"/>
    <mergeCell ref="A9:G9"/>
  </mergeCells>
  <conditionalFormatting sqref="H82:K82">
    <cfRule type="containsText" dxfId="735" priority="58" operator="containsText" text="SUBSANAR">
      <formula>NOT(ISERROR(SEARCH("SUBSANAR",H82)))</formula>
    </cfRule>
  </conditionalFormatting>
  <conditionalFormatting sqref="H82:L82 N41:O41 H4:H16 O42">
    <cfRule type="cellIs" dxfId="734" priority="70" operator="equal">
      <formula>"NO CUMPLE"</formula>
    </cfRule>
    <cfRule type="cellIs" dxfId="733" priority="71" operator="equal">
      <formula>"CUMPLE"</formula>
    </cfRule>
    <cfRule type="cellIs" dxfId="732" priority="72" operator="equal">
      <formula>100</formula>
    </cfRule>
  </conditionalFormatting>
  <conditionalFormatting sqref="L44">
    <cfRule type="cellIs" dxfId="731" priority="76" operator="equal">
      <formula>"NO CUMPLE"</formula>
    </cfRule>
    <cfRule type="cellIs" dxfId="730" priority="77" operator="equal">
      <formula>"CUMPLE"</formula>
    </cfRule>
    <cfRule type="cellIs" dxfId="729" priority="78" operator="equal">
      <formula>100</formula>
    </cfRule>
  </conditionalFormatting>
  <conditionalFormatting sqref="L48:L49">
    <cfRule type="cellIs" dxfId="728" priority="82" operator="equal">
      <formula>"NO CUMPLE"</formula>
    </cfRule>
    <cfRule type="cellIs" dxfId="727" priority="83" operator="equal">
      <formula>"CUMPLE"</formula>
    </cfRule>
    <cfRule type="cellIs" dxfId="726" priority="84" operator="equal">
      <formula>100</formula>
    </cfRule>
  </conditionalFormatting>
  <conditionalFormatting sqref="L53">
    <cfRule type="cellIs" dxfId="725" priority="62" operator="equal">
      <formula>"NO CUMPLE"</formula>
    </cfRule>
    <cfRule type="cellIs" dxfId="724" priority="63" operator="equal">
      <formula>"CUMPLE"</formula>
    </cfRule>
    <cfRule type="cellIs" dxfId="723" priority="64" operator="equal">
      <formula>100</formula>
    </cfRule>
  </conditionalFormatting>
  <conditionalFormatting sqref="L56">
    <cfRule type="cellIs" dxfId="722" priority="73" operator="equal">
      <formula>"NO CUMPLE"</formula>
    </cfRule>
    <cfRule type="cellIs" dxfId="721" priority="74" operator="equal">
      <formula>"CUMPLE"</formula>
    </cfRule>
    <cfRule type="cellIs" dxfId="720" priority="75" operator="equal">
      <formula>100</formula>
    </cfRule>
  </conditionalFormatting>
  <conditionalFormatting sqref="L64">
    <cfRule type="cellIs" dxfId="719" priority="59" operator="equal">
      <formula>"NO CUMPLE"</formula>
    </cfRule>
    <cfRule type="cellIs" dxfId="718" priority="60" operator="equal">
      <formula>"CUMPLE"</formula>
    </cfRule>
    <cfRule type="cellIs" dxfId="717" priority="61" operator="equal">
      <formula>100</formula>
    </cfRule>
  </conditionalFormatting>
  <conditionalFormatting sqref="N21:N23">
    <cfRule type="cellIs" dxfId="716" priority="65" operator="equal">
      <formula>"NO"</formula>
    </cfRule>
    <cfRule type="cellIs" dxfId="715" priority="66" operator="equal">
      <formula>"SI"</formula>
    </cfRule>
  </conditionalFormatting>
  <conditionalFormatting sqref="N24">
    <cfRule type="cellIs" dxfId="714" priority="67" operator="equal">
      <formula>"NO CUMPLE"</formula>
    </cfRule>
    <cfRule type="cellIs" dxfId="713" priority="68" operator="equal">
      <formula>"CUMPLE"</formula>
    </cfRule>
    <cfRule type="cellIs" dxfId="712" priority="69" operator="equal">
      <formula>100</formula>
    </cfRule>
  </conditionalFormatting>
  <conditionalFormatting sqref="N39">
    <cfRule type="cellIs" dxfId="711" priority="88" operator="equal">
      <formula>"NO CUMPLE"</formula>
    </cfRule>
    <cfRule type="cellIs" dxfId="710" priority="89" operator="equal">
      <formula>"CUMPLE"</formula>
    </cfRule>
    <cfRule type="cellIs" dxfId="709" priority="90" operator="equal">
      <formula>100</formula>
    </cfRule>
  </conditionalFormatting>
  <conditionalFormatting sqref="N45:O45">
    <cfRule type="cellIs" dxfId="708" priority="85" operator="equal">
      <formula>"NO CUMPLE"</formula>
    </cfRule>
    <cfRule type="cellIs" dxfId="707" priority="86" operator="equal">
      <formula>"CUMPLE"</formula>
    </cfRule>
    <cfRule type="cellIs" dxfId="706" priority="87" operator="equal">
      <formula>100</formula>
    </cfRule>
  </conditionalFormatting>
  <conditionalFormatting sqref="O48:O49">
    <cfRule type="cellIs" dxfId="705" priority="79" operator="equal">
      <formula>"NO CUMPLE"</formula>
    </cfRule>
    <cfRule type="cellIs" dxfId="704" priority="80" operator="equal">
      <formula>"CUMPLE"</formula>
    </cfRule>
    <cfRule type="cellIs" dxfId="703" priority="81" operator="equal">
      <formula>100</formula>
    </cfRule>
  </conditionalFormatting>
  <conditionalFormatting sqref="J34:J35">
    <cfRule type="cellIs" dxfId="702" priority="57" stopIfTrue="1" operator="greaterThan">
      <formula>0</formula>
    </cfRule>
  </conditionalFormatting>
  <conditionalFormatting sqref="N99">
    <cfRule type="cellIs" dxfId="701" priority="54" operator="equal">
      <formula>"NO CUMPLE"</formula>
    </cfRule>
    <cfRule type="cellIs" dxfId="700" priority="55" operator="equal">
      <formula>"CUMPLE"</formula>
    </cfRule>
    <cfRule type="cellIs" dxfId="699" priority="56" operator="equal">
      <formula>100</formula>
    </cfRule>
  </conditionalFormatting>
  <conditionalFormatting sqref="H102:H106">
    <cfRule type="cellIs" dxfId="698" priority="51" operator="equal">
      <formula>"NO CUMPLE"</formula>
    </cfRule>
    <cfRule type="cellIs" dxfId="697" priority="52" operator="equal">
      <formula>"CUMPLE"</formula>
    </cfRule>
    <cfRule type="cellIs" dxfId="696" priority="53" operator="equal">
      <formula>100</formula>
    </cfRule>
  </conditionalFormatting>
  <conditionalFormatting sqref="H107">
    <cfRule type="cellIs" dxfId="695" priority="48" operator="equal">
      <formula>"NO CUMPLE"</formula>
    </cfRule>
    <cfRule type="cellIs" dxfId="694" priority="49" operator="equal">
      <formula>"CUMPLE"</formula>
    </cfRule>
    <cfRule type="cellIs" dxfId="693" priority="50" operator="equal">
      <formula>100</formula>
    </cfRule>
  </conditionalFormatting>
  <conditionalFormatting sqref="G102:G106">
    <cfRule type="cellIs" dxfId="692" priority="47" operator="equal">
      <formula>"CAUSAL DE RECHAZO L"</formula>
    </cfRule>
  </conditionalFormatting>
  <conditionalFormatting sqref="H6">
    <cfRule type="cellIs" dxfId="691" priority="44" operator="equal">
      <formula>"NO CUMPLE"</formula>
    </cfRule>
    <cfRule type="cellIs" dxfId="690" priority="45" operator="equal">
      <formula>"CUMPLE"</formula>
    </cfRule>
    <cfRule type="cellIs" dxfId="689" priority="46" operator="equal">
      <formula>100</formula>
    </cfRule>
  </conditionalFormatting>
  <conditionalFormatting sqref="G33">
    <cfRule type="cellIs" dxfId="688" priority="41" operator="equal">
      <formula>"NO CUMPLE"</formula>
    </cfRule>
    <cfRule type="cellIs" dxfId="687" priority="42" operator="equal">
      <formula>"CUMPLE"</formula>
    </cfRule>
    <cfRule type="cellIs" dxfId="686" priority="43" operator="equal">
      <formula>100</formula>
    </cfRule>
  </conditionalFormatting>
  <conditionalFormatting sqref="G35:G37">
    <cfRule type="cellIs" dxfId="685" priority="38" operator="equal">
      <formula>"NO CUMPLE"</formula>
    </cfRule>
    <cfRule type="cellIs" dxfId="684" priority="39" operator="equal">
      <formula>"CUMPLE"</formula>
    </cfRule>
    <cfRule type="cellIs" dxfId="683" priority="40" operator="equal">
      <formula>100</formula>
    </cfRule>
  </conditionalFormatting>
  <conditionalFormatting sqref="F33">
    <cfRule type="cellIs" dxfId="682" priority="35" operator="equal">
      <formula>"NO CUMPLE"</formula>
    </cfRule>
    <cfRule type="cellIs" dxfId="681" priority="36" operator="equal">
      <formula>"CUMPLE"</formula>
    </cfRule>
    <cfRule type="cellIs" dxfId="680" priority="37" operator="equal">
      <formula>100</formula>
    </cfRule>
  </conditionalFormatting>
  <conditionalFormatting sqref="F35:F37">
    <cfRule type="cellIs" dxfId="679" priority="32" operator="equal">
      <formula>"NO CUMPLE"</formula>
    </cfRule>
    <cfRule type="cellIs" dxfId="678" priority="33" operator="equal">
      <formula>"CUMPLE"</formula>
    </cfRule>
    <cfRule type="cellIs" dxfId="677" priority="34" operator="equal">
      <formula>100</formula>
    </cfRule>
  </conditionalFormatting>
  <conditionalFormatting sqref="F40">
    <cfRule type="cellIs" dxfId="676" priority="29" operator="equal">
      <formula>"NO CUMPLE"</formula>
    </cfRule>
    <cfRule type="cellIs" dxfId="675" priority="30" operator="equal">
      <formula>"CUMPLE"</formula>
    </cfRule>
    <cfRule type="cellIs" dxfId="674" priority="31" operator="equal">
      <formula>100</formula>
    </cfRule>
  </conditionalFormatting>
  <conditionalFormatting sqref="N33">
    <cfRule type="cellIs" dxfId="673" priority="26" operator="equal">
      <formula>"NO CUMPLE"</formula>
    </cfRule>
    <cfRule type="cellIs" dxfId="672" priority="27" operator="equal">
      <formula>"CUMPLE"</formula>
    </cfRule>
    <cfRule type="cellIs" dxfId="671" priority="28" operator="equal">
      <formula>100</formula>
    </cfRule>
  </conditionalFormatting>
  <conditionalFormatting sqref="N37">
    <cfRule type="cellIs" dxfId="670" priority="23" operator="equal">
      <formula>"NO CUMPLE"</formula>
    </cfRule>
    <cfRule type="cellIs" dxfId="669" priority="24" operator="equal">
      <formula>"CUMPLE"</formula>
    </cfRule>
    <cfRule type="cellIs" dxfId="668" priority="25" operator="equal">
      <formula>100</formula>
    </cfRule>
  </conditionalFormatting>
  <conditionalFormatting sqref="N40">
    <cfRule type="cellIs" dxfId="667" priority="20" operator="equal">
      <formula>"NO CUMPLE"</formula>
    </cfRule>
    <cfRule type="cellIs" dxfId="666" priority="21" operator="equal">
      <formula>"CUMPLE"</formula>
    </cfRule>
    <cfRule type="cellIs" dxfId="665" priority="22" operator="equal">
      <formula>100</formula>
    </cfRule>
  </conditionalFormatting>
  <conditionalFormatting sqref="G40">
    <cfRule type="cellIs" dxfId="664" priority="17" operator="equal">
      <formula>"NO CUMPLE"</formula>
    </cfRule>
    <cfRule type="cellIs" dxfId="663" priority="18" operator="equal">
      <formula>"CUMPLE"</formula>
    </cfRule>
    <cfRule type="cellIs" dxfId="662" priority="19" operator="equal">
      <formula>100</formula>
    </cfRule>
  </conditionalFormatting>
  <conditionalFormatting sqref="G34">
    <cfRule type="cellIs" dxfId="661" priority="14" operator="equal">
      <formula>"NO CUMPLE"</formula>
    </cfRule>
    <cfRule type="cellIs" dxfId="660" priority="15" operator="equal">
      <formula>"CUMPLE"</formula>
    </cfRule>
    <cfRule type="cellIs" dxfId="659" priority="16" operator="equal">
      <formula>100</formula>
    </cfRule>
  </conditionalFormatting>
  <conditionalFormatting sqref="F34">
    <cfRule type="cellIs" dxfId="658" priority="11" operator="equal">
      <formula>"NO CUMPLE"</formula>
    </cfRule>
    <cfRule type="cellIs" dxfId="657" priority="12" operator="equal">
      <formula>"CUMPLE"</formula>
    </cfRule>
    <cfRule type="cellIs" dxfId="656" priority="13" operator="equal">
      <formula>100</formula>
    </cfRule>
  </conditionalFormatting>
  <conditionalFormatting sqref="BA34">
    <cfRule type="cellIs" dxfId="655" priority="8" operator="equal">
      <formula>"NO CUMPLE"</formula>
    </cfRule>
    <cfRule type="cellIs" dxfId="654" priority="9" operator="equal">
      <formula>"CUMPLE"</formula>
    </cfRule>
    <cfRule type="cellIs" dxfId="653" priority="10" operator="equal">
      <formula>100</formula>
    </cfRule>
  </conditionalFormatting>
  <conditionalFormatting sqref="N34:N36">
    <cfRule type="cellIs" dxfId="652" priority="5" operator="equal">
      <formula>"NO CUMPLE"</formula>
    </cfRule>
    <cfRule type="cellIs" dxfId="651" priority="6" operator="equal">
      <formula>"CUMPLE"</formula>
    </cfRule>
    <cfRule type="cellIs" dxfId="650" priority="7" operator="equal">
      <formula>100</formula>
    </cfRule>
  </conditionalFormatting>
  <conditionalFormatting sqref="I34:I35">
    <cfRule type="cellIs" dxfId="649" priority="4" stopIfTrue="1" operator="greaterThan">
      <formula>0</formula>
    </cfRule>
  </conditionalFormatting>
  <conditionalFormatting sqref="J33">
    <cfRule type="cellIs" dxfId="648" priority="3" stopIfTrue="1" operator="greaterThan">
      <formula>0</formula>
    </cfRule>
  </conditionalFormatting>
  <conditionalFormatting sqref="I33">
    <cfRule type="cellIs" dxfId="647" priority="2" stopIfTrue="1" operator="greaterThan">
      <formula>0</formula>
    </cfRule>
  </conditionalFormatting>
  <conditionalFormatting sqref="I36:J36">
    <cfRule type="cellIs" dxfId="646" priority="1" stopIfTrue="1" operator="greaterThan">
      <formula>0</formula>
    </cfRule>
  </conditionalFormatting>
  <dataValidations disablePrompts="1" count="10">
    <dataValidation type="list" allowBlank="1" showInputMessage="1" showErrorMessage="1" error="SELECCIONE A QUIEN CORRESPONDE ESTA EXPERIENCIA (INTEGRANTE)_x000a_" sqref="H37" xr:uid="{00000000-0002-0000-2A00-000000000000}">
      <formula1>$V$21:$V$25</formula1>
    </dataValidation>
    <dataValidation type="list" allowBlank="1" showInputMessage="1" showErrorMessage="1" sqref="N21:N23" xr:uid="{00000000-0002-0000-2A00-000001000000}">
      <formula1>$R$2:$R$3</formula1>
    </dataValidation>
    <dataValidation type="list" allowBlank="1" showInputMessage="1" showErrorMessage="1" error="debe ser.. CUMPLE O NO CUMPLE" sqref="L44" xr:uid="{00000000-0002-0000-2A00-000002000000}">
      <formula1>$Q$2:$Q$3</formula1>
    </dataValidation>
    <dataValidation type="list" allowBlank="1" showInputMessage="1" showErrorMessage="1" sqref="L48:L49" xr:uid="{00000000-0002-0000-2A00-000003000000}">
      <formula1>$Q$19:$Q$21</formula1>
    </dataValidation>
    <dataValidation type="list" allowBlank="1" showInputMessage="1" showErrorMessage="1" error="SELECCIONE EL PRESUPUESTO A EVALUAR, EN LA LISTA DESPEGABLE._x000a_" sqref="H28:J28" xr:uid="{00000000-0002-0000-2A00-000004000000}">
      <formula1>$A$96:$A$106</formula1>
    </dataValidation>
    <dataValidation type="list" allowBlank="1" showInputMessage="1" showErrorMessage="1" sqref="L56" xr:uid="{00000000-0002-0000-2A00-000005000000}">
      <formula1>$U$1:$U$3</formula1>
    </dataValidation>
    <dataValidation type="list" allowBlank="1" showInputMessage="1" showErrorMessage="1" sqref="U1:U2" xr:uid="{00000000-0002-0000-2A00-000006000000}">
      <formula1>$U$1:$U$2</formula1>
    </dataValidation>
    <dataValidation type="list" allowBlank="1" showInputMessage="1" showErrorMessage="1" sqref="N45 N24 H102:H107 N99 H4:H16 BA34 N33:N37 F33:G37" xr:uid="{00000000-0002-0000-2A00-000007000000}">
      <formula1>$Q$2:$Q$3</formula1>
    </dataValidation>
    <dataValidation type="list" allowBlank="1" showInputMessage="1" showErrorMessage="1" sqref="L53:N53 L64:N64" xr:uid="{00000000-0002-0000-2A00-000008000000}">
      <formula1>$T$1:$T$3</formula1>
    </dataValidation>
    <dataValidation type="list" allowBlank="1" showInputMessage="1" showErrorMessage="1" sqref="H82:K82" xr:uid="{00000000-0002-0000-2A00-000009000000}">
      <formula1>$Q$23:$Q$25</formula1>
    </dataValidation>
  </dataValidations>
  <pageMargins left="0.7" right="0.7" top="0.75" bottom="0.75" header="0.3" footer="0.3"/>
  <pageSetup orientation="portrait" r:id="rId1"/>
  <drawing r:id="rId2"/>
  <legacyDrawing r:id="rId3"/>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00B050"/>
  </sheetPr>
  <dimension ref="A1:BE129"/>
  <sheetViews>
    <sheetView view="pageBreakPreview" topLeftCell="A33" zoomScale="48" zoomScaleNormal="40" zoomScaleSheetLayoutView="48" workbookViewId="0">
      <selection activeCell="D36" sqref="D36"/>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19.140625"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804" t="s">
        <v>0</v>
      </c>
      <c r="B1" s="804"/>
      <c r="C1" s="804"/>
      <c r="D1" s="804"/>
      <c r="E1" s="804"/>
      <c r="F1" s="804"/>
      <c r="G1" s="804"/>
      <c r="H1" s="804"/>
      <c r="I1" s="804"/>
      <c r="J1" s="804"/>
      <c r="K1" s="804"/>
      <c r="L1" s="804"/>
      <c r="M1" s="804"/>
      <c r="N1" s="804"/>
      <c r="O1" s="24"/>
      <c r="P1" s="24"/>
      <c r="Q1" s="24"/>
      <c r="R1" s="24"/>
      <c r="S1" s="24"/>
      <c r="T1" s="24">
        <v>1</v>
      </c>
      <c r="U1" s="24">
        <v>20</v>
      </c>
      <c r="V1" s="24">
        <v>5</v>
      </c>
    </row>
    <row r="2" spans="1:55" ht="23.25">
      <c r="A2" s="805" t="s">
        <v>132</v>
      </c>
      <c r="B2" s="805"/>
      <c r="C2" s="805"/>
      <c r="D2" s="805"/>
      <c r="E2" s="805"/>
      <c r="F2" s="805"/>
      <c r="G2" s="805"/>
      <c r="H2" s="805"/>
      <c r="I2" s="805"/>
      <c r="J2" s="805"/>
      <c r="K2" s="805"/>
      <c r="L2" s="805"/>
      <c r="M2" s="805"/>
      <c r="N2" s="805"/>
      <c r="O2" s="24"/>
      <c r="P2" s="24" t="s">
        <v>24</v>
      </c>
      <c r="Q2" s="24" t="s">
        <v>6</v>
      </c>
      <c r="R2" s="24" t="s">
        <v>24</v>
      </c>
      <c r="S2" s="24"/>
      <c r="T2" s="24">
        <v>0</v>
      </c>
      <c r="U2" s="24">
        <v>5</v>
      </c>
      <c r="V2" s="24">
        <v>0</v>
      </c>
    </row>
    <row r="3" spans="1:55" ht="71.25" customHeight="1">
      <c r="A3" s="806" t="str">
        <f>RESUMEN!B4</f>
        <v>Proceso 23001299 H3. REALIZAR LA INTERVENTORIA INTEGRAL AL MEJORAMIENTO DE LAS FRANJAS DE SEGURIDAD DE PISTA DEL AEROPUERTO ANTONIO NARIÑO DE PASTO, NARIÑO (VF).</v>
      </c>
      <c r="B3" s="806"/>
      <c r="C3" s="806"/>
      <c r="D3" s="806"/>
      <c r="E3" s="806"/>
      <c r="F3" s="806"/>
      <c r="G3" s="806"/>
      <c r="H3" s="806"/>
      <c r="I3" s="806"/>
      <c r="J3" s="806"/>
      <c r="K3" s="806"/>
      <c r="L3" s="806"/>
      <c r="M3" s="806"/>
      <c r="N3" s="806"/>
      <c r="O3" s="24"/>
      <c r="P3" s="24" t="s">
        <v>25</v>
      </c>
      <c r="Q3" s="24" t="s">
        <v>26</v>
      </c>
      <c r="R3" s="24" t="s">
        <v>25</v>
      </c>
      <c r="S3" s="24"/>
      <c r="T3" s="24" t="s">
        <v>27</v>
      </c>
      <c r="U3" s="24">
        <v>0</v>
      </c>
      <c r="V3" s="24"/>
      <c r="BA3"/>
      <c r="BB3"/>
      <c r="BC3"/>
    </row>
    <row r="4" spans="1:55" ht="29.25" hidden="1" customHeight="1">
      <c r="A4" s="807" t="s">
        <v>91</v>
      </c>
      <c r="B4" s="738"/>
      <c r="C4" s="738"/>
      <c r="D4" s="738"/>
      <c r="E4" s="738"/>
      <c r="F4" s="738"/>
      <c r="G4" s="739"/>
      <c r="H4" s="213" t="s">
        <v>6</v>
      </c>
      <c r="I4" s="269"/>
      <c r="J4" s="269"/>
      <c r="K4" s="269"/>
      <c r="L4" s="269"/>
      <c r="M4" s="269"/>
      <c r="N4" s="268"/>
      <c r="BA4"/>
      <c r="BB4"/>
      <c r="BC4"/>
    </row>
    <row r="5" spans="1:55" ht="29.25" hidden="1" customHeight="1">
      <c r="A5" s="807" t="s">
        <v>93</v>
      </c>
      <c r="B5" s="738"/>
      <c r="C5" s="738"/>
      <c r="D5" s="738"/>
      <c r="E5" s="738"/>
      <c r="F5" s="738"/>
      <c r="G5" s="739"/>
      <c r="H5" s="213" t="s">
        <v>6</v>
      </c>
      <c r="I5" s="269"/>
      <c r="J5" s="269"/>
      <c r="K5" s="269"/>
      <c r="L5" s="269"/>
      <c r="M5" s="269"/>
      <c r="N5" s="268"/>
      <c r="BA5"/>
      <c r="BB5"/>
      <c r="BC5"/>
    </row>
    <row r="6" spans="1:55" ht="29.25" hidden="1" customHeight="1">
      <c r="A6" s="807" t="s">
        <v>92</v>
      </c>
      <c r="B6" s="738"/>
      <c r="C6" s="738"/>
      <c r="D6" s="738"/>
      <c r="E6" s="738"/>
      <c r="F6" s="738"/>
      <c r="G6" s="739"/>
      <c r="H6" s="213" t="s">
        <v>6</v>
      </c>
      <c r="I6" s="269"/>
      <c r="J6" s="269"/>
      <c r="K6" s="269"/>
      <c r="L6" s="269"/>
      <c r="M6" s="269"/>
      <c r="N6" s="268"/>
      <c r="BA6"/>
      <c r="BB6"/>
      <c r="BC6"/>
    </row>
    <row r="7" spans="1:55" ht="29.25" hidden="1" customHeight="1">
      <c r="A7" s="807" t="s">
        <v>94</v>
      </c>
      <c r="B7" s="738"/>
      <c r="C7" s="738"/>
      <c r="D7" s="738"/>
      <c r="E7" s="738"/>
      <c r="F7" s="738"/>
      <c r="G7" s="739"/>
      <c r="H7" s="213" t="s">
        <v>6</v>
      </c>
      <c r="I7" s="269"/>
      <c r="J7" s="269"/>
      <c r="K7" s="269"/>
      <c r="L7" s="269"/>
      <c r="M7" s="269"/>
      <c r="N7" s="268"/>
      <c r="BA7"/>
      <c r="BB7"/>
      <c r="BC7"/>
    </row>
    <row r="8" spans="1:55" ht="29.25" hidden="1" customHeight="1">
      <c r="A8" s="807" t="s">
        <v>95</v>
      </c>
      <c r="B8" s="738"/>
      <c r="C8" s="738"/>
      <c r="D8" s="738"/>
      <c r="E8" s="738"/>
      <c r="F8" s="738"/>
      <c r="G8" s="739"/>
      <c r="H8" s="213"/>
      <c r="I8" s="269"/>
      <c r="J8" s="269"/>
      <c r="K8" s="269"/>
      <c r="L8" s="269"/>
      <c r="M8" s="269"/>
      <c r="N8" s="268"/>
      <c r="BA8"/>
      <c r="BB8"/>
      <c r="BC8"/>
    </row>
    <row r="9" spans="1:55" ht="29.25" hidden="1" customHeight="1">
      <c r="A9" s="807" t="s">
        <v>96</v>
      </c>
      <c r="B9" s="738"/>
      <c r="C9" s="738"/>
      <c r="D9" s="738"/>
      <c r="E9" s="738"/>
      <c r="F9" s="738"/>
      <c r="G9" s="739"/>
      <c r="H9" s="213"/>
      <c r="I9" s="269"/>
      <c r="J9" s="269"/>
      <c r="K9" s="269"/>
      <c r="L9" s="269"/>
      <c r="M9" s="269"/>
      <c r="N9" s="268"/>
      <c r="BA9"/>
      <c r="BB9"/>
      <c r="BC9"/>
    </row>
    <row r="10" spans="1:55" ht="29.25" hidden="1" customHeight="1">
      <c r="A10" s="808" t="s">
        <v>97</v>
      </c>
      <c r="B10" s="741"/>
      <c r="C10" s="741"/>
      <c r="D10" s="741"/>
      <c r="E10" s="741"/>
      <c r="F10" s="741"/>
      <c r="G10" s="742"/>
      <c r="H10" s="213" t="s">
        <v>6</v>
      </c>
      <c r="I10" s="269"/>
      <c r="J10" s="269"/>
      <c r="K10" s="269"/>
      <c r="L10" s="269"/>
      <c r="M10" s="269"/>
      <c r="N10" s="268"/>
      <c r="BA10" s="6"/>
      <c r="BB10" s="81"/>
    </row>
    <row r="11" spans="1:55" ht="29.25" hidden="1" customHeight="1">
      <c r="A11" s="808" t="s">
        <v>98</v>
      </c>
      <c r="B11" s="741"/>
      <c r="C11" s="741"/>
      <c r="D11" s="741"/>
      <c r="E11" s="741"/>
      <c r="F11" s="741"/>
      <c r="G11" s="742"/>
      <c r="H11" s="213" t="s">
        <v>6</v>
      </c>
      <c r="I11" s="269"/>
      <c r="J11" s="269"/>
      <c r="K11" s="269"/>
      <c r="L11" s="269"/>
      <c r="M11" s="269"/>
      <c r="N11" s="268"/>
      <c r="BA11" s="6"/>
      <c r="BB11" s="81"/>
    </row>
    <row r="12" spans="1:55" ht="29.25" hidden="1" customHeight="1">
      <c r="A12" s="807" t="s">
        <v>99</v>
      </c>
      <c r="B12" s="738"/>
      <c r="C12" s="738"/>
      <c r="D12" s="738"/>
      <c r="E12" s="738"/>
      <c r="F12" s="738"/>
      <c r="G12" s="739"/>
      <c r="H12" s="213" t="s">
        <v>6</v>
      </c>
      <c r="I12" s="269"/>
      <c r="J12" s="269"/>
      <c r="K12" s="269"/>
      <c r="L12" s="269"/>
      <c r="M12" s="269"/>
      <c r="N12" s="268"/>
      <c r="BA12" s="6"/>
      <c r="BB12" s="81"/>
    </row>
    <row r="13" spans="1:55" ht="29.25" hidden="1" customHeight="1">
      <c r="A13" s="807" t="s">
        <v>100</v>
      </c>
      <c r="B13" s="738"/>
      <c r="C13" s="738"/>
      <c r="D13" s="738"/>
      <c r="E13" s="738"/>
      <c r="F13" s="738"/>
      <c r="G13" s="739"/>
      <c r="H13" s="213" t="s">
        <v>6</v>
      </c>
      <c r="I13" s="269"/>
      <c r="J13" s="269"/>
      <c r="K13" s="269"/>
      <c r="L13" s="269"/>
      <c r="M13" s="269"/>
      <c r="N13" s="268"/>
      <c r="BA13" s="6"/>
      <c r="BB13" s="81"/>
    </row>
    <row r="14" spans="1:55" ht="29.25" hidden="1" customHeight="1">
      <c r="A14" s="807" t="s">
        <v>101</v>
      </c>
      <c r="B14" s="738"/>
      <c r="C14" s="738"/>
      <c r="D14" s="738"/>
      <c r="E14" s="738"/>
      <c r="F14" s="738"/>
      <c r="G14" s="739"/>
      <c r="H14" s="213"/>
      <c r="I14" s="269"/>
      <c r="J14" s="269"/>
      <c r="K14" s="269"/>
      <c r="L14" s="269"/>
      <c r="M14" s="269"/>
      <c r="N14" s="268"/>
      <c r="BA14" s="6"/>
      <c r="BB14" s="81"/>
    </row>
    <row r="15" spans="1:55" ht="29.25" hidden="1" customHeight="1">
      <c r="A15" s="808" t="s">
        <v>102</v>
      </c>
      <c r="B15" s="741"/>
      <c r="C15" s="741"/>
      <c r="D15" s="741"/>
      <c r="E15" s="741"/>
      <c r="F15" s="741"/>
      <c r="G15" s="742"/>
      <c r="H15" s="213" t="s">
        <v>6</v>
      </c>
      <c r="I15" s="269"/>
      <c r="J15" s="269"/>
      <c r="K15" s="269"/>
      <c r="L15" s="269"/>
      <c r="M15" s="269"/>
      <c r="N15" s="268"/>
      <c r="BA15" s="6"/>
      <c r="BB15" s="81"/>
    </row>
    <row r="16" spans="1:55" ht="29.25" hidden="1" customHeight="1">
      <c r="A16" s="808" t="s">
        <v>103</v>
      </c>
      <c r="B16" s="741"/>
      <c r="C16" s="741"/>
      <c r="D16" s="741"/>
      <c r="E16" s="741"/>
      <c r="F16" s="741"/>
      <c r="G16" s="742"/>
      <c r="H16" s="213" t="s">
        <v>6</v>
      </c>
      <c r="I16" s="269"/>
      <c r="J16" s="269"/>
      <c r="K16" s="269"/>
      <c r="L16" s="269"/>
      <c r="M16" s="269"/>
      <c r="N16" s="268"/>
      <c r="BA16" s="6"/>
      <c r="BB16" s="81"/>
    </row>
    <row r="17" spans="1:54" ht="29.25" hidden="1" customHeight="1">
      <c r="A17" s="272"/>
      <c r="B17" s="271"/>
      <c r="C17" s="271"/>
      <c r="D17" s="271"/>
      <c r="E17" s="271"/>
      <c r="F17" s="271"/>
      <c r="G17" s="270"/>
      <c r="H17" s="269"/>
      <c r="I17" s="269"/>
      <c r="J17" s="269"/>
      <c r="K17" s="269"/>
      <c r="L17" s="269"/>
      <c r="M17" s="269"/>
      <c r="N17" s="268"/>
      <c r="BA17" s="6"/>
      <c r="BB17" s="81"/>
    </row>
    <row r="18" spans="1:54" ht="51.75" customHeight="1">
      <c r="A18" s="816" t="s">
        <v>104</v>
      </c>
      <c r="B18" s="744"/>
      <c r="C18" s="744"/>
      <c r="D18" s="744"/>
      <c r="E18" s="744"/>
      <c r="F18" s="744"/>
      <c r="G18" s="744"/>
      <c r="H18" s="744"/>
      <c r="I18" s="744"/>
      <c r="J18" s="744"/>
      <c r="K18" s="744"/>
      <c r="L18" s="744"/>
      <c r="M18" s="744"/>
      <c r="N18" s="745"/>
      <c r="BA18" s="6"/>
      <c r="BB18" s="81"/>
    </row>
    <row r="19" spans="1:54" ht="26.25" customHeight="1">
      <c r="A19" s="817">
        <v>41</v>
      </c>
      <c r="B19" s="818" t="s">
        <v>302</v>
      </c>
      <c r="C19" s="819"/>
      <c r="D19" s="819"/>
      <c r="E19" s="819"/>
      <c r="F19" s="819"/>
      <c r="G19" s="819"/>
      <c r="H19" s="809" t="s">
        <v>28</v>
      </c>
      <c r="I19" s="809"/>
      <c r="J19" s="809"/>
      <c r="K19" s="810" t="s">
        <v>29</v>
      </c>
      <c r="L19" s="810"/>
      <c r="M19" s="810"/>
      <c r="N19" s="810"/>
      <c r="O19" s="24" t="str">
        <f>+H19</f>
        <v>APORTANTE DE LA EXPERIENCIA</v>
      </c>
      <c r="P19" s="24"/>
      <c r="Q19" s="24">
        <v>5</v>
      </c>
      <c r="R19" s="24"/>
      <c r="S19" s="24"/>
      <c r="T19" s="24"/>
      <c r="U19" s="24"/>
      <c r="V19" s="24"/>
    </row>
    <row r="20" spans="1:54" ht="38.25" customHeight="1">
      <c r="A20" s="817"/>
      <c r="B20" s="819"/>
      <c r="C20" s="819"/>
      <c r="D20" s="819"/>
      <c r="E20" s="819"/>
      <c r="F20" s="819"/>
      <c r="G20" s="819"/>
      <c r="H20" s="811" t="s">
        <v>30</v>
      </c>
      <c r="I20" s="811"/>
      <c r="J20" s="267" t="s">
        <v>31</v>
      </c>
      <c r="K20" s="821" t="s">
        <v>32</v>
      </c>
      <c r="L20" s="821"/>
      <c r="M20" s="821"/>
      <c r="N20" s="266" t="s">
        <v>33</v>
      </c>
      <c r="O20" s="24"/>
      <c r="P20" s="24"/>
      <c r="Q20" s="24" t="s">
        <v>27</v>
      </c>
      <c r="R20" s="24"/>
      <c r="S20" s="24"/>
      <c r="T20" s="24"/>
      <c r="U20" s="24"/>
      <c r="V20" s="24"/>
      <c r="BA20" s="119" t="s">
        <v>130</v>
      </c>
    </row>
    <row r="21" spans="1:54" ht="45" customHeight="1">
      <c r="A21" s="817"/>
      <c r="B21" s="819"/>
      <c r="C21" s="819"/>
      <c r="D21" s="819"/>
      <c r="E21" s="819"/>
      <c r="F21" s="819"/>
      <c r="G21" s="819"/>
      <c r="H21" s="822" t="s">
        <v>300</v>
      </c>
      <c r="I21" s="822"/>
      <c r="J21" s="262">
        <v>0.34</v>
      </c>
      <c r="K21" s="823" t="s">
        <v>34</v>
      </c>
      <c r="L21" s="823"/>
      <c r="M21" s="823"/>
      <c r="N21" s="262" t="s">
        <v>24</v>
      </c>
      <c r="O21" s="24" t="str">
        <f>+H21</f>
        <v>PC INTERVENTORES S.A.S</v>
      </c>
      <c r="P21" s="24"/>
      <c r="Q21" s="24">
        <v>0</v>
      </c>
      <c r="R21" s="24"/>
      <c r="S21" s="24"/>
      <c r="T21" s="24"/>
      <c r="U21" s="24"/>
      <c r="V21" s="263" t="str">
        <f>+H21</f>
        <v>PC INTERVENTORES S.A.S</v>
      </c>
      <c r="BA21" s="118"/>
    </row>
    <row r="22" spans="1:54" ht="32.25" customHeight="1">
      <c r="A22" s="817"/>
      <c r="B22" s="819"/>
      <c r="C22" s="819"/>
      <c r="D22" s="819"/>
      <c r="E22" s="819"/>
      <c r="F22" s="819"/>
      <c r="G22" s="819"/>
      <c r="H22" s="822" t="s">
        <v>297</v>
      </c>
      <c r="I22" s="822"/>
      <c r="J22" s="262">
        <v>0.33</v>
      </c>
      <c r="K22" s="823" t="s">
        <v>35</v>
      </c>
      <c r="L22" s="823"/>
      <c r="M22" s="823"/>
      <c r="N22" s="262" t="s">
        <v>24</v>
      </c>
      <c r="O22" s="24" t="str">
        <f>+H22</f>
        <v>YTMING S.A.S</v>
      </c>
      <c r="P22" s="24"/>
      <c r="Q22" s="24"/>
      <c r="R22" s="24"/>
      <c r="S22" s="24"/>
      <c r="T22" s="24"/>
      <c r="U22" s="24"/>
      <c r="V22" s="263" t="str">
        <f>+H22</f>
        <v>YTMING S.A.S</v>
      </c>
      <c r="BA22" s="118"/>
      <c r="BB22" s="2" t="s">
        <v>36</v>
      </c>
    </row>
    <row r="23" spans="1:54" ht="44.25" customHeight="1">
      <c r="A23" s="817"/>
      <c r="B23" s="819"/>
      <c r="C23" s="819"/>
      <c r="D23" s="819"/>
      <c r="E23" s="819"/>
      <c r="F23" s="819"/>
      <c r="G23" s="819"/>
      <c r="H23" s="822" t="s">
        <v>293</v>
      </c>
      <c r="I23" s="822"/>
      <c r="J23" s="262">
        <v>0.33</v>
      </c>
      <c r="K23" s="824" t="s">
        <v>37</v>
      </c>
      <c r="L23" s="824"/>
      <c r="M23" s="824"/>
      <c r="N23" s="262" t="s">
        <v>24</v>
      </c>
      <c r="O23" s="24" t="str">
        <f>+H23</f>
        <v>TLL ARQUITECTOS E INGENIEROS S.A.S</v>
      </c>
      <c r="P23" s="24"/>
      <c r="Q23" s="24" t="s">
        <v>38</v>
      </c>
      <c r="R23" s="24"/>
      <c r="S23" s="24"/>
      <c r="T23" s="24"/>
      <c r="U23" s="24"/>
      <c r="V23" s="263" t="str">
        <f>+H23</f>
        <v>TLL ARQUITECTOS E INGENIEROS S.A.S</v>
      </c>
      <c r="BA23" s="117"/>
    </row>
    <row r="24" spans="1:54" ht="20.100000000000001" customHeight="1">
      <c r="A24" s="817"/>
      <c r="B24" s="819"/>
      <c r="C24" s="819"/>
      <c r="D24" s="819"/>
      <c r="E24" s="819"/>
      <c r="F24" s="819"/>
      <c r="G24" s="819"/>
      <c r="H24" s="812"/>
      <c r="I24" s="812"/>
      <c r="J24" s="265"/>
      <c r="K24" s="813" t="s">
        <v>18</v>
      </c>
      <c r="L24" s="813"/>
      <c r="M24" s="813"/>
      <c r="N24" s="759" t="s">
        <v>6</v>
      </c>
      <c r="O24" s="24">
        <f>+H24</f>
        <v>0</v>
      </c>
      <c r="P24" s="24"/>
      <c r="Q24" s="24" t="s">
        <v>6</v>
      </c>
      <c r="R24" s="24"/>
      <c r="S24" s="24"/>
      <c r="T24" s="24"/>
      <c r="U24" s="24"/>
      <c r="V24" s="263">
        <f>+H24</f>
        <v>0</v>
      </c>
    </row>
    <row r="25" spans="1:54" ht="20.100000000000001" customHeight="1">
      <c r="A25" s="817"/>
      <c r="B25" s="819"/>
      <c r="C25" s="819"/>
      <c r="D25" s="819"/>
      <c r="E25" s="819"/>
      <c r="F25" s="819"/>
      <c r="G25" s="819"/>
      <c r="H25" s="814"/>
      <c r="I25" s="814"/>
      <c r="J25" s="264"/>
      <c r="K25" s="813"/>
      <c r="L25" s="813"/>
      <c r="M25" s="813"/>
      <c r="N25" s="760"/>
      <c r="O25" s="24">
        <f>+H25</f>
        <v>0</v>
      </c>
      <c r="P25" s="24"/>
      <c r="Q25" s="24" t="s">
        <v>26</v>
      </c>
      <c r="R25" s="24"/>
      <c r="S25" s="24"/>
      <c r="T25" s="24"/>
      <c r="U25" s="24"/>
      <c r="V25" s="263">
        <f>+H25</f>
        <v>0</v>
      </c>
    </row>
    <row r="26" spans="1:54" ht="23.25" customHeight="1">
      <c r="A26" s="817"/>
      <c r="B26" s="819"/>
      <c r="C26" s="819"/>
      <c r="D26" s="819"/>
      <c r="E26" s="819"/>
      <c r="F26" s="819"/>
      <c r="G26" s="819"/>
      <c r="H26" s="815" t="s">
        <v>39</v>
      </c>
      <c r="I26" s="815"/>
      <c r="J26" s="262">
        <f>+J21+J22+J23+J24+J25</f>
        <v>1</v>
      </c>
      <c r="K26" s="813"/>
      <c r="L26" s="813"/>
      <c r="M26" s="813"/>
      <c r="N26" s="550"/>
      <c r="O26" s="553"/>
      <c r="P26" s="553"/>
      <c r="Q26" s="553"/>
      <c r="R26" s="553"/>
      <c r="S26" s="553"/>
      <c r="T26" s="553"/>
      <c r="U26" s="24"/>
      <c r="V26" s="24"/>
      <c r="BA26" s="261">
        <v>0.5</v>
      </c>
      <c r="BB26" s="261"/>
    </row>
    <row r="27" spans="1:54" ht="110.25" customHeight="1">
      <c r="A27" s="260" t="s">
        <v>40</v>
      </c>
      <c r="B27" s="827" t="s">
        <v>121</v>
      </c>
      <c r="C27" s="726"/>
      <c r="D27" s="726"/>
      <c r="E27" s="726"/>
      <c r="F27" s="726"/>
      <c r="G27" s="727"/>
      <c r="H27" s="828" t="s">
        <v>87</v>
      </c>
      <c r="I27" s="729"/>
      <c r="J27" s="829">
        <v>684325699</v>
      </c>
      <c r="K27" s="731"/>
      <c r="L27" s="830">
        <f>J27/BB62</f>
        <v>526.40438384615379</v>
      </c>
      <c r="M27" s="733"/>
      <c r="N27" s="734"/>
      <c r="O27" s="24"/>
      <c r="P27" s="24"/>
      <c r="Q27" s="24"/>
      <c r="R27" s="24"/>
      <c r="S27" s="25"/>
      <c r="T27" s="24"/>
      <c r="U27" s="24"/>
      <c r="V27" s="24"/>
      <c r="BA27" s="259">
        <f>+L27*0.5</f>
        <v>263.2021919230769</v>
      </c>
      <c r="BB27" s="259"/>
    </row>
    <row r="28" spans="1:54" ht="23.25">
      <c r="A28" s="258"/>
      <c r="B28" s="257"/>
      <c r="C28" s="256"/>
      <c r="D28" s="256"/>
      <c r="E28" s="256"/>
      <c r="F28" s="255"/>
      <c r="G28" s="255"/>
      <c r="H28" s="254"/>
      <c r="I28" s="254"/>
      <c r="J28" s="254"/>
      <c r="K28" s="253"/>
      <c r="L28" s="252"/>
      <c r="M28" s="252"/>
      <c r="N28" s="252"/>
      <c r="S28" s="8"/>
      <c r="BA28" s="251" t="s">
        <v>74</v>
      </c>
      <c r="BB28" s="251" t="s">
        <v>75</v>
      </c>
    </row>
    <row r="29" spans="1:54" ht="23.25">
      <c r="A29" s="831" t="s">
        <v>41</v>
      </c>
      <c r="B29" s="831"/>
      <c r="C29" s="831"/>
      <c r="D29" s="831"/>
      <c r="E29" s="831"/>
      <c r="F29" s="831"/>
      <c r="G29" s="831"/>
      <c r="H29" s="831"/>
      <c r="I29" s="831"/>
      <c r="J29" s="831"/>
      <c r="K29" s="831"/>
      <c r="L29" s="831"/>
      <c r="M29" s="831"/>
      <c r="N29" s="831"/>
      <c r="BA29" s="215">
        <v>1990</v>
      </c>
      <c r="BB29" s="214">
        <v>41025</v>
      </c>
    </row>
    <row r="30" spans="1:54" ht="29.25" customHeight="1">
      <c r="A30" s="820" t="s">
        <v>42</v>
      </c>
      <c r="B30" s="820"/>
      <c r="C30" s="820"/>
      <c r="D30" s="820"/>
      <c r="E30" s="820"/>
      <c r="F30" s="820"/>
      <c r="G30" s="820"/>
      <c r="H30" s="820"/>
      <c r="I30" s="820"/>
      <c r="J30" s="820"/>
      <c r="K30" s="820"/>
      <c r="L30" s="820"/>
      <c r="M30" s="820"/>
      <c r="N30" s="820"/>
      <c r="BA30" s="215">
        <v>1991</v>
      </c>
      <c r="BB30" s="214">
        <v>51716</v>
      </c>
    </row>
    <row r="31" spans="1:54" ht="286.5" customHeight="1">
      <c r="A31" s="832" t="s">
        <v>133</v>
      </c>
      <c r="B31" s="832"/>
      <c r="C31" s="832"/>
      <c r="D31" s="832"/>
      <c r="E31" s="832"/>
      <c r="F31" s="832"/>
      <c r="G31" s="832"/>
      <c r="H31" s="833" t="s">
        <v>134</v>
      </c>
      <c r="I31" s="833"/>
      <c r="J31" s="833"/>
      <c r="K31" s="833"/>
      <c r="L31" s="833"/>
      <c r="M31" s="833"/>
      <c r="N31" s="833"/>
      <c r="S31" s="11"/>
      <c r="T31" s="560"/>
      <c r="BA31" s="215">
        <v>1993</v>
      </c>
      <c r="BB31" s="214">
        <v>81510</v>
      </c>
    </row>
    <row r="32" spans="1:54" s="61" customFormat="1" ht="63.75" customHeight="1" thickBot="1">
      <c r="A32" s="250" t="s">
        <v>119</v>
      </c>
      <c r="B32" s="250" t="s">
        <v>43</v>
      </c>
      <c r="C32" s="248" t="s">
        <v>44</v>
      </c>
      <c r="D32" s="248" t="s">
        <v>45</v>
      </c>
      <c r="E32" s="248" t="s">
        <v>46</v>
      </c>
      <c r="F32" s="249" t="s">
        <v>86</v>
      </c>
      <c r="G32" s="248" t="s">
        <v>47</v>
      </c>
      <c r="H32" s="248" t="s">
        <v>48</v>
      </c>
      <c r="I32" s="248" t="s">
        <v>79</v>
      </c>
      <c r="J32" s="248" t="s">
        <v>49</v>
      </c>
      <c r="K32" s="248" t="s">
        <v>50</v>
      </c>
      <c r="L32" s="248" t="s">
        <v>51</v>
      </c>
      <c r="M32" s="248" t="s">
        <v>52</v>
      </c>
      <c r="N32" s="248" t="s">
        <v>18</v>
      </c>
      <c r="O32" s="59"/>
      <c r="P32" s="59"/>
      <c r="Q32" s="15">
        <f>L27/2</f>
        <v>263.2021919230769</v>
      </c>
      <c r="R32" s="15" t="s">
        <v>53</v>
      </c>
      <c r="S32" s="12"/>
      <c r="T32" s="560"/>
      <c r="BA32" s="215">
        <v>1994</v>
      </c>
      <c r="BB32" s="214">
        <v>98700</v>
      </c>
    </row>
    <row r="33" spans="1:55" ht="101.25" customHeight="1" thickBot="1">
      <c r="A33" s="770" t="s">
        <v>299</v>
      </c>
      <c r="B33" s="768">
        <v>1</v>
      </c>
      <c r="C33" s="245">
        <v>85</v>
      </c>
      <c r="D33" s="772" t="s">
        <v>244</v>
      </c>
      <c r="E33" s="774" t="s">
        <v>301</v>
      </c>
      <c r="F33" s="759" t="s">
        <v>6</v>
      </c>
      <c r="G33" s="759" t="s">
        <v>6</v>
      </c>
      <c r="H33" s="241" t="s">
        <v>300</v>
      </c>
      <c r="I33" s="776">
        <v>41639</v>
      </c>
      <c r="J33" s="778">
        <v>42124</v>
      </c>
      <c r="K33" s="780">
        <v>2247.2399999999998</v>
      </c>
      <c r="L33" s="858">
        <v>0.6</v>
      </c>
      <c r="M33" s="802">
        <f>IF(AND(F33="CUMPLE",G33="CUMPLE"),(K33*L33),0)</f>
        <v>1348.3439999999998</v>
      </c>
      <c r="N33" s="759"/>
      <c r="O33" s="4"/>
      <c r="P33" s="4"/>
      <c r="Q33" s="16" t="str">
        <f>+IF(OR(N33="CUMPLE")*AND(M33&gt;=$Q$32),"CUMPLE","NO CUMPLE")</f>
        <v>NO CUMPLE</v>
      </c>
      <c r="R33" s="4"/>
      <c r="S33" s="12"/>
      <c r="U33" s="17">
        <v>2020</v>
      </c>
      <c r="V33" s="20">
        <v>877803</v>
      </c>
      <c r="BA33" s="215">
        <v>1996</v>
      </c>
      <c r="BB33" s="214">
        <v>142125</v>
      </c>
    </row>
    <row r="34" spans="1:55" ht="106.5" customHeight="1" thickBot="1">
      <c r="A34" s="771"/>
      <c r="B34" s="769"/>
      <c r="C34" s="245">
        <v>3</v>
      </c>
      <c r="D34" s="773"/>
      <c r="E34" s="775"/>
      <c r="F34" s="550"/>
      <c r="G34" s="550"/>
      <c r="H34" s="241" t="s">
        <v>297</v>
      </c>
      <c r="I34" s="777"/>
      <c r="J34" s="779"/>
      <c r="K34" s="781"/>
      <c r="L34" s="859"/>
      <c r="M34" s="803"/>
      <c r="N34" s="550"/>
      <c r="O34" s="4"/>
      <c r="P34" s="4"/>
      <c r="Q34" s="16"/>
      <c r="R34" s="4"/>
      <c r="S34" s="12"/>
      <c r="U34" s="17"/>
      <c r="V34" s="20"/>
      <c r="BA34" s="230" t="s">
        <v>6</v>
      </c>
      <c r="BB34" s="214"/>
    </row>
    <row r="35" spans="1:55" ht="132.75" customHeight="1" thickBot="1">
      <c r="A35" s="247" t="s">
        <v>299</v>
      </c>
      <c r="B35" s="246">
        <v>2</v>
      </c>
      <c r="C35" s="245">
        <v>4</v>
      </c>
      <c r="D35" s="290" t="s">
        <v>244</v>
      </c>
      <c r="E35" s="243" t="s">
        <v>298</v>
      </c>
      <c r="F35" s="289" t="s">
        <v>6</v>
      </c>
      <c r="G35" s="289" t="s">
        <v>6</v>
      </c>
      <c r="H35" s="241" t="s">
        <v>297</v>
      </c>
      <c r="I35" s="241">
        <v>41660</v>
      </c>
      <c r="J35" s="240">
        <v>41932</v>
      </c>
      <c r="K35" s="239">
        <v>1007.57</v>
      </c>
      <c r="L35" s="238">
        <v>0.25</v>
      </c>
      <c r="M35" s="279">
        <f>IF(AND(F35="CUMPLE",G35="CUMPLE"),(K35*L35),0)</f>
        <v>251.89250000000001</v>
      </c>
      <c r="N35" s="204"/>
      <c r="O35" s="4"/>
      <c r="P35" s="4"/>
      <c r="Q35" s="16" t="str">
        <f>+IF(OR(N35="CUMPLE")*AND(M35&gt;=$Q$32),"CUMPLE","NO CUMPLE")</f>
        <v>NO CUMPLE</v>
      </c>
      <c r="R35" s="4"/>
      <c r="S35" s="12"/>
      <c r="U35" s="17">
        <v>2019</v>
      </c>
      <c r="V35" s="20">
        <v>828116</v>
      </c>
      <c r="BA35" s="215">
        <v>1997</v>
      </c>
      <c r="BB35" s="214">
        <v>172005</v>
      </c>
    </row>
    <row r="36" spans="1:55" ht="170.25" customHeight="1" thickBot="1">
      <c r="A36" s="288" t="s">
        <v>296</v>
      </c>
      <c r="B36" s="173">
        <v>3</v>
      </c>
      <c r="C36" s="174">
        <v>27</v>
      </c>
      <c r="D36" s="287" t="s">
        <v>295</v>
      </c>
      <c r="E36" s="487" t="s">
        <v>294</v>
      </c>
      <c r="F36" s="286" t="s">
        <v>6</v>
      </c>
      <c r="G36" s="286" t="s">
        <v>26</v>
      </c>
      <c r="H36" s="285" t="s">
        <v>293</v>
      </c>
      <c r="I36" s="285">
        <v>39122</v>
      </c>
      <c r="J36" s="284">
        <v>40169</v>
      </c>
      <c r="K36" s="283">
        <v>1267.17</v>
      </c>
      <c r="L36" s="282">
        <v>1</v>
      </c>
      <c r="M36" s="279">
        <f>IF(AND(F36="CUMPLE",G36="CUMPLE"),(K36*L36),0)</f>
        <v>0</v>
      </c>
      <c r="N36" s="281"/>
      <c r="O36" s="4"/>
      <c r="P36" s="4"/>
      <c r="Q36" s="16" t="str">
        <f>+IF(OR(N36="CUMPLE")*AND(M36&gt;=$Q$32),"CUMPLE","NO CUMPLE")</f>
        <v>NO CUMPLE</v>
      </c>
      <c r="R36" s="4"/>
      <c r="S36" s="12"/>
      <c r="U36" s="17">
        <v>2018</v>
      </c>
      <c r="V36" s="20">
        <v>781242</v>
      </c>
      <c r="BA36" s="215">
        <v>1998</v>
      </c>
      <c r="BB36" s="214">
        <v>203826</v>
      </c>
    </row>
    <row r="37" spans="1:55" ht="141" customHeight="1" thickBot="1">
      <c r="A37" s="247" t="s">
        <v>292</v>
      </c>
      <c r="B37" s="246">
        <v>4</v>
      </c>
      <c r="C37" s="245">
        <v>57</v>
      </c>
      <c r="D37" s="244" t="s">
        <v>148</v>
      </c>
      <c r="E37" s="243" t="s">
        <v>344</v>
      </c>
      <c r="F37" s="280" t="s">
        <v>6</v>
      </c>
      <c r="G37" s="280" t="s">
        <v>6</v>
      </c>
      <c r="H37" s="241" t="s">
        <v>148</v>
      </c>
      <c r="I37" s="241">
        <v>43861</v>
      </c>
      <c r="J37" s="240">
        <v>44773</v>
      </c>
      <c r="K37" s="239">
        <v>2935.86</v>
      </c>
      <c r="L37" s="238">
        <v>0.25</v>
      </c>
      <c r="M37" s="279">
        <f>IF(AND(F37="CUMPLE",G37="CUMPLE"),(K37*L37),0)</f>
        <v>733.96500000000003</v>
      </c>
      <c r="N37" s="230"/>
      <c r="O37" s="4"/>
      <c r="P37" s="4"/>
      <c r="Q37" s="16" t="str">
        <f>+IF(OR(N37="CUMPLE")*AND(M37&gt;=$Q$32),"CUMPLE","NO CUMPLE")</f>
        <v>NO CUMPLE</v>
      </c>
      <c r="R37" s="4"/>
      <c r="S37" s="12"/>
      <c r="U37" s="17">
        <v>2017</v>
      </c>
      <c r="V37" s="20">
        <v>737717</v>
      </c>
      <c r="BA37" s="215">
        <v>1999</v>
      </c>
      <c r="BB37" s="214">
        <v>236460</v>
      </c>
    </row>
    <row r="38" spans="1:55" ht="68.25" customHeight="1" thickBot="1">
      <c r="A38" s="718" t="s">
        <v>55</v>
      </c>
      <c r="B38" s="719"/>
      <c r="C38" s="719"/>
      <c r="D38" s="720"/>
      <c r="E38" s="825" t="s">
        <v>3</v>
      </c>
      <c r="F38" s="722"/>
      <c r="G38" s="722"/>
      <c r="H38" s="722"/>
      <c r="I38" s="722"/>
      <c r="J38" s="722"/>
      <c r="K38" s="722"/>
      <c r="L38" s="723"/>
      <c r="M38" s="825">
        <f>SUM(M33:M37)</f>
        <v>2334.2014999999997</v>
      </c>
      <c r="N38" s="723"/>
      <c r="O38" s="4"/>
      <c r="P38" s="4"/>
      <c r="Q38" s="16"/>
      <c r="R38" s="4"/>
      <c r="S38" s="12"/>
      <c r="U38" s="17"/>
      <c r="V38" s="20"/>
      <c r="BA38" s="224">
        <v>2002</v>
      </c>
      <c r="BB38" s="223">
        <v>309000</v>
      </c>
    </row>
    <row r="39" spans="1:55" ht="68.25" customHeight="1" thickBot="1">
      <c r="A39" s="564"/>
      <c r="B39" s="565"/>
      <c r="C39" s="565"/>
      <c r="D39" s="566"/>
      <c r="E39" s="825" t="s">
        <v>65</v>
      </c>
      <c r="F39" s="722"/>
      <c r="G39" s="722"/>
      <c r="H39" s="722"/>
      <c r="I39" s="722"/>
      <c r="J39" s="722"/>
      <c r="K39" s="722"/>
      <c r="L39" s="723"/>
      <c r="M39" s="826">
        <f>AVERAGEIF(M33:M37,"&gt;0")</f>
        <v>778.06716666666659</v>
      </c>
      <c r="N39" s="826"/>
      <c r="O39" s="4"/>
      <c r="P39" s="4"/>
      <c r="Q39" s="16"/>
      <c r="R39" s="4"/>
      <c r="S39" s="12"/>
      <c r="U39" s="17"/>
      <c r="V39" s="20"/>
      <c r="BA39" s="224">
        <v>2003</v>
      </c>
      <c r="BB39" s="223">
        <v>332000</v>
      </c>
    </row>
    <row r="40" spans="1:55" ht="180.75" customHeight="1" thickBot="1">
      <c r="A40" s="834" t="s">
        <v>54</v>
      </c>
      <c r="B40" s="708"/>
      <c r="C40" s="236">
        <f>+BA27</f>
        <v>263.2021919230769</v>
      </c>
      <c r="D40" s="835" t="str">
        <f>+E37</f>
        <v>REALIZAR LA INTERVENTORIA INTEGRAL A LA REHABILITACION DE LA PISTA Y CALLE DE RODAJE-ADECUACION DE LOS CANALES Y ZONAS DE SEGURIDAD Y MANTENIMIENTO RUTINARIO DE LAS AREAS LADO AIRE Y LADO TIERRA DEL AEROPUERTO PALONEGRO DE BUCARAMANGA SANTANDER</v>
      </c>
      <c r="E40" s="710"/>
      <c r="F40" s="230" t="str">
        <f t="shared" ref="F40:M40" si="0">+F37</f>
        <v>CUMPLE</v>
      </c>
      <c r="G40" s="230" t="str">
        <f t="shared" si="0"/>
        <v>CUMPLE</v>
      </c>
      <c r="H40" s="278" t="str">
        <f>+H37</f>
        <v>AEROCIVIL</v>
      </c>
      <c r="I40" s="234">
        <f t="shared" si="0"/>
        <v>43861</v>
      </c>
      <c r="J40" s="234">
        <f t="shared" si="0"/>
        <v>44773</v>
      </c>
      <c r="K40" s="233">
        <f t="shared" si="0"/>
        <v>2935.86</v>
      </c>
      <c r="L40" s="232">
        <f t="shared" si="0"/>
        <v>0.25</v>
      </c>
      <c r="M40" s="231">
        <f t="shared" si="0"/>
        <v>733.96500000000003</v>
      </c>
      <c r="N40" s="230" t="str">
        <f>+IF(M40&gt;=C40,"CUMPLE","NO CUMPLE")</f>
        <v>CUMPLE</v>
      </c>
      <c r="O40" s="26"/>
      <c r="P40" s="4"/>
      <c r="Q40" s="16" t="str">
        <f>+IF(OR(N40="CUMPLE")*AND(M40&gt;=$Q$32),"CUMPLE","NO CUMPLE")</f>
        <v>CUMPLE</v>
      </c>
      <c r="R40" s="4"/>
      <c r="S40" s="12"/>
      <c r="U40" s="17">
        <v>2016</v>
      </c>
      <c r="V40" s="20">
        <v>689455</v>
      </c>
      <c r="BA40" s="224">
        <v>2004</v>
      </c>
      <c r="BB40" s="223">
        <v>358000</v>
      </c>
    </row>
    <row r="41" spans="1:55" ht="27" thickBot="1">
      <c r="A41" s="229"/>
      <c r="B41" s="229"/>
      <c r="C41" s="229"/>
      <c r="D41" s="229"/>
      <c r="E41" s="229"/>
      <c r="F41" s="229"/>
      <c r="G41" s="229"/>
      <c r="H41" s="229"/>
      <c r="I41" s="229"/>
      <c r="J41" s="229"/>
      <c r="K41" s="229"/>
      <c r="L41" s="229"/>
      <c r="M41" s="228"/>
      <c r="N41" s="225"/>
      <c r="O41" s="5"/>
      <c r="P41" s="4"/>
      <c r="Q41" s="4"/>
      <c r="R41" s="4"/>
      <c r="S41" s="4"/>
      <c r="U41" s="17">
        <v>2012</v>
      </c>
      <c r="V41" s="20">
        <v>566700</v>
      </c>
      <c r="BA41" s="224">
        <v>2005</v>
      </c>
      <c r="BB41" s="223">
        <v>381500</v>
      </c>
    </row>
    <row r="42" spans="1:55" ht="409.6" customHeight="1" thickBot="1">
      <c r="A42" s="836"/>
      <c r="B42" s="712"/>
      <c r="C42" s="712"/>
      <c r="D42" s="712"/>
      <c r="E42" s="712"/>
      <c r="F42" s="712"/>
      <c r="G42" s="712"/>
      <c r="H42" s="712"/>
      <c r="I42" s="712"/>
      <c r="J42" s="712"/>
      <c r="K42" s="712"/>
      <c r="L42" s="712"/>
      <c r="M42" s="712"/>
      <c r="N42" s="713"/>
      <c r="O42" s="5"/>
      <c r="P42" s="4"/>
      <c r="Q42" s="4"/>
      <c r="R42" s="4"/>
      <c r="S42" s="4"/>
      <c r="U42" s="17"/>
      <c r="V42" s="20"/>
      <c r="BA42" s="224"/>
      <c r="BB42" s="223"/>
    </row>
    <row r="43" spans="1:55" ht="39" customHeight="1" thickBot="1">
      <c r="A43" s="837" t="s">
        <v>109</v>
      </c>
      <c r="B43" s="837"/>
      <c r="C43" s="837"/>
      <c r="D43" s="837"/>
      <c r="E43" s="837"/>
      <c r="F43" s="837"/>
      <c r="G43" s="837"/>
      <c r="H43" s="837"/>
      <c r="I43" s="837"/>
      <c r="J43" s="837"/>
      <c r="K43" s="837"/>
      <c r="L43" s="838" t="s">
        <v>56</v>
      </c>
      <c r="M43" s="838"/>
      <c r="N43" s="838"/>
      <c r="U43" s="17">
        <v>2008</v>
      </c>
      <c r="V43" s="20">
        <v>461500</v>
      </c>
      <c r="BA43" s="224">
        <v>2006</v>
      </c>
      <c r="BB43" s="223">
        <v>408000</v>
      </c>
    </row>
    <row r="44" spans="1:55" ht="268.5" customHeight="1" thickBot="1">
      <c r="A44" s="839" t="s">
        <v>110</v>
      </c>
      <c r="B44" s="839"/>
      <c r="C44" s="839"/>
      <c r="D44" s="839"/>
      <c r="E44" s="839"/>
      <c r="F44" s="839"/>
      <c r="G44" s="839"/>
      <c r="H44" s="839"/>
      <c r="I44" s="839"/>
      <c r="J44" s="839"/>
      <c r="K44" s="839"/>
      <c r="L44" s="840" t="s">
        <v>6</v>
      </c>
      <c r="M44" s="840"/>
      <c r="N44" s="840"/>
      <c r="U44" s="17">
        <v>2007</v>
      </c>
      <c r="V44" s="20">
        <v>433700</v>
      </c>
      <c r="BA44" s="224">
        <v>2007</v>
      </c>
      <c r="BB44" s="223">
        <v>433700</v>
      </c>
      <c r="BC44" s="2" t="s">
        <v>108</v>
      </c>
    </row>
    <row r="45" spans="1:55" ht="18.75" thickBot="1">
      <c r="A45" s="227"/>
      <c r="B45" s="226"/>
      <c r="C45" s="226"/>
      <c r="D45" s="226"/>
      <c r="E45" s="226"/>
      <c r="F45" s="226"/>
      <c r="G45" s="226"/>
      <c r="H45" s="226"/>
      <c r="I45" s="226"/>
      <c r="J45" s="226"/>
      <c r="K45" s="226"/>
      <c r="L45" s="226"/>
      <c r="M45" s="226"/>
      <c r="N45" s="225"/>
      <c r="O45" s="5"/>
      <c r="P45" s="4"/>
      <c r="Q45" s="4"/>
      <c r="R45" s="4"/>
      <c r="S45" s="4"/>
      <c r="U45" s="17">
        <v>2009</v>
      </c>
      <c r="V45" s="20">
        <v>496900</v>
      </c>
      <c r="BA45" s="224">
        <v>2008</v>
      </c>
      <c r="BB45" s="223">
        <v>461500</v>
      </c>
    </row>
    <row r="46" spans="1:55" ht="26.25" customHeight="1" thickBot="1">
      <c r="A46" s="831" t="s">
        <v>106</v>
      </c>
      <c r="B46" s="831"/>
      <c r="C46" s="831"/>
      <c r="D46" s="831"/>
      <c r="E46" s="831"/>
      <c r="F46" s="831"/>
      <c r="G46" s="831"/>
      <c r="H46" s="831"/>
      <c r="I46" s="831"/>
      <c r="J46" s="831"/>
      <c r="K46" s="831"/>
      <c r="L46" s="831"/>
      <c r="M46" s="831"/>
      <c r="N46" s="831"/>
      <c r="O46" s="4"/>
      <c r="P46" s="4"/>
      <c r="Q46" s="4"/>
      <c r="R46" s="4"/>
      <c r="S46" s="4"/>
      <c r="U46" s="17">
        <v>2011</v>
      </c>
      <c r="V46" s="20">
        <v>535600</v>
      </c>
      <c r="BA46" s="224">
        <v>2009</v>
      </c>
      <c r="BB46" s="223">
        <v>496900</v>
      </c>
    </row>
    <row r="47" spans="1:55" ht="36.75" customHeight="1" thickBot="1">
      <c r="A47" s="841" t="s">
        <v>107</v>
      </c>
      <c r="B47" s="841"/>
      <c r="C47" s="841"/>
      <c r="D47" s="841"/>
      <c r="E47" s="841"/>
      <c r="F47" s="841"/>
      <c r="G47" s="841"/>
      <c r="H47" s="841"/>
      <c r="I47" s="841"/>
      <c r="J47" s="841"/>
      <c r="K47" s="841"/>
      <c r="L47" s="838" t="s">
        <v>56</v>
      </c>
      <c r="M47" s="838"/>
      <c r="N47" s="838"/>
      <c r="O47" s="4"/>
      <c r="P47" s="4"/>
      <c r="Q47" s="4"/>
      <c r="R47" s="4"/>
      <c r="S47" s="4"/>
      <c r="U47" s="17"/>
      <c r="V47" s="20"/>
      <c r="BA47" s="224">
        <v>2010</v>
      </c>
      <c r="BB47" s="223">
        <v>515000</v>
      </c>
    </row>
    <row r="48" spans="1:55" ht="135" customHeight="1" thickBot="1">
      <c r="A48" s="842" t="s">
        <v>111</v>
      </c>
      <c r="B48" s="842"/>
      <c r="C48" s="842"/>
      <c r="D48" s="842"/>
      <c r="E48" s="842"/>
      <c r="F48" s="842"/>
      <c r="G48" s="842"/>
      <c r="H48" s="842"/>
      <c r="I48" s="842"/>
      <c r="J48" s="842"/>
      <c r="K48" s="842"/>
      <c r="L48" s="843">
        <v>5</v>
      </c>
      <c r="M48" s="843"/>
      <c r="N48" s="843"/>
      <c r="O48" s="5"/>
      <c r="P48" s="4"/>
      <c r="Q48" s="4"/>
      <c r="R48" s="4"/>
      <c r="S48" s="4"/>
      <c r="U48" s="17">
        <v>2010</v>
      </c>
      <c r="V48" s="20">
        <v>515000</v>
      </c>
      <c r="BA48" s="215">
        <v>2011</v>
      </c>
      <c r="BB48" s="214">
        <v>535600</v>
      </c>
    </row>
    <row r="49" spans="1:57" ht="123" customHeight="1" thickBot="1">
      <c r="A49" s="842" t="s">
        <v>112</v>
      </c>
      <c r="B49" s="842"/>
      <c r="C49" s="842"/>
      <c r="D49" s="842"/>
      <c r="E49" s="842"/>
      <c r="F49" s="842"/>
      <c r="G49" s="842"/>
      <c r="H49" s="842"/>
      <c r="I49" s="842"/>
      <c r="J49" s="842"/>
      <c r="K49" s="842"/>
      <c r="L49" s="843">
        <v>5</v>
      </c>
      <c r="M49" s="843"/>
      <c r="N49" s="843"/>
      <c r="O49" s="5"/>
      <c r="P49" s="4"/>
      <c r="Q49" s="4"/>
      <c r="R49" s="4"/>
      <c r="S49" s="4"/>
      <c r="U49" s="17">
        <v>2010</v>
      </c>
      <c r="V49" s="20">
        <v>515000</v>
      </c>
      <c r="BA49" s="215">
        <v>2012</v>
      </c>
      <c r="BB49" s="214">
        <v>566700</v>
      </c>
    </row>
    <row r="50" spans="1:57" ht="30.75" thickBot="1">
      <c r="A50" s="219"/>
      <c r="B50" s="220"/>
      <c r="C50" s="219"/>
      <c r="D50" s="219"/>
      <c r="E50" s="219"/>
      <c r="F50" s="219"/>
      <c r="G50" s="219"/>
      <c r="H50" s="218"/>
      <c r="I50" s="218"/>
      <c r="J50" s="218"/>
      <c r="K50" s="217"/>
      <c r="L50" s="216"/>
      <c r="M50" s="216"/>
      <c r="N50" s="216"/>
      <c r="S50" s="8"/>
      <c r="U50" s="17">
        <v>2006</v>
      </c>
      <c r="V50" s="20">
        <v>408000</v>
      </c>
      <c r="BA50" s="215">
        <v>2013</v>
      </c>
      <c r="BB50" s="214">
        <v>589500</v>
      </c>
    </row>
    <row r="51" spans="1:57" ht="28.5" customHeight="1" thickBot="1">
      <c r="A51" s="831" t="s">
        <v>64</v>
      </c>
      <c r="B51" s="831"/>
      <c r="C51" s="831"/>
      <c r="D51" s="831"/>
      <c r="E51" s="831"/>
      <c r="F51" s="831"/>
      <c r="G51" s="831"/>
      <c r="H51" s="831"/>
      <c r="I51" s="831"/>
      <c r="J51" s="831"/>
      <c r="K51" s="831"/>
      <c r="L51" s="831"/>
      <c r="M51" s="831"/>
      <c r="N51" s="831"/>
      <c r="U51" s="17">
        <v>2005</v>
      </c>
      <c r="V51" s="20">
        <v>381500</v>
      </c>
      <c r="BA51" s="215">
        <v>2014</v>
      </c>
      <c r="BB51" s="214">
        <v>616000</v>
      </c>
    </row>
    <row r="52" spans="1:57" ht="51.75" customHeight="1" thickBot="1">
      <c r="A52" s="842" t="s">
        <v>113</v>
      </c>
      <c r="B52" s="842"/>
      <c r="C52" s="842"/>
      <c r="D52" s="842"/>
      <c r="E52" s="842"/>
      <c r="F52" s="842"/>
      <c r="G52" s="842"/>
      <c r="H52" s="842"/>
      <c r="I52" s="842"/>
      <c r="J52" s="842"/>
      <c r="K52" s="842"/>
      <c r="L52" s="838" t="s">
        <v>56</v>
      </c>
      <c r="M52" s="838"/>
      <c r="N52" s="838"/>
      <c r="O52" s="9"/>
      <c r="P52" s="10"/>
      <c r="U52" s="17">
        <v>2004</v>
      </c>
      <c r="V52" s="20">
        <v>358000</v>
      </c>
      <c r="BA52" s="215">
        <v>2015</v>
      </c>
      <c r="BB52" s="214">
        <v>644350</v>
      </c>
    </row>
    <row r="53" spans="1:57" ht="132.75" customHeight="1" thickBot="1">
      <c r="A53" s="842"/>
      <c r="B53" s="842"/>
      <c r="C53" s="842"/>
      <c r="D53" s="842"/>
      <c r="E53" s="842"/>
      <c r="F53" s="842"/>
      <c r="G53" s="842"/>
      <c r="H53" s="842"/>
      <c r="I53" s="842"/>
      <c r="J53" s="842"/>
      <c r="K53" s="842"/>
      <c r="L53" s="843">
        <v>1</v>
      </c>
      <c r="M53" s="843"/>
      <c r="N53" s="843"/>
      <c r="O53" s="9"/>
      <c r="P53" s="10"/>
      <c r="U53" s="17">
        <v>2003</v>
      </c>
      <c r="V53" s="20">
        <v>332000</v>
      </c>
      <c r="BA53" s="215">
        <v>2016</v>
      </c>
      <c r="BB53" s="214">
        <v>689455</v>
      </c>
    </row>
    <row r="54" spans="1:57" ht="36.75" customHeight="1" thickBot="1">
      <c r="A54" s="221"/>
      <c r="B54" s="222"/>
      <c r="C54" s="221"/>
      <c r="D54" s="221"/>
      <c r="E54" s="221"/>
      <c r="F54" s="221"/>
      <c r="G54" s="221"/>
      <c r="H54" s="221"/>
      <c r="I54" s="221"/>
      <c r="J54" s="221"/>
      <c r="K54" s="221"/>
      <c r="L54" s="221"/>
      <c r="M54" s="221"/>
      <c r="N54" s="221"/>
      <c r="O54" s="9"/>
      <c r="P54" s="10"/>
      <c r="U54" s="17">
        <v>2000</v>
      </c>
      <c r="V54" s="20">
        <v>260100</v>
      </c>
      <c r="BA54" s="215">
        <v>2017</v>
      </c>
      <c r="BB54" s="214">
        <v>737717</v>
      </c>
    </row>
    <row r="55" spans="1:57" ht="30.75" customHeight="1" thickBot="1">
      <c r="A55" s="831" t="s">
        <v>238</v>
      </c>
      <c r="B55" s="831"/>
      <c r="C55" s="831"/>
      <c r="D55" s="831"/>
      <c r="E55" s="831"/>
      <c r="F55" s="831"/>
      <c r="G55" s="831"/>
      <c r="H55" s="831"/>
      <c r="I55" s="831"/>
      <c r="J55" s="831"/>
      <c r="K55" s="831"/>
      <c r="L55" s="831"/>
      <c r="M55" s="831"/>
      <c r="N55" s="831"/>
      <c r="O55" s="9"/>
      <c r="P55" s="10"/>
      <c r="U55" s="17">
        <v>1999</v>
      </c>
      <c r="V55" s="20">
        <v>236438</v>
      </c>
      <c r="BA55" s="215">
        <v>2018</v>
      </c>
      <c r="BB55" s="214">
        <v>781242</v>
      </c>
      <c r="BD55" s="2" t="s">
        <v>68</v>
      </c>
      <c r="BE55" s="10" t="s">
        <v>69</v>
      </c>
    </row>
    <row r="56" spans="1:57" ht="33.75" customHeight="1" thickBot="1">
      <c r="A56" s="814" t="s">
        <v>57</v>
      </c>
      <c r="B56" s="814"/>
      <c r="C56" s="844" t="s">
        <v>58</v>
      </c>
      <c r="D56" s="844"/>
      <c r="E56" s="844"/>
      <c r="F56" s="844"/>
      <c r="G56" s="844"/>
      <c r="H56" s="844"/>
      <c r="I56" s="844"/>
      <c r="J56" s="844"/>
      <c r="K56" s="844"/>
      <c r="L56" s="843">
        <v>20</v>
      </c>
      <c r="M56" s="843"/>
      <c r="N56" s="843"/>
      <c r="O56" s="6"/>
      <c r="P56" s="10"/>
      <c r="U56" s="17">
        <v>1998</v>
      </c>
      <c r="V56" s="20">
        <v>203825</v>
      </c>
      <c r="BA56" s="215">
        <v>2019</v>
      </c>
      <c r="BB56" s="214">
        <v>828116</v>
      </c>
      <c r="BC56" s="49" t="str">
        <f>+H21</f>
        <v>PC INTERVENTORES S.A.S</v>
      </c>
      <c r="BD56" s="2" t="s">
        <v>70</v>
      </c>
      <c r="BE56" s="2" t="s">
        <v>71</v>
      </c>
    </row>
    <row r="57" spans="1:57" ht="33.75" customHeight="1" thickBot="1">
      <c r="A57" s="814"/>
      <c r="B57" s="814"/>
      <c r="C57" s="844" t="s">
        <v>59</v>
      </c>
      <c r="D57" s="844"/>
      <c r="E57" s="844"/>
      <c r="F57" s="844"/>
      <c r="G57" s="844"/>
      <c r="H57" s="844"/>
      <c r="I57" s="844"/>
      <c r="J57" s="844"/>
      <c r="K57" s="844"/>
      <c r="L57" s="843"/>
      <c r="M57" s="843"/>
      <c r="N57" s="843"/>
      <c r="O57" s="6"/>
      <c r="P57" s="10"/>
      <c r="U57" s="17">
        <v>1997</v>
      </c>
      <c r="V57" s="20">
        <v>172005</v>
      </c>
      <c r="BA57" s="215">
        <v>2019</v>
      </c>
      <c r="BB57" s="214">
        <v>828116</v>
      </c>
      <c r="BC57" s="49" t="str">
        <f>+H22</f>
        <v>YTMING S.A.S</v>
      </c>
      <c r="BD57" s="50">
        <v>45180</v>
      </c>
      <c r="BE57" s="2" t="s">
        <v>71</v>
      </c>
    </row>
    <row r="58" spans="1:57" ht="31.5" customHeight="1" thickBot="1">
      <c r="A58" s="814"/>
      <c r="B58" s="814"/>
      <c r="C58" s="844" t="s">
        <v>60</v>
      </c>
      <c r="D58" s="844"/>
      <c r="E58" s="844"/>
      <c r="F58" s="844"/>
      <c r="G58" s="844"/>
      <c r="H58" s="844"/>
      <c r="I58" s="844"/>
      <c r="J58" s="844"/>
      <c r="K58" s="844"/>
      <c r="L58" s="843"/>
      <c r="M58" s="843"/>
      <c r="N58" s="843"/>
      <c r="O58" s="6"/>
      <c r="P58" s="10"/>
      <c r="U58" s="17">
        <v>1996</v>
      </c>
      <c r="V58" s="20">
        <v>142125</v>
      </c>
      <c r="BA58" s="215">
        <v>2020</v>
      </c>
      <c r="BB58" s="214">
        <v>877803</v>
      </c>
    </row>
    <row r="59" spans="1:57" ht="32.25" customHeight="1" thickBot="1">
      <c r="A59" s="814"/>
      <c r="B59" s="814"/>
      <c r="C59" s="844" t="s">
        <v>61</v>
      </c>
      <c r="D59" s="844"/>
      <c r="E59" s="844"/>
      <c r="F59" s="844"/>
      <c r="G59" s="844"/>
      <c r="H59" s="844"/>
      <c r="I59" s="844"/>
      <c r="J59" s="844"/>
      <c r="K59" s="844"/>
      <c r="L59" s="843"/>
      <c r="M59" s="843"/>
      <c r="N59" s="843"/>
      <c r="O59" s="6"/>
      <c r="P59" s="10"/>
      <c r="U59" s="17">
        <v>1995</v>
      </c>
      <c r="V59" s="20">
        <v>118934</v>
      </c>
      <c r="BA59" s="215">
        <v>2021</v>
      </c>
      <c r="BB59" s="214">
        <v>908526</v>
      </c>
    </row>
    <row r="60" spans="1:57" ht="30" customHeight="1" thickBot="1">
      <c r="A60" s="814" t="s">
        <v>62</v>
      </c>
      <c r="B60" s="814"/>
      <c r="C60" s="844" t="s">
        <v>124</v>
      </c>
      <c r="D60" s="844"/>
      <c r="E60" s="844"/>
      <c r="F60" s="844"/>
      <c r="G60" s="844"/>
      <c r="H60" s="844"/>
      <c r="I60" s="844"/>
      <c r="J60" s="844"/>
      <c r="K60" s="844"/>
      <c r="L60" s="843"/>
      <c r="M60" s="843"/>
      <c r="N60" s="843"/>
      <c r="O60" s="6"/>
      <c r="P60" s="10"/>
      <c r="U60" s="17">
        <v>1994</v>
      </c>
      <c r="V60" s="20">
        <v>98700</v>
      </c>
      <c r="BA60" s="215">
        <v>2022</v>
      </c>
      <c r="BB60" s="214">
        <v>1000000</v>
      </c>
    </row>
    <row r="61" spans="1:57" ht="30.75" thickBot="1">
      <c r="A61" s="219"/>
      <c r="B61" s="220"/>
      <c r="C61" s="219"/>
      <c r="D61" s="219"/>
      <c r="E61" s="219"/>
      <c r="F61" s="219"/>
      <c r="G61" s="219"/>
      <c r="H61" s="218"/>
      <c r="I61" s="218"/>
      <c r="J61" s="218"/>
      <c r="K61" s="217"/>
      <c r="L61" s="216"/>
      <c r="M61" s="216"/>
      <c r="N61" s="216"/>
      <c r="S61" s="8"/>
      <c r="U61" s="17">
        <v>2006</v>
      </c>
      <c r="V61" s="20">
        <v>408000</v>
      </c>
      <c r="BA61" s="215">
        <v>2023</v>
      </c>
      <c r="BB61" s="214">
        <v>1160000</v>
      </c>
    </row>
    <row r="62" spans="1:57" ht="28.5" customHeight="1" thickBot="1">
      <c r="A62" s="831" t="s">
        <v>118</v>
      </c>
      <c r="B62" s="831"/>
      <c r="C62" s="831"/>
      <c r="D62" s="831"/>
      <c r="E62" s="831"/>
      <c r="F62" s="831"/>
      <c r="G62" s="831"/>
      <c r="H62" s="831"/>
      <c r="I62" s="831"/>
      <c r="J62" s="831"/>
      <c r="K62" s="831"/>
      <c r="L62" s="831"/>
      <c r="M62" s="831"/>
      <c r="N62" s="831"/>
      <c r="U62" s="17">
        <v>2005</v>
      </c>
      <c r="V62" s="20">
        <v>381500</v>
      </c>
      <c r="BA62" s="215">
        <v>2024</v>
      </c>
      <c r="BB62" s="214">
        <v>1300000</v>
      </c>
    </row>
    <row r="63" spans="1:57" ht="63.75" customHeight="1" thickBot="1">
      <c r="A63" s="842" t="s">
        <v>114</v>
      </c>
      <c r="B63" s="842"/>
      <c r="C63" s="842"/>
      <c r="D63" s="842"/>
      <c r="E63" s="842"/>
      <c r="F63" s="842"/>
      <c r="G63" s="842"/>
      <c r="H63" s="842"/>
      <c r="I63" s="842"/>
      <c r="J63" s="842"/>
      <c r="K63" s="842"/>
      <c r="L63" s="838" t="s">
        <v>56</v>
      </c>
      <c r="M63" s="838"/>
      <c r="N63" s="838"/>
      <c r="O63" s="9"/>
      <c r="P63" s="10"/>
      <c r="U63" s="17">
        <v>2004</v>
      </c>
      <c r="V63" s="20">
        <v>358000</v>
      </c>
    </row>
    <row r="64" spans="1:57" ht="324" customHeight="1" thickBot="1">
      <c r="A64" s="842"/>
      <c r="B64" s="842"/>
      <c r="C64" s="842"/>
      <c r="D64" s="842"/>
      <c r="E64" s="842"/>
      <c r="F64" s="842"/>
      <c r="G64" s="842"/>
      <c r="H64" s="842"/>
      <c r="I64" s="842"/>
      <c r="J64" s="842"/>
      <c r="K64" s="842"/>
      <c r="L64" s="843">
        <v>1</v>
      </c>
      <c r="M64" s="843"/>
      <c r="N64" s="843"/>
      <c r="O64" s="9"/>
      <c r="P64" s="10"/>
      <c r="U64" s="17">
        <v>2003</v>
      </c>
      <c r="V64" s="20">
        <v>332000</v>
      </c>
    </row>
    <row r="65" spans="1:22" ht="30" customHeight="1" thickBot="1">
      <c r="A65" s="845"/>
      <c r="B65" s="845"/>
      <c r="C65" s="845"/>
      <c r="D65" s="845"/>
      <c r="E65" s="845"/>
      <c r="F65" s="845"/>
      <c r="G65" s="845"/>
      <c r="H65" s="845"/>
      <c r="I65" s="845"/>
      <c r="J65" s="845"/>
      <c r="K65" s="845"/>
      <c r="L65" s="845"/>
      <c r="M65" s="845"/>
      <c r="N65" s="845"/>
      <c r="O65" s="6"/>
      <c r="P65" s="10"/>
      <c r="U65" s="17">
        <v>1993</v>
      </c>
      <c r="V65" s="20">
        <v>81510</v>
      </c>
    </row>
    <row r="66" spans="1:22" ht="30" customHeight="1" thickBot="1">
      <c r="A66" s="831" t="s">
        <v>117</v>
      </c>
      <c r="B66" s="831"/>
      <c r="C66" s="831"/>
      <c r="D66" s="831"/>
      <c r="E66" s="831"/>
      <c r="F66" s="831"/>
      <c r="G66" s="831"/>
      <c r="H66" s="831"/>
      <c r="I66" s="831"/>
      <c r="J66" s="831"/>
      <c r="K66" s="831"/>
      <c r="L66" s="831"/>
      <c r="M66" s="831"/>
      <c r="N66" s="831"/>
      <c r="O66" s="6"/>
      <c r="P66" s="10"/>
      <c r="U66" s="17"/>
      <c r="V66" s="20"/>
    </row>
    <row r="67" spans="1:22" ht="30" customHeight="1" thickBot="1">
      <c r="A67" s="680" t="s">
        <v>115</v>
      </c>
      <c r="B67" s="703"/>
      <c r="C67" s="703"/>
      <c r="D67" s="703"/>
      <c r="E67" s="703"/>
      <c r="F67" s="703"/>
      <c r="G67" s="703"/>
      <c r="H67" s="703"/>
      <c r="I67" s="703"/>
      <c r="J67" s="703"/>
      <c r="K67" s="704"/>
      <c r="L67" s="683">
        <v>0.25</v>
      </c>
      <c r="M67" s="684"/>
      <c r="N67" s="685"/>
      <c r="O67" s="6"/>
      <c r="P67" s="10"/>
      <c r="U67" s="17"/>
      <c r="V67" s="20"/>
    </row>
    <row r="68" spans="1:22" ht="30" customHeight="1" thickBot="1">
      <c r="A68" s="602"/>
      <c r="B68" s="603"/>
      <c r="C68" s="603"/>
      <c r="D68" s="603"/>
      <c r="E68" s="603"/>
      <c r="F68" s="603"/>
      <c r="G68" s="603"/>
      <c r="H68" s="603"/>
      <c r="I68" s="603"/>
      <c r="J68" s="603"/>
      <c r="K68" s="604"/>
      <c r="L68" s="608"/>
      <c r="M68" s="609"/>
      <c r="N68" s="610"/>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11"/>
      <c r="M72" s="612"/>
      <c r="N72" s="613"/>
      <c r="O72" s="6"/>
      <c r="P72" s="10"/>
      <c r="U72" s="17"/>
      <c r="V72" s="20"/>
    </row>
    <row r="73" spans="1:22" ht="30" customHeight="1" thickBot="1">
      <c r="A73" s="845"/>
      <c r="B73" s="845"/>
      <c r="C73" s="845"/>
      <c r="D73" s="845"/>
      <c r="E73" s="845"/>
      <c r="F73" s="845"/>
      <c r="G73" s="845"/>
      <c r="H73" s="845"/>
      <c r="I73" s="845"/>
      <c r="J73" s="845"/>
      <c r="K73" s="845"/>
      <c r="L73" s="845"/>
      <c r="M73" s="845"/>
      <c r="N73" s="845"/>
      <c r="O73" s="6"/>
      <c r="P73" s="10"/>
      <c r="U73" s="17"/>
      <c r="V73" s="20"/>
    </row>
    <row r="74" spans="1:22" ht="30" customHeight="1" thickBot="1">
      <c r="A74" s="831" t="s">
        <v>67</v>
      </c>
      <c r="B74" s="831"/>
      <c r="C74" s="831"/>
      <c r="D74" s="831"/>
      <c r="E74" s="831"/>
      <c r="F74" s="831"/>
      <c r="G74" s="831"/>
      <c r="H74" s="831"/>
      <c r="I74" s="831"/>
      <c r="J74" s="831"/>
      <c r="K74" s="831"/>
      <c r="L74" s="831"/>
      <c r="M74" s="831"/>
      <c r="N74" s="831"/>
      <c r="O74" s="6"/>
      <c r="P74" s="10"/>
      <c r="U74" s="17"/>
      <c r="V74" s="20"/>
    </row>
    <row r="75" spans="1:22" s="10" customFormat="1" ht="30" customHeight="1" thickBot="1">
      <c r="A75" s="680" t="s">
        <v>116</v>
      </c>
      <c r="B75" s="681"/>
      <c r="C75" s="681"/>
      <c r="D75" s="681"/>
      <c r="E75" s="681"/>
      <c r="F75" s="681"/>
      <c r="G75" s="681"/>
      <c r="H75" s="681"/>
      <c r="I75" s="681"/>
      <c r="J75" s="681"/>
      <c r="K75" s="682"/>
      <c r="L75" s="683">
        <v>0.25</v>
      </c>
      <c r="M75" s="684"/>
      <c r="N75" s="685"/>
      <c r="O75" s="6"/>
      <c r="U75" s="27"/>
      <c r="V75" s="28"/>
    </row>
    <row r="76" spans="1:22" s="10" customFormat="1" ht="30" customHeight="1" thickBot="1">
      <c r="A76" s="627"/>
      <c r="B76" s="628"/>
      <c r="C76" s="628"/>
      <c r="D76" s="628"/>
      <c r="E76" s="628"/>
      <c r="F76" s="628"/>
      <c r="G76" s="628"/>
      <c r="H76" s="628"/>
      <c r="I76" s="628"/>
      <c r="J76" s="628"/>
      <c r="K76" s="629"/>
      <c r="L76" s="608"/>
      <c r="M76" s="609"/>
      <c r="N76" s="610"/>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30"/>
      <c r="B80" s="631"/>
      <c r="C80" s="631"/>
      <c r="D80" s="631"/>
      <c r="E80" s="631"/>
      <c r="F80" s="631"/>
      <c r="G80" s="631"/>
      <c r="H80" s="631"/>
      <c r="I80" s="631"/>
      <c r="J80" s="631"/>
      <c r="K80" s="632"/>
      <c r="L80" s="611"/>
      <c r="M80" s="612"/>
      <c r="N80" s="613"/>
      <c r="O80" s="6"/>
      <c r="U80" s="27"/>
      <c r="V80" s="28"/>
    </row>
    <row r="81" spans="1:22" s="10" customFormat="1" ht="30" customHeight="1" thickBot="1">
      <c r="A81" s="845"/>
      <c r="B81" s="845"/>
      <c r="C81" s="845"/>
      <c r="D81" s="845"/>
      <c r="E81" s="845"/>
      <c r="F81" s="845"/>
      <c r="G81" s="845"/>
      <c r="H81" s="845"/>
      <c r="I81" s="845"/>
      <c r="J81" s="845"/>
      <c r="K81" s="845"/>
      <c r="L81" s="845"/>
      <c r="M81" s="845"/>
      <c r="N81" s="845"/>
      <c r="O81" s="6"/>
      <c r="U81" s="27"/>
      <c r="V81" s="28"/>
    </row>
    <row r="82" spans="1:22" ht="21" thickBot="1">
      <c r="A82" s="846" t="s">
        <v>17</v>
      </c>
      <c r="B82" s="846"/>
      <c r="C82" s="846"/>
      <c r="D82" s="846"/>
      <c r="E82" s="846"/>
      <c r="F82" s="846"/>
      <c r="G82" s="846"/>
      <c r="H82" s="847" t="s">
        <v>6</v>
      </c>
      <c r="I82" s="847"/>
      <c r="J82" s="847"/>
      <c r="K82" s="847"/>
      <c r="L82" s="848">
        <f>+L64+L56+L53+L49+L48+L67+L75</f>
        <v>32.5</v>
      </c>
      <c r="M82" s="848"/>
      <c r="N82" s="848"/>
      <c r="O82" s="6"/>
      <c r="P82" s="10"/>
      <c r="U82" s="17">
        <v>1992</v>
      </c>
      <c r="V82" s="20">
        <v>65190</v>
      </c>
    </row>
    <row r="83" spans="1:22" ht="25.5" customHeight="1" thickBot="1">
      <c r="A83" s="691" t="s">
        <v>66</v>
      </c>
      <c r="B83" s="692"/>
      <c r="C83" s="692"/>
      <c r="D83" s="692"/>
      <c r="E83" s="692"/>
      <c r="F83" s="692"/>
      <c r="G83" s="692"/>
      <c r="H83" s="692"/>
      <c r="I83" s="692"/>
      <c r="J83" s="692"/>
      <c r="K83" s="692"/>
      <c r="L83" s="692"/>
      <c r="M83" s="692"/>
      <c r="N83" s="616"/>
      <c r="O83" s="6"/>
      <c r="P83" s="10"/>
      <c r="U83" s="17">
        <v>1991</v>
      </c>
      <c r="V83" s="20">
        <v>51720</v>
      </c>
    </row>
    <row r="84" spans="1:22" ht="195" customHeight="1" thickBot="1">
      <c r="A84" s="660" t="s">
        <v>291</v>
      </c>
      <c r="B84" s="661"/>
      <c r="C84" s="661"/>
      <c r="D84" s="661"/>
      <c r="E84" s="661"/>
      <c r="F84" s="661"/>
      <c r="G84" s="661"/>
      <c r="H84" s="661"/>
      <c r="I84" s="661"/>
      <c r="J84" s="661"/>
      <c r="K84" s="661"/>
      <c r="L84" s="661"/>
      <c r="M84" s="661"/>
      <c r="N84" s="662"/>
      <c r="O84" s="6"/>
      <c r="P84" s="10"/>
      <c r="U84" s="21">
        <v>1990</v>
      </c>
      <c r="V84" s="22">
        <v>41025</v>
      </c>
    </row>
    <row r="85" spans="1:22">
      <c r="A85" s="84"/>
      <c r="B85" s="85"/>
      <c r="C85" s="84"/>
      <c r="D85" s="84"/>
      <c r="E85" s="84"/>
      <c r="F85" s="84"/>
      <c r="G85" s="84"/>
      <c r="H85" s="84"/>
      <c r="I85" s="84"/>
      <c r="J85" s="84"/>
      <c r="K85" s="84"/>
      <c r="L85" s="84"/>
      <c r="M85" s="84"/>
      <c r="N85" s="84"/>
      <c r="O85" s="6"/>
      <c r="P85" s="10"/>
    </row>
    <row r="86" spans="1:22">
      <c r="A86" s="84"/>
      <c r="B86" s="85"/>
      <c r="C86" s="84"/>
      <c r="D86" s="84"/>
      <c r="E86" s="84"/>
      <c r="F86" s="84"/>
      <c r="G86" s="84"/>
      <c r="H86" s="84"/>
      <c r="I86" s="84"/>
      <c r="J86" s="84"/>
      <c r="K86" s="84"/>
      <c r="L86" s="84"/>
      <c r="M86" s="84"/>
      <c r="N86" s="84"/>
      <c r="O86" s="6"/>
      <c r="P86" s="10"/>
    </row>
    <row r="87" spans="1:22">
      <c r="A87" s="84"/>
      <c r="B87" s="85"/>
      <c r="C87" s="84"/>
      <c r="D87" s="84"/>
      <c r="E87" s="84"/>
      <c r="F87" s="84"/>
      <c r="G87" s="84"/>
      <c r="H87" s="84"/>
      <c r="I87" s="84"/>
      <c r="J87" s="84"/>
      <c r="K87" s="84"/>
      <c r="L87" s="84"/>
      <c r="M87" s="84"/>
      <c r="N87" s="84"/>
      <c r="O87" s="6"/>
      <c r="P87" s="10"/>
    </row>
    <row r="88" spans="1:22">
      <c r="A88" s="86"/>
      <c r="B88" s="85"/>
      <c r="C88" s="84"/>
      <c r="D88" s="84"/>
      <c r="E88" s="84"/>
      <c r="F88" s="84"/>
      <c r="G88" s="84"/>
      <c r="H88" s="84"/>
      <c r="I88" s="84"/>
      <c r="J88" s="84"/>
      <c r="K88" s="84"/>
      <c r="L88" s="84"/>
      <c r="M88" s="84"/>
      <c r="N88" s="84"/>
      <c r="O88" s="6"/>
      <c r="P88" s="10"/>
    </row>
    <row r="89" spans="1:22">
      <c r="A89" s="86"/>
      <c r="B89" s="85"/>
      <c r="C89" s="84"/>
      <c r="D89" s="84"/>
      <c r="E89" s="84"/>
      <c r="F89" s="84"/>
      <c r="G89" s="84"/>
      <c r="H89" s="84"/>
      <c r="I89" s="84"/>
      <c r="J89" s="84"/>
      <c r="K89" s="84"/>
      <c r="L89" s="84"/>
      <c r="M89" s="84"/>
      <c r="N89" s="84"/>
      <c r="O89" s="6"/>
      <c r="P89" s="10"/>
    </row>
    <row r="90" spans="1:22">
      <c r="A90" s="86"/>
      <c r="B90" s="85"/>
      <c r="C90" s="84"/>
      <c r="D90" s="84"/>
      <c r="E90" s="84"/>
      <c r="F90" s="84"/>
      <c r="G90" s="84"/>
      <c r="H90" s="84"/>
      <c r="I90" s="84"/>
      <c r="J90" s="84"/>
      <c r="K90" s="84"/>
      <c r="L90" s="84"/>
      <c r="M90" s="84"/>
      <c r="N90" s="84"/>
      <c r="O90" s="6"/>
      <c r="P90" s="10"/>
    </row>
    <row r="91" spans="1:22">
      <c r="A91" s="86"/>
      <c r="B91" s="85"/>
      <c r="C91" s="84"/>
      <c r="D91" s="84"/>
      <c r="E91" s="84"/>
      <c r="F91" s="84"/>
      <c r="G91" s="84"/>
      <c r="H91" s="84"/>
      <c r="I91" s="84"/>
      <c r="J91" s="84"/>
      <c r="K91" s="84"/>
      <c r="L91" s="84"/>
      <c r="M91" s="84"/>
      <c r="N91" s="84"/>
      <c r="O91" s="6"/>
      <c r="P91" s="10"/>
    </row>
    <row r="92" spans="1:22">
      <c r="A92" s="84"/>
      <c r="B92" s="85"/>
      <c r="C92" s="84"/>
      <c r="D92" s="84"/>
      <c r="E92" s="84"/>
      <c r="F92" s="84"/>
      <c r="G92" s="84"/>
      <c r="H92" s="84"/>
      <c r="I92" s="84"/>
      <c r="J92" s="84"/>
      <c r="K92" s="84"/>
      <c r="L92" s="84"/>
      <c r="M92" s="84"/>
      <c r="N92" s="84"/>
      <c r="O92" s="6"/>
      <c r="P92" s="10"/>
    </row>
    <row r="93" spans="1:22">
      <c r="A93" s="84"/>
      <c r="B93" s="85"/>
      <c r="C93" s="84"/>
      <c r="D93" s="84"/>
      <c r="E93" s="84"/>
      <c r="F93" s="84"/>
      <c r="G93" s="84"/>
      <c r="H93" s="84"/>
      <c r="I93" s="84"/>
      <c r="J93" s="84"/>
      <c r="K93" s="84"/>
      <c r="L93" s="84"/>
      <c r="M93" s="84"/>
      <c r="N93" s="84"/>
      <c r="O93" s="6"/>
      <c r="P93" s="10"/>
    </row>
    <row r="94" spans="1:22">
      <c r="A94" s="84"/>
      <c r="B94" s="85"/>
      <c r="C94" s="84"/>
      <c r="D94" s="84"/>
      <c r="E94" s="84"/>
      <c r="F94" s="84"/>
      <c r="G94" s="84"/>
      <c r="H94" s="84"/>
      <c r="I94" s="84"/>
      <c r="J94" s="84"/>
      <c r="K94" s="84"/>
      <c r="L94" s="84"/>
      <c r="M94" s="84"/>
      <c r="N94" s="84"/>
      <c r="O94" s="6"/>
      <c r="P94" s="10"/>
    </row>
    <row r="95" spans="1:22">
      <c r="A95" s="84"/>
      <c r="B95" s="85"/>
      <c r="C95" s="84"/>
      <c r="D95" s="84"/>
      <c r="E95" s="84"/>
      <c r="F95" s="84"/>
      <c r="G95" s="84"/>
      <c r="H95" s="84"/>
      <c r="I95" s="84"/>
      <c r="J95" s="84"/>
      <c r="K95" s="84"/>
      <c r="L95" s="84"/>
      <c r="M95" s="84"/>
      <c r="N95" s="84"/>
      <c r="O95" s="6"/>
      <c r="P95" s="10"/>
    </row>
    <row r="96" spans="1:22">
      <c r="A96" s="3"/>
      <c r="C96" s="14"/>
      <c r="O96" s="6"/>
      <c r="P96" s="10"/>
    </row>
    <row r="97" spans="1:16" ht="78" customHeight="1">
      <c r="A97" s="850" t="s">
        <v>81</v>
      </c>
      <c r="B97" s="694"/>
      <c r="C97" s="694"/>
      <c r="D97" s="694"/>
      <c r="E97" s="695"/>
      <c r="F97" s="851"/>
      <c r="G97" s="673"/>
      <c r="H97" s="673"/>
      <c r="I97" s="673"/>
      <c r="J97" s="673"/>
      <c r="K97" s="673"/>
      <c r="L97" s="673"/>
      <c r="M97" s="673"/>
      <c r="N97" s="674"/>
      <c r="O97" s="6"/>
      <c r="P97" s="10"/>
    </row>
    <row r="98" spans="1:16" ht="159" customHeight="1">
      <c r="A98" s="852" t="s">
        <v>123</v>
      </c>
      <c r="B98" s="852"/>
      <c r="C98" s="852"/>
      <c r="D98" s="852"/>
      <c r="E98" s="852"/>
      <c r="F98" s="853" t="s">
        <v>82</v>
      </c>
      <c r="G98" s="853"/>
      <c r="H98" s="853"/>
      <c r="I98" s="853"/>
      <c r="J98" s="853"/>
      <c r="K98" s="853"/>
      <c r="L98" s="853"/>
      <c r="M98" s="853"/>
      <c r="N98" s="853"/>
      <c r="O98" s="6"/>
      <c r="P98" s="10"/>
    </row>
    <row r="99" spans="1:16" ht="213" customHeight="1">
      <c r="A99" s="856"/>
      <c r="B99" s="670"/>
      <c r="C99" s="670"/>
      <c r="D99" s="670"/>
      <c r="E99" s="671"/>
      <c r="F99" s="851"/>
      <c r="G99" s="673"/>
      <c r="H99" s="673"/>
      <c r="I99" s="673"/>
      <c r="J99" s="673"/>
      <c r="K99" s="673"/>
      <c r="L99" s="673"/>
      <c r="M99" s="674"/>
      <c r="N99" s="213" t="s">
        <v>6</v>
      </c>
      <c r="O99" s="6"/>
      <c r="P99" s="10"/>
    </row>
    <row r="100" spans="1:16" ht="156.75" customHeight="1">
      <c r="A100" s="643" t="s">
        <v>83</v>
      </c>
      <c r="B100" s="675"/>
      <c r="C100" s="675"/>
      <c r="D100" s="675"/>
      <c r="E100" s="675"/>
      <c r="F100" s="675"/>
      <c r="G100" s="675"/>
      <c r="H100" s="675"/>
      <c r="I100" s="60"/>
      <c r="J100" s="60"/>
      <c r="K100" s="60"/>
      <c r="L100" s="60"/>
      <c r="M100" s="60"/>
      <c r="N100" s="60"/>
      <c r="O100" s="6"/>
      <c r="P100" s="10"/>
    </row>
    <row r="101" spans="1:16" s="77" customFormat="1" ht="66.75" customHeight="1">
      <c r="A101" s="212"/>
      <c r="B101" s="857" t="s">
        <v>141</v>
      </c>
      <c r="C101" s="677"/>
      <c r="D101" s="678"/>
      <c r="E101" s="211" t="s">
        <v>88</v>
      </c>
      <c r="F101" s="210" t="s">
        <v>89</v>
      </c>
      <c r="G101" s="209" t="s">
        <v>105</v>
      </c>
      <c r="H101" s="202"/>
      <c r="I101" s="648"/>
      <c r="J101" s="648"/>
      <c r="K101" s="648"/>
      <c r="L101" s="648"/>
      <c r="M101" s="648"/>
      <c r="N101" s="648"/>
      <c r="O101" s="76"/>
    </row>
    <row r="102" spans="1:16" ht="46.5" customHeight="1">
      <c r="A102" s="207">
        <v>1</v>
      </c>
      <c r="B102" s="849" t="s">
        <v>136</v>
      </c>
      <c r="C102" s="849"/>
      <c r="D102" s="849"/>
      <c r="E102" s="208">
        <v>16065000</v>
      </c>
      <c r="F102" s="275">
        <v>16065000</v>
      </c>
      <c r="G102" s="205" t="str">
        <f>+IF(F102&gt;E102, "CAUSAL DE RECHAZO M", "CUMPLE")</f>
        <v>CUMPLE</v>
      </c>
      <c r="H102" s="204" t="s">
        <v>6</v>
      </c>
      <c r="O102" s="6"/>
      <c r="P102" s="10"/>
    </row>
    <row r="103" spans="1:16" ht="57.75" customHeight="1">
      <c r="A103" s="207">
        <v>2</v>
      </c>
      <c r="B103" s="849" t="s">
        <v>137</v>
      </c>
      <c r="C103" s="849"/>
      <c r="D103" s="849"/>
      <c r="E103" s="208">
        <v>376740000</v>
      </c>
      <c r="F103" s="275">
        <v>376740000</v>
      </c>
      <c r="G103" s="205" t="str">
        <f>+IF(F103&gt;E103, "CAUSAL DE RECHAZO M", "CUMPLE")</f>
        <v>CUMPLE</v>
      </c>
      <c r="H103" s="204" t="s">
        <v>6</v>
      </c>
      <c r="N103" s="7"/>
      <c r="O103" s="10"/>
      <c r="P103" s="10"/>
    </row>
    <row r="104" spans="1:16" ht="39" customHeight="1">
      <c r="A104" s="207">
        <v>3</v>
      </c>
      <c r="B104" s="849" t="s">
        <v>138</v>
      </c>
      <c r="C104" s="849"/>
      <c r="D104" s="849"/>
      <c r="E104" s="208">
        <v>105000000</v>
      </c>
      <c r="F104" s="275">
        <v>105000000</v>
      </c>
      <c r="G104" s="205" t="str">
        <f>+IF(F104&gt;E104, "CAUSAL DE RECHAZO M", "CUMPLE")</f>
        <v>CUMPLE</v>
      </c>
      <c r="H104" s="204" t="s">
        <v>6</v>
      </c>
    </row>
    <row r="105" spans="1:16" ht="39" customHeight="1">
      <c r="A105" s="207">
        <v>4</v>
      </c>
      <c r="B105" s="649" t="s">
        <v>140</v>
      </c>
      <c r="C105" s="650"/>
      <c r="D105" s="651"/>
      <c r="E105" s="208">
        <v>77258613</v>
      </c>
      <c r="F105" s="275">
        <v>77258613</v>
      </c>
      <c r="G105" s="205" t="str">
        <f>+IF(F105&gt;E105, "CAUSAL DE RECHAZO M", "CUMPLE")</f>
        <v>CUMPLE</v>
      </c>
      <c r="H105" s="204" t="s">
        <v>6</v>
      </c>
    </row>
    <row r="106" spans="1:16" ht="46.5" customHeight="1">
      <c r="A106" s="207">
        <v>5</v>
      </c>
      <c r="B106" s="854" t="s">
        <v>84</v>
      </c>
      <c r="C106" s="854"/>
      <c r="D106" s="854"/>
      <c r="E106" s="206">
        <v>684325699</v>
      </c>
      <c r="F106" s="275">
        <v>684325699</v>
      </c>
      <c r="G106" s="205" t="str">
        <f>+IF(F106&gt;E106, "CAUSAL DE RECHAZO L", "CUMPLE")</f>
        <v>CUMPLE</v>
      </c>
      <c r="H106" s="204" t="s">
        <v>6</v>
      </c>
    </row>
    <row r="107" spans="1:16" ht="99" customHeight="1">
      <c r="E107" s="855" t="s">
        <v>90</v>
      </c>
      <c r="F107" s="855"/>
      <c r="G107" s="855"/>
      <c r="H107" s="204" t="str">
        <f>+IF(OR(H102="NO CUMPLE",H103="NO CUMPLE",H104="NO CUMPLE",H106="NO CUMPLE"), "NO CUMPLE", "CUMPLE")</f>
        <v>CUMPLE</v>
      </c>
    </row>
    <row r="109" spans="1:16" ht="27.75">
      <c r="B109" s="130" t="s">
        <v>139</v>
      </c>
    </row>
    <row r="113" spans="3:3">
      <c r="C113" s="13"/>
    </row>
    <row r="114" spans="3:3">
      <c r="C114" s="13"/>
    </row>
    <row r="116" spans="3:3">
      <c r="C116" s="13"/>
    </row>
    <row r="118" spans="3:3">
      <c r="C118" s="13"/>
    </row>
    <row r="129" ht="4.5" customHeight="1"/>
  </sheetData>
  <mergeCells count="121">
    <mergeCell ref="B103:D103"/>
    <mergeCell ref="B104:D104"/>
    <mergeCell ref="B105:D105"/>
    <mergeCell ref="B106:D106"/>
    <mergeCell ref="E107:G107"/>
    <mergeCell ref="A99:E99"/>
    <mergeCell ref="F99:M99"/>
    <mergeCell ref="A100:H100"/>
    <mergeCell ref="B101:D101"/>
    <mergeCell ref="I101:N101"/>
    <mergeCell ref="A74:N74"/>
    <mergeCell ref="A75:K80"/>
    <mergeCell ref="L75:N80"/>
    <mergeCell ref="A81:N81"/>
    <mergeCell ref="A82:G82"/>
    <mergeCell ref="H82:K82"/>
    <mergeCell ref="L82:N82"/>
    <mergeCell ref="B102:D102"/>
    <mergeCell ref="A83:N83"/>
    <mergeCell ref="A84:N84"/>
    <mergeCell ref="A97:E97"/>
    <mergeCell ref="F97:N97"/>
    <mergeCell ref="A98:E98"/>
    <mergeCell ref="F98:N98"/>
    <mergeCell ref="A62:N62"/>
    <mergeCell ref="A63:K64"/>
    <mergeCell ref="L63:N63"/>
    <mergeCell ref="L64:N64"/>
    <mergeCell ref="A65:N65"/>
    <mergeCell ref="A66:N66"/>
    <mergeCell ref="A67:K72"/>
    <mergeCell ref="L67:N72"/>
    <mergeCell ref="A73:N73"/>
    <mergeCell ref="A51:N51"/>
    <mergeCell ref="A52:K53"/>
    <mergeCell ref="L52:N52"/>
    <mergeCell ref="L53:N53"/>
    <mergeCell ref="A55:N55"/>
    <mergeCell ref="A56:B59"/>
    <mergeCell ref="C56:K56"/>
    <mergeCell ref="L56:N60"/>
    <mergeCell ref="C57:K57"/>
    <mergeCell ref="C58:K58"/>
    <mergeCell ref="C59:K59"/>
    <mergeCell ref="A60:B60"/>
    <mergeCell ref="C60:K60"/>
    <mergeCell ref="A38:D39"/>
    <mergeCell ref="E38:L38"/>
    <mergeCell ref="M38:N38"/>
    <mergeCell ref="E39:L39"/>
    <mergeCell ref="M39:N39"/>
    <mergeCell ref="A49:K49"/>
    <mergeCell ref="L49:N49"/>
    <mergeCell ref="A40:B40"/>
    <mergeCell ref="D40:E40"/>
    <mergeCell ref="A42:N42"/>
    <mergeCell ref="A43:K43"/>
    <mergeCell ref="L43:N43"/>
    <mergeCell ref="A44:K44"/>
    <mergeCell ref="L44:N44"/>
    <mergeCell ref="A47:K47"/>
    <mergeCell ref="L47:N47"/>
    <mergeCell ref="A48:K48"/>
    <mergeCell ref="L48:N48"/>
    <mergeCell ref="A46:N46"/>
    <mergeCell ref="H26:I26"/>
    <mergeCell ref="O26:T26"/>
    <mergeCell ref="M33:M34"/>
    <mergeCell ref="N33:N34"/>
    <mergeCell ref="B27:G27"/>
    <mergeCell ref="H27:I27"/>
    <mergeCell ref="J27:K27"/>
    <mergeCell ref="L27:N27"/>
    <mergeCell ref="A29:N29"/>
    <mergeCell ref="A30:N30"/>
    <mergeCell ref="F33:F34"/>
    <mergeCell ref="G33:G34"/>
    <mergeCell ref="I33:I34"/>
    <mergeCell ref="J33:J34"/>
    <mergeCell ref="K33:K34"/>
    <mergeCell ref="L33:L34"/>
    <mergeCell ref="A31:G31"/>
    <mergeCell ref="H31:N31"/>
    <mergeCell ref="T31:T32"/>
    <mergeCell ref="A33:A34"/>
    <mergeCell ref="B33:B34"/>
    <mergeCell ref="D33:D34"/>
    <mergeCell ref="E33:E34"/>
    <mergeCell ref="A10:G10"/>
    <mergeCell ref="A11:G11"/>
    <mergeCell ref="A12:G12"/>
    <mergeCell ref="A13:G13"/>
    <mergeCell ref="A14:G14"/>
    <mergeCell ref="A15:G15"/>
    <mergeCell ref="A16:G16"/>
    <mergeCell ref="A18:N18"/>
    <mergeCell ref="A19:A26"/>
    <mergeCell ref="B19:G26"/>
    <mergeCell ref="H19:J19"/>
    <mergeCell ref="K19:N19"/>
    <mergeCell ref="H20:I20"/>
    <mergeCell ref="K20:M20"/>
    <mergeCell ref="H21:I21"/>
    <mergeCell ref="K21:M21"/>
    <mergeCell ref="H22:I22"/>
    <mergeCell ref="K22:M22"/>
    <mergeCell ref="H23:I23"/>
    <mergeCell ref="K23:M23"/>
    <mergeCell ref="H24:I24"/>
    <mergeCell ref="K24:M26"/>
    <mergeCell ref="N24:N26"/>
    <mergeCell ref="H25:I25"/>
    <mergeCell ref="A1:N1"/>
    <mergeCell ref="A2:N2"/>
    <mergeCell ref="A3:N3"/>
    <mergeCell ref="A4:G4"/>
    <mergeCell ref="A5:G5"/>
    <mergeCell ref="A6:G6"/>
    <mergeCell ref="A7:G7"/>
    <mergeCell ref="A8:G8"/>
    <mergeCell ref="A9:G9"/>
  </mergeCells>
  <conditionalFormatting sqref="H82:K82">
    <cfRule type="containsText" dxfId="645" priority="50" operator="containsText" text="SUBSANAR">
      <formula>NOT(ISERROR(SEARCH("SUBSANAR",H82)))</formula>
    </cfRule>
  </conditionalFormatting>
  <conditionalFormatting sqref="H82:L82 N41:O41 H4:H16 O42">
    <cfRule type="cellIs" dxfId="644" priority="62" operator="equal">
      <formula>"NO CUMPLE"</formula>
    </cfRule>
    <cfRule type="cellIs" dxfId="643" priority="63" operator="equal">
      <formula>"CUMPLE"</formula>
    </cfRule>
    <cfRule type="cellIs" dxfId="642" priority="64" operator="equal">
      <formula>100</formula>
    </cfRule>
  </conditionalFormatting>
  <conditionalFormatting sqref="L44">
    <cfRule type="cellIs" dxfId="641" priority="68" operator="equal">
      <formula>"NO CUMPLE"</formula>
    </cfRule>
    <cfRule type="cellIs" dxfId="640" priority="69" operator="equal">
      <formula>"CUMPLE"</formula>
    </cfRule>
    <cfRule type="cellIs" dxfId="639" priority="70" operator="equal">
      <formula>100</formula>
    </cfRule>
  </conditionalFormatting>
  <conditionalFormatting sqref="L48:L49">
    <cfRule type="cellIs" dxfId="638" priority="74" operator="equal">
      <formula>"NO CUMPLE"</formula>
    </cfRule>
    <cfRule type="cellIs" dxfId="637" priority="75" operator="equal">
      <formula>"CUMPLE"</formula>
    </cfRule>
    <cfRule type="cellIs" dxfId="636" priority="76" operator="equal">
      <formula>100</formula>
    </cfRule>
  </conditionalFormatting>
  <conditionalFormatting sqref="L53">
    <cfRule type="cellIs" dxfId="635" priority="54" operator="equal">
      <formula>"NO CUMPLE"</formula>
    </cfRule>
    <cfRule type="cellIs" dxfId="634" priority="55" operator="equal">
      <formula>"CUMPLE"</formula>
    </cfRule>
    <cfRule type="cellIs" dxfId="633" priority="56" operator="equal">
      <formula>100</formula>
    </cfRule>
  </conditionalFormatting>
  <conditionalFormatting sqref="L56">
    <cfRule type="cellIs" dxfId="632" priority="65" operator="equal">
      <formula>"NO CUMPLE"</formula>
    </cfRule>
    <cfRule type="cellIs" dxfId="631" priority="66" operator="equal">
      <formula>"CUMPLE"</formula>
    </cfRule>
    <cfRule type="cellIs" dxfId="630" priority="67" operator="equal">
      <formula>100</formula>
    </cfRule>
  </conditionalFormatting>
  <conditionalFormatting sqref="L64">
    <cfRule type="cellIs" dxfId="629" priority="51" operator="equal">
      <formula>"NO CUMPLE"</formula>
    </cfRule>
    <cfRule type="cellIs" dxfId="628" priority="52" operator="equal">
      <formula>"CUMPLE"</formula>
    </cfRule>
    <cfRule type="cellIs" dxfId="627" priority="53" operator="equal">
      <formula>100</formula>
    </cfRule>
  </conditionalFormatting>
  <conditionalFormatting sqref="N21:N23">
    <cfRule type="cellIs" dxfId="626" priority="57" operator="equal">
      <formula>"NO"</formula>
    </cfRule>
    <cfRule type="cellIs" dxfId="625" priority="58" operator="equal">
      <formula>"SI"</formula>
    </cfRule>
  </conditionalFormatting>
  <conditionalFormatting sqref="N24">
    <cfRule type="cellIs" dxfId="624" priority="59" operator="equal">
      <formula>"NO CUMPLE"</formula>
    </cfRule>
    <cfRule type="cellIs" dxfId="623" priority="60" operator="equal">
      <formula>"CUMPLE"</formula>
    </cfRule>
    <cfRule type="cellIs" dxfId="622" priority="61" operator="equal">
      <formula>100</formula>
    </cfRule>
  </conditionalFormatting>
  <conditionalFormatting sqref="N39">
    <cfRule type="cellIs" dxfId="621" priority="80" operator="equal">
      <formula>"NO CUMPLE"</formula>
    </cfRule>
    <cfRule type="cellIs" dxfId="620" priority="81" operator="equal">
      <formula>"CUMPLE"</formula>
    </cfRule>
    <cfRule type="cellIs" dxfId="619" priority="82" operator="equal">
      <formula>100</formula>
    </cfRule>
  </conditionalFormatting>
  <conditionalFormatting sqref="N45:O45">
    <cfRule type="cellIs" dxfId="618" priority="77" operator="equal">
      <formula>"NO CUMPLE"</formula>
    </cfRule>
    <cfRule type="cellIs" dxfId="617" priority="78" operator="equal">
      <formula>"CUMPLE"</formula>
    </cfRule>
    <cfRule type="cellIs" dxfId="616" priority="79" operator="equal">
      <formula>100</formula>
    </cfRule>
  </conditionalFormatting>
  <conditionalFormatting sqref="O48:O49">
    <cfRule type="cellIs" dxfId="615" priority="71" operator="equal">
      <formula>"NO CUMPLE"</formula>
    </cfRule>
    <cfRule type="cellIs" dxfId="614" priority="72" operator="equal">
      <formula>"CUMPLE"</formula>
    </cfRule>
    <cfRule type="cellIs" dxfId="613" priority="73" operator="equal">
      <formula>100</formula>
    </cfRule>
  </conditionalFormatting>
  <conditionalFormatting sqref="I33:J33 I35:J35">
    <cfRule type="cellIs" dxfId="612" priority="49" stopIfTrue="1" operator="greaterThan">
      <formula>0</formula>
    </cfRule>
  </conditionalFormatting>
  <conditionalFormatting sqref="N99">
    <cfRule type="cellIs" dxfId="611" priority="46" operator="equal">
      <formula>"NO CUMPLE"</formula>
    </cfRule>
    <cfRule type="cellIs" dxfId="610" priority="47" operator="equal">
      <formula>"CUMPLE"</formula>
    </cfRule>
    <cfRule type="cellIs" dxfId="609" priority="48" operator="equal">
      <formula>100</formula>
    </cfRule>
  </conditionalFormatting>
  <conditionalFormatting sqref="H102:H106">
    <cfRule type="cellIs" dxfId="608" priority="43" operator="equal">
      <formula>"NO CUMPLE"</formula>
    </cfRule>
    <cfRule type="cellIs" dxfId="607" priority="44" operator="equal">
      <formula>"CUMPLE"</formula>
    </cfRule>
    <cfRule type="cellIs" dxfId="606" priority="45" operator="equal">
      <formula>100</formula>
    </cfRule>
  </conditionalFormatting>
  <conditionalFormatting sqref="H107">
    <cfRule type="cellIs" dxfId="605" priority="40" operator="equal">
      <formula>"NO CUMPLE"</formula>
    </cfRule>
    <cfRule type="cellIs" dxfId="604" priority="41" operator="equal">
      <formula>"CUMPLE"</formula>
    </cfRule>
    <cfRule type="cellIs" dxfId="603" priority="42" operator="equal">
      <formula>100</formula>
    </cfRule>
  </conditionalFormatting>
  <conditionalFormatting sqref="G102:G106">
    <cfRule type="cellIs" dxfId="602" priority="39" operator="equal">
      <formula>"CAUSAL DE RECHAZO L"</formula>
    </cfRule>
  </conditionalFormatting>
  <conditionalFormatting sqref="H6">
    <cfRule type="cellIs" dxfId="601" priority="36" operator="equal">
      <formula>"NO CUMPLE"</formula>
    </cfRule>
    <cfRule type="cellIs" dxfId="600" priority="37" operator="equal">
      <formula>"CUMPLE"</formula>
    </cfRule>
    <cfRule type="cellIs" dxfId="599" priority="38" operator="equal">
      <formula>100</formula>
    </cfRule>
  </conditionalFormatting>
  <conditionalFormatting sqref="G33">
    <cfRule type="cellIs" dxfId="598" priority="33" operator="equal">
      <formula>"NO CUMPLE"</formula>
    </cfRule>
    <cfRule type="cellIs" dxfId="597" priority="34" operator="equal">
      <formula>"CUMPLE"</formula>
    </cfRule>
    <cfRule type="cellIs" dxfId="596" priority="35" operator="equal">
      <formula>100</formula>
    </cfRule>
  </conditionalFormatting>
  <conditionalFormatting sqref="G35:G37">
    <cfRule type="cellIs" dxfId="595" priority="30" operator="equal">
      <formula>"NO CUMPLE"</formula>
    </cfRule>
    <cfRule type="cellIs" dxfId="594" priority="31" operator="equal">
      <formula>"CUMPLE"</formula>
    </cfRule>
    <cfRule type="cellIs" dxfId="593" priority="32" operator="equal">
      <formula>100</formula>
    </cfRule>
  </conditionalFormatting>
  <conditionalFormatting sqref="F33">
    <cfRule type="cellIs" dxfId="592" priority="27" operator="equal">
      <formula>"NO CUMPLE"</formula>
    </cfRule>
    <cfRule type="cellIs" dxfId="591" priority="28" operator="equal">
      <formula>"CUMPLE"</formula>
    </cfRule>
    <cfRule type="cellIs" dxfId="590" priority="29" operator="equal">
      <formula>100</formula>
    </cfRule>
  </conditionalFormatting>
  <conditionalFormatting sqref="F35:F37">
    <cfRule type="cellIs" dxfId="589" priority="24" operator="equal">
      <formula>"NO CUMPLE"</formula>
    </cfRule>
    <cfRule type="cellIs" dxfId="588" priority="25" operator="equal">
      <formula>"CUMPLE"</formula>
    </cfRule>
    <cfRule type="cellIs" dxfId="587" priority="26" operator="equal">
      <formula>100</formula>
    </cfRule>
  </conditionalFormatting>
  <conditionalFormatting sqref="F40">
    <cfRule type="cellIs" dxfId="586" priority="21" operator="equal">
      <formula>"NO CUMPLE"</formula>
    </cfRule>
    <cfRule type="cellIs" dxfId="585" priority="22" operator="equal">
      <formula>"CUMPLE"</formula>
    </cfRule>
    <cfRule type="cellIs" dxfId="584" priority="23" operator="equal">
      <formula>100</formula>
    </cfRule>
  </conditionalFormatting>
  <conditionalFormatting sqref="N33">
    <cfRule type="cellIs" dxfId="583" priority="18" operator="equal">
      <formula>"NO CUMPLE"</formula>
    </cfRule>
    <cfRule type="cellIs" dxfId="582" priority="19" operator="equal">
      <formula>"CUMPLE"</formula>
    </cfRule>
    <cfRule type="cellIs" dxfId="581" priority="20" operator="equal">
      <formula>100</formula>
    </cfRule>
  </conditionalFormatting>
  <conditionalFormatting sqref="N37">
    <cfRule type="cellIs" dxfId="580" priority="15" operator="equal">
      <formula>"NO CUMPLE"</formula>
    </cfRule>
    <cfRule type="cellIs" dxfId="579" priority="16" operator="equal">
      <formula>"CUMPLE"</formula>
    </cfRule>
    <cfRule type="cellIs" dxfId="578" priority="17" operator="equal">
      <formula>100</formula>
    </cfRule>
  </conditionalFormatting>
  <conditionalFormatting sqref="N40">
    <cfRule type="cellIs" dxfId="577" priority="12" operator="equal">
      <formula>"NO CUMPLE"</formula>
    </cfRule>
    <cfRule type="cellIs" dxfId="576" priority="13" operator="equal">
      <formula>"CUMPLE"</formula>
    </cfRule>
    <cfRule type="cellIs" dxfId="575" priority="14" operator="equal">
      <formula>100</formula>
    </cfRule>
  </conditionalFormatting>
  <conditionalFormatting sqref="G40">
    <cfRule type="cellIs" dxfId="574" priority="9" operator="equal">
      <formula>"NO CUMPLE"</formula>
    </cfRule>
    <cfRule type="cellIs" dxfId="573" priority="10" operator="equal">
      <formula>"CUMPLE"</formula>
    </cfRule>
    <cfRule type="cellIs" dxfId="572" priority="11" operator="equal">
      <formula>100</formula>
    </cfRule>
  </conditionalFormatting>
  <conditionalFormatting sqref="BA34">
    <cfRule type="cellIs" dxfId="571" priority="6" operator="equal">
      <formula>"NO CUMPLE"</formula>
    </cfRule>
    <cfRule type="cellIs" dxfId="570" priority="7" operator="equal">
      <formula>"CUMPLE"</formula>
    </cfRule>
    <cfRule type="cellIs" dxfId="569" priority="8" operator="equal">
      <formula>100</formula>
    </cfRule>
  </conditionalFormatting>
  <conditionalFormatting sqref="N35:N36">
    <cfRule type="cellIs" dxfId="568" priority="3" operator="equal">
      <formula>"NO CUMPLE"</formula>
    </cfRule>
    <cfRule type="cellIs" dxfId="567" priority="4" operator="equal">
      <formula>"CUMPLE"</formula>
    </cfRule>
    <cfRule type="cellIs" dxfId="566" priority="5" operator="equal">
      <formula>100</formula>
    </cfRule>
  </conditionalFormatting>
  <conditionalFormatting sqref="H33">
    <cfRule type="cellIs" dxfId="565" priority="2" stopIfTrue="1" operator="greaterThan">
      <formula>0</formula>
    </cfRule>
  </conditionalFormatting>
  <conditionalFormatting sqref="H34:H37">
    <cfRule type="cellIs" dxfId="564" priority="1" stopIfTrue="1" operator="greaterThan">
      <formula>0</formula>
    </cfRule>
  </conditionalFormatting>
  <dataValidations count="9">
    <dataValidation type="list" allowBlank="1" showInputMessage="1" showErrorMessage="1" sqref="N21:N23" xr:uid="{00000000-0002-0000-2B00-000000000000}">
      <formula1>$R$2:$R$3</formula1>
    </dataValidation>
    <dataValidation type="list" allowBlank="1" showInputMessage="1" showErrorMessage="1" error="debe ser.. CUMPLE O NO CUMPLE" sqref="L44" xr:uid="{00000000-0002-0000-2B00-000001000000}">
      <formula1>$Q$2:$Q$3</formula1>
    </dataValidation>
    <dataValidation type="list" allowBlank="1" showInputMessage="1" showErrorMessage="1" sqref="L48:L49" xr:uid="{00000000-0002-0000-2B00-000002000000}">
      <formula1>$Q$19:$Q$21</formula1>
    </dataValidation>
    <dataValidation type="list" allowBlank="1" showInputMessage="1" showErrorMessage="1" error="SELECCIONE EL PRESUPUESTO A EVALUAR, EN LA LISTA DESPEGABLE._x000a_" sqref="H28:J28" xr:uid="{00000000-0002-0000-2B00-000003000000}">
      <formula1>$A$96:$A$106</formula1>
    </dataValidation>
    <dataValidation type="list" allowBlank="1" showInputMessage="1" showErrorMessage="1" sqref="L56" xr:uid="{00000000-0002-0000-2B00-000004000000}">
      <formula1>$U$1:$U$3</formula1>
    </dataValidation>
    <dataValidation type="list" allowBlank="1" showInputMessage="1" showErrorMessage="1" sqref="U1:U2" xr:uid="{00000000-0002-0000-2B00-000005000000}">
      <formula1>$U$1:$U$2</formula1>
    </dataValidation>
    <dataValidation type="list" allowBlank="1" showInputMessage="1" showErrorMessage="1" sqref="N45 N24 H102:H107 N99 H4:H16 BA34 N35:N37 N33 F33:G33 F35:G37" xr:uid="{00000000-0002-0000-2B00-000006000000}">
      <formula1>$Q$2:$Q$3</formula1>
    </dataValidation>
    <dataValidation type="list" allowBlank="1" showInputMessage="1" showErrorMessage="1" sqref="L53:N53 L64:N64" xr:uid="{00000000-0002-0000-2B00-000007000000}">
      <formula1>$T$1:$T$3</formula1>
    </dataValidation>
    <dataValidation type="list" allowBlank="1" showInputMessage="1" showErrorMessage="1" sqref="H82:K82" xr:uid="{00000000-0002-0000-2B00-000008000000}">
      <formula1>$Q$23:$Q$25</formula1>
    </dataValidation>
  </dataValidations>
  <pageMargins left="0.7" right="0.7" top="0.75" bottom="0.75" header="0.3" footer="0.3"/>
  <pageSetup scale="16" orientation="portrait" r:id="rId1"/>
  <drawing r:id="rId2"/>
  <legacyDrawing r:id="rId3"/>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00B050"/>
  </sheetPr>
  <dimension ref="A1:BE119"/>
  <sheetViews>
    <sheetView view="pageBreakPreview" topLeftCell="E60" zoomScale="40" zoomScaleNormal="46" zoomScaleSheetLayoutView="40" workbookViewId="0">
      <selection activeCell="BA85" sqref="BA85"/>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40"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804" t="s">
        <v>0</v>
      </c>
      <c r="B1" s="804"/>
      <c r="C1" s="804"/>
      <c r="D1" s="804"/>
      <c r="E1" s="804"/>
      <c r="F1" s="804"/>
      <c r="G1" s="804"/>
      <c r="H1" s="804"/>
      <c r="I1" s="804"/>
      <c r="J1" s="804"/>
      <c r="K1" s="804"/>
      <c r="L1" s="804"/>
      <c r="M1" s="804"/>
      <c r="N1" s="804"/>
      <c r="O1" s="24"/>
      <c r="P1" s="24"/>
      <c r="Q1" s="24"/>
      <c r="R1" s="24"/>
      <c r="S1" s="24"/>
      <c r="T1" s="24">
        <v>1</v>
      </c>
      <c r="U1" s="24">
        <v>20</v>
      </c>
      <c r="V1" s="24">
        <v>5</v>
      </c>
    </row>
    <row r="2" spans="1:55" ht="23.25">
      <c r="A2" s="805" t="s">
        <v>132</v>
      </c>
      <c r="B2" s="805"/>
      <c r="C2" s="805"/>
      <c r="D2" s="805"/>
      <c r="E2" s="805"/>
      <c r="F2" s="805"/>
      <c r="G2" s="805"/>
      <c r="H2" s="805"/>
      <c r="I2" s="805"/>
      <c r="J2" s="805"/>
      <c r="K2" s="805"/>
      <c r="L2" s="805"/>
      <c r="M2" s="805"/>
      <c r="N2" s="805"/>
      <c r="O2" s="24"/>
      <c r="P2" s="24" t="s">
        <v>24</v>
      </c>
      <c r="Q2" s="24" t="s">
        <v>6</v>
      </c>
      <c r="R2" s="24" t="s">
        <v>24</v>
      </c>
      <c r="S2" s="24"/>
      <c r="T2" s="24">
        <v>0</v>
      </c>
      <c r="U2" s="24">
        <v>5</v>
      </c>
      <c r="V2" s="24">
        <v>0</v>
      </c>
    </row>
    <row r="3" spans="1:55" ht="71.25" customHeight="1">
      <c r="A3" s="806" t="e">
        <f>[115]RESUMEN!B4</f>
        <v>#REF!</v>
      </c>
      <c r="B3" s="806"/>
      <c r="C3" s="806"/>
      <c r="D3" s="806"/>
      <c r="E3" s="806"/>
      <c r="F3" s="806"/>
      <c r="G3" s="806"/>
      <c r="H3" s="806"/>
      <c r="I3" s="806"/>
      <c r="J3" s="806"/>
      <c r="K3" s="806"/>
      <c r="L3" s="806"/>
      <c r="M3" s="806"/>
      <c r="N3" s="806"/>
      <c r="O3" s="24"/>
      <c r="P3" s="24" t="s">
        <v>25</v>
      </c>
      <c r="Q3" s="24" t="s">
        <v>26</v>
      </c>
      <c r="R3" s="24" t="s">
        <v>25</v>
      </c>
      <c r="S3" s="24"/>
      <c r="T3" s="24" t="s">
        <v>27</v>
      </c>
      <c r="U3" s="24">
        <v>0</v>
      </c>
      <c r="V3" s="24"/>
      <c r="BA3"/>
      <c r="BB3"/>
      <c r="BC3"/>
    </row>
    <row r="4" spans="1:55" ht="29.25" hidden="1" customHeight="1">
      <c r="A4" s="807" t="s">
        <v>91</v>
      </c>
      <c r="B4" s="738"/>
      <c r="C4" s="738"/>
      <c r="D4" s="738"/>
      <c r="E4" s="738"/>
      <c r="F4" s="738"/>
      <c r="G4" s="739"/>
      <c r="H4" s="213" t="s">
        <v>6</v>
      </c>
      <c r="I4" s="269"/>
      <c r="J4" s="269"/>
      <c r="K4" s="269"/>
      <c r="L4" s="269"/>
      <c r="M4" s="269"/>
      <c r="N4" s="268"/>
      <c r="BA4"/>
      <c r="BB4"/>
      <c r="BC4"/>
    </row>
    <row r="5" spans="1:55" ht="29.25" hidden="1" customHeight="1">
      <c r="A5" s="807" t="s">
        <v>93</v>
      </c>
      <c r="B5" s="738"/>
      <c r="C5" s="738"/>
      <c r="D5" s="738"/>
      <c r="E5" s="738"/>
      <c r="F5" s="738"/>
      <c r="G5" s="739"/>
      <c r="H5" s="213" t="s">
        <v>6</v>
      </c>
      <c r="I5" s="269"/>
      <c r="J5" s="269"/>
      <c r="K5" s="269"/>
      <c r="L5" s="269"/>
      <c r="M5" s="269"/>
      <c r="N5" s="268"/>
      <c r="BA5"/>
      <c r="BB5"/>
      <c r="BC5"/>
    </row>
    <row r="6" spans="1:55" ht="29.25" hidden="1" customHeight="1">
      <c r="A6" s="807" t="s">
        <v>92</v>
      </c>
      <c r="B6" s="738"/>
      <c r="C6" s="738"/>
      <c r="D6" s="738"/>
      <c r="E6" s="738"/>
      <c r="F6" s="738"/>
      <c r="G6" s="739"/>
      <c r="H6" s="213" t="s">
        <v>6</v>
      </c>
      <c r="I6" s="269"/>
      <c r="J6" s="269"/>
      <c r="K6" s="269"/>
      <c r="L6" s="269"/>
      <c r="M6" s="269"/>
      <c r="N6" s="268"/>
      <c r="BA6"/>
      <c r="BB6"/>
      <c r="BC6"/>
    </row>
    <row r="7" spans="1:55" ht="29.25" hidden="1" customHeight="1">
      <c r="A7" s="807" t="s">
        <v>94</v>
      </c>
      <c r="B7" s="738"/>
      <c r="C7" s="738"/>
      <c r="D7" s="738"/>
      <c r="E7" s="738"/>
      <c r="F7" s="738"/>
      <c r="G7" s="739"/>
      <c r="H7" s="213" t="s">
        <v>6</v>
      </c>
      <c r="I7" s="269"/>
      <c r="J7" s="269"/>
      <c r="K7" s="269"/>
      <c r="L7" s="269"/>
      <c r="M7" s="269"/>
      <c r="N7" s="268"/>
      <c r="BA7"/>
      <c r="BB7"/>
      <c r="BC7"/>
    </row>
    <row r="8" spans="1:55" ht="29.25" hidden="1" customHeight="1">
      <c r="A8" s="807" t="s">
        <v>95</v>
      </c>
      <c r="B8" s="738"/>
      <c r="C8" s="738"/>
      <c r="D8" s="738"/>
      <c r="E8" s="738"/>
      <c r="F8" s="738"/>
      <c r="G8" s="739"/>
      <c r="H8" s="213"/>
      <c r="I8" s="269"/>
      <c r="J8" s="269"/>
      <c r="K8" s="269"/>
      <c r="L8" s="269"/>
      <c r="M8" s="269"/>
      <c r="N8" s="268"/>
      <c r="BA8"/>
      <c r="BB8"/>
      <c r="BC8"/>
    </row>
    <row r="9" spans="1:55" ht="29.25" hidden="1" customHeight="1">
      <c r="A9" s="807" t="s">
        <v>96</v>
      </c>
      <c r="B9" s="738"/>
      <c r="C9" s="738"/>
      <c r="D9" s="738"/>
      <c r="E9" s="738"/>
      <c r="F9" s="738"/>
      <c r="G9" s="739"/>
      <c r="H9" s="213"/>
      <c r="I9" s="269"/>
      <c r="J9" s="269"/>
      <c r="K9" s="269"/>
      <c r="L9" s="269"/>
      <c r="M9" s="269"/>
      <c r="N9" s="268"/>
      <c r="BA9"/>
      <c r="BB9"/>
      <c r="BC9"/>
    </row>
    <row r="10" spans="1:55" ht="29.25" hidden="1" customHeight="1">
      <c r="A10" s="808" t="s">
        <v>97</v>
      </c>
      <c r="B10" s="741"/>
      <c r="C10" s="741"/>
      <c r="D10" s="741"/>
      <c r="E10" s="741"/>
      <c r="F10" s="741"/>
      <c r="G10" s="742"/>
      <c r="H10" s="213" t="s">
        <v>6</v>
      </c>
      <c r="I10" s="269"/>
      <c r="J10" s="269"/>
      <c r="K10" s="269"/>
      <c r="L10" s="269"/>
      <c r="M10" s="269"/>
      <c r="N10" s="268"/>
      <c r="BA10" s="6"/>
      <c r="BB10" s="81"/>
    </row>
    <row r="11" spans="1:55" ht="29.25" hidden="1" customHeight="1">
      <c r="A11" s="808" t="s">
        <v>98</v>
      </c>
      <c r="B11" s="741"/>
      <c r="C11" s="741"/>
      <c r="D11" s="741"/>
      <c r="E11" s="741"/>
      <c r="F11" s="741"/>
      <c r="G11" s="742"/>
      <c r="H11" s="213" t="s">
        <v>6</v>
      </c>
      <c r="I11" s="269"/>
      <c r="J11" s="269"/>
      <c r="K11" s="269"/>
      <c r="L11" s="269"/>
      <c r="M11" s="269"/>
      <c r="N11" s="268"/>
      <c r="BA11" s="6"/>
      <c r="BB11" s="81"/>
    </row>
    <row r="12" spans="1:55" ht="29.25" hidden="1" customHeight="1">
      <c r="A12" s="807" t="s">
        <v>99</v>
      </c>
      <c r="B12" s="738"/>
      <c r="C12" s="738"/>
      <c r="D12" s="738"/>
      <c r="E12" s="738"/>
      <c r="F12" s="738"/>
      <c r="G12" s="739"/>
      <c r="H12" s="213" t="s">
        <v>6</v>
      </c>
      <c r="I12" s="269"/>
      <c r="J12" s="269"/>
      <c r="K12" s="269"/>
      <c r="L12" s="269"/>
      <c r="M12" s="269"/>
      <c r="N12" s="268"/>
      <c r="BA12" s="6"/>
      <c r="BB12" s="81"/>
    </row>
    <row r="13" spans="1:55" ht="29.25" hidden="1" customHeight="1">
      <c r="A13" s="807" t="s">
        <v>100</v>
      </c>
      <c r="B13" s="738"/>
      <c r="C13" s="738"/>
      <c r="D13" s="738"/>
      <c r="E13" s="738"/>
      <c r="F13" s="738"/>
      <c r="G13" s="739"/>
      <c r="H13" s="213" t="s">
        <v>6</v>
      </c>
      <c r="I13" s="269"/>
      <c r="J13" s="269"/>
      <c r="K13" s="269"/>
      <c r="L13" s="269"/>
      <c r="M13" s="269"/>
      <c r="N13" s="268"/>
      <c r="BA13" s="6"/>
      <c r="BB13" s="81"/>
    </row>
    <row r="14" spans="1:55" ht="29.25" hidden="1" customHeight="1">
      <c r="A14" s="807" t="s">
        <v>101</v>
      </c>
      <c r="B14" s="738"/>
      <c r="C14" s="738"/>
      <c r="D14" s="738"/>
      <c r="E14" s="738"/>
      <c r="F14" s="738"/>
      <c r="G14" s="739"/>
      <c r="H14" s="213"/>
      <c r="I14" s="269"/>
      <c r="J14" s="269"/>
      <c r="K14" s="269"/>
      <c r="L14" s="269"/>
      <c r="M14" s="269"/>
      <c r="N14" s="268"/>
      <c r="BA14" s="6"/>
      <c r="BB14" s="81"/>
    </row>
    <row r="15" spans="1:55" ht="29.25" hidden="1" customHeight="1">
      <c r="A15" s="808" t="s">
        <v>102</v>
      </c>
      <c r="B15" s="741"/>
      <c r="C15" s="741"/>
      <c r="D15" s="741"/>
      <c r="E15" s="741"/>
      <c r="F15" s="741"/>
      <c r="G15" s="742"/>
      <c r="H15" s="213" t="s">
        <v>6</v>
      </c>
      <c r="I15" s="269"/>
      <c r="J15" s="269"/>
      <c r="K15" s="269"/>
      <c r="L15" s="269"/>
      <c r="M15" s="269"/>
      <c r="N15" s="268"/>
      <c r="BA15" s="6"/>
      <c r="BB15" s="81"/>
    </row>
    <row r="16" spans="1:55" ht="29.25" hidden="1" customHeight="1">
      <c r="A16" s="808" t="s">
        <v>103</v>
      </c>
      <c r="B16" s="741"/>
      <c r="C16" s="741"/>
      <c r="D16" s="741"/>
      <c r="E16" s="741"/>
      <c r="F16" s="741"/>
      <c r="G16" s="742"/>
      <c r="H16" s="213" t="s">
        <v>6</v>
      </c>
      <c r="I16" s="269"/>
      <c r="J16" s="269"/>
      <c r="K16" s="269"/>
      <c r="L16" s="269"/>
      <c r="M16" s="269"/>
      <c r="N16" s="268"/>
      <c r="BA16" s="6"/>
      <c r="BB16" s="81"/>
    </row>
    <row r="17" spans="1:54" ht="29.25" hidden="1" customHeight="1">
      <c r="A17" s="272"/>
      <c r="B17" s="271"/>
      <c r="C17" s="271"/>
      <c r="D17" s="271"/>
      <c r="E17" s="271"/>
      <c r="F17" s="271"/>
      <c r="G17" s="270"/>
      <c r="H17" s="269"/>
      <c r="I17" s="269"/>
      <c r="J17" s="269"/>
      <c r="K17" s="269"/>
      <c r="L17" s="269"/>
      <c r="M17" s="269"/>
      <c r="N17" s="268"/>
      <c r="BA17" s="6"/>
      <c r="BB17" s="81"/>
    </row>
    <row r="18" spans="1:54" ht="51.75" customHeight="1">
      <c r="A18" s="816" t="s">
        <v>104</v>
      </c>
      <c r="B18" s="744"/>
      <c r="C18" s="744"/>
      <c r="D18" s="744"/>
      <c r="E18" s="744"/>
      <c r="F18" s="744"/>
      <c r="G18" s="744"/>
      <c r="H18" s="744"/>
      <c r="I18" s="744"/>
      <c r="J18" s="744"/>
      <c r="K18" s="744"/>
      <c r="L18" s="744"/>
      <c r="M18" s="744"/>
      <c r="N18" s="745"/>
      <c r="BA18" s="6"/>
      <c r="BB18" s="81"/>
    </row>
    <row r="19" spans="1:54" ht="26.25" customHeight="1">
      <c r="A19" s="817">
        <v>42</v>
      </c>
      <c r="B19" s="818" t="s">
        <v>311</v>
      </c>
      <c r="C19" s="819"/>
      <c r="D19" s="819"/>
      <c r="E19" s="819"/>
      <c r="F19" s="819"/>
      <c r="G19" s="819"/>
      <c r="H19" s="809" t="s">
        <v>28</v>
      </c>
      <c r="I19" s="809"/>
      <c r="J19" s="809"/>
      <c r="K19" s="810" t="s">
        <v>29</v>
      </c>
      <c r="L19" s="810"/>
      <c r="M19" s="810"/>
      <c r="N19" s="810"/>
      <c r="O19" s="24" t="str">
        <f>+H19</f>
        <v>APORTANTE DE LA EXPERIENCIA</v>
      </c>
      <c r="P19" s="24"/>
      <c r="Q19" s="24">
        <v>5</v>
      </c>
      <c r="R19" s="24"/>
      <c r="S19" s="24"/>
      <c r="T19" s="24"/>
      <c r="U19" s="24"/>
      <c r="V19" s="24"/>
    </row>
    <row r="20" spans="1:54" ht="38.25" customHeight="1">
      <c r="A20" s="817"/>
      <c r="B20" s="819"/>
      <c r="C20" s="819"/>
      <c r="D20" s="819"/>
      <c r="E20" s="819"/>
      <c r="F20" s="819"/>
      <c r="G20" s="819"/>
      <c r="H20" s="811" t="s">
        <v>30</v>
      </c>
      <c r="I20" s="811"/>
      <c r="J20" s="267" t="s">
        <v>31</v>
      </c>
      <c r="K20" s="821" t="s">
        <v>32</v>
      </c>
      <c r="L20" s="821"/>
      <c r="M20" s="821"/>
      <c r="N20" s="266" t="s">
        <v>33</v>
      </c>
      <c r="O20" s="24"/>
      <c r="P20" s="24"/>
      <c r="Q20" s="24" t="s">
        <v>27</v>
      </c>
      <c r="R20" s="24"/>
      <c r="S20" s="24"/>
      <c r="T20" s="24"/>
      <c r="U20" s="24"/>
      <c r="V20" s="24"/>
      <c r="BA20" s="119" t="s">
        <v>130</v>
      </c>
    </row>
    <row r="21" spans="1:54" ht="45" customHeight="1">
      <c r="A21" s="817"/>
      <c r="B21" s="819"/>
      <c r="C21" s="819"/>
      <c r="D21" s="819"/>
      <c r="E21" s="819"/>
      <c r="F21" s="819"/>
      <c r="G21" s="819"/>
      <c r="H21" s="822" t="s">
        <v>310</v>
      </c>
      <c r="I21" s="822"/>
      <c r="J21" s="262">
        <v>0.1</v>
      </c>
      <c r="K21" s="823" t="s">
        <v>34</v>
      </c>
      <c r="L21" s="823"/>
      <c r="M21" s="823"/>
      <c r="N21" s="262" t="s">
        <v>24</v>
      </c>
      <c r="O21" s="24" t="str">
        <f>+H21</f>
        <v>CONCREAD S.A.S</v>
      </c>
      <c r="P21" s="24"/>
      <c r="Q21" s="24">
        <v>0</v>
      </c>
      <c r="R21" s="24"/>
      <c r="S21" s="24"/>
      <c r="T21" s="24"/>
      <c r="U21" s="24"/>
      <c r="V21" s="263" t="str">
        <f>+H21</f>
        <v>CONCREAD S.A.S</v>
      </c>
      <c r="BA21" s="118"/>
    </row>
    <row r="22" spans="1:54" ht="53.25" customHeight="1">
      <c r="A22" s="817"/>
      <c r="B22" s="819"/>
      <c r="C22" s="819"/>
      <c r="D22" s="819"/>
      <c r="E22" s="819"/>
      <c r="F22" s="819"/>
      <c r="G22" s="819"/>
      <c r="H22" s="822" t="s">
        <v>303</v>
      </c>
      <c r="I22" s="822"/>
      <c r="J22" s="262">
        <v>0.9</v>
      </c>
      <c r="K22" s="823" t="s">
        <v>35</v>
      </c>
      <c r="L22" s="823"/>
      <c r="M22" s="823"/>
      <c r="N22" s="262" t="s">
        <v>24</v>
      </c>
      <c r="O22" s="24" t="str">
        <f>+H22</f>
        <v>DESARROLLO EN INGENIERIA SAS</v>
      </c>
      <c r="P22" s="24"/>
      <c r="Q22" s="24"/>
      <c r="R22" s="24"/>
      <c r="S22" s="24"/>
      <c r="T22" s="24"/>
      <c r="U22" s="24"/>
      <c r="V22" s="263" t="str">
        <f>+H22</f>
        <v>DESARROLLO EN INGENIERIA SAS</v>
      </c>
      <c r="BA22" s="118"/>
      <c r="BB22" s="2" t="s">
        <v>36</v>
      </c>
    </row>
    <row r="23" spans="1:54" ht="44.25" customHeight="1">
      <c r="A23" s="817"/>
      <c r="B23" s="819"/>
      <c r="C23" s="819"/>
      <c r="D23" s="819"/>
      <c r="E23" s="819"/>
      <c r="F23" s="819"/>
      <c r="G23" s="819"/>
      <c r="H23" s="822"/>
      <c r="I23" s="822"/>
      <c r="J23" s="262"/>
      <c r="K23" s="824" t="s">
        <v>37</v>
      </c>
      <c r="L23" s="824"/>
      <c r="M23" s="824"/>
      <c r="N23" s="262" t="s">
        <v>24</v>
      </c>
      <c r="O23" s="24">
        <f>+H23</f>
        <v>0</v>
      </c>
      <c r="P23" s="24"/>
      <c r="Q23" s="24" t="s">
        <v>38</v>
      </c>
      <c r="R23" s="24"/>
      <c r="S23" s="24"/>
      <c r="T23" s="24"/>
      <c r="U23" s="24"/>
      <c r="V23" s="263">
        <f>+H23</f>
        <v>0</v>
      </c>
      <c r="BA23" s="117"/>
    </row>
    <row r="24" spans="1:54" ht="20.100000000000001" customHeight="1">
      <c r="A24" s="817"/>
      <c r="B24" s="819"/>
      <c r="C24" s="819"/>
      <c r="D24" s="819"/>
      <c r="E24" s="819"/>
      <c r="F24" s="819"/>
      <c r="G24" s="819"/>
      <c r="H24" s="812"/>
      <c r="I24" s="812"/>
      <c r="J24" s="265"/>
      <c r="K24" s="813" t="s">
        <v>18</v>
      </c>
      <c r="L24" s="813"/>
      <c r="M24" s="813"/>
      <c r="N24" s="759" t="s">
        <v>6</v>
      </c>
      <c r="O24" s="24">
        <f>+H24</f>
        <v>0</v>
      </c>
      <c r="P24" s="24"/>
      <c r="Q24" s="24" t="s">
        <v>6</v>
      </c>
      <c r="R24" s="24"/>
      <c r="S24" s="24"/>
      <c r="T24" s="24"/>
      <c r="U24" s="24"/>
      <c r="V24" s="263">
        <f>+H24</f>
        <v>0</v>
      </c>
    </row>
    <row r="25" spans="1:54" ht="20.100000000000001" customHeight="1">
      <c r="A25" s="817"/>
      <c r="B25" s="819"/>
      <c r="C25" s="819"/>
      <c r="D25" s="819"/>
      <c r="E25" s="819"/>
      <c r="F25" s="819"/>
      <c r="G25" s="819"/>
      <c r="H25" s="814"/>
      <c r="I25" s="814"/>
      <c r="J25" s="264"/>
      <c r="K25" s="813"/>
      <c r="L25" s="813"/>
      <c r="M25" s="813"/>
      <c r="N25" s="760"/>
      <c r="O25" s="24">
        <f>+H25</f>
        <v>0</v>
      </c>
      <c r="P25" s="24"/>
      <c r="Q25" s="24" t="s">
        <v>26</v>
      </c>
      <c r="R25" s="24"/>
      <c r="S25" s="24"/>
      <c r="T25" s="24"/>
      <c r="U25" s="24"/>
      <c r="V25" s="263">
        <f>+H25</f>
        <v>0</v>
      </c>
    </row>
    <row r="26" spans="1:54" ht="23.25" customHeight="1">
      <c r="A26" s="817"/>
      <c r="B26" s="819"/>
      <c r="C26" s="819"/>
      <c r="D26" s="819"/>
      <c r="E26" s="819"/>
      <c r="F26" s="819"/>
      <c r="G26" s="819"/>
      <c r="H26" s="815" t="s">
        <v>39</v>
      </c>
      <c r="I26" s="815"/>
      <c r="J26" s="262">
        <f>+J21+J22+J23+J24+J25</f>
        <v>1</v>
      </c>
      <c r="K26" s="813"/>
      <c r="L26" s="813"/>
      <c r="M26" s="813"/>
      <c r="N26" s="550"/>
      <c r="O26" s="553"/>
      <c r="P26" s="553"/>
      <c r="Q26" s="553"/>
      <c r="R26" s="553"/>
      <c r="S26" s="553"/>
      <c r="T26" s="553"/>
      <c r="U26" s="24"/>
      <c r="V26" s="24"/>
      <c r="BA26" s="261">
        <v>0.5</v>
      </c>
      <c r="BB26" s="261"/>
    </row>
    <row r="27" spans="1:54" ht="110.25" customHeight="1">
      <c r="A27" s="260" t="s">
        <v>40</v>
      </c>
      <c r="B27" s="827" t="s">
        <v>121</v>
      </c>
      <c r="C27" s="726"/>
      <c r="D27" s="726"/>
      <c r="E27" s="726"/>
      <c r="F27" s="726"/>
      <c r="G27" s="727"/>
      <c r="H27" s="828" t="s">
        <v>87</v>
      </c>
      <c r="I27" s="729"/>
      <c r="J27" s="829">
        <v>684325699</v>
      </c>
      <c r="K27" s="731"/>
      <c r="L27" s="830">
        <f>J27/BB63</f>
        <v>526.40438384615379</v>
      </c>
      <c r="M27" s="733"/>
      <c r="N27" s="734"/>
      <c r="O27" s="24"/>
      <c r="P27" s="24"/>
      <c r="Q27" s="24"/>
      <c r="R27" s="24"/>
      <c r="S27" s="25"/>
      <c r="T27" s="24"/>
      <c r="U27" s="24"/>
      <c r="V27" s="24"/>
      <c r="BA27" s="259">
        <f>+L27*0.5</f>
        <v>263.2021919230769</v>
      </c>
      <c r="BB27" s="259"/>
    </row>
    <row r="28" spans="1:54" ht="23.25">
      <c r="A28" s="258"/>
      <c r="B28" s="257"/>
      <c r="C28" s="256"/>
      <c r="D28" s="256"/>
      <c r="E28" s="256"/>
      <c r="F28" s="255"/>
      <c r="G28" s="255"/>
      <c r="H28" s="254"/>
      <c r="I28" s="254"/>
      <c r="J28" s="254"/>
      <c r="K28" s="253"/>
      <c r="L28" s="252"/>
      <c r="M28" s="252"/>
      <c r="N28" s="252"/>
      <c r="S28" s="8"/>
      <c r="BA28" s="251" t="s">
        <v>74</v>
      </c>
      <c r="BB28" s="251" t="s">
        <v>75</v>
      </c>
    </row>
    <row r="29" spans="1:54" ht="23.25">
      <c r="A29" s="831" t="s">
        <v>41</v>
      </c>
      <c r="B29" s="831"/>
      <c r="C29" s="831"/>
      <c r="D29" s="831"/>
      <c r="E29" s="831"/>
      <c r="F29" s="831"/>
      <c r="G29" s="831"/>
      <c r="H29" s="831"/>
      <c r="I29" s="831"/>
      <c r="J29" s="831"/>
      <c r="K29" s="831"/>
      <c r="L29" s="831"/>
      <c r="M29" s="831"/>
      <c r="N29" s="831"/>
      <c r="BA29" s="215">
        <v>1990</v>
      </c>
      <c r="BB29" s="214">
        <v>41025</v>
      </c>
    </row>
    <row r="30" spans="1:54" ht="29.25" customHeight="1">
      <c r="A30" s="820" t="s">
        <v>42</v>
      </c>
      <c r="B30" s="820"/>
      <c r="C30" s="820"/>
      <c r="D30" s="820"/>
      <c r="E30" s="820"/>
      <c r="F30" s="820"/>
      <c r="G30" s="820"/>
      <c r="H30" s="820"/>
      <c r="I30" s="820"/>
      <c r="J30" s="820"/>
      <c r="K30" s="820"/>
      <c r="L30" s="820"/>
      <c r="M30" s="820"/>
      <c r="N30" s="820"/>
      <c r="BA30" s="215">
        <v>1991</v>
      </c>
      <c r="BB30" s="214">
        <v>51716</v>
      </c>
    </row>
    <row r="31" spans="1:54" ht="286.5" customHeight="1">
      <c r="A31" s="832" t="s">
        <v>133</v>
      </c>
      <c r="B31" s="832"/>
      <c r="C31" s="832"/>
      <c r="D31" s="832"/>
      <c r="E31" s="832"/>
      <c r="F31" s="832"/>
      <c r="G31" s="832"/>
      <c r="H31" s="833" t="s">
        <v>134</v>
      </c>
      <c r="I31" s="833"/>
      <c r="J31" s="833"/>
      <c r="K31" s="833"/>
      <c r="L31" s="833"/>
      <c r="M31" s="833"/>
      <c r="N31" s="833"/>
      <c r="S31" s="11"/>
      <c r="T31" s="560"/>
      <c r="BA31" s="215">
        <v>1993</v>
      </c>
      <c r="BB31" s="214">
        <v>81510</v>
      </c>
    </row>
    <row r="32" spans="1:54" s="302" customFormat="1" ht="63.75" customHeight="1" thickBot="1">
      <c r="A32" s="250" t="s">
        <v>119</v>
      </c>
      <c r="B32" s="250" t="s">
        <v>43</v>
      </c>
      <c r="C32" s="248" t="s">
        <v>44</v>
      </c>
      <c r="D32" s="248" t="s">
        <v>45</v>
      </c>
      <c r="E32" s="248" t="s">
        <v>46</v>
      </c>
      <c r="F32" s="249" t="s">
        <v>86</v>
      </c>
      <c r="G32" s="248" t="s">
        <v>47</v>
      </c>
      <c r="H32" s="248" t="s">
        <v>48</v>
      </c>
      <c r="I32" s="248" t="s">
        <v>79</v>
      </c>
      <c r="J32" s="248" t="s">
        <v>49</v>
      </c>
      <c r="K32" s="248" t="s">
        <v>50</v>
      </c>
      <c r="L32" s="248" t="s">
        <v>51</v>
      </c>
      <c r="M32" s="248" t="s">
        <v>52</v>
      </c>
      <c r="N32" s="248" t="s">
        <v>18</v>
      </c>
      <c r="O32" s="304"/>
      <c r="P32" s="304"/>
      <c r="Q32" s="303">
        <f>L27/2</f>
        <v>263.2021919230769</v>
      </c>
      <c r="R32" s="303" t="s">
        <v>53</v>
      </c>
      <c r="S32" s="296"/>
      <c r="T32" s="560"/>
      <c r="BA32" s="293">
        <v>1994</v>
      </c>
      <c r="BB32" s="292">
        <v>98700</v>
      </c>
    </row>
    <row r="33" spans="1:55" s="291" customFormat="1" ht="253.5" customHeight="1" thickTop="1" thickBot="1">
      <c r="A33" s="247" t="s">
        <v>121</v>
      </c>
      <c r="B33" s="246" t="s">
        <v>309</v>
      </c>
      <c r="C33" s="245">
        <v>14</v>
      </c>
      <c r="D33" s="244" t="s">
        <v>308</v>
      </c>
      <c r="E33" s="243" t="s">
        <v>307</v>
      </c>
      <c r="F33" s="299" t="s">
        <v>6</v>
      </c>
      <c r="G33" s="299" t="s">
        <v>6</v>
      </c>
      <c r="H33" s="242" t="s">
        <v>303</v>
      </c>
      <c r="I33" s="241">
        <v>38657</v>
      </c>
      <c r="J33" s="240">
        <v>39751</v>
      </c>
      <c r="K33" s="239">
        <v>3629.77</v>
      </c>
      <c r="L33" s="238">
        <v>0.5</v>
      </c>
      <c r="M33" s="237">
        <f>IF(AND(F33="CUMPLE",G33="CUMPLE"),(K33*L33),0)</f>
        <v>1814.885</v>
      </c>
      <c r="N33" s="299" t="s">
        <v>6</v>
      </c>
      <c r="O33" s="297"/>
      <c r="P33" s="297"/>
      <c r="Q33" s="298" t="str">
        <f>+IF(OR(N33="CUMPLE")*AND(M33&gt;=$Q$32),"CUMPLE","NO CUMPLE")</f>
        <v>CUMPLE</v>
      </c>
      <c r="R33" s="297"/>
      <c r="S33" s="296"/>
      <c r="U33" s="301">
        <v>2021</v>
      </c>
      <c r="V33" s="300">
        <v>908526</v>
      </c>
      <c r="BA33" s="293">
        <v>1995</v>
      </c>
      <c r="BB33" s="292">
        <v>118933.5</v>
      </c>
    </row>
    <row r="34" spans="1:55" s="291" customFormat="1" ht="147" customHeight="1" thickBot="1">
      <c r="A34" s="247" t="s">
        <v>121</v>
      </c>
      <c r="B34" s="246" t="s">
        <v>306</v>
      </c>
      <c r="C34" s="245">
        <v>107</v>
      </c>
      <c r="D34" s="244" t="s">
        <v>305</v>
      </c>
      <c r="E34" s="429" t="s">
        <v>304</v>
      </c>
      <c r="F34" s="299" t="s">
        <v>6</v>
      </c>
      <c r="G34" s="299" t="s">
        <v>6</v>
      </c>
      <c r="H34" s="242" t="s">
        <v>303</v>
      </c>
      <c r="I34" s="241">
        <v>41302</v>
      </c>
      <c r="J34" s="240">
        <v>41606</v>
      </c>
      <c r="K34" s="239">
        <v>1165.56</v>
      </c>
      <c r="L34" s="238">
        <v>0.5</v>
      </c>
      <c r="M34" s="237">
        <f>IF(AND(F34="CUMPLE",G34="CUMPLE"),(K34*L34),0)</f>
        <v>582.78</v>
      </c>
      <c r="N34" s="299" t="s">
        <v>6</v>
      </c>
      <c r="O34" s="297"/>
      <c r="P34" s="297"/>
      <c r="Q34" s="298" t="str">
        <f>+IF(OR(N34="CUMPLE")*AND(M34&gt;=$Q$32),"CUMPLE","NO CUMPLE")</f>
        <v>CUMPLE</v>
      </c>
      <c r="R34" s="297"/>
      <c r="S34" s="296"/>
      <c r="U34" s="295">
        <v>2020</v>
      </c>
      <c r="V34" s="294">
        <v>877803</v>
      </c>
      <c r="BA34" s="293">
        <v>1996</v>
      </c>
      <c r="BB34" s="292">
        <v>142125</v>
      </c>
    </row>
    <row r="35" spans="1:55" ht="165.75" hidden="1" customHeight="1" thickBot="1">
      <c r="A35" s="247"/>
      <c r="B35" s="246"/>
      <c r="C35" s="245"/>
      <c r="D35" s="244"/>
      <c r="E35" s="243"/>
      <c r="F35" s="230"/>
      <c r="G35" s="230"/>
      <c r="H35" s="205"/>
      <c r="I35" s="241"/>
      <c r="J35" s="240"/>
      <c r="K35" s="239"/>
      <c r="L35" s="238"/>
      <c r="M35" s="237"/>
      <c r="N35" s="230"/>
      <c r="O35" s="4"/>
      <c r="P35" s="4"/>
      <c r="Q35" s="16"/>
      <c r="R35" s="4"/>
      <c r="S35" s="12"/>
      <c r="U35" s="17"/>
      <c r="V35" s="20"/>
      <c r="BA35" s="230" t="s">
        <v>6</v>
      </c>
      <c r="BB35" s="214"/>
    </row>
    <row r="36" spans="1:55" ht="132.75" hidden="1" customHeight="1" thickBot="1">
      <c r="A36" s="247"/>
      <c r="B36" s="246"/>
      <c r="C36" s="245"/>
      <c r="D36" s="244"/>
      <c r="E36" s="243"/>
      <c r="F36" s="230"/>
      <c r="G36" s="230"/>
      <c r="H36" s="242"/>
      <c r="I36" s="241"/>
      <c r="J36" s="240"/>
      <c r="K36" s="239"/>
      <c r="L36" s="238"/>
      <c r="M36" s="237"/>
      <c r="N36" s="230"/>
      <c r="O36" s="4"/>
      <c r="P36" s="4"/>
      <c r="Q36" s="16" t="str">
        <f>+IF(OR(N36="CUMPLE")*AND(M36&gt;=$Q$32),"CUMPLE","NO CUMPLE")</f>
        <v>NO CUMPLE</v>
      </c>
      <c r="R36" s="4"/>
      <c r="S36" s="12"/>
      <c r="U36" s="17">
        <v>2019</v>
      </c>
      <c r="V36" s="20">
        <v>828116</v>
      </c>
      <c r="BA36" s="215">
        <v>1997</v>
      </c>
      <c r="BB36" s="214">
        <v>172005</v>
      </c>
    </row>
    <row r="37" spans="1:55" ht="170.25" hidden="1" customHeight="1" thickBot="1">
      <c r="A37" s="247"/>
      <c r="B37" s="246"/>
      <c r="C37" s="245"/>
      <c r="D37" s="244"/>
      <c r="E37" s="243"/>
      <c r="F37" s="230"/>
      <c r="G37" s="230"/>
      <c r="H37" s="242"/>
      <c r="I37" s="241"/>
      <c r="J37" s="240"/>
      <c r="K37" s="239"/>
      <c r="L37" s="238"/>
      <c r="M37" s="237"/>
      <c r="N37" s="230"/>
      <c r="O37" s="4"/>
      <c r="P37" s="4"/>
      <c r="Q37" s="16" t="str">
        <f>+IF(OR(N37="CUMPLE")*AND(M37&gt;=$Q$32),"CUMPLE","NO CUMPLE")</f>
        <v>NO CUMPLE</v>
      </c>
      <c r="R37" s="4"/>
      <c r="S37" s="12"/>
      <c r="U37" s="17">
        <v>2018</v>
      </c>
      <c r="V37" s="20">
        <v>781242</v>
      </c>
      <c r="BA37" s="215">
        <v>1998</v>
      </c>
      <c r="BB37" s="214">
        <v>203826</v>
      </c>
    </row>
    <row r="38" spans="1:55" ht="141" hidden="1" customHeight="1" thickBot="1">
      <c r="A38" s="247"/>
      <c r="B38" s="246"/>
      <c r="C38" s="245"/>
      <c r="D38" s="244"/>
      <c r="E38" s="243"/>
      <c r="F38" s="230"/>
      <c r="G38" s="230"/>
      <c r="H38" s="242"/>
      <c r="I38" s="241"/>
      <c r="J38" s="240"/>
      <c r="K38" s="239"/>
      <c r="L38" s="238"/>
      <c r="M38" s="237"/>
      <c r="N38" s="230"/>
      <c r="O38" s="4"/>
      <c r="P38" s="4"/>
      <c r="Q38" s="16" t="str">
        <f>+IF(OR(N38="CUMPLE")*AND(M38&gt;=$Q$32),"CUMPLE","NO CUMPLE")</f>
        <v>NO CUMPLE</v>
      </c>
      <c r="R38" s="4"/>
      <c r="S38" s="12"/>
      <c r="U38" s="17">
        <v>2017</v>
      </c>
      <c r="V38" s="20">
        <v>737717</v>
      </c>
      <c r="BA38" s="215">
        <v>1999</v>
      </c>
      <c r="BB38" s="214">
        <v>236460</v>
      </c>
    </row>
    <row r="39" spans="1:55" ht="68.25" customHeight="1" thickBot="1">
      <c r="A39" s="718" t="s">
        <v>55</v>
      </c>
      <c r="B39" s="719"/>
      <c r="C39" s="719"/>
      <c r="D39" s="720"/>
      <c r="E39" s="825" t="s">
        <v>3</v>
      </c>
      <c r="F39" s="722"/>
      <c r="G39" s="722"/>
      <c r="H39" s="722"/>
      <c r="I39" s="722"/>
      <c r="J39" s="722"/>
      <c r="K39" s="722"/>
      <c r="L39" s="723"/>
      <c r="M39" s="825">
        <f>SUM(M33:M38)</f>
        <v>2397.665</v>
      </c>
      <c r="N39" s="723"/>
      <c r="O39" s="4"/>
      <c r="P39" s="4"/>
      <c r="Q39" s="16"/>
      <c r="R39" s="4"/>
      <c r="S39" s="12"/>
      <c r="U39" s="17"/>
      <c r="V39" s="20"/>
      <c r="BA39" s="224">
        <v>2002</v>
      </c>
      <c r="BB39" s="223">
        <v>309000</v>
      </c>
    </row>
    <row r="40" spans="1:55" ht="68.25" customHeight="1" thickBot="1">
      <c r="A40" s="564"/>
      <c r="B40" s="565"/>
      <c r="C40" s="565"/>
      <c r="D40" s="566"/>
      <c r="E40" s="825" t="s">
        <v>65</v>
      </c>
      <c r="F40" s="722"/>
      <c r="G40" s="722"/>
      <c r="H40" s="722"/>
      <c r="I40" s="722"/>
      <c r="J40" s="722"/>
      <c r="K40" s="722"/>
      <c r="L40" s="723"/>
      <c r="M40" s="826">
        <f>AVERAGEIF(M33:M38,"&gt;0")</f>
        <v>1198.8325</v>
      </c>
      <c r="N40" s="826"/>
      <c r="O40" s="4"/>
      <c r="P40" s="4"/>
      <c r="Q40" s="16"/>
      <c r="R40" s="4"/>
      <c r="S40" s="12"/>
      <c r="U40" s="17"/>
      <c r="V40" s="20"/>
      <c r="BA40" s="224">
        <v>2003</v>
      </c>
      <c r="BB40" s="223">
        <v>332000</v>
      </c>
    </row>
    <row r="41" spans="1:55" ht="180.75" customHeight="1" thickBot="1">
      <c r="A41" s="834" t="s">
        <v>54</v>
      </c>
      <c r="B41" s="708"/>
      <c r="C41" s="236">
        <f>+BA27</f>
        <v>263.2021919230769</v>
      </c>
      <c r="D41" s="835" t="str">
        <f>E34</f>
        <v>INTERVENTORIA, TECNICA, ADMINISTRATIVA, CONTABLE, FINANCIERA Y JURIDICA DEL PROYECTO OBRA PUBLICA PARA EL MANTENIMIENTO, ADECUACION Y AMPLIACION
DEL AERÓDROMO DEL CAMANDO AEREO DE MANTENIMIENTO CAMAN(MADRIDCUNDINAMARCA)</v>
      </c>
      <c r="E41" s="710"/>
      <c r="F41" s="230" t="str">
        <f t="shared" ref="F41:M41" si="0">F34</f>
        <v>CUMPLE</v>
      </c>
      <c r="G41" s="230" t="str">
        <f t="shared" si="0"/>
        <v>CUMPLE</v>
      </c>
      <c r="H41" s="235" t="str">
        <f t="shared" si="0"/>
        <v>DESARROLLO EN INGENIERIA SAS</v>
      </c>
      <c r="I41" s="234">
        <f t="shared" si="0"/>
        <v>41302</v>
      </c>
      <c r="J41" s="234">
        <f t="shared" si="0"/>
        <v>41606</v>
      </c>
      <c r="K41" s="233">
        <f t="shared" si="0"/>
        <v>1165.56</v>
      </c>
      <c r="L41" s="232">
        <f t="shared" si="0"/>
        <v>0.5</v>
      </c>
      <c r="M41" s="231">
        <f t="shared" si="0"/>
        <v>582.78</v>
      </c>
      <c r="N41" s="230" t="str">
        <f>+IF(M41&gt;=C41,"CUMPLE","NO CUMPLE")</f>
        <v>CUMPLE</v>
      </c>
      <c r="O41" s="26"/>
      <c r="P41" s="4"/>
      <c r="Q41" s="16" t="str">
        <f>+IF(OR(N41="CUMPLE")*AND(M41&gt;=$Q$32),"CUMPLE","NO CUMPLE")</f>
        <v>CUMPLE</v>
      </c>
      <c r="R41" s="4"/>
      <c r="S41" s="12"/>
      <c r="U41" s="17">
        <v>2016</v>
      </c>
      <c r="V41" s="20">
        <v>689455</v>
      </c>
      <c r="BA41" s="224">
        <v>2004</v>
      </c>
      <c r="BB41" s="223">
        <v>358000</v>
      </c>
    </row>
    <row r="42" spans="1:55" ht="27" thickBot="1">
      <c r="A42" s="229"/>
      <c r="B42" s="229"/>
      <c r="C42" s="229"/>
      <c r="D42" s="229"/>
      <c r="E42" s="229"/>
      <c r="F42" s="229"/>
      <c r="G42" s="229"/>
      <c r="H42" s="229"/>
      <c r="I42" s="229"/>
      <c r="J42" s="229"/>
      <c r="K42" s="229"/>
      <c r="L42" s="229"/>
      <c r="M42" s="228"/>
      <c r="N42" s="225"/>
      <c r="O42" s="5"/>
      <c r="P42" s="4"/>
      <c r="Q42" s="4"/>
      <c r="R42" s="4"/>
      <c r="S42" s="4"/>
      <c r="U42" s="17">
        <v>2012</v>
      </c>
      <c r="V42" s="20">
        <v>566700</v>
      </c>
      <c r="BA42" s="224">
        <v>2005</v>
      </c>
      <c r="BB42" s="223">
        <v>381500</v>
      </c>
    </row>
    <row r="43" spans="1:55" ht="409.6" customHeight="1" thickBot="1">
      <c r="A43" s="836"/>
      <c r="B43" s="712"/>
      <c r="C43" s="712"/>
      <c r="D43" s="712"/>
      <c r="E43" s="712"/>
      <c r="F43" s="712"/>
      <c r="G43" s="712"/>
      <c r="H43" s="712"/>
      <c r="I43" s="712"/>
      <c r="J43" s="712"/>
      <c r="K43" s="712"/>
      <c r="L43" s="712"/>
      <c r="M43" s="712"/>
      <c r="N43" s="713"/>
      <c r="O43" s="5"/>
      <c r="P43" s="4"/>
      <c r="Q43" s="4"/>
      <c r="R43" s="4"/>
      <c r="S43" s="4"/>
      <c r="U43" s="17"/>
      <c r="V43" s="20"/>
      <c r="BA43" s="224"/>
      <c r="BB43" s="223"/>
    </row>
    <row r="44" spans="1:55" ht="39" customHeight="1" thickBot="1">
      <c r="A44" s="837" t="s">
        <v>109</v>
      </c>
      <c r="B44" s="837"/>
      <c r="C44" s="837"/>
      <c r="D44" s="837"/>
      <c r="E44" s="837"/>
      <c r="F44" s="837"/>
      <c r="G44" s="837"/>
      <c r="H44" s="837"/>
      <c r="I44" s="837"/>
      <c r="J44" s="837"/>
      <c r="K44" s="837"/>
      <c r="L44" s="838" t="s">
        <v>56</v>
      </c>
      <c r="M44" s="838"/>
      <c r="N44" s="838"/>
      <c r="U44" s="17">
        <v>2008</v>
      </c>
      <c r="V44" s="20">
        <v>461500</v>
      </c>
      <c r="BA44" s="224">
        <v>2006</v>
      </c>
      <c r="BB44" s="223">
        <v>408000</v>
      </c>
    </row>
    <row r="45" spans="1:55" ht="268.5" customHeight="1" thickBot="1">
      <c r="A45" s="839" t="s">
        <v>110</v>
      </c>
      <c r="B45" s="839"/>
      <c r="C45" s="839"/>
      <c r="D45" s="839"/>
      <c r="E45" s="839"/>
      <c r="F45" s="839"/>
      <c r="G45" s="839"/>
      <c r="H45" s="839"/>
      <c r="I45" s="839"/>
      <c r="J45" s="839"/>
      <c r="K45" s="839"/>
      <c r="L45" s="840" t="s">
        <v>6</v>
      </c>
      <c r="M45" s="840"/>
      <c r="N45" s="840"/>
      <c r="U45" s="17">
        <v>2007</v>
      </c>
      <c r="V45" s="20">
        <v>433700</v>
      </c>
      <c r="BA45" s="224">
        <v>2007</v>
      </c>
      <c r="BB45" s="223">
        <v>433700</v>
      </c>
      <c r="BC45" s="2" t="s">
        <v>108</v>
      </c>
    </row>
    <row r="46" spans="1:55" ht="18.75" thickBot="1">
      <c r="A46" s="227"/>
      <c r="B46" s="226"/>
      <c r="C46" s="226"/>
      <c r="D46" s="226"/>
      <c r="E46" s="226"/>
      <c r="F46" s="226"/>
      <c r="G46" s="226"/>
      <c r="H46" s="226"/>
      <c r="I46" s="226"/>
      <c r="J46" s="226"/>
      <c r="K46" s="226"/>
      <c r="L46" s="226"/>
      <c r="M46" s="226"/>
      <c r="N46" s="225"/>
      <c r="O46" s="5"/>
      <c r="P46" s="4"/>
      <c r="Q46" s="4"/>
      <c r="R46" s="4"/>
      <c r="S46" s="4"/>
      <c r="U46" s="17">
        <v>2009</v>
      </c>
      <c r="V46" s="20">
        <v>496900</v>
      </c>
      <c r="BA46" s="224">
        <v>2008</v>
      </c>
      <c r="BB46" s="223">
        <v>461500</v>
      </c>
    </row>
    <row r="47" spans="1:55" ht="26.25" customHeight="1" thickBot="1">
      <c r="A47" s="831" t="s">
        <v>106</v>
      </c>
      <c r="B47" s="831"/>
      <c r="C47" s="831"/>
      <c r="D47" s="831"/>
      <c r="E47" s="831"/>
      <c r="F47" s="831"/>
      <c r="G47" s="831"/>
      <c r="H47" s="831"/>
      <c r="I47" s="831"/>
      <c r="J47" s="831"/>
      <c r="K47" s="831"/>
      <c r="L47" s="831"/>
      <c r="M47" s="831"/>
      <c r="N47" s="831"/>
      <c r="O47" s="4"/>
      <c r="P47" s="4"/>
      <c r="Q47" s="4"/>
      <c r="R47" s="4"/>
      <c r="S47" s="4"/>
      <c r="U47" s="17">
        <v>2011</v>
      </c>
      <c r="V47" s="20">
        <v>535600</v>
      </c>
      <c r="BA47" s="224">
        <v>2009</v>
      </c>
      <c r="BB47" s="223">
        <v>496900</v>
      </c>
    </row>
    <row r="48" spans="1:55" ht="36.75" customHeight="1" thickBot="1">
      <c r="A48" s="841" t="s">
        <v>107</v>
      </c>
      <c r="B48" s="841"/>
      <c r="C48" s="841"/>
      <c r="D48" s="841"/>
      <c r="E48" s="841"/>
      <c r="F48" s="841"/>
      <c r="G48" s="841"/>
      <c r="H48" s="841"/>
      <c r="I48" s="841"/>
      <c r="J48" s="841"/>
      <c r="K48" s="841"/>
      <c r="L48" s="838" t="s">
        <v>56</v>
      </c>
      <c r="M48" s="838"/>
      <c r="N48" s="838"/>
      <c r="O48" s="4"/>
      <c r="P48" s="4"/>
      <c r="Q48" s="4"/>
      <c r="R48" s="4"/>
      <c r="S48" s="4"/>
      <c r="U48" s="17"/>
      <c r="V48" s="20"/>
      <c r="BA48" s="224">
        <v>2010</v>
      </c>
      <c r="BB48" s="223">
        <v>515000</v>
      </c>
    </row>
    <row r="49" spans="1:57" ht="135" customHeight="1" thickBot="1">
      <c r="A49" s="842" t="s">
        <v>111</v>
      </c>
      <c r="B49" s="842"/>
      <c r="C49" s="842"/>
      <c r="D49" s="842"/>
      <c r="E49" s="842"/>
      <c r="F49" s="842"/>
      <c r="G49" s="842"/>
      <c r="H49" s="842"/>
      <c r="I49" s="842"/>
      <c r="J49" s="842"/>
      <c r="K49" s="842"/>
      <c r="L49" s="843">
        <v>5</v>
      </c>
      <c r="M49" s="843"/>
      <c r="N49" s="843"/>
      <c r="O49" s="5"/>
      <c r="P49" s="4"/>
      <c r="Q49" s="4"/>
      <c r="R49" s="4"/>
      <c r="S49" s="4"/>
      <c r="U49" s="17">
        <v>2010</v>
      </c>
      <c r="V49" s="20">
        <v>515000</v>
      </c>
      <c r="BA49" s="215">
        <v>2011</v>
      </c>
      <c r="BB49" s="214">
        <v>535600</v>
      </c>
    </row>
    <row r="50" spans="1:57" ht="123" customHeight="1" thickBot="1">
      <c r="A50" s="842" t="s">
        <v>112</v>
      </c>
      <c r="B50" s="842"/>
      <c r="C50" s="842"/>
      <c r="D50" s="842"/>
      <c r="E50" s="842"/>
      <c r="F50" s="842"/>
      <c r="G50" s="842"/>
      <c r="H50" s="842"/>
      <c r="I50" s="842"/>
      <c r="J50" s="842"/>
      <c r="K50" s="842"/>
      <c r="L50" s="843">
        <v>5</v>
      </c>
      <c r="M50" s="843"/>
      <c r="N50" s="843"/>
      <c r="O50" s="5"/>
      <c r="P50" s="4"/>
      <c r="Q50" s="4"/>
      <c r="R50" s="4"/>
      <c r="S50" s="4"/>
      <c r="U50" s="17">
        <v>2010</v>
      </c>
      <c r="V50" s="20">
        <v>515000</v>
      </c>
      <c r="BA50" s="215">
        <v>2012</v>
      </c>
      <c r="BB50" s="214">
        <v>566700</v>
      </c>
    </row>
    <row r="51" spans="1:57" ht="30.75" thickBot="1">
      <c r="A51" s="219"/>
      <c r="B51" s="220"/>
      <c r="C51" s="219"/>
      <c r="D51" s="219"/>
      <c r="E51" s="219"/>
      <c r="F51" s="219"/>
      <c r="G51" s="219"/>
      <c r="H51" s="218"/>
      <c r="I51" s="218"/>
      <c r="J51" s="218"/>
      <c r="K51" s="217"/>
      <c r="L51" s="216"/>
      <c r="M51" s="216"/>
      <c r="N51" s="216"/>
      <c r="S51" s="8"/>
      <c r="U51" s="17">
        <v>2006</v>
      </c>
      <c r="V51" s="20">
        <v>408000</v>
      </c>
      <c r="BA51" s="215">
        <v>2013</v>
      </c>
      <c r="BB51" s="214">
        <v>589500</v>
      </c>
    </row>
    <row r="52" spans="1:57" ht="28.5" customHeight="1" thickBot="1">
      <c r="A52" s="831" t="s">
        <v>64</v>
      </c>
      <c r="B52" s="831"/>
      <c r="C52" s="831"/>
      <c r="D52" s="831"/>
      <c r="E52" s="831"/>
      <c r="F52" s="831"/>
      <c r="G52" s="831"/>
      <c r="H52" s="831"/>
      <c r="I52" s="831"/>
      <c r="J52" s="831"/>
      <c r="K52" s="831"/>
      <c r="L52" s="831"/>
      <c r="M52" s="831"/>
      <c r="N52" s="831"/>
      <c r="U52" s="17">
        <v>2005</v>
      </c>
      <c r="V52" s="20">
        <v>381500</v>
      </c>
      <c r="BA52" s="215">
        <v>2014</v>
      </c>
      <c r="BB52" s="214">
        <v>616000</v>
      </c>
    </row>
    <row r="53" spans="1:57" ht="51.75" customHeight="1" thickBot="1">
      <c r="A53" s="842" t="s">
        <v>113</v>
      </c>
      <c r="B53" s="842"/>
      <c r="C53" s="842"/>
      <c r="D53" s="842"/>
      <c r="E53" s="842"/>
      <c r="F53" s="842"/>
      <c r="G53" s="842"/>
      <c r="H53" s="842"/>
      <c r="I53" s="842"/>
      <c r="J53" s="842"/>
      <c r="K53" s="842"/>
      <c r="L53" s="838" t="s">
        <v>56</v>
      </c>
      <c r="M53" s="838"/>
      <c r="N53" s="838"/>
      <c r="O53" s="9"/>
      <c r="P53" s="10"/>
      <c r="U53" s="17">
        <v>2004</v>
      </c>
      <c r="V53" s="20">
        <v>358000</v>
      </c>
      <c r="BA53" s="215">
        <v>2015</v>
      </c>
      <c r="BB53" s="214">
        <v>644350</v>
      </c>
    </row>
    <row r="54" spans="1:57" ht="132.75" customHeight="1" thickBot="1">
      <c r="A54" s="842"/>
      <c r="B54" s="842"/>
      <c r="C54" s="842"/>
      <c r="D54" s="842"/>
      <c r="E54" s="842"/>
      <c r="F54" s="842"/>
      <c r="G54" s="842"/>
      <c r="H54" s="842"/>
      <c r="I54" s="842"/>
      <c r="J54" s="842"/>
      <c r="K54" s="842"/>
      <c r="L54" s="843">
        <v>1</v>
      </c>
      <c r="M54" s="843"/>
      <c r="N54" s="843"/>
      <c r="O54" s="9"/>
      <c r="P54" s="10"/>
      <c r="U54" s="17">
        <v>2003</v>
      </c>
      <c r="V54" s="20">
        <v>332000</v>
      </c>
      <c r="BA54" s="215">
        <v>2016</v>
      </c>
      <c r="BB54" s="214">
        <v>689455</v>
      </c>
    </row>
    <row r="55" spans="1:57" ht="36.75" customHeight="1" thickBot="1">
      <c r="A55" s="221"/>
      <c r="B55" s="222"/>
      <c r="C55" s="221"/>
      <c r="D55" s="221"/>
      <c r="E55" s="221"/>
      <c r="F55" s="221"/>
      <c r="G55" s="221"/>
      <c r="H55" s="221"/>
      <c r="I55" s="221"/>
      <c r="J55" s="221"/>
      <c r="K55" s="221"/>
      <c r="L55" s="221"/>
      <c r="M55" s="221"/>
      <c r="N55" s="221"/>
      <c r="O55" s="9"/>
      <c r="P55" s="10"/>
      <c r="U55" s="17">
        <v>2000</v>
      </c>
      <c r="V55" s="20">
        <v>260100</v>
      </c>
      <c r="BA55" s="215">
        <v>2017</v>
      </c>
      <c r="BB55" s="214">
        <v>737717</v>
      </c>
    </row>
    <row r="56" spans="1:57" ht="30.75" customHeight="1" thickBot="1">
      <c r="A56" s="831" t="s">
        <v>238</v>
      </c>
      <c r="B56" s="831"/>
      <c r="C56" s="831"/>
      <c r="D56" s="831"/>
      <c r="E56" s="831"/>
      <c r="F56" s="831"/>
      <c r="G56" s="831"/>
      <c r="H56" s="831"/>
      <c r="I56" s="831"/>
      <c r="J56" s="831"/>
      <c r="K56" s="831"/>
      <c r="L56" s="831"/>
      <c r="M56" s="831"/>
      <c r="N56" s="831"/>
      <c r="O56" s="9"/>
      <c r="P56" s="10"/>
      <c r="U56" s="17">
        <v>1999</v>
      </c>
      <c r="V56" s="20">
        <v>236438</v>
      </c>
      <c r="BA56" s="215">
        <v>2018</v>
      </c>
      <c r="BB56" s="214">
        <v>781242</v>
      </c>
      <c r="BD56" s="2" t="s">
        <v>68</v>
      </c>
      <c r="BE56" s="10" t="s">
        <v>69</v>
      </c>
    </row>
    <row r="57" spans="1:57" ht="33.75" customHeight="1" thickBot="1">
      <c r="A57" s="814" t="s">
        <v>57</v>
      </c>
      <c r="B57" s="814"/>
      <c r="C57" s="844" t="s">
        <v>58</v>
      </c>
      <c r="D57" s="844"/>
      <c r="E57" s="844"/>
      <c r="F57" s="844"/>
      <c r="G57" s="844"/>
      <c r="H57" s="844"/>
      <c r="I57" s="844"/>
      <c r="J57" s="844"/>
      <c r="K57" s="844"/>
      <c r="L57" s="843">
        <v>20</v>
      </c>
      <c r="M57" s="843"/>
      <c r="N57" s="843"/>
      <c r="O57" s="6"/>
      <c r="P57" s="10"/>
      <c r="U57" s="17">
        <v>1998</v>
      </c>
      <c r="V57" s="20">
        <v>203825</v>
      </c>
      <c r="BA57" s="215">
        <v>2019</v>
      </c>
      <c r="BB57" s="214">
        <v>828116</v>
      </c>
      <c r="BC57" s="49" t="str">
        <f>+H21</f>
        <v>CONCREAD S.A.S</v>
      </c>
      <c r="BD57" s="2" t="s">
        <v>70</v>
      </c>
      <c r="BE57" s="2" t="s">
        <v>71</v>
      </c>
    </row>
    <row r="58" spans="1:57" ht="33.75" customHeight="1" thickBot="1">
      <c r="A58" s="814"/>
      <c r="B58" s="814"/>
      <c r="C58" s="844" t="s">
        <v>59</v>
      </c>
      <c r="D58" s="844"/>
      <c r="E58" s="844"/>
      <c r="F58" s="844"/>
      <c r="G58" s="844"/>
      <c r="H58" s="844"/>
      <c r="I58" s="844"/>
      <c r="J58" s="844"/>
      <c r="K58" s="844"/>
      <c r="L58" s="843"/>
      <c r="M58" s="843"/>
      <c r="N58" s="843"/>
      <c r="O58" s="6"/>
      <c r="P58" s="10"/>
      <c r="U58" s="17">
        <v>1997</v>
      </c>
      <c r="V58" s="20">
        <v>172005</v>
      </c>
      <c r="BA58" s="215">
        <v>2019</v>
      </c>
      <c r="BB58" s="214">
        <v>828116</v>
      </c>
      <c r="BC58" s="49" t="str">
        <f>+H22</f>
        <v>DESARROLLO EN INGENIERIA SAS</v>
      </c>
      <c r="BD58" s="50">
        <v>45180</v>
      </c>
      <c r="BE58" s="2" t="s">
        <v>71</v>
      </c>
    </row>
    <row r="59" spans="1:57" ht="31.5" customHeight="1" thickBot="1">
      <c r="A59" s="814"/>
      <c r="B59" s="814"/>
      <c r="C59" s="844" t="s">
        <v>60</v>
      </c>
      <c r="D59" s="844"/>
      <c r="E59" s="844"/>
      <c r="F59" s="844"/>
      <c r="G59" s="844"/>
      <c r="H59" s="844"/>
      <c r="I59" s="844"/>
      <c r="J59" s="844"/>
      <c r="K59" s="844"/>
      <c r="L59" s="843"/>
      <c r="M59" s="843"/>
      <c r="N59" s="843"/>
      <c r="O59" s="6"/>
      <c r="P59" s="10"/>
      <c r="U59" s="17">
        <v>1996</v>
      </c>
      <c r="V59" s="20">
        <v>142125</v>
      </c>
      <c r="BA59" s="215">
        <v>2020</v>
      </c>
      <c r="BB59" s="214">
        <v>877803</v>
      </c>
    </row>
    <row r="60" spans="1:57" ht="32.25" customHeight="1" thickBot="1">
      <c r="A60" s="814"/>
      <c r="B60" s="814"/>
      <c r="C60" s="844" t="s">
        <v>61</v>
      </c>
      <c r="D60" s="844"/>
      <c r="E60" s="844"/>
      <c r="F60" s="844"/>
      <c r="G60" s="844"/>
      <c r="H60" s="844"/>
      <c r="I60" s="844"/>
      <c r="J60" s="844"/>
      <c r="K60" s="844"/>
      <c r="L60" s="843"/>
      <c r="M60" s="843"/>
      <c r="N60" s="843"/>
      <c r="O60" s="6"/>
      <c r="P60" s="10"/>
      <c r="U60" s="17">
        <v>1995</v>
      </c>
      <c r="V60" s="20">
        <v>118934</v>
      </c>
      <c r="BA60" s="215">
        <v>2021</v>
      </c>
      <c r="BB60" s="214">
        <v>908526</v>
      </c>
    </row>
    <row r="61" spans="1:57" ht="30" customHeight="1" thickBot="1">
      <c r="A61" s="814" t="s">
        <v>62</v>
      </c>
      <c r="B61" s="814"/>
      <c r="C61" s="844" t="s">
        <v>124</v>
      </c>
      <c r="D61" s="844"/>
      <c r="E61" s="844"/>
      <c r="F61" s="844"/>
      <c r="G61" s="844"/>
      <c r="H61" s="844"/>
      <c r="I61" s="844"/>
      <c r="J61" s="844"/>
      <c r="K61" s="844"/>
      <c r="L61" s="843"/>
      <c r="M61" s="843"/>
      <c r="N61" s="843"/>
      <c r="O61" s="6"/>
      <c r="P61" s="10"/>
      <c r="U61" s="17">
        <v>1994</v>
      </c>
      <c r="V61" s="20">
        <v>98700</v>
      </c>
      <c r="BA61" s="215">
        <v>2022</v>
      </c>
      <c r="BB61" s="214">
        <v>1000000</v>
      </c>
    </row>
    <row r="62" spans="1:57" ht="30.75" thickBot="1">
      <c r="A62" s="219"/>
      <c r="B62" s="220"/>
      <c r="C62" s="219"/>
      <c r="D62" s="219"/>
      <c r="E62" s="219"/>
      <c r="F62" s="219"/>
      <c r="G62" s="219"/>
      <c r="H62" s="218"/>
      <c r="I62" s="218"/>
      <c r="J62" s="218"/>
      <c r="K62" s="217"/>
      <c r="L62" s="216"/>
      <c r="M62" s="216"/>
      <c r="N62" s="216"/>
      <c r="S62" s="8"/>
      <c r="U62" s="17">
        <v>2006</v>
      </c>
      <c r="V62" s="20">
        <v>408000</v>
      </c>
      <c r="BA62" s="215">
        <v>2023</v>
      </c>
      <c r="BB62" s="214">
        <v>1160000</v>
      </c>
    </row>
    <row r="63" spans="1:57" ht="28.5" customHeight="1" thickBot="1">
      <c r="A63" s="831" t="s">
        <v>118</v>
      </c>
      <c r="B63" s="831"/>
      <c r="C63" s="831"/>
      <c r="D63" s="831"/>
      <c r="E63" s="831"/>
      <c r="F63" s="831"/>
      <c r="G63" s="831"/>
      <c r="H63" s="831"/>
      <c r="I63" s="831"/>
      <c r="J63" s="831"/>
      <c r="K63" s="831"/>
      <c r="L63" s="831"/>
      <c r="M63" s="831"/>
      <c r="N63" s="831"/>
      <c r="U63" s="17">
        <v>2005</v>
      </c>
      <c r="V63" s="20">
        <v>381500</v>
      </c>
      <c r="BA63" s="215">
        <v>2024</v>
      </c>
      <c r="BB63" s="214">
        <v>1300000</v>
      </c>
    </row>
    <row r="64" spans="1:57" ht="63.75" customHeight="1" thickBot="1">
      <c r="A64" s="842" t="s">
        <v>114</v>
      </c>
      <c r="B64" s="842"/>
      <c r="C64" s="842"/>
      <c r="D64" s="842"/>
      <c r="E64" s="842"/>
      <c r="F64" s="842"/>
      <c r="G64" s="842"/>
      <c r="H64" s="842"/>
      <c r="I64" s="842"/>
      <c r="J64" s="842"/>
      <c r="K64" s="842"/>
      <c r="L64" s="838" t="s">
        <v>56</v>
      </c>
      <c r="M64" s="838"/>
      <c r="N64" s="838"/>
      <c r="O64" s="9"/>
      <c r="P64" s="10"/>
      <c r="U64" s="17">
        <v>2004</v>
      </c>
      <c r="V64" s="20">
        <v>358000</v>
      </c>
    </row>
    <row r="65" spans="1:22" ht="324" customHeight="1" thickBot="1">
      <c r="A65" s="842"/>
      <c r="B65" s="842"/>
      <c r="C65" s="842"/>
      <c r="D65" s="842"/>
      <c r="E65" s="842"/>
      <c r="F65" s="842"/>
      <c r="G65" s="842"/>
      <c r="H65" s="842"/>
      <c r="I65" s="842"/>
      <c r="J65" s="842"/>
      <c r="K65" s="842"/>
      <c r="L65" s="843">
        <v>1</v>
      </c>
      <c r="M65" s="843"/>
      <c r="N65" s="843"/>
      <c r="O65" s="9"/>
      <c r="P65" s="10"/>
      <c r="U65" s="17">
        <v>2003</v>
      </c>
      <c r="V65" s="20">
        <v>332000</v>
      </c>
    </row>
    <row r="66" spans="1:22" ht="30" customHeight="1" thickBot="1">
      <c r="A66" s="845"/>
      <c r="B66" s="845"/>
      <c r="C66" s="845"/>
      <c r="D66" s="845"/>
      <c r="E66" s="845"/>
      <c r="F66" s="845"/>
      <c r="G66" s="845"/>
      <c r="H66" s="845"/>
      <c r="I66" s="845"/>
      <c r="J66" s="845"/>
      <c r="K66" s="845"/>
      <c r="L66" s="845"/>
      <c r="M66" s="845"/>
      <c r="N66" s="845"/>
      <c r="O66" s="6"/>
      <c r="P66" s="10"/>
      <c r="U66" s="17">
        <v>1993</v>
      </c>
      <c r="V66" s="20">
        <v>81510</v>
      </c>
    </row>
    <row r="67" spans="1:22" ht="30" customHeight="1" thickBot="1">
      <c r="A67" s="831" t="s">
        <v>117</v>
      </c>
      <c r="B67" s="831"/>
      <c r="C67" s="831"/>
      <c r="D67" s="831"/>
      <c r="E67" s="831"/>
      <c r="F67" s="831"/>
      <c r="G67" s="831"/>
      <c r="H67" s="831"/>
      <c r="I67" s="831"/>
      <c r="J67" s="831"/>
      <c r="K67" s="831"/>
      <c r="L67" s="831"/>
      <c r="M67" s="831"/>
      <c r="N67" s="831"/>
      <c r="O67" s="6"/>
      <c r="P67" s="10"/>
      <c r="U67" s="17"/>
      <c r="V67" s="20"/>
    </row>
    <row r="68" spans="1:22" ht="30" customHeight="1" thickBot="1">
      <c r="A68" s="680" t="s">
        <v>115</v>
      </c>
      <c r="B68" s="703"/>
      <c r="C68" s="703"/>
      <c r="D68" s="703"/>
      <c r="E68" s="703"/>
      <c r="F68" s="703"/>
      <c r="G68" s="703"/>
      <c r="H68" s="703"/>
      <c r="I68" s="703"/>
      <c r="J68" s="703"/>
      <c r="K68" s="704"/>
      <c r="L68" s="683">
        <v>0.25</v>
      </c>
      <c r="M68" s="684"/>
      <c r="N68" s="685"/>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08"/>
      <c r="M72" s="609"/>
      <c r="N72" s="610"/>
      <c r="O72" s="6"/>
      <c r="P72" s="10"/>
      <c r="U72" s="17"/>
      <c r="V72" s="20"/>
    </row>
    <row r="73" spans="1:22" ht="30" customHeight="1" thickBot="1">
      <c r="A73" s="602"/>
      <c r="B73" s="603"/>
      <c r="C73" s="603"/>
      <c r="D73" s="603"/>
      <c r="E73" s="603"/>
      <c r="F73" s="603"/>
      <c r="G73" s="603"/>
      <c r="H73" s="603"/>
      <c r="I73" s="603"/>
      <c r="J73" s="603"/>
      <c r="K73" s="604"/>
      <c r="L73" s="611"/>
      <c r="M73" s="612"/>
      <c r="N73" s="613"/>
      <c r="O73" s="6"/>
      <c r="P73" s="10"/>
      <c r="U73" s="17"/>
      <c r="V73" s="20"/>
    </row>
    <row r="74" spans="1:22" ht="30" customHeight="1" thickBot="1">
      <c r="A74" s="845"/>
      <c r="B74" s="845"/>
      <c r="C74" s="845"/>
      <c r="D74" s="845"/>
      <c r="E74" s="845"/>
      <c r="F74" s="845"/>
      <c r="G74" s="845"/>
      <c r="H74" s="845"/>
      <c r="I74" s="845"/>
      <c r="J74" s="845"/>
      <c r="K74" s="845"/>
      <c r="L74" s="845"/>
      <c r="M74" s="845"/>
      <c r="N74" s="845"/>
      <c r="O74" s="6"/>
      <c r="P74" s="10"/>
      <c r="U74" s="17"/>
      <c r="V74" s="20"/>
    </row>
    <row r="75" spans="1:22" ht="30" customHeight="1" thickBot="1">
      <c r="A75" s="831" t="s">
        <v>67</v>
      </c>
      <c r="B75" s="831"/>
      <c r="C75" s="831"/>
      <c r="D75" s="831"/>
      <c r="E75" s="831"/>
      <c r="F75" s="831"/>
      <c r="G75" s="831"/>
      <c r="H75" s="831"/>
      <c r="I75" s="831"/>
      <c r="J75" s="831"/>
      <c r="K75" s="831"/>
      <c r="L75" s="831"/>
      <c r="M75" s="831"/>
      <c r="N75" s="831"/>
      <c r="O75" s="6"/>
      <c r="P75" s="10"/>
      <c r="U75" s="17"/>
      <c r="V75" s="20"/>
    </row>
    <row r="76" spans="1:22" s="10" customFormat="1" ht="30" customHeight="1" thickBot="1">
      <c r="A76" s="680" t="s">
        <v>116</v>
      </c>
      <c r="B76" s="681"/>
      <c r="C76" s="681"/>
      <c r="D76" s="681"/>
      <c r="E76" s="681"/>
      <c r="F76" s="681"/>
      <c r="G76" s="681"/>
      <c r="H76" s="681"/>
      <c r="I76" s="681"/>
      <c r="J76" s="681"/>
      <c r="K76" s="682"/>
      <c r="L76" s="683">
        <v>0.25</v>
      </c>
      <c r="M76" s="684"/>
      <c r="N76" s="685"/>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27"/>
      <c r="B80" s="628"/>
      <c r="C80" s="628"/>
      <c r="D80" s="628"/>
      <c r="E80" s="628"/>
      <c r="F80" s="628"/>
      <c r="G80" s="628"/>
      <c r="H80" s="628"/>
      <c r="I80" s="628"/>
      <c r="J80" s="628"/>
      <c r="K80" s="629"/>
      <c r="L80" s="608"/>
      <c r="M80" s="609"/>
      <c r="N80" s="610"/>
      <c r="O80" s="6"/>
      <c r="U80" s="27"/>
      <c r="V80" s="28"/>
    </row>
    <row r="81" spans="1:22" s="10" customFormat="1" ht="30" customHeight="1" thickBot="1">
      <c r="A81" s="630"/>
      <c r="B81" s="631"/>
      <c r="C81" s="631"/>
      <c r="D81" s="631"/>
      <c r="E81" s="631"/>
      <c r="F81" s="631"/>
      <c r="G81" s="631"/>
      <c r="H81" s="631"/>
      <c r="I81" s="631"/>
      <c r="J81" s="631"/>
      <c r="K81" s="632"/>
      <c r="L81" s="611"/>
      <c r="M81" s="612"/>
      <c r="N81" s="613"/>
      <c r="O81" s="6"/>
      <c r="U81" s="27"/>
      <c r="V81" s="28"/>
    </row>
    <row r="82" spans="1:22" s="10" customFormat="1" ht="30" customHeight="1" thickBot="1">
      <c r="A82" s="845"/>
      <c r="B82" s="845"/>
      <c r="C82" s="845"/>
      <c r="D82" s="845"/>
      <c r="E82" s="845"/>
      <c r="F82" s="845"/>
      <c r="G82" s="845"/>
      <c r="H82" s="845"/>
      <c r="I82" s="845"/>
      <c r="J82" s="845"/>
      <c r="K82" s="845"/>
      <c r="L82" s="845"/>
      <c r="M82" s="845"/>
      <c r="N82" s="845"/>
      <c r="O82" s="6"/>
      <c r="U82" s="27"/>
      <c r="V82" s="28"/>
    </row>
    <row r="83" spans="1:22" ht="21" thickBot="1">
      <c r="A83" s="846" t="s">
        <v>17</v>
      </c>
      <c r="B83" s="846"/>
      <c r="C83" s="846"/>
      <c r="D83" s="846"/>
      <c r="E83" s="846"/>
      <c r="F83" s="846"/>
      <c r="G83" s="846"/>
      <c r="H83" s="847" t="s">
        <v>6</v>
      </c>
      <c r="I83" s="847"/>
      <c r="J83" s="847"/>
      <c r="K83" s="847"/>
      <c r="L83" s="848">
        <f>+L65+L57+L54+L50+L49+L68+L76</f>
        <v>32.5</v>
      </c>
      <c r="M83" s="848"/>
      <c r="N83" s="848"/>
      <c r="O83" s="6"/>
      <c r="P83" s="10"/>
      <c r="U83" s="17">
        <v>1992</v>
      </c>
      <c r="V83" s="20">
        <v>65190</v>
      </c>
    </row>
    <row r="84" spans="1:22" ht="25.5" customHeight="1" thickBot="1">
      <c r="A84" s="691" t="s">
        <v>66</v>
      </c>
      <c r="B84" s="692"/>
      <c r="C84" s="692"/>
      <c r="D84" s="692"/>
      <c r="E84" s="692"/>
      <c r="F84" s="692"/>
      <c r="G84" s="692"/>
      <c r="H84" s="692"/>
      <c r="I84" s="692"/>
      <c r="J84" s="692"/>
      <c r="K84" s="692"/>
      <c r="L84" s="692"/>
      <c r="M84" s="692"/>
      <c r="N84" s="616"/>
      <c r="O84" s="6"/>
      <c r="P84" s="10"/>
      <c r="U84" s="17">
        <v>1991</v>
      </c>
      <c r="V84" s="20">
        <v>51720</v>
      </c>
    </row>
    <row r="85" spans="1:22" ht="195" customHeight="1" thickBot="1">
      <c r="A85" s="660" t="s">
        <v>596</v>
      </c>
      <c r="B85" s="661"/>
      <c r="C85" s="661"/>
      <c r="D85" s="661"/>
      <c r="E85" s="661"/>
      <c r="F85" s="661"/>
      <c r="G85" s="661"/>
      <c r="H85" s="661"/>
      <c r="I85" s="661"/>
      <c r="J85" s="661"/>
      <c r="K85" s="661"/>
      <c r="L85" s="661"/>
      <c r="M85" s="661"/>
      <c r="N85" s="662"/>
      <c r="O85" s="6"/>
      <c r="P85" s="10"/>
      <c r="U85" s="21">
        <v>1990</v>
      </c>
      <c r="V85" s="22">
        <v>41025</v>
      </c>
    </row>
    <row r="86" spans="1:22">
      <c r="A86" s="3"/>
      <c r="C86" s="14"/>
      <c r="O86" s="6"/>
      <c r="P86" s="10"/>
    </row>
    <row r="87" spans="1:22" ht="78" customHeight="1">
      <c r="A87" s="850" t="s">
        <v>81</v>
      </c>
      <c r="B87" s="694"/>
      <c r="C87" s="694"/>
      <c r="D87" s="694"/>
      <c r="E87" s="695"/>
      <c r="F87" s="851"/>
      <c r="G87" s="673"/>
      <c r="H87" s="673"/>
      <c r="I87" s="673"/>
      <c r="J87" s="673"/>
      <c r="K87" s="673"/>
      <c r="L87" s="673"/>
      <c r="M87" s="673"/>
      <c r="N87" s="674"/>
      <c r="O87" s="6"/>
      <c r="P87" s="10"/>
    </row>
    <row r="88" spans="1:22" ht="159" customHeight="1">
      <c r="A88" s="852" t="s">
        <v>123</v>
      </c>
      <c r="B88" s="852"/>
      <c r="C88" s="852"/>
      <c r="D88" s="852"/>
      <c r="E88" s="852"/>
      <c r="F88" s="853" t="s">
        <v>82</v>
      </c>
      <c r="G88" s="853"/>
      <c r="H88" s="853"/>
      <c r="I88" s="853"/>
      <c r="J88" s="853"/>
      <c r="K88" s="853"/>
      <c r="L88" s="853"/>
      <c r="M88" s="853"/>
      <c r="N88" s="853"/>
      <c r="O88" s="6"/>
      <c r="P88" s="10"/>
    </row>
    <row r="89" spans="1:22" ht="213" customHeight="1">
      <c r="A89" s="856"/>
      <c r="B89" s="670"/>
      <c r="C89" s="670"/>
      <c r="D89" s="670"/>
      <c r="E89" s="671"/>
      <c r="F89" s="851"/>
      <c r="G89" s="673"/>
      <c r="H89" s="673"/>
      <c r="I89" s="673"/>
      <c r="J89" s="673"/>
      <c r="K89" s="673"/>
      <c r="L89" s="673"/>
      <c r="M89" s="674"/>
      <c r="N89" s="213" t="s">
        <v>6</v>
      </c>
      <c r="O89" s="6"/>
      <c r="P89" s="10"/>
    </row>
    <row r="90" spans="1:22" ht="156.75" customHeight="1">
      <c r="A90" s="643" t="s">
        <v>83</v>
      </c>
      <c r="B90" s="675"/>
      <c r="C90" s="675"/>
      <c r="D90" s="675"/>
      <c r="E90" s="675"/>
      <c r="F90" s="675"/>
      <c r="G90" s="675"/>
      <c r="H90" s="675"/>
      <c r="I90" s="60"/>
      <c r="J90" s="60"/>
      <c r="K90" s="60"/>
      <c r="L90" s="60"/>
      <c r="M90" s="60"/>
      <c r="N90" s="60"/>
      <c r="O90" s="6"/>
      <c r="P90" s="10"/>
    </row>
    <row r="91" spans="1:22" s="77" customFormat="1" ht="66.75" customHeight="1">
      <c r="A91" s="212"/>
      <c r="B91" s="857" t="s">
        <v>141</v>
      </c>
      <c r="C91" s="677"/>
      <c r="D91" s="678"/>
      <c r="E91" s="211" t="s">
        <v>88</v>
      </c>
      <c r="F91" s="210" t="s">
        <v>89</v>
      </c>
      <c r="G91" s="209" t="s">
        <v>105</v>
      </c>
      <c r="H91" s="202"/>
      <c r="I91" s="648"/>
      <c r="J91" s="648"/>
      <c r="K91" s="648"/>
      <c r="L91" s="648"/>
      <c r="M91" s="648"/>
      <c r="N91" s="648"/>
      <c r="O91" s="76"/>
    </row>
    <row r="92" spans="1:22" ht="46.5" customHeight="1">
      <c r="A92" s="207">
        <v>1</v>
      </c>
      <c r="B92" s="849" t="s">
        <v>136</v>
      </c>
      <c r="C92" s="849"/>
      <c r="D92" s="849"/>
      <c r="E92" s="208">
        <v>16065000</v>
      </c>
      <c r="F92" s="275">
        <v>16065000</v>
      </c>
      <c r="G92" s="205" t="str">
        <f>+IF(F92&gt;E92, "CAUSAL DE RECHAZO M", "CUMPLE")</f>
        <v>CUMPLE</v>
      </c>
      <c r="H92" s="204" t="s">
        <v>6</v>
      </c>
      <c r="O92" s="6"/>
      <c r="P92" s="10"/>
    </row>
    <row r="93" spans="1:22" ht="57.75" customHeight="1">
      <c r="A93" s="207">
        <v>2</v>
      </c>
      <c r="B93" s="849" t="s">
        <v>137</v>
      </c>
      <c r="C93" s="849"/>
      <c r="D93" s="849"/>
      <c r="E93" s="208">
        <v>376740000</v>
      </c>
      <c r="F93" s="275">
        <v>376740000</v>
      </c>
      <c r="G93" s="205" t="str">
        <f>+IF(F93&gt;E93, "CAUSAL DE RECHAZO M", "CUMPLE")</f>
        <v>CUMPLE</v>
      </c>
      <c r="H93" s="204" t="s">
        <v>6</v>
      </c>
      <c r="N93" s="7"/>
      <c r="O93" s="10"/>
      <c r="P93" s="10"/>
    </row>
    <row r="94" spans="1:22" ht="39" customHeight="1">
      <c r="A94" s="207">
        <v>3</v>
      </c>
      <c r="B94" s="849" t="s">
        <v>138</v>
      </c>
      <c r="C94" s="849"/>
      <c r="D94" s="849"/>
      <c r="E94" s="208">
        <v>105000000</v>
      </c>
      <c r="F94" s="275">
        <v>105000000</v>
      </c>
      <c r="G94" s="205" t="str">
        <f>+IF(F94&gt;E94, "CAUSAL DE RECHAZO M", "CUMPLE")</f>
        <v>CUMPLE</v>
      </c>
      <c r="H94" s="204" t="s">
        <v>6</v>
      </c>
    </row>
    <row r="95" spans="1:22" ht="39" customHeight="1">
      <c r="A95" s="207">
        <v>4</v>
      </c>
      <c r="B95" s="649" t="s">
        <v>140</v>
      </c>
      <c r="C95" s="650"/>
      <c r="D95" s="651"/>
      <c r="E95" s="208">
        <v>77258613</v>
      </c>
      <c r="F95" s="275">
        <v>77258613</v>
      </c>
      <c r="G95" s="205" t="str">
        <f>+IF(F95&gt;E95, "CAUSAL DE RECHAZO M", "CUMPLE")</f>
        <v>CUMPLE</v>
      </c>
      <c r="H95" s="204" t="s">
        <v>6</v>
      </c>
    </row>
    <row r="96" spans="1:22" ht="46.5" customHeight="1">
      <c r="A96" s="207">
        <v>5</v>
      </c>
      <c r="B96" s="854" t="s">
        <v>84</v>
      </c>
      <c r="C96" s="854"/>
      <c r="D96" s="854"/>
      <c r="E96" s="206">
        <v>684325699</v>
      </c>
      <c r="F96" s="275">
        <v>684325699</v>
      </c>
      <c r="G96" s="205" t="str">
        <f>+IF(F96&gt;E96, "CAUSAL DE RECHAZO L", "CUMPLE")</f>
        <v>CUMPLE</v>
      </c>
      <c r="H96" s="204" t="s">
        <v>6</v>
      </c>
    </row>
    <row r="97" spans="2:8" ht="99" customHeight="1">
      <c r="E97" s="855" t="s">
        <v>90</v>
      </c>
      <c r="F97" s="855"/>
      <c r="G97" s="855"/>
      <c r="H97" s="204" t="str">
        <f>+IF(OR(H92="NO CUMPLE",H93="NO CUMPLE",H94="NO CUMPLE",H96="NO CUMPLE"), "NO CUMPLE", "CUMPLE")</f>
        <v>CUMPLE</v>
      </c>
    </row>
    <row r="99" spans="2:8" ht="27.75">
      <c r="B99" s="130" t="s">
        <v>139</v>
      </c>
    </row>
    <row r="103" spans="2:8">
      <c r="C103" s="13"/>
    </row>
    <row r="104" spans="2:8">
      <c r="C104" s="13"/>
    </row>
    <row r="106" spans="2:8">
      <c r="C106" s="13"/>
    </row>
    <row r="108" spans="2:8">
      <c r="C108" s="13"/>
    </row>
    <row r="119" ht="4.5" customHeight="1"/>
  </sheetData>
  <mergeCells count="109">
    <mergeCell ref="A10:G10"/>
    <mergeCell ref="A11:G11"/>
    <mergeCell ref="A12:G12"/>
    <mergeCell ref="A1:N1"/>
    <mergeCell ref="A2:N2"/>
    <mergeCell ref="A3:N3"/>
    <mergeCell ref="A4:G4"/>
    <mergeCell ref="A5:G5"/>
    <mergeCell ref="A6:G6"/>
    <mergeCell ref="A7:G7"/>
    <mergeCell ref="A8:G8"/>
    <mergeCell ref="A9:G9"/>
    <mergeCell ref="A13:G13"/>
    <mergeCell ref="A14:G14"/>
    <mergeCell ref="A15:G15"/>
    <mergeCell ref="A16:G16"/>
    <mergeCell ref="A18:N18"/>
    <mergeCell ref="A19:A26"/>
    <mergeCell ref="B19:G26"/>
    <mergeCell ref="H19:J19"/>
    <mergeCell ref="K19:N19"/>
    <mergeCell ref="H20:I20"/>
    <mergeCell ref="T31:T32"/>
    <mergeCell ref="A39:D40"/>
    <mergeCell ref="E39:L39"/>
    <mergeCell ref="M39:N39"/>
    <mergeCell ref="E40:L40"/>
    <mergeCell ref="M40:N40"/>
    <mergeCell ref="K20:M20"/>
    <mergeCell ref="H21:I21"/>
    <mergeCell ref="K21:M21"/>
    <mergeCell ref="H22:I22"/>
    <mergeCell ref="K22:M22"/>
    <mergeCell ref="H23:I23"/>
    <mergeCell ref="K23:M23"/>
    <mergeCell ref="H24:I24"/>
    <mergeCell ref="K24:M26"/>
    <mergeCell ref="N24:N26"/>
    <mergeCell ref="H25:I25"/>
    <mergeCell ref="H26:I26"/>
    <mergeCell ref="O26:T26"/>
    <mergeCell ref="A49:K49"/>
    <mergeCell ref="L49:N49"/>
    <mergeCell ref="A50:K50"/>
    <mergeCell ref="L50:N50"/>
    <mergeCell ref="B27:G27"/>
    <mergeCell ref="H27:I27"/>
    <mergeCell ref="J27:K27"/>
    <mergeCell ref="L27:N27"/>
    <mergeCell ref="A29:N29"/>
    <mergeCell ref="A30:N30"/>
    <mergeCell ref="A31:G31"/>
    <mergeCell ref="H31:N31"/>
    <mergeCell ref="A41:B41"/>
    <mergeCell ref="D41:E41"/>
    <mergeCell ref="A43:N43"/>
    <mergeCell ref="A44:K44"/>
    <mergeCell ref="L44:N44"/>
    <mergeCell ref="A45:K45"/>
    <mergeCell ref="L45:N45"/>
    <mergeCell ref="A47:N47"/>
    <mergeCell ref="A48:K48"/>
    <mergeCell ref="L48:N48"/>
    <mergeCell ref="A52:N52"/>
    <mergeCell ref="A53:K54"/>
    <mergeCell ref="L53:N53"/>
    <mergeCell ref="L54:N54"/>
    <mergeCell ref="A56:N56"/>
    <mergeCell ref="A57:B60"/>
    <mergeCell ref="C57:K57"/>
    <mergeCell ref="L57:N61"/>
    <mergeCell ref="C58:K58"/>
    <mergeCell ref="C59:K59"/>
    <mergeCell ref="C60:K60"/>
    <mergeCell ref="A61:B61"/>
    <mergeCell ref="C61:K61"/>
    <mergeCell ref="A63:N63"/>
    <mergeCell ref="A64:K65"/>
    <mergeCell ref="L64:N64"/>
    <mergeCell ref="L65:N65"/>
    <mergeCell ref="A66:N66"/>
    <mergeCell ref="A67:N67"/>
    <mergeCell ref="F87:N87"/>
    <mergeCell ref="A84:N84"/>
    <mergeCell ref="A85:N85"/>
    <mergeCell ref="A87:E87"/>
    <mergeCell ref="A68:K73"/>
    <mergeCell ref="L68:N73"/>
    <mergeCell ref="A74:N74"/>
    <mergeCell ref="A75:N75"/>
    <mergeCell ref="A76:K81"/>
    <mergeCell ref="L76:N81"/>
    <mergeCell ref="A82:N82"/>
    <mergeCell ref="A83:G83"/>
    <mergeCell ref="H83:K83"/>
    <mergeCell ref="L83:N83"/>
    <mergeCell ref="A88:E88"/>
    <mergeCell ref="F88:N88"/>
    <mergeCell ref="B95:D95"/>
    <mergeCell ref="B93:D93"/>
    <mergeCell ref="B94:D94"/>
    <mergeCell ref="B96:D96"/>
    <mergeCell ref="E97:G97"/>
    <mergeCell ref="A89:E89"/>
    <mergeCell ref="F89:M89"/>
    <mergeCell ref="A90:H90"/>
    <mergeCell ref="B91:D91"/>
    <mergeCell ref="I91:N91"/>
    <mergeCell ref="B92:D92"/>
  </mergeCells>
  <conditionalFormatting sqref="H83:K83">
    <cfRule type="containsText" dxfId="563" priority="63" operator="containsText" text="SUBSANAR">
      <formula>NOT(ISERROR(SEARCH("SUBSANAR",H83)))</formula>
    </cfRule>
  </conditionalFormatting>
  <conditionalFormatting sqref="H83:L83 N42:O42 H4:H16 O43">
    <cfRule type="cellIs" dxfId="562" priority="75" operator="equal">
      <formula>"NO CUMPLE"</formula>
    </cfRule>
    <cfRule type="cellIs" dxfId="561" priority="76" operator="equal">
      <formula>"CUMPLE"</formula>
    </cfRule>
    <cfRule type="cellIs" dxfId="560" priority="77" operator="equal">
      <formula>100</formula>
    </cfRule>
  </conditionalFormatting>
  <conditionalFormatting sqref="L45">
    <cfRule type="cellIs" dxfId="559" priority="81" operator="equal">
      <formula>"NO CUMPLE"</formula>
    </cfRule>
    <cfRule type="cellIs" dxfId="558" priority="82" operator="equal">
      <formula>"CUMPLE"</formula>
    </cfRule>
    <cfRule type="cellIs" dxfId="557" priority="83" operator="equal">
      <formula>100</formula>
    </cfRule>
  </conditionalFormatting>
  <conditionalFormatting sqref="L49:L50">
    <cfRule type="cellIs" dxfId="556" priority="87" operator="equal">
      <formula>"NO CUMPLE"</formula>
    </cfRule>
    <cfRule type="cellIs" dxfId="555" priority="88" operator="equal">
      <formula>"CUMPLE"</formula>
    </cfRule>
    <cfRule type="cellIs" dxfId="554" priority="89" operator="equal">
      <formula>100</formula>
    </cfRule>
  </conditionalFormatting>
  <conditionalFormatting sqref="L54">
    <cfRule type="cellIs" dxfId="553" priority="67" operator="equal">
      <formula>"NO CUMPLE"</formula>
    </cfRule>
    <cfRule type="cellIs" dxfId="552" priority="68" operator="equal">
      <formula>"CUMPLE"</formula>
    </cfRule>
    <cfRule type="cellIs" dxfId="551" priority="69" operator="equal">
      <formula>100</formula>
    </cfRule>
  </conditionalFormatting>
  <conditionalFormatting sqref="L57">
    <cfRule type="cellIs" dxfId="550" priority="78" operator="equal">
      <formula>"NO CUMPLE"</formula>
    </cfRule>
    <cfRule type="cellIs" dxfId="549" priority="79" operator="equal">
      <formula>"CUMPLE"</formula>
    </cfRule>
    <cfRule type="cellIs" dxfId="548" priority="80" operator="equal">
      <formula>100</formula>
    </cfRule>
  </conditionalFormatting>
  <conditionalFormatting sqref="L65">
    <cfRule type="cellIs" dxfId="547" priority="64" operator="equal">
      <formula>"NO CUMPLE"</formula>
    </cfRule>
    <cfRule type="cellIs" dxfId="546" priority="65" operator="equal">
      <formula>"CUMPLE"</formula>
    </cfRule>
    <cfRule type="cellIs" dxfId="545" priority="66" operator="equal">
      <formula>100</formula>
    </cfRule>
  </conditionalFormatting>
  <conditionalFormatting sqref="N21:N23">
    <cfRule type="cellIs" dxfId="544" priority="70" operator="equal">
      <formula>"NO"</formula>
    </cfRule>
    <cfRule type="cellIs" dxfId="543" priority="71" operator="equal">
      <formula>"SI"</formula>
    </cfRule>
  </conditionalFormatting>
  <conditionalFormatting sqref="N24">
    <cfRule type="cellIs" dxfId="542" priority="72" operator="equal">
      <formula>"NO CUMPLE"</formula>
    </cfRule>
    <cfRule type="cellIs" dxfId="541" priority="73" operator="equal">
      <formula>"CUMPLE"</formula>
    </cfRule>
    <cfRule type="cellIs" dxfId="540" priority="74" operator="equal">
      <formula>100</formula>
    </cfRule>
  </conditionalFormatting>
  <conditionalFormatting sqref="N40">
    <cfRule type="cellIs" dxfId="539" priority="93" operator="equal">
      <formula>"NO CUMPLE"</formula>
    </cfRule>
    <cfRule type="cellIs" dxfId="538" priority="94" operator="equal">
      <formula>"CUMPLE"</formula>
    </cfRule>
    <cfRule type="cellIs" dxfId="537" priority="95" operator="equal">
      <formula>100</formula>
    </cfRule>
  </conditionalFormatting>
  <conditionalFormatting sqref="N46:O46">
    <cfRule type="cellIs" dxfId="536" priority="90" operator="equal">
      <formula>"NO CUMPLE"</formula>
    </cfRule>
    <cfRule type="cellIs" dxfId="535" priority="91" operator="equal">
      <formula>"CUMPLE"</formula>
    </cfRule>
    <cfRule type="cellIs" dxfId="534" priority="92" operator="equal">
      <formula>100</formula>
    </cfRule>
  </conditionalFormatting>
  <conditionalFormatting sqref="O49:O50">
    <cfRule type="cellIs" dxfId="533" priority="84" operator="equal">
      <formula>"NO CUMPLE"</formula>
    </cfRule>
    <cfRule type="cellIs" dxfId="532" priority="85" operator="equal">
      <formula>"CUMPLE"</formula>
    </cfRule>
    <cfRule type="cellIs" dxfId="531" priority="86" operator="equal">
      <formula>100</formula>
    </cfRule>
  </conditionalFormatting>
  <conditionalFormatting sqref="I33:J36">
    <cfRule type="cellIs" dxfId="530" priority="62" stopIfTrue="1" operator="greaterThan">
      <formula>0</formula>
    </cfRule>
  </conditionalFormatting>
  <conditionalFormatting sqref="N89">
    <cfRule type="cellIs" dxfId="529" priority="59" operator="equal">
      <formula>"NO CUMPLE"</formula>
    </cfRule>
    <cfRule type="cellIs" dxfId="528" priority="60" operator="equal">
      <formula>"CUMPLE"</formula>
    </cfRule>
    <cfRule type="cellIs" dxfId="527" priority="61" operator="equal">
      <formula>100</formula>
    </cfRule>
  </conditionalFormatting>
  <conditionalFormatting sqref="H92:H96">
    <cfRule type="cellIs" dxfId="526" priority="56" operator="equal">
      <formula>"NO CUMPLE"</formula>
    </cfRule>
    <cfRule type="cellIs" dxfId="525" priority="57" operator="equal">
      <formula>"CUMPLE"</formula>
    </cfRule>
    <cfRule type="cellIs" dxfId="524" priority="58" operator="equal">
      <formula>100</formula>
    </cfRule>
  </conditionalFormatting>
  <conditionalFormatting sqref="H97">
    <cfRule type="cellIs" dxfId="523" priority="53" operator="equal">
      <formula>"NO CUMPLE"</formula>
    </cfRule>
    <cfRule type="cellIs" dxfId="522" priority="54" operator="equal">
      <formula>"CUMPLE"</formula>
    </cfRule>
    <cfRule type="cellIs" dxfId="521" priority="55" operator="equal">
      <formula>100</formula>
    </cfRule>
  </conditionalFormatting>
  <conditionalFormatting sqref="G92:G96">
    <cfRule type="cellIs" dxfId="520" priority="52" operator="equal">
      <formula>"CAUSAL DE RECHAZO L"</formula>
    </cfRule>
  </conditionalFormatting>
  <conditionalFormatting sqref="H6">
    <cfRule type="cellIs" dxfId="519" priority="49" operator="equal">
      <formula>"NO CUMPLE"</formula>
    </cfRule>
    <cfRule type="cellIs" dxfId="518" priority="50" operator="equal">
      <formula>"CUMPLE"</formula>
    </cfRule>
    <cfRule type="cellIs" dxfId="517" priority="51" operator="equal">
      <formula>100</formula>
    </cfRule>
  </conditionalFormatting>
  <conditionalFormatting sqref="G33">
    <cfRule type="cellIs" dxfId="516" priority="46" operator="equal">
      <formula>"NO CUMPLE"</formula>
    </cfRule>
    <cfRule type="cellIs" dxfId="515" priority="47" operator="equal">
      <formula>"CUMPLE"</formula>
    </cfRule>
    <cfRule type="cellIs" dxfId="514" priority="48" operator="equal">
      <formula>100</formula>
    </cfRule>
  </conditionalFormatting>
  <conditionalFormatting sqref="G34">
    <cfRule type="cellIs" dxfId="513" priority="43" operator="equal">
      <formula>"NO CUMPLE"</formula>
    </cfRule>
    <cfRule type="cellIs" dxfId="512" priority="44" operator="equal">
      <formula>"CUMPLE"</formula>
    </cfRule>
    <cfRule type="cellIs" dxfId="511" priority="45" operator="equal">
      <formula>100</formula>
    </cfRule>
  </conditionalFormatting>
  <conditionalFormatting sqref="G36:G38">
    <cfRule type="cellIs" dxfId="510" priority="40" operator="equal">
      <formula>"NO CUMPLE"</formula>
    </cfRule>
    <cfRule type="cellIs" dxfId="509" priority="41" operator="equal">
      <formula>"CUMPLE"</formula>
    </cfRule>
    <cfRule type="cellIs" dxfId="508" priority="42" operator="equal">
      <formula>100</formula>
    </cfRule>
  </conditionalFormatting>
  <conditionalFormatting sqref="F33">
    <cfRule type="cellIs" dxfId="507" priority="37" operator="equal">
      <formula>"NO CUMPLE"</formula>
    </cfRule>
    <cfRule type="cellIs" dxfId="506" priority="38" operator="equal">
      <formula>"CUMPLE"</formula>
    </cfRule>
    <cfRule type="cellIs" dxfId="505" priority="39" operator="equal">
      <formula>100</formula>
    </cfRule>
  </conditionalFormatting>
  <conditionalFormatting sqref="F34">
    <cfRule type="cellIs" dxfId="504" priority="34" operator="equal">
      <formula>"NO CUMPLE"</formula>
    </cfRule>
    <cfRule type="cellIs" dxfId="503" priority="35" operator="equal">
      <formula>"CUMPLE"</formula>
    </cfRule>
    <cfRule type="cellIs" dxfId="502" priority="36" operator="equal">
      <formula>100</formula>
    </cfRule>
  </conditionalFormatting>
  <conditionalFormatting sqref="F36:F38">
    <cfRule type="cellIs" dxfId="501" priority="31" operator="equal">
      <formula>"NO CUMPLE"</formula>
    </cfRule>
    <cfRule type="cellIs" dxfId="500" priority="32" operator="equal">
      <formula>"CUMPLE"</formula>
    </cfRule>
    <cfRule type="cellIs" dxfId="499" priority="33" operator="equal">
      <formula>100</formula>
    </cfRule>
  </conditionalFormatting>
  <conditionalFormatting sqref="F41">
    <cfRule type="cellIs" dxfId="498" priority="28" operator="equal">
      <formula>"NO CUMPLE"</formula>
    </cfRule>
    <cfRule type="cellIs" dxfId="497" priority="29" operator="equal">
      <formula>"CUMPLE"</formula>
    </cfRule>
    <cfRule type="cellIs" dxfId="496" priority="30" operator="equal">
      <formula>100</formula>
    </cfRule>
  </conditionalFormatting>
  <conditionalFormatting sqref="N33">
    <cfRule type="cellIs" dxfId="495" priority="25" operator="equal">
      <formula>"NO CUMPLE"</formula>
    </cfRule>
    <cfRule type="cellIs" dxfId="494" priority="26" operator="equal">
      <formula>"CUMPLE"</formula>
    </cfRule>
    <cfRule type="cellIs" dxfId="493" priority="27" operator="equal">
      <formula>100</formula>
    </cfRule>
  </conditionalFormatting>
  <conditionalFormatting sqref="N34:N35">
    <cfRule type="cellIs" dxfId="492" priority="22" operator="equal">
      <formula>"NO CUMPLE"</formula>
    </cfRule>
    <cfRule type="cellIs" dxfId="491" priority="23" operator="equal">
      <formula>"CUMPLE"</formula>
    </cfRule>
    <cfRule type="cellIs" dxfId="490" priority="24" operator="equal">
      <formula>100</formula>
    </cfRule>
  </conditionalFormatting>
  <conditionalFormatting sqref="N36 N38">
    <cfRule type="cellIs" dxfId="489" priority="19" operator="equal">
      <formula>"NO CUMPLE"</formula>
    </cfRule>
    <cfRule type="cellIs" dxfId="488" priority="20" operator="equal">
      <formula>"CUMPLE"</formula>
    </cfRule>
    <cfRule type="cellIs" dxfId="487" priority="21" operator="equal">
      <formula>100</formula>
    </cfRule>
  </conditionalFormatting>
  <conditionalFormatting sqref="N37">
    <cfRule type="cellIs" dxfId="486" priority="16" operator="equal">
      <formula>"NO CUMPLE"</formula>
    </cfRule>
    <cfRule type="cellIs" dxfId="485" priority="17" operator="equal">
      <formula>"CUMPLE"</formula>
    </cfRule>
    <cfRule type="cellIs" dxfId="484" priority="18" operator="equal">
      <formula>100</formula>
    </cfRule>
  </conditionalFormatting>
  <conditionalFormatting sqref="N41">
    <cfRule type="cellIs" dxfId="483" priority="13" operator="equal">
      <formula>"NO CUMPLE"</formula>
    </cfRule>
    <cfRule type="cellIs" dxfId="482" priority="14" operator="equal">
      <formula>"CUMPLE"</formula>
    </cfRule>
    <cfRule type="cellIs" dxfId="481" priority="15" operator="equal">
      <formula>100</formula>
    </cfRule>
  </conditionalFormatting>
  <conditionalFormatting sqref="G41">
    <cfRule type="cellIs" dxfId="480" priority="10" operator="equal">
      <formula>"NO CUMPLE"</formula>
    </cfRule>
    <cfRule type="cellIs" dxfId="479" priority="11" operator="equal">
      <formula>"CUMPLE"</formula>
    </cfRule>
    <cfRule type="cellIs" dxfId="478" priority="12" operator="equal">
      <formula>100</formula>
    </cfRule>
  </conditionalFormatting>
  <conditionalFormatting sqref="G35">
    <cfRule type="cellIs" dxfId="477" priority="7" operator="equal">
      <formula>"NO CUMPLE"</formula>
    </cfRule>
    <cfRule type="cellIs" dxfId="476" priority="8" operator="equal">
      <formula>"CUMPLE"</formula>
    </cfRule>
    <cfRule type="cellIs" dxfId="475" priority="9" operator="equal">
      <formula>100</formula>
    </cfRule>
  </conditionalFormatting>
  <conditionalFormatting sqref="F35">
    <cfRule type="cellIs" dxfId="474" priority="4" operator="equal">
      <formula>"NO CUMPLE"</formula>
    </cfRule>
    <cfRule type="cellIs" dxfId="473" priority="5" operator="equal">
      <formula>"CUMPLE"</formula>
    </cfRule>
    <cfRule type="cellIs" dxfId="472" priority="6" operator="equal">
      <formula>100</formula>
    </cfRule>
  </conditionalFormatting>
  <conditionalFormatting sqref="BA35">
    <cfRule type="cellIs" dxfId="471" priority="1" operator="equal">
      <formula>"NO CUMPLE"</formula>
    </cfRule>
    <cfRule type="cellIs" dxfId="470" priority="2" operator="equal">
      <formula>"CUMPLE"</formula>
    </cfRule>
    <cfRule type="cellIs" dxfId="469" priority="3" operator="equal">
      <formula>100</formula>
    </cfRule>
  </conditionalFormatting>
  <dataValidations count="10">
    <dataValidation type="list" allowBlank="1" showInputMessage="1" showErrorMessage="1" error="SELECCIONE A QUIEN CORRESPONDE ESTA EXPERIENCIA (INTEGRANTE)_x000a_" sqref="H33:H38" xr:uid="{00000000-0002-0000-2C00-000000000000}">
      <formula1>$V$21:$V$25</formula1>
    </dataValidation>
    <dataValidation type="list" allowBlank="1" showInputMessage="1" showErrorMessage="1" sqref="N21:N23" xr:uid="{00000000-0002-0000-2C00-000001000000}">
      <formula1>$R$2:$R$3</formula1>
    </dataValidation>
    <dataValidation type="list" allowBlank="1" showInputMessage="1" showErrorMessage="1" error="debe ser.. CUMPLE O NO CUMPLE" sqref="L45" xr:uid="{00000000-0002-0000-2C00-000002000000}">
      <formula1>$Q$2:$Q$3</formula1>
    </dataValidation>
    <dataValidation type="list" allowBlank="1" showInputMessage="1" showErrorMessage="1" sqref="L49:L50" xr:uid="{00000000-0002-0000-2C00-000003000000}">
      <formula1>$Q$19:$Q$21</formula1>
    </dataValidation>
    <dataValidation type="list" allowBlank="1" showInputMessage="1" showErrorMessage="1" error="SELECCIONE EL PRESUPUESTO A EVALUAR, EN LA LISTA DESPEGABLE._x000a_" sqref="H28:J28" xr:uid="{00000000-0002-0000-2C00-000004000000}">
      <formula1>$A$86:$A$96</formula1>
    </dataValidation>
    <dataValidation type="list" allowBlank="1" showInputMessage="1" showErrorMessage="1" sqref="L57" xr:uid="{00000000-0002-0000-2C00-000005000000}">
      <formula1>$U$1:$U$3</formula1>
    </dataValidation>
    <dataValidation type="list" allowBlank="1" showInputMessage="1" showErrorMessage="1" sqref="U1:U2" xr:uid="{00000000-0002-0000-2C00-000006000000}">
      <formula1>$U$1:$U$2</formula1>
    </dataValidation>
    <dataValidation type="list" allowBlank="1" showInputMessage="1" showErrorMessage="1" sqref="N46 N24 H92:H97 N89 H4:H16 F33:G38 N33:N38 BA35" xr:uid="{00000000-0002-0000-2C00-000007000000}">
      <formula1>$Q$2:$Q$3</formula1>
    </dataValidation>
    <dataValidation type="list" allowBlank="1" showInputMessage="1" showErrorMessage="1" sqref="L54:N54 L65:N65" xr:uid="{00000000-0002-0000-2C00-000008000000}">
      <formula1>$T$1:$T$3</formula1>
    </dataValidation>
    <dataValidation type="list" allowBlank="1" showInputMessage="1" showErrorMessage="1" sqref="H83:K83" xr:uid="{00000000-0002-0000-2C00-000009000000}">
      <formula1>$Q$23:$Q$25</formula1>
    </dataValidation>
  </dataValidations>
  <pageMargins left="0.7" right="0.7" top="0.75" bottom="0.75" header="0.3" footer="0.3"/>
  <pageSetup scale="11" orientation="portrait" r:id="rId1"/>
  <drawing r:id="rId2"/>
  <legacyDrawing r:id="rId3"/>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FF0000"/>
  </sheetPr>
  <dimension ref="A1:BE119"/>
  <sheetViews>
    <sheetView view="pageBreakPreview" topLeftCell="A71" zoomScale="40" zoomScaleNormal="46" zoomScaleSheetLayoutView="40" workbookViewId="0">
      <selection activeCell="A86" sqref="A86"/>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4" style="2" customWidth="1"/>
    <col min="13" max="13" width="27.5703125" style="2" customWidth="1"/>
    <col min="14" max="14" width="40"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804" t="s">
        <v>0</v>
      </c>
      <c r="B1" s="804"/>
      <c r="C1" s="804"/>
      <c r="D1" s="804"/>
      <c r="E1" s="804"/>
      <c r="F1" s="804"/>
      <c r="G1" s="804"/>
      <c r="H1" s="804"/>
      <c r="I1" s="804"/>
      <c r="J1" s="804"/>
      <c r="K1" s="804"/>
      <c r="L1" s="804"/>
      <c r="M1" s="804"/>
      <c r="N1" s="804"/>
      <c r="O1" s="24"/>
      <c r="P1" s="24"/>
      <c r="Q1" s="24"/>
      <c r="R1" s="24"/>
      <c r="S1" s="24"/>
      <c r="T1" s="24">
        <v>1</v>
      </c>
      <c r="U1" s="24">
        <v>20</v>
      </c>
      <c r="V1" s="24">
        <v>5</v>
      </c>
    </row>
    <row r="2" spans="1:55" ht="23.25">
      <c r="A2" s="805" t="s">
        <v>132</v>
      </c>
      <c r="B2" s="805"/>
      <c r="C2" s="805"/>
      <c r="D2" s="805"/>
      <c r="E2" s="805"/>
      <c r="F2" s="805"/>
      <c r="G2" s="805"/>
      <c r="H2" s="805"/>
      <c r="I2" s="805"/>
      <c r="J2" s="805"/>
      <c r="K2" s="805"/>
      <c r="L2" s="805"/>
      <c r="M2" s="805"/>
      <c r="N2" s="805"/>
      <c r="O2" s="24"/>
      <c r="P2" s="24" t="s">
        <v>24</v>
      </c>
      <c r="Q2" s="24" t="s">
        <v>6</v>
      </c>
      <c r="R2" s="24" t="s">
        <v>24</v>
      </c>
      <c r="S2" s="24"/>
      <c r="T2" s="24">
        <v>0</v>
      </c>
      <c r="U2" s="24">
        <v>5</v>
      </c>
      <c r="V2" s="24">
        <v>0</v>
      </c>
    </row>
    <row r="3" spans="1:55" ht="71.25" customHeight="1">
      <c r="A3" s="806" t="e">
        <f>[115]RESUMEN!B4</f>
        <v>#REF!</v>
      </c>
      <c r="B3" s="806"/>
      <c r="C3" s="806"/>
      <c r="D3" s="806"/>
      <c r="E3" s="806"/>
      <c r="F3" s="806"/>
      <c r="G3" s="806"/>
      <c r="H3" s="806"/>
      <c r="I3" s="806"/>
      <c r="J3" s="806"/>
      <c r="K3" s="806"/>
      <c r="L3" s="806"/>
      <c r="M3" s="806"/>
      <c r="N3" s="806"/>
      <c r="O3" s="24"/>
      <c r="P3" s="24" t="s">
        <v>25</v>
      </c>
      <c r="Q3" s="24" t="s">
        <v>26</v>
      </c>
      <c r="R3" s="24" t="s">
        <v>25</v>
      </c>
      <c r="S3" s="24"/>
      <c r="T3" s="24" t="s">
        <v>27</v>
      </c>
      <c r="U3" s="24">
        <v>0</v>
      </c>
      <c r="V3" s="24"/>
      <c r="BA3"/>
      <c r="BB3"/>
      <c r="BC3"/>
    </row>
    <row r="4" spans="1:55" ht="29.25" hidden="1" customHeight="1">
      <c r="A4" s="807" t="s">
        <v>91</v>
      </c>
      <c r="B4" s="738"/>
      <c r="C4" s="738"/>
      <c r="D4" s="738"/>
      <c r="E4" s="738"/>
      <c r="F4" s="738"/>
      <c r="G4" s="739"/>
      <c r="H4" s="213" t="s">
        <v>6</v>
      </c>
      <c r="I4" s="269"/>
      <c r="J4" s="269"/>
      <c r="K4" s="269"/>
      <c r="L4" s="269"/>
      <c r="M4" s="269"/>
      <c r="N4" s="268"/>
      <c r="BA4"/>
      <c r="BB4"/>
      <c r="BC4"/>
    </row>
    <row r="5" spans="1:55" ht="29.25" hidden="1" customHeight="1">
      <c r="A5" s="807" t="s">
        <v>93</v>
      </c>
      <c r="B5" s="738"/>
      <c r="C5" s="738"/>
      <c r="D5" s="738"/>
      <c r="E5" s="738"/>
      <c r="F5" s="738"/>
      <c r="G5" s="739"/>
      <c r="H5" s="213" t="s">
        <v>6</v>
      </c>
      <c r="I5" s="269"/>
      <c r="J5" s="269"/>
      <c r="K5" s="269"/>
      <c r="L5" s="269"/>
      <c r="M5" s="269"/>
      <c r="N5" s="268"/>
      <c r="BA5"/>
      <c r="BB5"/>
      <c r="BC5"/>
    </row>
    <row r="6" spans="1:55" ht="29.25" hidden="1" customHeight="1">
      <c r="A6" s="807" t="s">
        <v>92</v>
      </c>
      <c r="B6" s="738"/>
      <c r="C6" s="738"/>
      <c r="D6" s="738"/>
      <c r="E6" s="738"/>
      <c r="F6" s="738"/>
      <c r="G6" s="739"/>
      <c r="H6" s="213" t="s">
        <v>6</v>
      </c>
      <c r="I6" s="269"/>
      <c r="J6" s="269"/>
      <c r="K6" s="269"/>
      <c r="L6" s="269"/>
      <c r="M6" s="269"/>
      <c r="N6" s="268"/>
      <c r="BA6"/>
      <c r="BB6"/>
      <c r="BC6"/>
    </row>
    <row r="7" spans="1:55" ht="29.25" hidden="1" customHeight="1">
      <c r="A7" s="807" t="s">
        <v>94</v>
      </c>
      <c r="B7" s="738"/>
      <c r="C7" s="738"/>
      <c r="D7" s="738"/>
      <c r="E7" s="738"/>
      <c r="F7" s="738"/>
      <c r="G7" s="739"/>
      <c r="H7" s="213" t="s">
        <v>6</v>
      </c>
      <c r="I7" s="269"/>
      <c r="J7" s="269"/>
      <c r="K7" s="269"/>
      <c r="L7" s="269"/>
      <c r="M7" s="269"/>
      <c r="N7" s="268"/>
      <c r="BA7"/>
      <c r="BB7"/>
      <c r="BC7"/>
    </row>
    <row r="8" spans="1:55" ht="29.25" hidden="1" customHeight="1">
      <c r="A8" s="807" t="s">
        <v>95</v>
      </c>
      <c r="B8" s="738"/>
      <c r="C8" s="738"/>
      <c r="D8" s="738"/>
      <c r="E8" s="738"/>
      <c r="F8" s="738"/>
      <c r="G8" s="739"/>
      <c r="H8" s="213"/>
      <c r="I8" s="269"/>
      <c r="J8" s="269"/>
      <c r="K8" s="269"/>
      <c r="L8" s="269"/>
      <c r="M8" s="269"/>
      <c r="N8" s="268"/>
      <c r="BA8"/>
      <c r="BB8"/>
      <c r="BC8"/>
    </row>
    <row r="9" spans="1:55" ht="29.25" hidden="1" customHeight="1">
      <c r="A9" s="807" t="s">
        <v>96</v>
      </c>
      <c r="B9" s="738"/>
      <c r="C9" s="738"/>
      <c r="D9" s="738"/>
      <c r="E9" s="738"/>
      <c r="F9" s="738"/>
      <c r="G9" s="739"/>
      <c r="H9" s="213"/>
      <c r="I9" s="269"/>
      <c r="J9" s="269"/>
      <c r="K9" s="269"/>
      <c r="L9" s="269"/>
      <c r="M9" s="269"/>
      <c r="N9" s="268"/>
      <c r="BA9"/>
      <c r="BB9"/>
      <c r="BC9"/>
    </row>
    <row r="10" spans="1:55" ht="29.25" hidden="1" customHeight="1">
      <c r="A10" s="808" t="s">
        <v>97</v>
      </c>
      <c r="B10" s="741"/>
      <c r="C10" s="741"/>
      <c r="D10" s="741"/>
      <c r="E10" s="741"/>
      <c r="F10" s="741"/>
      <c r="G10" s="742"/>
      <c r="H10" s="213" t="s">
        <v>6</v>
      </c>
      <c r="I10" s="269"/>
      <c r="J10" s="269"/>
      <c r="K10" s="269"/>
      <c r="L10" s="269"/>
      <c r="M10" s="269"/>
      <c r="N10" s="268"/>
      <c r="BA10" s="6"/>
      <c r="BB10" s="81"/>
    </row>
    <row r="11" spans="1:55" ht="29.25" hidden="1" customHeight="1">
      <c r="A11" s="808" t="s">
        <v>98</v>
      </c>
      <c r="B11" s="741"/>
      <c r="C11" s="741"/>
      <c r="D11" s="741"/>
      <c r="E11" s="741"/>
      <c r="F11" s="741"/>
      <c r="G11" s="742"/>
      <c r="H11" s="213" t="s">
        <v>6</v>
      </c>
      <c r="I11" s="269"/>
      <c r="J11" s="269"/>
      <c r="K11" s="269"/>
      <c r="L11" s="269"/>
      <c r="M11" s="269"/>
      <c r="N11" s="268"/>
      <c r="BA11" s="6"/>
      <c r="BB11" s="81"/>
    </row>
    <row r="12" spans="1:55" ht="29.25" hidden="1" customHeight="1">
      <c r="A12" s="807" t="s">
        <v>99</v>
      </c>
      <c r="B12" s="738"/>
      <c r="C12" s="738"/>
      <c r="D12" s="738"/>
      <c r="E12" s="738"/>
      <c r="F12" s="738"/>
      <c r="G12" s="739"/>
      <c r="H12" s="213" t="s">
        <v>6</v>
      </c>
      <c r="I12" s="269"/>
      <c r="J12" s="269"/>
      <c r="K12" s="269"/>
      <c r="L12" s="269"/>
      <c r="M12" s="269"/>
      <c r="N12" s="268"/>
      <c r="BA12" s="6"/>
      <c r="BB12" s="81"/>
    </row>
    <row r="13" spans="1:55" ht="29.25" hidden="1" customHeight="1">
      <c r="A13" s="807" t="s">
        <v>100</v>
      </c>
      <c r="B13" s="738"/>
      <c r="C13" s="738"/>
      <c r="D13" s="738"/>
      <c r="E13" s="738"/>
      <c r="F13" s="738"/>
      <c r="G13" s="739"/>
      <c r="H13" s="213" t="s">
        <v>6</v>
      </c>
      <c r="I13" s="269"/>
      <c r="J13" s="269"/>
      <c r="K13" s="269"/>
      <c r="L13" s="269"/>
      <c r="M13" s="269"/>
      <c r="N13" s="268"/>
      <c r="BA13" s="6"/>
      <c r="BB13" s="81"/>
    </row>
    <row r="14" spans="1:55" ht="29.25" hidden="1" customHeight="1">
      <c r="A14" s="807" t="s">
        <v>101</v>
      </c>
      <c r="B14" s="738"/>
      <c r="C14" s="738"/>
      <c r="D14" s="738"/>
      <c r="E14" s="738"/>
      <c r="F14" s="738"/>
      <c r="G14" s="739"/>
      <c r="H14" s="213"/>
      <c r="I14" s="269"/>
      <c r="J14" s="269"/>
      <c r="K14" s="269"/>
      <c r="L14" s="269"/>
      <c r="M14" s="269"/>
      <c r="N14" s="268"/>
      <c r="BA14" s="6"/>
      <c r="BB14" s="81"/>
    </row>
    <row r="15" spans="1:55" ht="29.25" hidden="1" customHeight="1">
      <c r="A15" s="808" t="s">
        <v>102</v>
      </c>
      <c r="B15" s="741"/>
      <c r="C15" s="741"/>
      <c r="D15" s="741"/>
      <c r="E15" s="741"/>
      <c r="F15" s="741"/>
      <c r="G15" s="742"/>
      <c r="H15" s="213" t="s">
        <v>6</v>
      </c>
      <c r="I15" s="269"/>
      <c r="J15" s="269"/>
      <c r="K15" s="269"/>
      <c r="L15" s="269"/>
      <c r="M15" s="269"/>
      <c r="N15" s="268"/>
      <c r="BA15" s="6"/>
      <c r="BB15" s="81"/>
    </row>
    <row r="16" spans="1:55" ht="29.25" hidden="1" customHeight="1">
      <c r="A16" s="808" t="s">
        <v>103</v>
      </c>
      <c r="B16" s="741"/>
      <c r="C16" s="741"/>
      <c r="D16" s="741"/>
      <c r="E16" s="741"/>
      <c r="F16" s="741"/>
      <c r="G16" s="742"/>
      <c r="H16" s="213" t="s">
        <v>6</v>
      </c>
      <c r="I16" s="269"/>
      <c r="J16" s="269"/>
      <c r="K16" s="269"/>
      <c r="L16" s="269"/>
      <c r="M16" s="269"/>
      <c r="N16" s="268"/>
      <c r="BA16" s="6"/>
      <c r="BB16" s="81"/>
    </row>
    <row r="17" spans="1:54" ht="29.25" hidden="1" customHeight="1">
      <c r="A17" s="272"/>
      <c r="B17" s="271"/>
      <c r="C17" s="271"/>
      <c r="D17" s="271"/>
      <c r="E17" s="271"/>
      <c r="F17" s="271"/>
      <c r="G17" s="270"/>
      <c r="H17" s="269"/>
      <c r="I17" s="269"/>
      <c r="J17" s="269"/>
      <c r="K17" s="269"/>
      <c r="L17" s="269"/>
      <c r="M17" s="269"/>
      <c r="N17" s="268"/>
      <c r="BA17" s="6"/>
      <c r="BB17" s="81"/>
    </row>
    <row r="18" spans="1:54" ht="51.75" customHeight="1">
      <c r="A18" s="816" t="s">
        <v>104</v>
      </c>
      <c r="B18" s="744"/>
      <c r="C18" s="744"/>
      <c r="D18" s="744"/>
      <c r="E18" s="744"/>
      <c r="F18" s="744"/>
      <c r="G18" s="744"/>
      <c r="H18" s="744"/>
      <c r="I18" s="744"/>
      <c r="J18" s="744"/>
      <c r="K18" s="744"/>
      <c r="L18" s="744"/>
      <c r="M18" s="744"/>
      <c r="N18" s="745"/>
      <c r="BA18" s="6"/>
      <c r="BB18" s="81"/>
    </row>
    <row r="19" spans="1:54" ht="26.25" customHeight="1">
      <c r="A19" s="817">
        <v>43</v>
      </c>
      <c r="B19" s="818" t="s">
        <v>325</v>
      </c>
      <c r="C19" s="819"/>
      <c r="D19" s="819"/>
      <c r="E19" s="819"/>
      <c r="F19" s="819"/>
      <c r="G19" s="819"/>
      <c r="H19" s="809" t="s">
        <v>28</v>
      </c>
      <c r="I19" s="809"/>
      <c r="J19" s="809"/>
      <c r="K19" s="810" t="s">
        <v>29</v>
      </c>
      <c r="L19" s="810"/>
      <c r="M19" s="810"/>
      <c r="N19" s="810"/>
      <c r="O19" s="24" t="str">
        <f>+H19</f>
        <v>APORTANTE DE LA EXPERIENCIA</v>
      </c>
      <c r="P19" s="24"/>
      <c r="Q19" s="24">
        <v>5</v>
      </c>
      <c r="R19" s="24"/>
      <c r="S19" s="24"/>
      <c r="T19" s="24"/>
      <c r="U19" s="24"/>
      <c r="V19" s="24"/>
    </row>
    <row r="20" spans="1:54" ht="38.25" customHeight="1">
      <c r="A20" s="817"/>
      <c r="B20" s="819"/>
      <c r="C20" s="819"/>
      <c r="D20" s="819"/>
      <c r="E20" s="819"/>
      <c r="F20" s="819"/>
      <c r="G20" s="819"/>
      <c r="H20" s="811" t="s">
        <v>30</v>
      </c>
      <c r="I20" s="811"/>
      <c r="J20" s="267" t="s">
        <v>31</v>
      </c>
      <c r="K20" s="821" t="s">
        <v>32</v>
      </c>
      <c r="L20" s="821"/>
      <c r="M20" s="821"/>
      <c r="N20" s="266" t="s">
        <v>33</v>
      </c>
      <c r="O20" s="24"/>
      <c r="P20" s="24"/>
      <c r="Q20" s="24" t="s">
        <v>27</v>
      </c>
      <c r="R20" s="24"/>
      <c r="S20" s="24"/>
      <c r="T20" s="24"/>
      <c r="U20" s="24"/>
      <c r="V20" s="24"/>
      <c r="BA20" s="119" t="s">
        <v>130</v>
      </c>
    </row>
    <row r="21" spans="1:54" ht="45" customHeight="1">
      <c r="A21" s="817"/>
      <c r="B21" s="819"/>
      <c r="C21" s="819"/>
      <c r="D21" s="819"/>
      <c r="E21" s="819"/>
      <c r="F21" s="819"/>
      <c r="G21" s="819"/>
      <c r="H21" s="822" t="s">
        <v>314</v>
      </c>
      <c r="I21" s="822"/>
      <c r="J21" s="262">
        <v>0.5</v>
      </c>
      <c r="K21" s="823" t="s">
        <v>34</v>
      </c>
      <c r="L21" s="823"/>
      <c r="M21" s="823"/>
      <c r="N21" s="262" t="s">
        <v>24</v>
      </c>
      <c r="O21" s="24" t="str">
        <f>+H21</f>
        <v>ALDEIC SAS BIC</v>
      </c>
      <c r="P21" s="24"/>
      <c r="Q21" s="24">
        <v>0</v>
      </c>
      <c r="R21" s="24"/>
      <c r="S21" s="24"/>
      <c r="T21" s="24"/>
      <c r="U21" s="24"/>
      <c r="V21" s="263" t="str">
        <f>+H21</f>
        <v>ALDEIC SAS BIC</v>
      </c>
      <c r="BA21" s="118"/>
    </row>
    <row r="22" spans="1:54" ht="53.25" customHeight="1">
      <c r="A22" s="817"/>
      <c r="B22" s="819"/>
      <c r="C22" s="819"/>
      <c r="D22" s="819"/>
      <c r="E22" s="819"/>
      <c r="F22" s="819"/>
      <c r="G22" s="819"/>
      <c r="H22" s="822" t="s">
        <v>317</v>
      </c>
      <c r="I22" s="822"/>
      <c r="J22" s="262">
        <v>0.49</v>
      </c>
      <c r="K22" s="823" t="s">
        <v>35</v>
      </c>
      <c r="L22" s="823"/>
      <c r="M22" s="823"/>
      <c r="N22" s="262" t="s">
        <v>24</v>
      </c>
      <c r="O22" s="24" t="str">
        <f>+H22</f>
        <v>JORGE ERNESTO MENDEZ
PACHON</v>
      </c>
      <c r="P22" s="24"/>
      <c r="Q22" s="24"/>
      <c r="R22" s="24"/>
      <c r="S22" s="24"/>
      <c r="T22" s="24"/>
      <c r="U22" s="24"/>
      <c r="V22" s="263" t="str">
        <f>+H22</f>
        <v>JORGE ERNESTO MENDEZ
PACHON</v>
      </c>
      <c r="BA22" s="118"/>
      <c r="BB22" s="2" t="s">
        <v>36</v>
      </c>
    </row>
    <row r="23" spans="1:54" ht="44.25" customHeight="1">
      <c r="A23" s="817"/>
      <c r="B23" s="819"/>
      <c r="C23" s="819"/>
      <c r="D23" s="819"/>
      <c r="E23" s="819"/>
      <c r="F23" s="819"/>
      <c r="G23" s="819"/>
      <c r="H23" s="822" t="s">
        <v>316</v>
      </c>
      <c r="I23" s="822"/>
      <c r="J23" s="262">
        <v>0.01</v>
      </c>
      <c r="K23" s="824" t="s">
        <v>37</v>
      </c>
      <c r="L23" s="824"/>
      <c r="M23" s="824"/>
      <c r="N23" s="262" t="s">
        <v>24</v>
      </c>
      <c r="O23" s="24" t="str">
        <f>+H23</f>
        <v>RAUL CASTAÑO ABUFHELE</v>
      </c>
      <c r="P23" s="24"/>
      <c r="Q23" s="24" t="s">
        <v>38</v>
      </c>
      <c r="R23" s="24"/>
      <c r="S23" s="24"/>
      <c r="T23" s="24"/>
      <c r="U23" s="24"/>
      <c r="V23" s="263" t="str">
        <f>+H23</f>
        <v>RAUL CASTAÑO ABUFHELE</v>
      </c>
      <c r="BA23" s="117"/>
    </row>
    <row r="24" spans="1:54" ht="20.100000000000001" customHeight="1">
      <c r="A24" s="817"/>
      <c r="B24" s="819"/>
      <c r="C24" s="819"/>
      <c r="D24" s="819"/>
      <c r="E24" s="819"/>
      <c r="F24" s="819"/>
      <c r="G24" s="819"/>
      <c r="H24" s="812"/>
      <c r="I24" s="812"/>
      <c r="J24" s="265"/>
      <c r="K24" s="813" t="s">
        <v>18</v>
      </c>
      <c r="L24" s="813"/>
      <c r="M24" s="813"/>
      <c r="N24" s="759" t="s">
        <v>6</v>
      </c>
      <c r="O24" s="24">
        <f>+H24</f>
        <v>0</v>
      </c>
      <c r="P24" s="24"/>
      <c r="Q24" s="24" t="s">
        <v>6</v>
      </c>
      <c r="R24" s="24"/>
      <c r="S24" s="24"/>
      <c r="T24" s="24"/>
      <c r="U24" s="24"/>
      <c r="V24" s="263">
        <f>+H24</f>
        <v>0</v>
      </c>
    </row>
    <row r="25" spans="1:54" ht="20.100000000000001" customHeight="1">
      <c r="A25" s="817"/>
      <c r="B25" s="819"/>
      <c r="C25" s="819"/>
      <c r="D25" s="819"/>
      <c r="E25" s="819"/>
      <c r="F25" s="819"/>
      <c r="G25" s="819"/>
      <c r="H25" s="814"/>
      <c r="I25" s="814"/>
      <c r="J25" s="264"/>
      <c r="K25" s="813"/>
      <c r="L25" s="813"/>
      <c r="M25" s="813"/>
      <c r="N25" s="760"/>
      <c r="O25" s="24">
        <f>+H25</f>
        <v>0</v>
      </c>
      <c r="P25" s="24"/>
      <c r="Q25" s="24" t="s">
        <v>26</v>
      </c>
      <c r="R25" s="24"/>
      <c r="S25" s="24"/>
      <c r="T25" s="24"/>
      <c r="U25" s="24"/>
      <c r="V25" s="263">
        <f>+H25</f>
        <v>0</v>
      </c>
    </row>
    <row r="26" spans="1:54" ht="23.25" customHeight="1">
      <c r="A26" s="817"/>
      <c r="B26" s="819"/>
      <c r="C26" s="819"/>
      <c r="D26" s="819"/>
      <c r="E26" s="819"/>
      <c r="F26" s="819"/>
      <c r="G26" s="819"/>
      <c r="H26" s="815" t="s">
        <v>39</v>
      </c>
      <c r="I26" s="815"/>
      <c r="J26" s="262">
        <f>+J21+J22+J23+J24+J25</f>
        <v>1</v>
      </c>
      <c r="K26" s="813"/>
      <c r="L26" s="813"/>
      <c r="M26" s="813"/>
      <c r="N26" s="550"/>
      <c r="O26" s="553"/>
      <c r="P26" s="553"/>
      <c r="Q26" s="553"/>
      <c r="R26" s="553"/>
      <c r="S26" s="553"/>
      <c r="T26" s="553"/>
      <c r="U26" s="24"/>
      <c r="V26" s="24"/>
      <c r="BA26" s="261">
        <v>0.5</v>
      </c>
      <c r="BB26" s="261"/>
    </row>
    <row r="27" spans="1:54" ht="110.25" customHeight="1">
      <c r="A27" s="260" t="s">
        <v>40</v>
      </c>
      <c r="B27" s="827" t="s">
        <v>121</v>
      </c>
      <c r="C27" s="726"/>
      <c r="D27" s="726"/>
      <c r="E27" s="726"/>
      <c r="F27" s="726"/>
      <c r="G27" s="727"/>
      <c r="H27" s="828" t="s">
        <v>87</v>
      </c>
      <c r="I27" s="729"/>
      <c r="J27" s="829">
        <v>684325699</v>
      </c>
      <c r="K27" s="731"/>
      <c r="L27" s="830">
        <f>J27/BB63</f>
        <v>526.40438384615379</v>
      </c>
      <c r="M27" s="733"/>
      <c r="N27" s="734"/>
      <c r="O27" s="24"/>
      <c r="P27" s="24"/>
      <c r="Q27" s="24"/>
      <c r="R27" s="24"/>
      <c r="S27" s="25"/>
      <c r="T27" s="24"/>
      <c r="U27" s="24"/>
      <c r="V27" s="24"/>
      <c r="BA27" s="259">
        <f>+L27*0.5</f>
        <v>263.2021919230769</v>
      </c>
      <c r="BB27" s="259"/>
    </row>
    <row r="28" spans="1:54" ht="23.25">
      <c r="A28" s="258"/>
      <c r="B28" s="257"/>
      <c r="C28" s="256"/>
      <c r="D28" s="256"/>
      <c r="E28" s="256"/>
      <c r="F28" s="255"/>
      <c r="G28" s="255"/>
      <c r="H28" s="254"/>
      <c r="I28" s="254"/>
      <c r="J28" s="254"/>
      <c r="K28" s="253"/>
      <c r="L28" s="252"/>
      <c r="M28" s="252"/>
      <c r="N28" s="252"/>
      <c r="S28" s="8"/>
      <c r="BA28" s="251" t="s">
        <v>74</v>
      </c>
      <c r="BB28" s="251" t="s">
        <v>75</v>
      </c>
    </row>
    <row r="29" spans="1:54" ht="23.25">
      <c r="A29" s="831" t="s">
        <v>41</v>
      </c>
      <c r="B29" s="831"/>
      <c r="C29" s="831"/>
      <c r="D29" s="831"/>
      <c r="E29" s="831"/>
      <c r="F29" s="831"/>
      <c r="G29" s="831"/>
      <c r="H29" s="831"/>
      <c r="I29" s="831"/>
      <c r="J29" s="831"/>
      <c r="K29" s="831"/>
      <c r="L29" s="831"/>
      <c r="M29" s="831"/>
      <c r="N29" s="831"/>
      <c r="BA29" s="215">
        <v>1990</v>
      </c>
      <c r="BB29" s="214">
        <v>41025</v>
      </c>
    </row>
    <row r="30" spans="1:54" ht="29.25" customHeight="1">
      <c r="A30" s="820" t="s">
        <v>42</v>
      </c>
      <c r="B30" s="820"/>
      <c r="C30" s="820"/>
      <c r="D30" s="820"/>
      <c r="E30" s="820"/>
      <c r="F30" s="820"/>
      <c r="G30" s="820"/>
      <c r="H30" s="820"/>
      <c r="I30" s="820"/>
      <c r="J30" s="820"/>
      <c r="K30" s="820"/>
      <c r="L30" s="820"/>
      <c r="M30" s="820"/>
      <c r="N30" s="820"/>
      <c r="BA30" s="215">
        <v>1991</v>
      </c>
      <c r="BB30" s="214">
        <v>51716</v>
      </c>
    </row>
    <row r="31" spans="1:54" ht="286.5" customHeight="1">
      <c r="A31" s="832" t="s">
        <v>133</v>
      </c>
      <c r="B31" s="832"/>
      <c r="C31" s="832"/>
      <c r="D31" s="832"/>
      <c r="E31" s="832"/>
      <c r="F31" s="832"/>
      <c r="G31" s="832"/>
      <c r="H31" s="833" t="s">
        <v>134</v>
      </c>
      <c r="I31" s="833"/>
      <c r="J31" s="833"/>
      <c r="K31" s="833"/>
      <c r="L31" s="833"/>
      <c r="M31" s="833"/>
      <c r="N31" s="833"/>
      <c r="S31" s="11"/>
      <c r="T31" s="560"/>
      <c r="BA31" s="215">
        <v>1993</v>
      </c>
      <c r="BB31" s="214">
        <v>81510</v>
      </c>
    </row>
    <row r="32" spans="1:54" s="302" customFormat="1" ht="63.75" customHeight="1" thickBot="1">
      <c r="A32" s="250" t="s">
        <v>119</v>
      </c>
      <c r="B32" s="250" t="s">
        <v>43</v>
      </c>
      <c r="C32" s="248" t="s">
        <v>44</v>
      </c>
      <c r="D32" s="248" t="s">
        <v>45</v>
      </c>
      <c r="E32" s="248" t="s">
        <v>46</v>
      </c>
      <c r="F32" s="249" t="s">
        <v>86</v>
      </c>
      <c r="G32" s="248" t="s">
        <v>47</v>
      </c>
      <c r="H32" s="248" t="s">
        <v>48</v>
      </c>
      <c r="I32" s="248" t="s">
        <v>79</v>
      </c>
      <c r="J32" s="248" t="s">
        <v>49</v>
      </c>
      <c r="K32" s="248" t="s">
        <v>50</v>
      </c>
      <c r="L32" s="248" t="s">
        <v>51</v>
      </c>
      <c r="M32" s="248" t="s">
        <v>52</v>
      </c>
      <c r="N32" s="248" t="s">
        <v>18</v>
      </c>
      <c r="O32" s="304"/>
      <c r="P32" s="304"/>
      <c r="Q32" s="303">
        <f>L27/2</f>
        <v>263.2021919230769</v>
      </c>
      <c r="R32" s="303" t="s">
        <v>53</v>
      </c>
      <c r="S32" s="296"/>
      <c r="T32" s="560"/>
      <c r="BA32" s="293">
        <v>1994</v>
      </c>
      <c r="BB32" s="292">
        <v>98700</v>
      </c>
    </row>
    <row r="33" spans="1:55" s="291" customFormat="1" ht="166.5" customHeight="1" thickTop="1" thickBot="1">
      <c r="A33" s="770" t="s">
        <v>270</v>
      </c>
      <c r="B33" s="768">
        <v>1</v>
      </c>
      <c r="C33" s="245">
        <v>11</v>
      </c>
      <c r="D33" s="772" t="s">
        <v>279</v>
      </c>
      <c r="E33" s="774" t="s">
        <v>324</v>
      </c>
      <c r="F33" s="860" t="s">
        <v>6</v>
      </c>
      <c r="G33" s="860" t="s">
        <v>6</v>
      </c>
      <c r="H33" s="242" t="s">
        <v>317</v>
      </c>
      <c r="I33" s="241" t="s">
        <v>323</v>
      </c>
      <c r="J33" s="240" t="s">
        <v>322</v>
      </c>
      <c r="K33" s="239">
        <v>448.61</v>
      </c>
      <c r="L33" s="238">
        <v>0.4</v>
      </c>
      <c r="M33" s="237">
        <f>IF(AND(F33="CUMPLE",G33="CUMPLE"),(K33*L33),0)</f>
        <v>179.44400000000002</v>
      </c>
      <c r="N33" s="299" t="s">
        <v>6</v>
      </c>
      <c r="O33" s="297"/>
      <c r="P33" s="297"/>
      <c r="Q33" s="298" t="str">
        <f>+IF(OR(N33="CUMPLE")*AND(M33&gt;=$Q$32),"CUMPLE","NO CUMPLE")</f>
        <v>NO CUMPLE</v>
      </c>
      <c r="R33" s="297"/>
      <c r="S33" s="296"/>
      <c r="U33" s="301">
        <v>2021</v>
      </c>
      <c r="V33" s="300">
        <v>908526</v>
      </c>
      <c r="BA33" s="293">
        <v>1995</v>
      </c>
      <c r="BB33" s="292">
        <v>118933.5</v>
      </c>
    </row>
    <row r="34" spans="1:55" s="291" customFormat="1" ht="147" customHeight="1" thickBot="1">
      <c r="A34" s="771"/>
      <c r="B34" s="769"/>
      <c r="C34" s="245">
        <v>6</v>
      </c>
      <c r="D34" s="773"/>
      <c r="E34" s="775"/>
      <c r="F34" s="861"/>
      <c r="G34" s="861"/>
      <c r="H34" s="242" t="s">
        <v>316</v>
      </c>
      <c r="I34" s="241" t="s">
        <v>323</v>
      </c>
      <c r="J34" s="240" t="s">
        <v>322</v>
      </c>
      <c r="K34" s="239">
        <v>449.61</v>
      </c>
      <c r="L34" s="238">
        <v>0.6</v>
      </c>
      <c r="M34" s="237">
        <f>IF(AND(F33="CUMPLE",G33="CUMPLE"),(K34*L34),0)</f>
        <v>269.76600000000002</v>
      </c>
      <c r="N34" s="299" t="s">
        <v>6</v>
      </c>
      <c r="O34" s="297"/>
      <c r="P34" s="297"/>
      <c r="Q34" s="298" t="str">
        <f>+IF(OR(N34="CUMPLE")*AND(M34&gt;=$Q$32),"CUMPLE","NO CUMPLE")</f>
        <v>CUMPLE</v>
      </c>
      <c r="R34" s="297"/>
      <c r="S34" s="296"/>
      <c r="U34" s="295">
        <v>2020</v>
      </c>
      <c r="V34" s="294">
        <v>877803</v>
      </c>
      <c r="BA34" s="293">
        <v>1996</v>
      </c>
      <c r="BB34" s="292">
        <v>142125</v>
      </c>
    </row>
    <row r="35" spans="1:55" ht="165.75" customHeight="1" thickBot="1">
      <c r="A35" s="247" t="s">
        <v>270</v>
      </c>
      <c r="B35" s="246">
        <v>2</v>
      </c>
      <c r="C35" s="245">
        <v>1</v>
      </c>
      <c r="D35" s="244" t="s">
        <v>147</v>
      </c>
      <c r="E35" s="243" t="s">
        <v>321</v>
      </c>
      <c r="F35" s="230" t="s">
        <v>6</v>
      </c>
      <c r="G35" s="230" t="s">
        <v>6</v>
      </c>
      <c r="H35" s="205" t="s">
        <v>317</v>
      </c>
      <c r="I35" s="241" t="s">
        <v>320</v>
      </c>
      <c r="J35" s="240" t="s">
        <v>319</v>
      </c>
      <c r="K35" s="239">
        <v>848.25</v>
      </c>
      <c r="L35" s="238">
        <v>0.6</v>
      </c>
      <c r="M35" s="237">
        <f>IF(AND(F35="CUMPLE",G35="CUMPLE"),(K35*L35),0)</f>
        <v>508.95</v>
      </c>
      <c r="N35" s="230" t="s">
        <v>6</v>
      </c>
      <c r="O35" s="4"/>
      <c r="P35" s="4"/>
      <c r="Q35" s="16"/>
      <c r="R35" s="4"/>
      <c r="S35" s="12"/>
      <c r="U35" s="17"/>
      <c r="V35" s="20"/>
      <c r="BA35" s="230" t="s">
        <v>6</v>
      </c>
      <c r="BB35" s="214"/>
    </row>
    <row r="36" spans="1:55" ht="132.75" customHeight="1" thickBot="1">
      <c r="A36" s="770" t="s">
        <v>270</v>
      </c>
      <c r="B36" s="768">
        <v>3</v>
      </c>
      <c r="C36" s="245">
        <v>28</v>
      </c>
      <c r="D36" s="772" t="s">
        <v>147</v>
      </c>
      <c r="E36" s="774" t="s">
        <v>318</v>
      </c>
      <c r="F36" s="759" t="s">
        <v>6</v>
      </c>
      <c r="G36" s="759" t="s">
        <v>6</v>
      </c>
      <c r="H36" s="242" t="s">
        <v>317</v>
      </c>
      <c r="I36" s="776">
        <v>41618</v>
      </c>
      <c r="J36" s="778">
        <v>42368</v>
      </c>
      <c r="K36" s="239">
        <v>4558.62</v>
      </c>
      <c r="L36" s="238">
        <v>0.4</v>
      </c>
      <c r="M36" s="237">
        <f>IF(AND(F36="CUMPLE",G36="CUMPLE"),(K36*L36),0)</f>
        <v>1823.4480000000001</v>
      </c>
      <c r="N36" s="230" t="s">
        <v>6</v>
      </c>
      <c r="O36" s="4"/>
      <c r="P36" s="4"/>
      <c r="Q36" s="16" t="str">
        <f>+IF(OR(N36="CUMPLE")*AND(M36&gt;=$Q$32),"CUMPLE","NO CUMPLE")</f>
        <v>CUMPLE</v>
      </c>
      <c r="R36" s="4"/>
      <c r="S36" s="12"/>
      <c r="U36" s="17">
        <v>2019</v>
      </c>
      <c r="V36" s="20">
        <v>828116</v>
      </c>
      <c r="BA36" s="215">
        <v>1997</v>
      </c>
      <c r="BB36" s="214">
        <v>172005</v>
      </c>
    </row>
    <row r="37" spans="1:55" ht="170.25" customHeight="1" thickBot="1">
      <c r="A37" s="771"/>
      <c r="B37" s="769"/>
      <c r="C37" s="245">
        <v>18</v>
      </c>
      <c r="D37" s="773"/>
      <c r="E37" s="775"/>
      <c r="F37" s="550"/>
      <c r="G37" s="550"/>
      <c r="H37" s="242" t="s">
        <v>316</v>
      </c>
      <c r="I37" s="777"/>
      <c r="J37" s="779"/>
      <c r="K37" s="239">
        <v>2617.13</v>
      </c>
      <c r="L37" s="238">
        <v>0.33339999999999997</v>
      </c>
      <c r="M37" s="237">
        <f>IF(AND(F36="CUMPLE",G36="CUMPLE"),(K37*L37),0)</f>
        <v>872.55114199999991</v>
      </c>
      <c r="N37" s="230" t="s">
        <v>6</v>
      </c>
      <c r="O37" s="4"/>
      <c r="P37" s="4"/>
      <c r="Q37" s="16" t="str">
        <f>+IF(OR(N37="CUMPLE")*AND(M37&gt;=$Q$32),"CUMPLE","NO CUMPLE")</f>
        <v>CUMPLE</v>
      </c>
      <c r="R37" s="4"/>
      <c r="S37" s="12"/>
      <c r="U37" s="17">
        <v>2018</v>
      </c>
      <c r="V37" s="20">
        <v>781242</v>
      </c>
      <c r="BA37" s="215">
        <v>1998</v>
      </c>
      <c r="BB37" s="214">
        <v>203826</v>
      </c>
    </row>
    <row r="38" spans="1:55" ht="141" customHeight="1" thickBot="1">
      <c r="A38" s="247" t="s">
        <v>270</v>
      </c>
      <c r="B38" s="246">
        <v>4</v>
      </c>
      <c r="C38" s="245">
        <v>144</v>
      </c>
      <c r="D38" s="244" t="s">
        <v>147</v>
      </c>
      <c r="E38" s="243" t="s">
        <v>315</v>
      </c>
      <c r="F38" s="230" t="s">
        <v>6</v>
      </c>
      <c r="G38" s="230" t="s">
        <v>6</v>
      </c>
      <c r="H38" s="242" t="s">
        <v>314</v>
      </c>
      <c r="I38" s="241" t="s">
        <v>313</v>
      </c>
      <c r="J38" s="240" t="s">
        <v>312</v>
      </c>
      <c r="K38" s="239">
        <v>1457.26</v>
      </c>
      <c r="L38" s="238">
        <v>0.4</v>
      </c>
      <c r="M38" s="237">
        <f>IF(AND(F38="CUMPLE",G38="CUMPLE"),(K38*L38),0)</f>
        <v>582.904</v>
      </c>
      <c r="N38" s="230" t="s">
        <v>6</v>
      </c>
      <c r="O38" s="4"/>
      <c r="P38" s="4"/>
      <c r="Q38" s="16" t="str">
        <f>+IF(OR(N38="CUMPLE")*AND(M38&gt;=$Q$32),"CUMPLE","NO CUMPLE")</f>
        <v>CUMPLE</v>
      </c>
      <c r="R38" s="4"/>
      <c r="S38" s="12"/>
      <c r="U38" s="17">
        <v>2017</v>
      </c>
      <c r="V38" s="20">
        <v>737717</v>
      </c>
      <c r="BA38" s="215">
        <v>1999</v>
      </c>
      <c r="BB38" s="214">
        <v>236460</v>
      </c>
    </row>
    <row r="39" spans="1:55" ht="68.25" customHeight="1" thickBot="1">
      <c r="A39" s="718" t="s">
        <v>55</v>
      </c>
      <c r="B39" s="719"/>
      <c r="C39" s="719"/>
      <c r="D39" s="720"/>
      <c r="E39" s="825" t="s">
        <v>3</v>
      </c>
      <c r="F39" s="722"/>
      <c r="G39" s="722"/>
      <c r="H39" s="722"/>
      <c r="I39" s="722"/>
      <c r="J39" s="722"/>
      <c r="K39" s="722"/>
      <c r="L39" s="723"/>
      <c r="M39" s="825">
        <f>SUM(M33:M38)</f>
        <v>4237.063142</v>
      </c>
      <c r="N39" s="723"/>
      <c r="O39" s="4"/>
      <c r="P39" s="4"/>
      <c r="Q39" s="16"/>
      <c r="R39" s="4"/>
      <c r="S39" s="12"/>
      <c r="U39" s="17"/>
      <c r="V39" s="20"/>
      <c r="BA39" s="224">
        <v>2002</v>
      </c>
      <c r="BB39" s="223">
        <v>309000</v>
      </c>
    </row>
    <row r="40" spans="1:55" ht="68.25" customHeight="1" thickBot="1">
      <c r="A40" s="564"/>
      <c r="B40" s="565"/>
      <c r="C40" s="565"/>
      <c r="D40" s="566"/>
      <c r="E40" s="825" t="s">
        <v>65</v>
      </c>
      <c r="F40" s="722"/>
      <c r="G40" s="722"/>
      <c r="H40" s="722"/>
      <c r="I40" s="722"/>
      <c r="J40" s="722"/>
      <c r="K40" s="722"/>
      <c r="L40" s="723"/>
      <c r="M40" s="826">
        <f>AVERAGEIF(M33:M38,"&gt;0")</f>
        <v>706.17719033333333</v>
      </c>
      <c r="N40" s="826"/>
      <c r="O40" s="4"/>
      <c r="P40" s="4"/>
      <c r="Q40" s="16"/>
      <c r="R40" s="4"/>
      <c r="S40" s="12"/>
      <c r="U40" s="17"/>
      <c r="V40" s="20"/>
      <c r="BA40" s="224">
        <v>2003</v>
      </c>
      <c r="BB40" s="223">
        <v>332000</v>
      </c>
    </row>
    <row r="41" spans="1:55" ht="180.75" customHeight="1" thickBot="1">
      <c r="A41" s="834" t="s">
        <v>54</v>
      </c>
      <c r="B41" s="708"/>
      <c r="C41" s="236">
        <f>+BA27</f>
        <v>263.2021919230769</v>
      </c>
      <c r="D41" s="835" t="str">
        <f>+E33</f>
        <v>Interventoría Técnica y Administrativa para el mantenimiento de la Plataforma del Aeropuerto Internacional El Dorado: cambio de losas en Bogotá D.C.</v>
      </c>
      <c r="E41" s="710"/>
      <c r="F41" s="230" t="str">
        <f>+F33</f>
        <v>CUMPLE</v>
      </c>
      <c r="G41" s="230" t="str">
        <f>+G33</f>
        <v>CUMPLE</v>
      </c>
      <c r="H41" s="235" t="str">
        <f>+H33</f>
        <v>JORGE ERNESTO MENDEZ
PACHON</v>
      </c>
      <c r="I41" s="234" t="str">
        <f>+I33</f>
        <v>31‐dic.‐03</v>
      </c>
      <c r="J41" s="234" t="str">
        <f>+J34</f>
        <v>18‐nov.‐04</v>
      </c>
      <c r="K41" s="233">
        <f>+K34</f>
        <v>449.61</v>
      </c>
      <c r="L41" s="232">
        <f>+L34</f>
        <v>0.6</v>
      </c>
      <c r="M41" s="231">
        <f>+M34</f>
        <v>269.76600000000002</v>
      </c>
      <c r="N41" s="230" t="str">
        <f>+IF(M41&gt;=C41,"CUMPLE","NO CUMPLE")</f>
        <v>CUMPLE</v>
      </c>
      <c r="O41" s="26"/>
      <c r="P41" s="4"/>
      <c r="Q41" s="16" t="str">
        <f>+IF(OR(N41="CUMPLE")*AND(M41&gt;=$Q$32),"CUMPLE","NO CUMPLE")</f>
        <v>CUMPLE</v>
      </c>
      <c r="R41" s="4"/>
      <c r="S41" s="12"/>
      <c r="U41" s="17">
        <v>2016</v>
      </c>
      <c r="V41" s="20">
        <v>689455</v>
      </c>
      <c r="BA41" s="224">
        <v>2004</v>
      </c>
      <c r="BB41" s="223">
        <v>358000</v>
      </c>
    </row>
    <row r="42" spans="1:55" ht="27" thickBot="1">
      <c r="A42" s="229"/>
      <c r="B42" s="229"/>
      <c r="C42" s="229"/>
      <c r="D42" s="229"/>
      <c r="E42" s="229"/>
      <c r="F42" s="229"/>
      <c r="G42" s="229"/>
      <c r="H42" s="229"/>
      <c r="I42" s="229"/>
      <c r="J42" s="229"/>
      <c r="K42" s="229"/>
      <c r="L42" s="229"/>
      <c r="M42" s="228"/>
      <c r="N42" s="225"/>
      <c r="O42" s="5"/>
      <c r="P42" s="4"/>
      <c r="Q42" s="4"/>
      <c r="R42" s="4"/>
      <c r="S42" s="4"/>
      <c r="U42" s="17">
        <v>2012</v>
      </c>
      <c r="V42" s="20">
        <v>566700</v>
      </c>
      <c r="BA42" s="224">
        <v>2005</v>
      </c>
      <c r="BB42" s="223">
        <v>381500</v>
      </c>
    </row>
    <row r="43" spans="1:55" ht="409.6" customHeight="1" thickBot="1">
      <c r="A43" s="836"/>
      <c r="B43" s="712"/>
      <c r="C43" s="712"/>
      <c r="D43" s="712"/>
      <c r="E43" s="712"/>
      <c r="F43" s="712"/>
      <c r="G43" s="712"/>
      <c r="H43" s="712"/>
      <c r="I43" s="712"/>
      <c r="J43" s="712"/>
      <c r="K43" s="712"/>
      <c r="L43" s="712"/>
      <c r="M43" s="712"/>
      <c r="N43" s="713"/>
      <c r="O43" s="5"/>
      <c r="P43" s="4"/>
      <c r="Q43" s="4"/>
      <c r="R43" s="4"/>
      <c r="S43" s="4"/>
      <c r="U43" s="17"/>
      <c r="V43" s="20"/>
      <c r="BA43" s="224"/>
      <c r="BB43" s="223"/>
    </row>
    <row r="44" spans="1:55" ht="39" customHeight="1" thickBot="1">
      <c r="A44" s="837" t="s">
        <v>109</v>
      </c>
      <c r="B44" s="837"/>
      <c r="C44" s="837"/>
      <c r="D44" s="837"/>
      <c r="E44" s="837"/>
      <c r="F44" s="837"/>
      <c r="G44" s="837"/>
      <c r="H44" s="837"/>
      <c r="I44" s="837"/>
      <c r="J44" s="837"/>
      <c r="K44" s="837"/>
      <c r="L44" s="838" t="s">
        <v>56</v>
      </c>
      <c r="M44" s="838"/>
      <c r="N44" s="838"/>
      <c r="U44" s="17">
        <v>2008</v>
      </c>
      <c r="V44" s="20">
        <v>461500</v>
      </c>
      <c r="BA44" s="224">
        <v>2006</v>
      </c>
      <c r="BB44" s="223">
        <v>408000</v>
      </c>
    </row>
    <row r="45" spans="1:55" ht="268.5" customHeight="1" thickBot="1">
      <c r="A45" s="839" t="s">
        <v>110</v>
      </c>
      <c r="B45" s="839"/>
      <c r="C45" s="839"/>
      <c r="D45" s="839"/>
      <c r="E45" s="839"/>
      <c r="F45" s="839"/>
      <c r="G45" s="839"/>
      <c r="H45" s="839"/>
      <c r="I45" s="839"/>
      <c r="J45" s="839"/>
      <c r="K45" s="839"/>
      <c r="L45" s="840" t="s">
        <v>6</v>
      </c>
      <c r="M45" s="840"/>
      <c r="N45" s="840"/>
      <c r="U45" s="17">
        <v>2007</v>
      </c>
      <c r="V45" s="20">
        <v>433700</v>
      </c>
      <c r="BA45" s="224">
        <v>2007</v>
      </c>
      <c r="BB45" s="223">
        <v>433700</v>
      </c>
      <c r="BC45" s="2" t="s">
        <v>108</v>
      </c>
    </row>
    <row r="46" spans="1:55" ht="18.75" thickBot="1">
      <c r="A46" s="227"/>
      <c r="B46" s="226"/>
      <c r="C46" s="226"/>
      <c r="D46" s="226"/>
      <c r="E46" s="226"/>
      <c r="F46" s="226"/>
      <c r="G46" s="226"/>
      <c r="H46" s="226"/>
      <c r="I46" s="226"/>
      <c r="J46" s="226"/>
      <c r="K46" s="226"/>
      <c r="L46" s="226"/>
      <c r="M46" s="226"/>
      <c r="N46" s="225"/>
      <c r="O46" s="5"/>
      <c r="P46" s="4"/>
      <c r="Q46" s="4"/>
      <c r="R46" s="4"/>
      <c r="S46" s="4"/>
      <c r="U46" s="17">
        <v>2009</v>
      </c>
      <c r="V46" s="20">
        <v>496900</v>
      </c>
      <c r="BA46" s="224">
        <v>2008</v>
      </c>
      <c r="BB46" s="223">
        <v>461500</v>
      </c>
    </row>
    <row r="47" spans="1:55" ht="26.25" customHeight="1" thickBot="1">
      <c r="A47" s="831" t="s">
        <v>106</v>
      </c>
      <c r="B47" s="831"/>
      <c r="C47" s="831"/>
      <c r="D47" s="831"/>
      <c r="E47" s="831"/>
      <c r="F47" s="831"/>
      <c r="G47" s="831"/>
      <c r="H47" s="831"/>
      <c r="I47" s="831"/>
      <c r="J47" s="831"/>
      <c r="K47" s="831"/>
      <c r="L47" s="831"/>
      <c r="M47" s="831"/>
      <c r="N47" s="831"/>
      <c r="O47" s="4"/>
      <c r="P47" s="4"/>
      <c r="Q47" s="4"/>
      <c r="R47" s="4"/>
      <c r="S47" s="4"/>
      <c r="U47" s="17">
        <v>2011</v>
      </c>
      <c r="V47" s="20">
        <v>535600</v>
      </c>
      <c r="BA47" s="224">
        <v>2009</v>
      </c>
      <c r="BB47" s="223">
        <v>496900</v>
      </c>
    </row>
    <row r="48" spans="1:55" ht="36.75" customHeight="1" thickBot="1">
      <c r="A48" s="841" t="s">
        <v>107</v>
      </c>
      <c r="B48" s="841"/>
      <c r="C48" s="841"/>
      <c r="D48" s="841"/>
      <c r="E48" s="841"/>
      <c r="F48" s="841"/>
      <c r="G48" s="841"/>
      <c r="H48" s="841"/>
      <c r="I48" s="841"/>
      <c r="J48" s="841"/>
      <c r="K48" s="841"/>
      <c r="L48" s="838" t="s">
        <v>56</v>
      </c>
      <c r="M48" s="838"/>
      <c r="N48" s="838"/>
      <c r="O48" s="4"/>
      <c r="P48" s="4"/>
      <c r="Q48" s="4"/>
      <c r="R48" s="4"/>
      <c r="S48" s="4"/>
      <c r="U48" s="17"/>
      <c r="V48" s="20"/>
      <c r="BA48" s="224">
        <v>2010</v>
      </c>
      <c r="BB48" s="223">
        <v>515000</v>
      </c>
    </row>
    <row r="49" spans="1:57" ht="135" customHeight="1" thickBot="1">
      <c r="A49" s="842" t="s">
        <v>111</v>
      </c>
      <c r="B49" s="842"/>
      <c r="C49" s="842"/>
      <c r="D49" s="842"/>
      <c r="E49" s="842"/>
      <c r="F49" s="842"/>
      <c r="G49" s="842"/>
      <c r="H49" s="842"/>
      <c r="I49" s="842"/>
      <c r="J49" s="842"/>
      <c r="K49" s="842"/>
      <c r="L49" s="843">
        <v>5</v>
      </c>
      <c r="M49" s="843"/>
      <c r="N49" s="843"/>
      <c r="O49" s="5"/>
      <c r="P49" s="4"/>
      <c r="Q49" s="4"/>
      <c r="R49" s="4"/>
      <c r="S49" s="4"/>
      <c r="U49" s="17">
        <v>2010</v>
      </c>
      <c r="V49" s="20">
        <v>515000</v>
      </c>
      <c r="BA49" s="215">
        <v>2011</v>
      </c>
      <c r="BB49" s="214">
        <v>535600</v>
      </c>
    </row>
    <row r="50" spans="1:57" ht="123" customHeight="1" thickBot="1">
      <c r="A50" s="842" t="s">
        <v>112</v>
      </c>
      <c r="B50" s="842"/>
      <c r="C50" s="842"/>
      <c r="D50" s="842"/>
      <c r="E50" s="842"/>
      <c r="F50" s="842"/>
      <c r="G50" s="842"/>
      <c r="H50" s="842"/>
      <c r="I50" s="842"/>
      <c r="J50" s="842"/>
      <c r="K50" s="842"/>
      <c r="L50" s="843">
        <v>5</v>
      </c>
      <c r="M50" s="843"/>
      <c r="N50" s="843"/>
      <c r="O50" s="5"/>
      <c r="P50" s="4"/>
      <c r="Q50" s="4"/>
      <c r="R50" s="4"/>
      <c r="S50" s="4"/>
      <c r="U50" s="17">
        <v>2010</v>
      </c>
      <c r="V50" s="20">
        <v>515000</v>
      </c>
      <c r="BA50" s="215">
        <v>2012</v>
      </c>
      <c r="BB50" s="214">
        <v>566700</v>
      </c>
    </row>
    <row r="51" spans="1:57" ht="30.75" thickBot="1">
      <c r="A51" s="219"/>
      <c r="B51" s="220"/>
      <c r="C51" s="219"/>
      <c r="D51" s="219"/>
      <c r="E51" s="219"/>
      <c r="F51" s="219"/>
      <c r="G51" s="219"/>
      <c r="H51" s="218"/>
      <c r="I51" s="218"/>
      <c r="J51" s="218"/>
      <c r="K51" s="217"/>
      <c r="L51" s="216"/>
      <c r="M51" s="216"/>
      <c r="N51" s="216"/>
      <c r="S51" s="8"/>
      <c r="U51" s="17">
        <v>2006</v>
      </c>
      <c r="V51" s="20">
        <v>408000</v>
      </c>
      <c r="BA51" s="215">
        <v>2013</v>
      </c>
      <c r="BB51" s="214">
        <v>589500</v>
      </c>
    </row>
    <row r="52" spans="1:57" ht="28.5" customHeight="1" thickBot="1">
      <c r="A52" s="831" t="s">
        <v>64</v>
      </c>
      <c r="B52" s="831"/>
      <c r="C52" s="831"/>
      <c r="D52" s="831"/>
      <c r="E52" s="831"/>
      <c r="F52" s="831"/>
      <c r="G52" s="831"/>
      <c r="H52" s="831"/>
      <c r="I52" s="831"/>
      <c r="J52" s="831"/>
      <c r="K52" s="831"/>
      <c r="L52" s="831"/>
      <c r="M52" s="831"/>
      <c r="N52" s="831"/>
      <c r="U52" s="17">
        <v>2005</v>
      </c>
      <c r="V52" s="20">
        <v>381500</v>
      </c>
      <c r="BA52" s="215">
        <v>2014</v>
      </c>
      <c r="BB52" s="214">
        <v>616000</v>
      </c>
    </row>
    <row r="53" spans="1:57" ht="51.75" customHeight="1" thickBot="1">
      <c r="A53" s="842" t="s">
        <v>113</v>
      </c>
      <c r="B53" s="842"/>
      <c r="C53" s="842"/>
      <c r="D53" s="842"/>
      <c r="E53" s="842"/>
      <c r="F53" s="842"/>
      <c r="G53" s="842"/>
      <c r="H53" s="842"/>
      <c r="I53" s="842"/>
      <c r="J53" s="842"/>
      <c r="K53" s="842"/>
      <c r="L53" s="838" t="s">
        <v>56</v>
      </c>
      <c r="M53" s="838"/>
      <c r="N53" s="838"/>
      <c r="O53" s="9"/>
      <c r="P53" s="10"/>
      <c r="U53" s="17">
        <v>2004</v>
      </c>
      <c r="V53" s="20">
        <v>358000</v>
      </c>
      <c r="BA53" s="215">
        <v>2015</v>
      </c>
      <c r="BB53" s="214">
        <v>644350</v>
      </c>
    </row>
    <row r="54" spans="1:57" ht="132.75" customHeight="1" thickBot="1">
      <c r="A54" s="842"/>
      <c r="B54" s="842"/>
      <c r="C54" s="842"/>
      <c r="D54" s="842"/>
      <c r="E54" s="842"/>
      <c r="F54" s="842"/>
      <c r="G54" s="842"/>
      <c r="H54" s="842"/>
      <c r="I54" s="842"/>
      <c r="J54" s="842"/>
      <c r="K54" s="842"/>
      <c r="L54" s="843">
        <v>1</v>
      </c>
      <c r="M54" s="843"/>
      <c r="N54" s="843"/>
      <c r="O54" s="9"/>
      <c r="P54" s="10"/>
      <c r="U54" s="17">
        <v>2003</v>
      </c>
      <c r="V54" s="20">
        <v>332000</v>
      </c>
      <c r="BA54" s="215">
        <v>2016</v>
      </c>
      <c r="BB54" s="214">
        <v>689455</v>
      </c>
    </row>
    <row r="55" spans="1:57" ht="36.75" customHeight="1" thickBot="1">
      <c r="A55" s="221"/>
      <c r="B55" s="222"/>
      <c r="C55" s="221"/>
      <c r="D55" s="221"/>
      <c r="E55" s="221"/>
      <c r="F55" s="221"/>
      <c r="G55" s="221"/>
      <c r="H55" s="221"/>
      <c r="I55" s="221"/>
      <c r="J55" s="221"/>
      <c r="K55" s="221"/>
      <c r="L55" s="221"/>
      <c r="M55" s="221"/>
      <c r="N55" s="221"/>
      <c r="O55" s="9"/>
      <c r="P55" s="10"/>
      <c r="U55" s="17">
        <v>2000</v>
      </c>
      <c r="V55" s="20">
        <v>260100</v>
      </c>
      <c r="BA55" s="215">
        <v>2017</v>
      </c>
      <c r="BB55" s="214">
        <v>737717</v>
      </c>
    </row>
    <row r="56" spans="1:57" ht="30.75" customHeight="1" thickBot="1">
      <c r="A56" s="831" t="s">
        <v>238</v>
      </c>
      <c r="B56" s="831"/>
      <c r="C56" s="831"/>
      <c r="D56" s="831"/>
      <c r="E56" s="831"/>
      <c r="F56" s="831"/>
      <c r="G56" s="831"/>
      <c r="H56" s="831"/>
      <c r="I56" s="831"/>
      <c r="J56" s="831"/>
      <c r="K56" s="831"/>
      <c r="L56" s="831"/>
      <c r="M56" s="831"/>
      <c r="N56" s="831"/>
      <c r="O56" s="9"/>
      <c r="P56" s="10"/>
      <c r="U56" s="17">
        <v>1999</v>
      </c>
      <c r="V56" s="20">
        <v>236438</v>
      </c>
      <c r="BA56" s="215">
        <v>2018</v>
      </c>
      <c r="BB56" s="214">
        <v>781242</v>
      </c>
      <c r="BD56" s="2" t="s">
        <v>68</v>
      </c>
      <c r="BE56" s="10" t="s">
        <v>69</v>
      </c>
    </row>
    <row r="57" spans="1:57" ht="33.75" customHeight="1" thickBot="1">
      <c r="A57" s="814" t="s">
        <v>57</v>
      </c>
      <c r="B57" s="814"/>
      <c r="C57" s="844" t="s">
        <v>58</v>
      </c>
      <c r="D57" s="844"/>
      <c r="E57" s="844"/>
      <c r="F57" s="844"/>
      <c r="G57" s="844"/>
      <c r="H57" s="844"/>
      <c r="I57" s="844"/>
      <c r="J57" s="844"/>
      <c r="K57" s="844"/>
      <c r="L57" s="843">
        <v>20</v>
      </c>
      <c r="M57" s="843"/>
      <c r="N57" s="843"/>
      <c r="O57" s="6"/>
      <c r="P57" s="10"/>
      <c r="U57" s="17">
        <v>1998</v>
      </c>
      <c r="V57" s="20">
        <v>203825</v>
      </c>
      <c r="BA57" s="215">
        <v>2019</v>
      </c>
      <c r="BB57" s="214">
        <v>828116</v>
      </c>
      <c r="BC57" s="49" t="str">
        <f>+H21</f>
        <v>ALDEIC SAS BIC</v>
      </c>
      <c r="BD57" s="2" t="s">
        <v>70</v>
      </c>
      <c r="BE57" s="2" t="s">
        <v>71</v>
      </c>
    </row>
    <row r="58" spans="1:57" ht="33.75" customHeight="1" thickBot="1">
      <c r="A58" s="814"/>
      <c r="B58" s="814"/>
      <c r="C58" s="844" t="s">
        <v>59</v>
      </c>
      <c r="D58" s="844"/>
      <c r="E58" s="844"/>
      <c r="F58" s="844"/>
      <c r="G58" s="844"/>
      <c r="H58" s="844"/>
      <c r="I58" s="844"/>
      <c r="J58" s="844"/>
      <c r="K58" s="844"/>
      <c r="L58" s="843"/>
      <c r="M58" s="843"/>
      <c r="N58" s="843"/>
      <c r="O58" s="6"/>
      <c r="P58" s="10"/>
      <c r="U58" s="17">
        <v>1997</v>
      </c>
      <c r="V58" s="20">
        <v>172005</v>
      </c>
      <c r="BA58" s="215">
        <v>2019</v>
      </c>
      <c r="BB58" s="214">
        <v>828116</v>
      </c>
      <c r="BC58" s="49" t="str">
        <f>+H22</f>
        <v>JORGE ERNESTO MENDEZ
PACHON</v>
      </c>
      <c r="BD58" s="50">
        <v>45180</v>
      </c>
      <c r="BE58" s="2" t="s">
        <v>71</v>
      </c>
    </row>
    <row r="59" spans="1:57" ht="31.5" customHeight="1" thickBot="1">
      <c r="A59" s="814"/>
      <c r="B59" s="814"/>
      <c r="C59" s="844" t="s">
        <v>60</v>
      </c>
      <c r="D59" s="844"/>
      <c r="E59" s="844"/>
      <c r="F59" s="844"/>
      <c r="G59" s="844"/>
      <c r="H59" s="844"/>
      <c r="I59" s="844"/>
      <c r="J59" s="844"/>
      <c r="K59" s="844"/>
      <c r="L59" s="843"/>
      <c r="M59" s="843"/>
      <c r="N59" s="843"/>
      <c r="O59" s="6"/>
      <c r="P59" s="10"/>
      <c r="U59" s="17">
        <v>1996</v>
      </c>
      <c r="V59" s="20">
        <v>142125</v>
      </c>
      <c r="BA59" s="215">
        <v>2020</v>
      </c>
      <c r="BB59" s="214">
        <v>877803</v>
      </c>
    </row>
    <row r="60" spans="1:57" ht="32.25" customHeight="1" thickBot="1">
      <c r="A60" s="814"/>
      <c r="B60" s="814"/>
      <c r="C60" s="844" t="s">
        <v>61</v>
      </c>
      <c r="D60" s="844"/>
      <c r="E60" s="844"/>
      <c r="F60" s="844"/>
      <c r="G60" s="844"/>
      <c r="H60" s="844"/>
      <c r="I60" s="844"/>
      <c r="J60" s="844"/>
      <c r="K60" s="844"/>
      <c r="L60" s="843"/>
      <c r="M60" s="843"/>
      <c r="N60" s="843"/>
      <c r="O60" s="6"/>
      <c r="P60" s="10"/>
      <c r="U60" s="17">
        <v>1995</v>
      </c>
      <c r="V60" s="20">
        <v>118934</v>
      </c>
      <c r="BA60" s="215">
        <v>2021</v>
      </c>
      <c r="BB60" s="214">
        <v>908526</v>
      </c>
    </row>
    <row r="61" spans="1:57" ht="30" customHeight="1" thickBot="1">
      <c r="A61" s="814" t="s">
        <v>62</v>
      </c>
      <c r="B61" s="814"/>
      <c r="C61" s="844" t="s">
        <v>124</v>
      </c>
      <c r="D61" s="844"/>
      <c r="E61" s="844"/>
      <c r="F61" s="844"/>
      <c r="G61" s="844"/>
      <c r="H61" s="844"/>
      <c r="I61" s="844"/>
      <c r="J61" s="844"/>
      <c r="K61" s="844"/>
      <c r="L61" s="843"/>
      <c r="M61" s="843"/>
      <c r="N61" s="843"/>
      <c r="O61" s="6"/>
      <c r="P61" s="10"/>
      <c r="U61" s="17">
        <v>1994</v>
      </c>
      <c r="V61" s="20">
        <v>98700</v>
      </c>
      <c r="BA61" s="215">
        <v>2022</v>
      </c>
      <c r="BB61" s="214">
        <v>1000000</v>
      </c>
    </row>
    <row r="62" spans="1:57" ht="30.75" thickBot="1">
      <c r="A62" s="219"/>
      <c r="B62" s="220"/>
      <c r="C62" s="219"/>
      <c r="D62" s="219"/>
      <c r="E62" s="219"/>
      <c r="F62" s="219"/>
      <c r="G62" s="219"/>
      <c r="H62" s="218"/>
      <c r="I62" s="218"/>
      <c r="J62" s="218"/>
      <c r="K62" s="217"/>
      <c r="L62" s="216"/>
      <c r="M62" s="216"/>
      <c r="N62" s="216"/>
      <c r="S62" s="8"/>
      <c r="U62" s="17">
        <v>2006</v>
      </c>
      <c r="V62" s="20">
        <v>408000</v>
      </c>
      <c r="BA62" s="215">
        <v>2023</v>
      </c>
      <c r="BB62" s="214">
        <v>1160000</v>
      </c>
    </row>
    <row r="63" spans="1:57" ht="28.5" customHeight="1" thickBot="1">
      <c r="A63" s="831" t="s">
        <v>118</v>
      </c>
      <c r="B63" s="831"/>
      <c r="C63" s="831"/>
      <c r="D63" s="831"/>
      <c r="E63" s="831"/>
      <c r="F63" s="831"/>
      <c r="G63" s="831"/>
      <c r="H63" s="831"/>
      <c r="I63" s="831"/>
      <c r="J63" s="831"/>
      <c r="K63" s="831"/>
      <c r="L63" s="831"/>
      <c r="M63" s="831"/>
      <c r="N63" s="831"/>
      <c r="U63" s="17">
        <v>2005</v>
      </c>
      <c r="V63" s="20">
        <v>381500</v>
      </c>
      <c r="BA63" s="215">
        <v>2024</v>
      </c>
      <c r="BB63" s="214">
        <v>1300000</v>
      </c>
    </row>
    <row r="64" spans="1:57" ht="63.75" customHeight="1" thickBot="1">
      <c r="A64" s="842" t="s">
        <v>114</v>
      </c>
      <c r="B64" s="842"/>
      <c r="C64" s="842"/>
      <c r="D64" s="842"/>
      <c r="E64" s="842"/>
      <c r="F64" s="842"/>
      <c r="G64" s="842"/>
      <c r="H64" s="842"/>
      <c r="I64" s="842"/>
      <c r="J64" s="842"/>
      <c r="K64" s="842"/>
      <c r="L64" s="838" t="s">
        <v>56</v>
      </c>
      <c r="M64" s="838"/>
      <c r="N64" s="838"/>
      <c r="O64" s="9"/>
      <c r="P64" s="10"/>
      <c r="U64" s="17">
        <v>2004</v>
      </c>
      <c r="V64" s="20">
        <v>358000</v>
      </c>
    </row>
    <row r="65" spans="1:22" ht="324" customHeight="1" thickBot="1">
      <c r="A65" s="842"/>
      <c r="B65" s="842"/>
      <c r="C65" s="842"/>
      <c r="D65" s="842"/>
      <c r="E65" s="842"/>
      <c r="F65" s="842"/>
      <c r="G65" s="842"/>
      <c r="H65" s="842"/>
      <c r="I65" s="842"/>
      <c r="J65" s="842"/>
      <c r="K65" s="842"/>
      <c r="L65" s="843">
        <v>1</v>
      </c>
      <c r="M65" s="843"/>
      <c r="N65" s="843"/>
      <c r="O65" s="9"/>
      <c r="P65" s="10"/>
      <c r="U65" s="17">
        <v>2003</v>
      </c>
      <c r="V65" s="20">
        <v>332000</v>
      </c>
    </row>
    <row r="66" spans="1:22" ht="30" customHeight="1" thickBot="1">
      <c r="A66" s="845"/>
      <c r="B66" s="845"/>
      <c r="C66" s="845"/>
      <c r="D66" s="845"/>
      <c r="E66" s="845"/>
      <c r="F66" s="845"/>
      <c r="G66" s="845"/>
      <c r="H66" s="845"/>
      <c r="I66" s="845"/>
      <c r="J66" s="845"/>
      <c r="K66" s="845"/>
      <c r="L66" s="845"/>
      <c r="M66" s="845"/>
      <c r="N66" s="845"/>
      <c r="O66" s="6"/>
      <c r="P66" s="10"/>
      <c r="U66" s="17">
        <v>1993</v>
      </c>
      <c r="V66" s="20">
        <v>81510</v>
      </c>
    </row>
    <row r="67" spans="1:22" ht="30" customHeight="1" thickBot="1">
      <c r="A67" s="831" t="s">
        <v>117</v>
      </c>
      <c r="B67" s="831"/>
      <c r="C67" s="831"/>
      <c r="D67" s="831"/>
      <c r="E67" s="831"/>
      <c r="F67" s="831"/>
      <c r="G67" s="831"/>
      <c r="H67" s="831"/>
      <c r="I67" s="831"/>
      <c r="J67" s="831"/>
      <c r="K67" s="831"/>
      <c r="L67" s="831"/>
      <c r="M67" s="831"/>
      <c r="N67" s="831"/>
      <c r="O67" s="6"/>
      <c r="P67" s="10"/>
      <c r="U67" s="17"/>
      <c r="V67" s="20"/>
    </row>
    <row r="68" spans="1:22" ht="30" customHeight="1" thickBot="1">
      <c r="A68" s="680" t="s">
        <v>115</v>
      </c>
      <c r="B68" s="703"/>
      <c r="C68" s="703"/>
      <c r="D68" s="703"/>
      <c r="E68" s="703"/>
      <c r="F68" s="703"/>
      <c r="G68" s="703"/>
      <c r="H68" s="703"/>
      <c r="I68" s="703"/>
      <c r="J68" s="703"/>
      <c r="K68" s="704"/>
      <c r="L68" s="683">
        <v>0.25</v>
      </c>
      <c r="M68" s="684"/>
      <c r="N68" s="685"/>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08"/>
      <c r="M72" s="609"/>
      <c r="N72" s="610"/>
      <c r="O72" s="6"/>
      <c r="P72" s="10"/>
      <c r="U72" s="17"/>
      <c r="V72" s="20"/>
    </row>
    <row r="73" spans="1:22" ht="30" customHeight="1" thickBot="1">
      <c r="A73" s="602"/>
      <c r="B73" s="603"/>
      <c r="C73" s="603"/>
      <c r="D73" s="603"/>
      <c r="E73" s="603"/>
      <c r="F73" s="603"/>
      <c r="G73" s="603"/>
      <c r="H73" s="603"/>
      <c r="I73" s="603"/>
      <c r="J73" s="603"/>
      <c r="K73" s="604"/>
      <c r="L73" s="611"/>
      <c r="M73" s="612"/>
      <c r="N73" s="613"/>
      <c r="O73" s="6"/>
      <c r="P73" s="10"/>
      <c r="U73" s="17"/>
      <c r="V73" s="20"/>
    </row>
    <row r="74" spans="1:22" ht="30" customHeight="1" thickBot="1">
      <c r="A74" s="845"/>
      <c r="B74" s="845"/>
      <c r="C74" s="845"/>
      <c r="D74" s="845"/>
      <c r="E74" s="845"/>
      <c r="F74" s="845"/>
      <c r="G74" s="845"/>
      <c r="H74" s="845"/>
      <c r="I74" s="845"/>
      <c r="J74" s="845"/>
      <c r="K74" s="845"/>
      <c r="L74" s="845"/>
      <c r="M74" s="845"/>
      <c r="N74" s="845"/>
      <c r="O74" s="6"/>
      <c r="P74" s="10"/>
      <c r="U74" s="17"/>
      <c r="V74" s="20"/>
    </row>
    <row r="75" spans="1:22" ht="30" customHeight="1" thickBot="1">
      <c r="A75" s="831" t="s">
        <v>67</v>
      </c>
      <c r="B75" s="831"/>
      <c r="C75" s="831"/>
      <c r="D75" s="831"/>
      <c r="E75" s="831"/>
      <c r="F75" s="831"/>
      <c r="G75" s="831"/>
      <c r="H75" s="831"/>
      <c r="I75" s="831"/>
      <c r="J75" s="831"/>
      <c r="K75" s="831"/>
      <c r="L75" s="831"/>
      <c r="M75" s="831"/>
      <c r="N75" s="831"/>
      <c r="O75" s="6"/>
      <c r="P75" s="10"/>
      <c r="U75" s="17"/>
      <c r="V75" s="20"/>
    </row>
    <row r="76" spans="1:22" s="10" customFormat="1" ht="30" customHeight="1" thickBot="1">
      <c r="A76" s="680" t="s">
        <v>116</v>
      </c>
      <c r="B76" s="681"/>
      <c r="C76" s="681"/>
      <c r="D76" s="681"/>
      <c r="E76" s="681"/>
      <c r="F76" s="681"/>
      <c r="G76" s="681"/>
      <c r="H76" s="681"/>
      <c r="I76" s="681"/>
      <c r="J76" s="681"/>
      <c r="K76" s="682"/>
      <c r="L76" s="683">
        <v>0.25</v>
      </c>
      <c r="M76" s="684"/>
      <c r="N76" s="685"/>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27"/>
      <c r="B80" s="628"/>
      <c r="C80" s="628"/>
      <c r="D80" s="628"/>
      <c r="E80" s="628"/>
      <c r="F80" s="628"/>
      <c r="G80" s="628"/>
      <c r="H80" s="628"/>
      <c r="I80" s="628"/>
      <c r="J80" s="628"/>
      <c r="K80" s="629"/>
      <c r="L80" s="608"/>
      <c r="M80" s="609"/>
      <c r="N80" s="610"/>
      <c r="O80" s="6"/>
      <c r="U80" s="27"/>
      <c r="V80" s="28"/>
    </row>
    <row r="81" spans="1:22" s="10" customFormat="1" ht="30" customHeight="1" thickBot="1">
      <c r="A81" s="630"/>
      <c r="B81" s="631"/>
      <c r="C81" s="631"/>
      <c r="D81" s="631"/>
      <c r="E81" s="631"/>
      <c r="F81" s="631"/>
      <c r="G81" s="631"/>
      <c r="H81" s="631"/>
      <c r="I81" s="631"/>
      <c r="J81" s="631"/>
      <c r="K81" s="632"/>
      <c r="L81" s="611"/>
      <c r="M81" s="612"/>
      <c r="N81" s="613"/>
      <c r="O81" s="6"/>
      <c r="U81" s="27"/>
      <c r="V81" s="28"/>
    </row>
    <row r="82" spans="1:22" s="10" customFormat="1" ht="30" customHeight="1" thickBot="1">
      <c r="A82" s="845"/>
      <c r="B82" s="845"/>
      <c r="C82" s="845"/>
      <c r="D82" s="845"/>
      <c r="E82" s="845"/>
      <c r="F82" s="845"/>
      <c r="G82" s="845"/>
      <c r="H82" s="845"/>
      <c r="I82" s="845"/>
      <c r="J82" s="845"/>
      <c r="K82" s="845"/>
      <c r="L82" s="845"/>
      <c r="M82" s="845"/>
      <c r="N82" s="845"/>
      <c r="O82" s="6"/>
      <c r="U82" s="27"/>
      <c r="V82" s="28"/>
    </row>
    <row r="83" spans="1:22" ht="21" thickBot="1">
      <c r="A83" s="846" t="s">
        <v>17</v>
      </c>
      <c r="B83" s="846"/>
      <c r="C83" s="846"/>
      <c r="D83" s="846"/>
      <c r="E83" s="846"/>
      <c r="F83" s="846"/>
      <c r="G83" s="846"/>
      <c r="H83" s="847" t="s">
        <v>6</v>
      </c>
      <c r="I83" s="847"/>
      <c r="J83" s="847"/>
      <c r="K83" s="847"/>
      <c r="L83" s="848">
        <f>+L65+L57+L54+L50+L49+L68+L76</f>
        <v>32.5</v>
      </c>
      <c r="M83" s="848"/>
      <c r="N83" s="848"/>
      <c r="O83" s="6"/>
      <c r="P83" s="10"/>
      <c r="U83" s="17">
        <v>1992</v>
      </c>
      <c r="V83" s="20">
        <v>65190</v>
      </c>
    </row>
    <row r="84" spans="1:22" ht="25.5" customHeight="1" thickBot="1">
      <c r="A84" s="691" t="s">
        <v>66</v>
      </c>
      <c r="B84" s="692"/>
      <c r="C84" s="692"/>
      <c r="D84" s="692"/>
      <c r="E84" s="692"/>
      <c r="F84" s="692"/>
      <c r="G84" s="692"/>
      <c r="H84" s="692"/>
      <c r="I84" s="692"/>
      <c r="J84" s="692"/>
      <c r="K84" s="692"/>
      <c r="L84" s="692"/>
      <c r="M84" s="692"/>
      <c r="N84" s="616"/>
      <c r="O84" s="6"/>
      <c r="P84" s="10"/>
      <c r="U84" s="17">
        <v>1991</v>
      </c>
      <c r="V84" s="20">
        <v>51720</v>
      </c>
    </row>
    <row r="85" spans="1:22" ht="195" customHeight="1" thickBot="1">
      <c r="A85" s="660" t="s">
        <v>629</v>
      </c>
      <c r="B85" s="661"/>
      <c r="C85" s="661"/>
      <c r="D85" s="661"/>
      <c r="E85" s="661"/>
      <c r="F85" s="661"/>
      <c r="G85" s="661"/>
      <c r="H85" s="661"/>
      <c r="I85" s="661"/>
      <c r="J85" s="661"/>
      <c r="K85" s="661"/>
      <c r="L85" s="661"/>
      <c r="M85" s="661"/>
      <c r="N85" s="662"/>
      <c r="O85" s="6"/>
      <c r="P85" s="10"/>
      <c r="U85" s="21">
        <v>1990</v>
      </c>
      <c r="V85" s="22">
        <v>41025</v>
      </c>
    </row>
    <row r="86" spans="1:22">
      <c r="A86" s="3"/>
      <c r="C86" s="14"/>
      <c r="O86" s="6"/>
      <c r="P86" s="10"/>
    </row>
    <row r="87" spans="1:22" ht="78" customHeight="1">
      <c r="A87" s="850" t="s">
        <v>81</v>
      </c>
      <c r="B87" s="694"/>
      <c r="C87" s="694"/>
      <c r="D87" s="694"/>
      <c r="E87" s="695"/>
      <c r="F87" s="851"/>
      <c r="G87" s="673"/>
      <c r="H87" s="673"/>
      <c r="I87" s="673"/>
      <c r="J87" s="673"/>
      <c r="K87" s="673"/>
      <c r="L87" s="673"/>
      <c r="M87" s="673"/>
      <c r="N87" s="674"/>
      <c r="O87" s="6"/>
      <c r="P87" s="10"/>
    </row>
    <row r="88" spans="1:22" ht="159" customHeight="1">
      <c r="A88" s="852" t="s">
        <v>123</v>
      </c>
      <c r="B88" s="852"/>
      <c r="C88" s="852"/>
      <c r="D88" s="852"/>
      <c r="E88" s="852"/>
      <c r="F88" s="853" t="s">
        <v>82</v>
      </c>
      <c r="G88" s="853"/>
      <c r="H88" s="853"/>
      <c r="I88" s="853"/>
      <c r="J88" s="853"/>
      <c r="K88" s="853"/>
      <c r="L88" s="853"/>
      <c r="M88" s="853"/>
      <c r="N88" s="853"/>
      <c r="O88" s="6"/>
      <c r="P88" s="10"/>
    </row>
    <row r="89" spans="1:22" ht="213" customHeight="1">
      <c r="A89" s="856"/>
      <c r="B89" s="670"/>
      <c r="C89" s="670"/>
      <c r="D89" s="670"/>
      <c r="E89" s="671"/>
      <c r="F89" s="851"/>
      <c r="G89" s="673"/>
      <c r="H89" s="673"/>
      <c r="I89" s="673"/>
      <c r="J89" s="673"/>
      <c r="K89" s="673"/>
      <c r="L89" s="673"/>
      <c r="M89" s="674"/>
      <c r="N89" s="213" t="s">
        <v>6</v>
      </c>
      <c r="O89" s="6"/>
      <c r="P89" s="10"/>
    </row>
    <row r="90" spans="1:22" ht="156.75" customHeight="1">
      <c r="A90" s="643" t="s">
        <v>83</v>
      </c>
      <c r="B90" s="675"/>
      <c r="C90" s="675"/>
      <c r="D90" s="675"/>
      <c r="E90" s="675"/>
      <c r="F90" s="675"/>
      <c r="G90" s="675"/>
      <c r="H90" s="675"/>
      <c r="I90" s="60"/>
      <c r="J90" s="60"/>
      <c r="K90" s="60"/>
      <c r="L90" s="60"/>
      <c r="M90" s="60"/>
      <c r="N90" s="60"/>
      <c r="O90" s="6"/>
      <c r="P90" s="10"/>
    </row>
    <row r="91" spans="1:22" s="77" customFormat="1" ht="66.75" customHeight="1">
      <c r="A91" s="212"/>
      <c r="B91" s="857" t="s">
        <v>141</v>
      </c>
      <c r="C91" s="677"/>
      <c r="D91" s="678"/>
      <c r="E91" s="211" t="s">
        <v>88</v>
      </c>
      <c r="F91" s="210" t="s">
        <v>89</v>
      </c>
      <c r="G91" s="209" t="s">
        <v>105</v>
      </c>
      <c r="H91" s="202"/>
      <c r="I91" s="648"/>
      <c r="J91" s="648"/>
      <c r="K91" s="648"/>
      <c r="L91" s="648"/>
      <c r="M91" s="648"/>
      <c r="N91" s="648"/>
      <c r="O91" s="76"/>
    </row>
    <row r="92" spans="1:22" ht="46.5" customHeight="1">
      <c r="A92" s="207">
        <v>1</v>
      </c>
      <c r="B92" s="849" t="s">
        <v>136</v>
      </c>
      <c r="C92" s="849"/>
      <c r="D92" s="849"/>
      <c r="E92" s="208">
        <v>16065000</v>
      </c>
      <c r="F92" s="275">
        <v>16065000</v>
      </c>
      <c r="G92" s="205" t="str">
        <f>+IF(F92&gt;E92, "CAUSAL DE RECHAZO M", "CUMPLE")</f>
        <v>CUMPLE</v>
      </c>
      <c r="H92" s="204" t="s">
        <v>6</v>
      </c>
      <c r="O92" s="6"/>
      <c r="P92" s="10"/>
    </row>
    <row r="93" spans="1:22" ht="57.75" customHeight="1">
      <c r="A93" s="207">
        <v>2</v>
      </c>
      <c r="B93" s="849" t="s">
        <v>137</v>
      </c>
      <c r="C93" s="849"/>
      <c r="D93" s="849"/>
      <c r="E93" s="208">
        <v>376740000</v>
      </c>
      <c r="F93" s="275">
        <v>376740000</v>
      </c>
      <c r="G93" s="205" t="str">
        <f>+IF(F93&gt;E93, "CAUSAL DE RECHAZO M", "CUMPLE")</f>
        <v>CUMPLE</v>
      </c>
      <c r="H93" s="204" t="s">
        <v>6</v>
      </c>
      <c r="N93" s="7"/>
      <c r="O93" s="10"/>
      <c r="P93" s="10"/>
    </row>
    <row r="94" spans="1:22" ht="39" customHeight="1">
      <c r="A94" s="207">
        <v>3</v>
      </c>
      <c r="B94" s="849" t="s">
        <v>138</v>
      </c>
      <c r="C94" s="849"/>
      <c r="D94" s="849"/>
      <c r="E94" s="208">
        <v>105000000</v>
      </c>
      <c r="F94" s="275">
        <v>105000000</v>
      </c>
      <c r="G94" s="205" t="str">
        <f>+IF(F94&gt;E94, "CAUSAL DE RECHAZO M", "CUMPLE")</f>
        <v>CUMPLE</v>
      </c>
      <c r="H94" s="204" t="s">
        <v>6</v>
      </c>
    </row>
    <row r="95" spans="1:22" ht="39" customHeight="1">
      <c r="A95" s="207">
        <v>4</v>
      </c>
      <c r="B95" s="649" t="s">
        <v>140</v>
      </c>
      <c r="C95" s="650"/>
      <c r="D95" s="651"/>
      <c r="E95" s="208">
        <v>77258613</v>
      </c>
      <c r="F95" s="275">
        <v>77258613</v>
      </c>
      <c r="G95" s="205" t="str">
        <f>+IF(F95&gt;E95, "CAUSAL DE RECHAZO M", "CUMPLE")</f>
        <v>CUMPLE</v>
      </c>
      <c r="H95" s="204" t="s">
        <v>6</v>
      </c>
    </row>
    <row r="96" spans="1:22" ht="46.5" customHeight="1">
      <c r="A96" s="207">
        <v>5</v>
      </c>
      <c r="B96" s="854" t="s">
        <v>84</v>
      </c>
      <c r="C96" s="854"/>
      <c r="D96" s="854"/>
      <c r="E96" s="206">
        <v>684325699</v>
      </c>
      <c r="F96" s="275">
        <v>684325699</v>
      </c>
      <c r="G96" s="205" t="str">
        <f>+IF(F96&gt;E96, "CAUSAL DE RECHAZO L", "CUMPLE")</f>
        <v>CUMPLE</v>
      </c>
      <c r="H96" s="204" t="s">
        <v>6</v>
      </c>
    </row>
    <row r="97" spans="2:8" ht="99" customHeight="1">
      <c r="E97" s="855" t="s">
        <v>90</v>
      </c>
      <c r="F97" s="855"/>
      <c r="G97" s="855"/>
      <c r="H97" s="204" t="str">
        <f>+IF(OR(H92="NO CUMPLE",H93="NO CUMPLE",H94="NO CUMPLE",H96="NO CUMPLE"), "NO CUMPLE", "CUMPLE")</f>
        <v>CUMPLE</v>
      </c>
    </row>
    <row r="99" spans="2:8" ht="27.75">
      <c r="B99" s="130" t="s">
        <v>139</v>
      </c>
    </row>
    <row r="103" spans="2:8">
      <c r="C103" s="13"/>
    </row>
    <row r="104" spans="2:8">
      <c r="C104" s="13"/>
    </row>
    <row r="106" spans="2:8">
      <c r="C106" s="13"/>
    </row>
    <row r="108" spans="2:8">
      <c r="C108" s="13"/>
    </row>
    <row r="119" ht="4.5" customHeight="1"/>
  </sheetData>
  <mergeCells count="123">
    <mergeCell ref="B96:D96"/>
    <mergeCell ref="E97:G97"/>
    <mergeCell ref="A33:A34"/>
    <mergeCell ref="B33:B34"/>
    <mergeCell ref="D33:D34"/>
    <mergeCell ref="E33:E34"/>
    <mergeCell ref="F33:F34"/>
    <mergeCell ref="A89:E89"/>
    <mergeCell ref="F89:M89"/>
    <mergeCell ref="A47:N47"/>
    <mergeCell ref="A48:K48"/>
    <mergeCell ref="L48:N48"/>
    <mergeCell ref="A49:K49"/>
    <mergeCell ref="L49:N49"/>
    <mergeCell ref="A50:K50"/>
    <mergeCell ref="L50:N50"/>
    <mergeCell ref="B93:D93"/>
    <mergeCell ref="B94:D94"/>
    <mergeCell ref="H83:K83"/>
    <mergeCell ref="A52:N52"/>
    <mergeCell ref="A53:K54"/>
    <mergeCell ref="L53:N53"/>
    <mergeCell ref="L54:N54"/>
    <mergeCell ref="A56:N56"/>
    <mergeCell ref="B92:D92"/>
    <mergeCell ref="A84:N84"/>
    <mergeCell ref="A85:N85"/>
    <mergeCell ref="A87:E87"/>
    <mergeCell ref="F87:N87"/>
    <mergeCell ref="A88:E88"/>
    <mergeCell ref="F88:N88"/>
    <mergeCell ref="B95:D95"/>
    <mergeCell ref="A90:H90"/>
    <mergeCell ref="B91:D91"/>
    <mergeCell ref="A83:G83"/>
    <mergeCell ref="L83:N83"/>
    <mergeCell ref="A66:N66"/>
    <mergeCell ref="A67:N67"/>
    <mergeCell ref="A68:K73"/>
    <mergeCell ref="L68:N73"/>
    <mergeCell ref="A74:N74"/>
    <mergeCell ref="A75:N75"/>
    <mergeCell ref="I91:N91"/>
    <mergeCell ref="A63:N63"/>
    <mergeCell ref="A64:K65"/>
    <mergeCell ref="L64:N64"/>
    <mergeCell ref="L65:N65"/>
    <mergeCell ref="A57:B60"/>
    <mergeCell ref="C57:K57"/>
    <mergeCell ref="A76:K81"/>
    <mergeCell ref="L76:N81"/>
    <mergeCell ref="A82:N82"/>
    <mergeCell ref="M40:N40"/>
    <mergeCell ref="G33:G34"/>
    <mergeCell ref="A36:A37"/>
    <mergeCell ref="L57:N61"/>
    <mergeCell ref="C58:K58"/>
    <mergeCell ref="C59:K59"/>
    <mergeCell ref="A43:N43"/>
    <mergeCell ref="A44:K44"/>
    <mergeCell ref="L44:N44"/>
    <mergeCell ref="A45:K45"/>
    <mergeCell ref="L45:N45"/>
    <mergeCell ref="C60:K60"/>
    <mergeCell ref="A61:B61"/>
    <mergeCell ref="C61:K61"/>
    <mergeCell ref="H26:I26"/>
    <mergeCell ref="O26:T26"/>
    <mergeCell ref="A41:B41"/>
    <mergeCell ref="D41:E41"/>
    <mergeCell ref="B27:G27"/>
    <mergeCell ref="H27:I27"/>
    <mergeCell ref="J27:K27"/>
    <mergeCell ref="L27:N27"/>
    <mergeCell ref="A29:N29"/>
    <mergeCell ref="A30:N30"/>
    <mergeCell ref="J36:J37"/>
    <mergeCell ref="B36:B37"/>
    <mergeCell ref="D36:D37"/>
    <mergeCell ref="E36:E37"/>
    <mergeCell ref="F36:F37"/>
    <mergeCell ref="G36:G37"/>
    <mergeCell ref="I36:I37"/>
    <mergeCell ref="A31:G31"/>
    <mergeCell ref="H31:N31"/>
    <mergeCell ref="T31:T32"/>
    <mergeCell ref="A39:D40"/>
    <mergeCell ref="E39:L39"/>
    <mergeCell ref="M39:N39"/>
    <mergeCell ref="E40:L40"/>
    <mergeCell ref="A10:G10"/>
    <mergeCell ref="A11:G11"/>
    <mergeCell ref="A12:G12"/>
    <mergeCell ref="A13:G13"/>
    <mergeCell ref="A14:G14"/>
    <mergeCell ref="A15:G15"/>
    <mergeCell ref="A16:G16"/>
    <mergeCell ref="A18:N18"/>
    <mergeCell ref="A19:A26"/>
    <mergeCell ref="B19:G26"/>
    <mergeCell ref="H19:J19"/>
    <mergeCell ref="K19:N19"/>
    <mergeCell ref="H20:I20"/>
    <mergeCell ref="K20:M20"/>
    <mergeCell ref="H21:I21"/>
    <mergeCell ref="K21:M21"/>
    <mergeCell ref="H22:I22"/>
    <mergeCell ref="K22:M22"/>
    <mergeCell ref="H23:I23"/>
    <mergeCell ref="K23:M23"/>
    <mergeCell ref="H24:I24"/>
    <mergeCell ref="K24:M26"/>
    <mergeCell ref="N24:N26"/>
    <mergeCell ref="H25:I25"/>
    <mergeCell ref="A1:N1"/>
    <mergeCell ref="A2:N2"/>
    <mergeCell ref="A3:N3"/>
    <mergeCell ref="A4:G4"/>
    <mergeCell ref="A5:G5"/>
    <mergeCell ref="A6:G6"/>
    <mergeCell ref="A7:G7"/>
    <mergeCell ref="A8:G8"/>
    <mergeCell ref="A9:G9"/>
  </mergeCells>
  <conditionalFormatting sqref="H83:K83">
    <cfRule type="containsText" dxfId="468" priority="57" operator="containsText" text="SUBSANAR">
      <formula>NOT(ISERROR(SEARCH("SUBSANAR",H83)))</formula>
    </cfRule>
  </conditionalFormatting>
  <conditionalFormatting sqref="H83:L83 N42:O42 H4:H16 O43">
    <cfRule type="cellIs" dxfId="467" priority="69" operator="equal">
      <formula>"NO CUMPLE"</formula>
    </cfRule>
    <cfRule type="cellIs" dxfId="466" priority="70" operator="equal">
      <formula>"CUMPLE"</formula>
    </cfRule>
    <cfRule type="cellIs" dxfId="465" priority="71" operator="equal">
      <formula>100</formula>
    </cfRule>
  </conditionalFormatting>
  <conditionalFormatting sqref="L45">
    <cfRule type="cellIs" dxfId="464" priority="75" operator="equal">
      <formula>"NO CUMPLE"</formula>
    </cfRule>
    <cfRule type="cellIs" dxfId="463" priority="76" operator="equal">
      <formula>"CUMPLE"</formula>
    </cfRule>
    <cfRule type="cellIs" dxfId="462" priority="77" operator="equal">
      <formula>100</formula>
    </cfRule>
  </conditionalFormatting>
  <conditionalFormatting sqref="L49:L50">
    <cfRule type="cellIs" dxfId="461" priority="81" operator="equal">
      <formula>"NO CUMPLE"</formula>
    </cfRule>
    <cfRule type="cellIs" dxfId="460" priority="82" operator="equal">
      <formula>"CUMPLE"</formula>
    </cfRule>
    <cfRule type="cellIs" dxfId="459" priority="83" operator="equal">
      <formula>100</formula>
    </cfRule>
  </conditionalFormatting>
  <conditionalFormatting sqref="L54">
    <cfRule type="cellIs" dxfId="458" priority="61" operator="equal">
      <formula>"NO CUMPLE"</formula>
    </cfRule>
    <cfRule type="cellIs" dxfId="457" priority="62" operator="equal">
      <formula>"CUMPLE"</formula>
    </cfRule>
    <cfRule type="cellIs" dxfId="456" priority="63" operator="equal">
      <formula>100</formula>
    </cfRule>
  </conditionalFormatting>
  <conditionalFormatting sqref="L57">
    <cfRule type="cellIs" dxfId="455" priority="72" operator="equal">
      <formula>"NO CUMPLE"</formula>
    </cfRule>
    <cfRule type="cellIs" dxfId="454" priority="73" operator="equal">
      <formula>"CUMPLE"</formula>
    </cfRule>
    <cfRule type="cellIs" dxfId="453" priority="74" operator="equal">
      <formula>100</formula>
    </cfRule>
  </conditionalFormatting>
  <conditionalFormatting sqref="L65">
    <cfRule type="cellIs" dxfId="452" priority="58" operator="equal">
      <formula>"NO CUMPLE"</formula>
    </cfRule>
    <cfRule type="cellIs" dxfId="451" priority="59" operator="equal">
      <formula>"CUMPLE"</formula>
    </cfRule>
    <cfRule type="cellIs" dxfId="450" priority="60" operator="equal">
      <formula>100</formula>
    </cfRule>
  </conditionalFormatting>
  <conditionalFormatting sqref="N21:N23">
    <cfRule type="cellIs" dxfId="449" priority="64" operator="equal">
      <formula>"NO"</formula>
    </cfRule>
    <cfRule type="cellIs" dxfId="448" priority="65" operator="equal">
      <formula>"SI"</formula>
    </cfRule>
  </conditionalFormatting>
  <conditionalFormatting sqref="N24">
    <cfRule type="cellIs" dxfId="447" priority="66" operator="equal">
      <formula>"NO CUMPLE"</formula>
    </cfRule>
    <cfRule type="cellIs" dxfId="446" priority="67" operator="equal">
      <formula>"CUMPLE"</formula>
    </cfRule>
    <cfRule type="cellIs" dxfId="445" priority="68" operator="equal">
      <formula>100</formula>
    </cfRule>
  </conditionalFormatting>
  <conditionalFormatting sqref="N40">
    <cfRule type="cellIs" dxfId="444" priority="87" operator="equal">
      <formula>"NO CUMPLE"</formula>
    </cfRule>
    <cfRule type="cellIs" dxfId="443" priority="88" operator="equal">
      <formula>"CUMPLE"</formula>
    </cfRule>
    <cfRule type="cellIs" dxfId="442" priority="89" operator="equal">
      <formula>100</formula>
    </cfRule>
  </conditionalFormatting>
  <conditionalFormatting sqref="N46:O46">
    <cfRule type="cellIs" dxfId="441" priority="84" operator="equal">
      <formula>"NO CUMPLE"</formula>
    </cfRule>
    <cfRule type="cellIs" dxfId="440" priority="85" operator="equal">
      <formula>"CUMPLE"</formula>
    </cfRule>
    <cfRule type="cellIs" dxfId="439" priority="86" operator="equal">
      <formula>100</formula>
    </cfRule>
  </conditionalFormatting>
  <conditionalFormatting sqref="O49:O50">
    <cfRule type="cellIs" dxfId="438" priority="78" operator="equal">
      <formula>"NO CUMPLE"</formula>
    </cfRule>
    <cfRule type="cellIs" dxfId="437" priority="79" operator="equal">
      <formula>"CUMPLE"</formula>
    </cfRule>
    <cfRule type="cellIs" dxfId="436" priority="80" operator="equal">
      <formula>100</formula>
    </cfRule>
  </conditionalFormatting>
  <conditionalFormatting sqref="I33:J36">
    <cfRule type="cellIs" dxfId="435" priority="56" stopIfTrue="1" operator="greaterThan">
      <formula>0</formula>
    </cfRule>
  </conditionalFormatting>
  <conditionalFormatting sqref="N89">
    <cfRule type="cellIs" dxfId="434" priority="53" operator="equal">
      <formula>"NO CUMPLE"</formula>
    </cfRule>
    <cfRule type="cellIs" dxfId="433" priority="54" operator="equal">
      <formula>"CUMPLE"</formula>
    </cfRule>
    <cfRule type="cellIs" dxfId="432" priority="55" operator="equal">
      <formula>100</formula>
    </cfRule>
  </conditionalFormatting>
  <conditionalFormatting sqref="H92:H96">
    <cfRule type="cellIs" dxfId="431" priority="50" operator="equal">
      <formula>"NO CUMPLE"</formula>
    </cfRule>
    <cfRule type="cellIs" dxfId="430" priority="51" operator="equal">
      <formula>"CUMPLE"</formula>
    </cfRule>
    <cfRule type="cellIs" dxfId="429" priority="52" operator="equal">
      <formula>100</formula>
    </cfRule>
  </conditionalFormatting>
  <conditionalFormatting sqref="H97">
    <cfRule type="cellIs" dxfId="428" priority="47" operator="equal">
      <formula>"NO CUMPLE"</formula>
    </cfRule>
    <cfRule type="cellIs" dxfId="427" priority="48" operator="equal">
      <formula>"CUMPLE"</formula>
    </cfRule>
    <cfRule type="cellIs" dxfId="426" priority="49" operator="equal">
      <formula>100</formula>
    </cfRule>
  </conditionalFormatting>
  <conditionalFormatting sqref="G92:G96">
    <cfRule type="cellIs" dxfId="425" priority="46" operator="equal">
      <formula>"CAUSAL DE RECHAZO L"</formula>
    </cfRule>
  </conditionalFormatting>
  <conditionalFormatting sqref="H6">
    <cfRule type="cellIs" dxfId="424" priority="43" operator="equal">
      <formula>"NO CUMPLE"</formula>
    </cfRule>
    <cfRule type="cellIs" dxfId="423" priority="44" operator="equal">
      <formula>"CUMPLE"</formula>
    </cfRule>
    <cfRule type="cellIs" dxfId="422" priority="45" operator="equal">
      <formula>100</formula>
    </cfRule>
  </conditionalFormatting>
  <conditionalFormatting sqref="G33">
    <cfRule type="cellIs" dxfId="421" priority="40" operator="equal">
      <formula>"NO CUMPLE"</formula>
    </cfRule>
    <cfRule type="cellIs" dxfId="420" priority="41" operator="equal">
      <formula>"CUMPLE"</formula>
    </cfRule>
    <cfRule type="cellIs" dxfId="419" priority="42" operator="equal">
      <formula>100</formula>
    </cfRule>
  </conditionalFormatting>
  <conditionalFormatting sqref="G36 G38">
    <cfRule type="cellIs" dxfId="418" priority="37" operator="equal">
      <formula>"NO CUMPLE"</formula>
    </cfRule>
    <cfRule type="cellIs" dxfId="417" priority="38" operator="equal">
      <formula>"CUMPLE"</formula>
    </cfRule>
    <cfRule type="cellIs" dxfId="416" priority="39" operator="equal">
      <formula>100</formula>
    </cfRule>
  </conditionalFormatting>
  <conditionalFormatting sqref="F33">
    <cfRule type="cellIs" dxfId="415" priority="34" operator="equal">
      <formula>"NO CUMPLE"</formula>
    </cfRule>
    <cfRule type="cellIs" dxfId="414" priority="35" operator="equal">
      <formula>"CUMPLE"</formula>
    </cfRule>
    <cfRule type="cellIs" dxfId="413" priority="36" operator="equal">
      <formula>100</formula>
    </cfRule>
  </conditionalFormatting>
  <conditionalFormatting sqref="F36 F38">
    <cfRule type="cellIs" dxfId="412" priority="31" operator="equal">
      <formula>"NO CUMPLE"</formula>
    </cfRule>
    <cfRule type="cellIs" dxfId="411" priority="32" operator="equal">
      <formula>"CUMPLE"</formula>
    </cfRule>
    <cfRule type="cellIs" dxfId="410" priority="33" operator="equal">
      <formula>100</formula>
    </cfRule>
  </conditionalFormatting>
  <conditionalFormatting sqref="F41">
    <cfRule type="cellIs" dxfId="409" priority="28" operator="equal">
      <formula>"NO CUMPLE"</formula>
    </cfRule>
    <cfRule type="cellIs" dxfId="408" priority="29" operator="equal">
      <formula>"CUMPLE"</formula>
    </cfRule>
    <cfRule type="cellIs" dxfId="407" priority="30" operator="equal">
      <formula>100</formula>
    </cfRule>
  </conditionalFormatting>
  <conditionalFormatting sqref="N33">
    <cfRule type="cellIs" dxfId="406" priority="25" operator="equal">
      <formula>"NO CUMPLE"</formula>
    </cfRule>
    <cfRule type="cellIs" dxfId="405" priority="26" operator="equal">
      <formula>"CUMPLE"</formula>
    </cfRule>
    <cfRule type="cellIs" dxfId="404" priority="27" operator="equal">
      <formula>100</formula>
    </cfRule>
  </conditionalFormatting>
  <conditionalFormatting sqref="N34:N35">
    <cfRule type="cellIs" dxfId="403" priority="22" operator="equal">
      <formula>"NO CUMPLE"</formula>
    </cfRule>
    <cfRule type="cellIs" dxfId="402" priority="23" operator="equal">
      <formula>"CUMPLE"</formula>
    </cfRule>
    <cfRule type="cellIs" dxfId="401" priority="24" operator="equal">
      <formula>100</formula>
    </cfRule>
  </conditionalFormatting>
  <conditionalFormatting sqref="N36 N38">
    <cfRule type="cellIs" dxfId="400" priority="19" operator="equal">
      <formula>"NO CUMPLE"</formula>
    </cfRule>
    <cfRule type="cellIs" dxfId="399" priority="20" operator="equal">
      <formula>"CUMPLE"</formula>
    </cfRule>
    <cfRule type="cellIs" dxfId="398" priority="21" operator="equal">
      <formula>100</formula>
    </cfRule>
  </conditionalFormatting>
  <conditionalFormatting sqref="N37">
    <cfRule type="cellIs" dxfId="397" priority="16" operator="equal">
      <formula>"NO CUMPLE"</formula>
    </cfRule>
    <cfRule type="cellIs" dxfId="396" priority="17" operator="equal">
      <formula>"CUMPLE"</formula>
    </cfRule>
    <cfRule type="cellIs" dxfId="395" priority="18" operator="equal">
      <formula>100</formula>
    </cfRule>
  </conditionalFormatting>
  <conditionalFormatting sqref="N41">
    <cfRule type="cellIs" dxfId="394" priority="13" operator="equal">
      <formula>"NO CUMPLE"</formula>
    </cfRule>
    <cfRule type="cellIs" dxfId="393" priority="14" operator="equal">
      <formula>"CUMPLE"</formula>
    </cfRule>
    <cfRule type="cellIs" dxfId="392" priority="15" operator="equal">
      <formula>100</formula>
    </cfRule>
  </conditionalFormatting>
  <conditionalFormatting sqref="G41">
    <cfRule type="cellIs" dxfId="391" priority="10" operator="equal">
      <formula>"NO CUMPLE"</formula>
    </cfRule>
    <cfRule type="cellIs" dxfId="390" priority="11" operator="equal">
      <formula>"CUMPLE"</formula>
    </cfRule>
    <cfRule type="cellIs" dxfId="389" priority="12" operator="equal">
      <formula>100</formula>
    </cfRule>
  </conditionalFormatting>
  <conditionalFormatting sqref="G35">
    <cfRule type="cellIs" dxfId="388" priority="7" operator="equal">
      <formula>"NO CUMPLE"</formula>
    </cfRule>
    <cfRule type="cellIs" dxfId="387" priority="8" operator="equal">
      <formula>"CUMPLE"</formula>
    </cfRule>
    <cfRule type="cellIs" dxfId="386" priority="9" operator="equal">
      <formula>100</formula>
    </cfRule>
  </conditionalFormatting>
  <conditionalFormatting sqref="F35">
    <cfRule type="cellIs" dxfId="385" priority="4" operator="equal">
      <formula>"NO CUMPLE"</formula>
    </cfRule>
    <cfRule type="cellIs" dxfId="384" priority="5" operator="equal">
      <formula>"CUMPLE"</formula>
    </cfRule>
    <cfRule type="cellIs" dxfId="383" priority="6" operator="equal">
      <formula>100</formula>
    </cfRule>
  </conditionalFormatting>
  <conditionalFormatting sqref="BA35">
    <cfRule type="cellIs" dxfId="382" priority="1" operator="equal">
      <formula>"NO CUMPLE"</formula>
    </cfRule>
    <cfRule type="cellIs" dxfId="381" priority="2" operator="equal">
      <formula>"CUMPLE"</formula>
    </cfRule>
    <cfRule type="cellIs" dxfId="380" priority="3" operator="equal">
      <formula>100</formula>
    </cfRule>
  </conditionalFormatting>
  <dataValidations count="10">
    <dataValidation type="list" allowBlank="1" showInputMessage="1" showErrorMessage="1" sqref="H83:K83" xr:uid="{00000000-0002-0000-2D00-000000000000}">
      <formula1>$Q$23:$Q$25</formula1>
    </dataValidation>
    <dataValidation type="list" allowBlank="1" showInputMessage="1" showErrorMessage="1" sqref="L54:N54 L65:N65" xr:uid="{00000000-0002-0000-2D00-000001000000}">
      <formula1>$T$1:$T$3</formula1>
    </dataValidation>
    <dataValidation type="list" allowBlank="1" showInputMessage="1" showErrorMessage="1" sqref="N46 N24 H92:H97 N89 H4:H16 BA35 N33:N38 F33:G33 F35:G36 F38:G38" xr:uid="{00000000-0002-0000-2D00-000002000000}">
      <formula1>$Q$2:$Q$3</formula1>
    </dataValidation>
    <dataValidation type="list" allowBlank="1" showInputMessage="1" showErrorMessage="1" sqref="U1:U2" xr:uid="{00000000-0002-0000-2D00-000003000000}">
      <formula1>$U$1:$U$2</formula1>
    </dataValidation>
    <dataValidation type="list" allowBlank="1" showInputMessage="1" showErrorMessage="1" sqref="L57" xr:uid="{00000000-0002-0000-2D00-000004000000}">
      <formula1>$U$1:$U$3</formula1>
    </dataValidation>
    <dataValidation type="list" allowBlank="1" showInputMessage="1" showErrorMessage="1" error="SELECCIONE EL PRESUPUESTO A EVALUAR, EN LA LISTA DESPEGABLE._x000a_" sqref="H28:J28" xr:uid="{00000000-0002-0000-2D00-000005000000}">
      <formula1>$A$86:$A$96</formula1>
    </dataValidation>
    <dataValidation type="list" allowBlank="1" showInputMessage="1" showErrorMessage="1" sqref="L49:L50" xr:uid="{00000000-0002-0000-2D00-000006000000}">
      <formula1>$Q$19:$Q$21</formula1>
    </dataValidation>
    <dataValidation type="list" allowBlank="1" showInputMessage="1" showErrorMessage="1" error="debe ser.. CUMPLE O NO CUMPLE" sqref="L45" xr:uid="{00000000-0002-0000-2D00-000007000000}">
      <formula1>$Q$2:$Q$3</formula1>
    </dataValidation>
    <dataValidation type="list" allowBlank="1" showInputMessage="1" showErrorMessage="1" sqref="N21:N23" xr:uid="{00000000-0002-0000-2D00-000008000000}">
      <formula1>$R$2:$R$3</formula1>
    </dataValidation>
    <dataValidation type="list" allowBlank="1" showInputMessage="1" showErrorMessage="1" error="SELECCIONE A QUIEN CORRESPONDE ESTA EXPERIENCIA (INTEGRANTE)_x000a_" sqref="H33:H38" xr:uid="{00000000-0002-0000-2D00-000009000000}">
      <formula1>$V$21:$V$25</formula1>
    </dataValidation>
  </dataValidations>
  <pageMargins left="0.7" right="0.7" top="0.75" bottom="0.75" header="0.3" footer="0.3"/>
  <pageSetup scale="11" orientation="portrait" r:id="rId1"/>
  <drawing r:id="rId2"/>
  <legacyDrawing r:id="rId3"/>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FF0000"/>
  </sheetPr>
  <dimension ref="A1:BE119"/>
  <sheetViews>
    <sheetView view="pageBreakPreview" topLeftCell="A27" zoomScale="40" zoomScaleNormal="46" zoomScaleSheetLayoutView="40" workbookViewId="0">
      <selection activeCell="H83" sqref="H83:K83"/>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40"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804" t="s">
        <v>0</v>
      </c>
      <c r="B1" s="804"/>
      <c r="C1" s="804"/>
      <c r="D1" s="804"/>
      <c r="E1" s="804"/>
      <c r="F1" s="804"/>
      <c r="G1" s="804"/>
      <c r="H1" s="804"/>
      <c r="I1" s="804"/>
      <c r="J1" s="804"/>
      <c r="K1" s="804"/>
      <c r="L1" s="804"/>
      <c r="M1" s="804"/>
      <c r="N1" s="804"/>
      <c r="O1" s="24"/>
      <c r="P1" s="24"/>
      <c r="Q1" s="24"/>
      <c r="R1" s="24"/>
      <c r="S1" s="24"/>
      <c r="T1" s="24">
        <v>1</v>
      </c>
      <c r="U1" s="24">
        <v>20</v>
      </c>
      <c r="V1" s="24">
        <v>5</v>
      </c>
    </row>
    <row r="2" spans="1:55" ht="23.25">
      <c r="A2" s="805" t="s">
        <v>132</v>
      </c>
      <c r="B2" s="805"/>
      <c r="C2" s="805"/>
      <c r="D2" s="805"/>
      <c r="E2" s="805"/>
      <c r="F2" s="805"/>
      <c r="G2" s="805"/>
      <c r="H2" s="805"/>
      <c r="I2" s="805"/>
      <c r="J2" s="805"/>
      <c r="K2" s="805"/>
      <c r="L2" s="805"/>
      <c r="M2" s="805"/>
      <c r="N2" s="805"/>
      <c r="O2" s="24"/>
      <c r="P2" s="24" t="s">
        <v>24</v>
      </c>
      <c r="Q2" s="24" t="s">
        <v>6</v>
      </c>
      <c r="R2" s="24" t="s">
        <v>24</v>
      </c>
      <c r="S2" s="24"/>
      <c r="T2" s="24">
        <v>0</v>
      </c>
      <c r="U2" s="24">
        <v>5</v>
      </c>
      <c r="V2" s="24">
        <v>0</v>
      </c>
    </row>
    <row r="3" spans="1:55" ht="71.25" customHeight="1">
      <c r="A3" s="806" t="e">
        <f>[115]RESUMEN!B4</f>
        <v>#REF!</v>
      </c>
      <c r="B3" s="806"/>
      <c r="C3" s="806"/>
      <c r="D3" s="806"/>
      <c r="E3" s="806"/>
      <c r="F3" s="806"/>
      <c r="G3" s="806"/>
      <c r="H3" s="806"/>
      <c r="I3" s="806"/>
      <c r="J3" s="806"/>
      <c r="K3" s="806"/>
      <c r="L3" s="806"/>
      <c r="M3" s="806"/>
      <c r="N3" s="806"/>
      <c r="O3" s="24"/>
      <c r="P3" s="24" t="s">
        <v>25</v>
      </c>
      <c r="Q3" s="24" t="s">
        <v>26</v>
      </c>
      <c r="R3" s="24" t="s">
        <v>25</v>
      </c>
      <c r="S3" s="24"/>
      <c r="T3" s="24" t="s">
        <v>27</v>
      </c>
      <c r="U3" s="24">
        <v>0</v>
      </c>
      <c r="V3" s="24"/>
      <c r="BA3"/>
      <c r="BB3"/>
      <c r="BC3"/>
    </row>
    <row r="4" spans="1:55" ht="29.25" hidden="1" customHeight="1">
      <c r="A4" s="807" t="s">
        <v>91</v>
      </c>
      <c r="B4" s="738"/>
      <c r="C4" s="738"/>
      <c r="D4" s="738"/>
      <c r="E4" s="738"/>
      <c r="F4" s="738"/>
      <c r="G4" s="739"/>
      <c r="H4" s="213" t="s">
        <v>6</v>
      </c>
      <c r="I4" s="269"/>
      <c r="J4" s="269"/>
      <c r="K4" s="269"/>
      <c r="L4" s="269"/>
      <c r="M4" s="269"/>
      <c r="N4" s="268"/>
      <c r="BA4"/>
      <c r="BB4"/>
      <c r="BC4"/>
    </row>
    <row r="5" spans="1:55" ht="29.25" hidden="1" customHeight="1">
      <c r="A5" s="807" t="s">
        <v>93</v>
      </c>
      <c r="B5" s="738"/>
      <c r="C5" s="738"/>
      <c r="D5" s="738"/>
      <c r="E5" s="738"/>
      <c r="F5" s="738"/>
      <c r="G5" s="739"/>
      <c r="H5" s="213" t="s">
        <v>6</v>
      </c>
      <c r="I5" s="269"/>
      <c r="J5" s="269"/>
      <c r="K5" s="269"/>
      <c r="L5" s="269"/>
      <c r="M5" s="269"/>
      <c r="N5" s="268"/>
      <c r="BA5"/>
      <c r="BB5"/>
      <c r="BC5"/>
    </row>
    <row r="6" spans="1:55" ht="29.25" hidden="1" customHeight="1">
      <c r="A6" s="807" t="s">
        <v>92</v>
      </c>
      <c r="B6" s="738"/>
      <c r="C6" s="738"/>
      <c r="D6" s="738"/>
      <c r="E6" s="738"/>
      <c r="F6" s="738"/>
      <c r="G6" s="739"/>
      <c r="H6" s="213" t="s">
        <v>6</v>
      </c>
      <c r="I6" s="269"/>
      <c r="J6" s="269"/>
      <c r="K6" s="269"/>
      <c r="L6" s="269"/>
      <c r="M6" s="269"/>
      <c r="N6" s="268"/>
      <c r="BA6"/>
      <c r="BB6"/>
      <c r="BC6"/>
    </row>
    <row r="7" spans="1:55" ht="29.25" hidden="1" customHeight="1">
      <c r="A7" s="807" t="s">
        <v>94</v>
      </c>
      <c r="B7" s="738"/>
      <c r="C7" s="738"/>
      <c r="D7" s="738"/>
      <c r="E7" s="738"/>
      <c r="F7" s="738"/>
      <c r="G7" s="739"/>
      <c r="H7" s="213" t="s">
        <v>6</v>
      </c>
      <c r="I7" s="269"/>
      <c r="J7" s="269"/>
      <c r="K7" s="269"/>
      <c r="L7" s="269"/>
      <c r="M7" s="269"/>
      <c r="N7" s="268"/>
      <c r="BA7"/>
      <c r="BB7"/>
      <c r="BC7"/>
    </row>
    <row r="8" spans="1:55" ht="29.25" hidden="1" customHeight="1">
      <c r="A8" s="807" t="s">
        <v>95</v>
      </c>
      <c r="B8" s="738"/>
      <c r="C8" s="738"/>
      <c r="D8" s="738"/>
      <c r="E8" s="738"/>
      <c r="F8" s="738"/>
      <c r="G8" s="739"/>
      <c r="H8" s="213"/>
      <c r="I8" s="269"/>
      <c r="J8" s="269"/>
      <c r="K8" s="269"/>
      <c r="L8" s="269"/>
      <c r="M8" s="269"/>
      <c r="N8" s="268"/>
      <c r="BA8"/>
      <c r="BB8"/>
      <c r="BC8"/>
    </row>
    <row r="9" spans="1:55" ht="29.25" hidden="1" customHeight="1">
      <c r="A9" s="807" t="s">
        <v>96</v>
      </c>
      <c r="B9" s="738"/>
      <c r="C9" s="738"/>
      <c r="D9" s="738"/>
      <c r="E9" s="738"/>
      <c r="F9" s="738"/>
      <c r="G9" s="739"/>
      <c r="H9" s="213"/>
      <c r="I9" s="269"/>
      <c r="J9" s="269"/>
      <c r="K9" s="269"/>
      <c r="L9" s="269"/>
      <c r="M9" s="269"/>
      <c r="N9" s="268"/>
      <c r="BA9"/>
      <c r="BB9"/>
      <c r="BC9"/>
    </row>
    <row r="10" spans="1:55" ht="29.25" hidden="1" customHeight="1">
      <c r="A10" s="808" t="s">
        <v>97</v>
      </c>
      <c r="B10" s="741"/>
      <c r="C10" s="741"/>
      <c r="D10" s="741"/>
      <c r="E10" s="741"/>
      <c r="F10" s="741"/>
      <c r="G10" s="742"/>
      <c r="H10" s="213" t="s">
        <v>6</v>
      </c>
      <c r="I10" s="269"/>
      <c r="J10" s="269"/>
      <c r="K10" s="269"/>
      <c r="L10" s="269"/>
      <c r="M10" s="269"/>
      <c r="N10" s="268"/>
      <c r="BA10" s="6"/>
      <c r="BB10" s="81"/>
    </row>
    <row r="11" spans="1:55" ht="29.25" hidden="1" customHeight="1">
      <c r="A11" s="808" t="s">
        <v>98</v>
      </c>
      <c r="B11" s="741"/>
      <c r="C11" s="741"/>
      <c r="D11" s="741"/>
      <c r="E11" s="741"/>
      <c r="F11" s="741"/>
      <c r="G11" s="742"/>
      <c r="H11" s="213" t="s">
        <v>6</v>
      </c>
      <c r="I11" s="269"/>
      <c r="J11" s="269"/>
      <c r="K11" s="269"/>
      <c r="L11" s="269"/>
      <c r="M11" s="269"/>
      <c r="N11" s="268"/>
      <c r="BA11" s="6"/>
      <c r="BB11" s="81"/>
    </row>
    <row r="12" spans="1:55" ht="29.25" hidden="1" customHeight="1">
      <c r="A12" s="807" t="s">
        <v>99</v>
      </c>
      <c r="B12" s="738"/>
      <c r="C12" s="738"/>
      <c r="D12" s="738"/>
      <c r="E12" s="738"/>
      <c r="F12" s="738"/>
      <c r="G12" s="739"/>
      <c r="H12" s="213" t="s">
        <v>6</v>
      </c>
      <c r="I12" s="269"/>
      <c r="J12" s="269"/>
      <c r="K12" s="269"/>
      <c r="L12" s="269"/>
      <c r="M12" s="269"/>
      <c r="N12" s="268"/>
      <c r="BA12" s="6"/>
      <c r="BB12" s="81"/>
    </row>
    <row r="13" spans="1:55" ht="29.25" hidden="1" customHeight="1">
      <c r="A13" s="807" t="s">
        <v>100</v>
      </c>
      <c r="B13" s="738"/>
      <c r="C13" s="738"/>
      <c r="D13" s="738"/>
      <c r="E13" s="738"/>
      <c r="F13" s="738"/>
      <c r="G13" s="739"/>
      <c r="H13" s="213" t="s">
        <v>6</v>
      </c>
      <c r="I13" s="269"/>
      <c r="J13" s="269"/>
      <c r="K13" s="269"/>
      <c r="L13" s="269"/>
      <c r="M13" s="269"/>
      <c r="N13" s="268"/>
      <c r="BA13" s="6"/>
      <c r="BB13" s="81"/>
    </row>
    <row r="14" spans="1:55" ht="29.25" hidden="1" customHeight="1">
      <c r="A14" s="807" t="s">
        <v>101</v>
      </c>
      <c r="B14" s="738"/>
      <c r="C14" s="738"/>
      <c r="D14" s="738"/>
      <c r="E14" s="738"/>
      <c r="F14" s="738"/>
      <c r="G14" s="739"/>
      <c r="H14" s="213"/>
      <c r="I14" s="269"/>
      <c r="J14" s="269"/>
      <c r="K14" s="269"/>
      <c r="L14" s="269"/>
      <c r="M14" s="269"/>
      <c r="N14" s="268"/>
      <c r="BA14" s="6"/>
      <c r="BB14" s="81"/>
    </row>
    <row r="15" spans="1:55" ht="29.25" hidden="1" customHeight="1">
      <c r="A15" s="808" t="s">
        <v>102</v>
      </c>
      <c r="B15" s="741"/>
      <c r="C15" s="741"/>
      <c r="D15" s="741"/>
      <c r="E15" s="741"/>
      <c r="F15" s="741"/>
      <c r="G15" s="742"/>
      <c r="H15" s="213" t="s">
        <v>6</v>
      </c>
      <c r="I15" s="269"/>
      <c r="J15" s="269"/>
      <c r="K15" s="269"/>
      <c r="L15" s="269"/>
      <c r="M15" s="269"/>
      <c r="N15" s="268"/>
      <c r="BA15" s="6"/>
      <c r="BB15" s="81"/>
    </row>
    <row r="16" spans="1:55" ht="29.25" hidden="1" customHeight="1">
      <c r="A16" s="808" t="s">
        <v>103</v>
      </c>
      <c r="B16" s="741"/>
      <c r="C16" s="741"/>
      <c r="D16" s="741"/>
      <c r="E16" s="741"/>
      <c r="F16" s="741"/>
      <c r="G16" s="742"/>
      <c r="H16" s="213" t="s">
        <v>6</v>
      </c>
      <c r="I16" s="269"/>
      <c r="J16" s="269"/>
      <c r="K16" s="269"/>
      <c r="L16" s="269"/>
      <c r="M16" s="269"/>
      <c r="N16" s="268"/>
      <c r="BA16" s="6"/>
      <c r="BB16" s="81"/>
    </row>
    <row r="17" spans="1:54" ht="29.25" hidden="1" customHeight="1">
      <c r="A17" s="272"/>
      <c r="B17" s="271"/>
      <c r="C17" s="271"/>
      <c r="D17" s="271"/>
      <c r="E17" s="271"/>
      <c r="F17" s="271"/>
      <c r="G17" s="270"/>
      <c r="H17" s="269"/>
      <c r="I17" s="269"/>
      <c r="J17" s="269"/>
      <c r="K17" s="269"/>
      <c r="L17" s="269"/>
      <c r="M17" s="269"/>
      <c r="N17" s="268"/>
      <c r="BA17" s="6"/>
      <c r="BB17" s="81"/>
    </row>
    <row r="18" spans="1:54" ht="51.75" customHeight="1">
      <c r="A18" s="816" t="s">
        <v>104</v>
      </c>
      <c r="B18" s="744"/>
      <c r="C18" s="744"/>
      <c r="D18" s="744"/>
      <c r="E18" s="744"/>
      <c r="F18" s="744"/>
      <c r="G18" s="744"/>
      <c r="H18" s="744"/>
      <c r="I18" s="744"/>
      <c r="J18" s="744"/>
      <c r="K18" s="744"/>
      <c r="L18" s="744"/>
      <c r="M18" s="744"/>
      <c r="N18" s="745"/>
      <c r="BA18" s="6"/>
      <c r="BB18" s="81"/>
    </row>
    <row r="19" spans="1:54" ht="26.25" customHeight="1">
      <c r="A19" s="817">
        <v>44</v>
      </c>
      <c r="B19" s="818" t="s">
        <v>328</v>
      </c>
      <c r="C19" s="819"/>
      <c r="D19" s="819"/>
      <c r="E19" s="819"/>
      <c r="F19" s="819"/>
      <c r="G19" s="819"/>
      <c r="H19" s="809" t="s">
        <v>28</v>
      </c>
      <c r="I19" s="809"/>
      <c r="J19" s="809"/>
      <c r="K19" s="810" t="s">
        <v>29</v>
      </c>
      <c r="L19" s="810"/>
      <c r="M19" s="810"/>
      <c r="N19" s="810"/>
      <c r="O19" s="24" t="str">
        <f>+H19</f>
        <v>APORTANTE DE LA EXPERIENCIA</v>
      </c>
      <c r="P19" s="24"/>
      <c r="Q19" s="24">
        <v>5</v>
      </c>
      <c r="R19" s="24"/>
      <c r="S19" s="24"/>
      <c r="T19" s="24"/>
      <c r="U19" s="24"/>
      <c r="V19" s="24"/>
    </row>
    <row r="20" spans="1:54" ht="38.25" customHeight="1">
      <c r="A20" s="817"/>
      <c r="B20" s="819"/>
      <c r="C20" s="819"/>
      <c r="D20" s="819"/>
      <c r="E20" s="819"/>
      <c r="F20" s="819"/>
      <c r="G20" s="819"/>
      <c r="H20" s="811" t="s">
        <v>30</v>
      </c>
      <c r="I20" s="811"/>
      <c r="J20" s="267" t="s">
        <v>31</v>
      </c>
      <c r="K20" s="821" t="s">
        <v>32</v>
      </c>
      <c r="L20" s="821"/>
      <c r="M20" s="821"/>
      <c r="N20" s="266" t="s">
        <v>33</v>
      </c>
      <c r="O20" s="24"/>
      <c r="P20" s="24"/>
      <c r="Q20" s="24" t="s">
        <v>27</v>
      </c>
      <c r="R20" s="24"/>
      <c r="S20" s="24"/>
      <c r="T20" s="24"/>
      <c r="U20" s="24"/>
      <c r="V20" s="24"/>
      <c r="BA20" s="119" t="s">
        <v>130</v>
      </c>
    </row>
    <row r="21" spans="1:54" ht="45" customHeight="1">
      <c r="A21" s="817"/>
      <c r="B21" s="819"/>
      <c r="C21" s="819"/>
      <c r="D21" s="819"/>
      <c r="E21" s="819"/>
      <c r="F21" s="819"/>
      <c r="G21" s="819"/>
      <c r="H21" s="822" t="s">
        <v>327</v>
      </c>
      <c r="I21" s="822"/>
      <c r="J21" s="262">
        <v>0.9</v>
      </c>
      <c r="K21" s="823" t="s">
        <v>34</v>
      </c>
      <c r="L21" s="823"/>
      <c r="M21" s="823"/>
      <c r="N21" s="262" t="s">
        <v>25</v>
      </c>
      <c r="O21" s="24" t="str">
        <f>+H21</f>
        <v>EMPRESAS GRUPO ROMERO SAS</v>
      </c>
      <c r="P21" s="24"/>
      <c r="Q21" s="24">
        <v>0</v>
      </c>
      <c r="R21" s="24"/>
      <c r="S21" s="24"/>
      <c r="T21" s="24"/>
      <c r="U21" s="24"/>
      <c r="V21" s="263" t="str">
        <f>+H21</f>
        <v>EMPRESAS GRUPO ROMERO SAS</v>
      </c>
      <c r="BA21" s="118"/>
    </row>
    <row r="22" spans="1:54" ht="53.25" customHeight="1">
      <c r="A22" s="817"/>
      <c r="B22" s="819"/>
      <c r="C22" s="819"/>
      <c r="D22" s="819"/>
      <c r="E22" s="819"/>
      <c r="F22" s="819"/>
      <c r="G22" s="819"/>
      <c r="H22" s="822" t="s">
        <v>326</v>
      </c>
      <c r="I22" s="822"/>
      <c r="J22" s="262">
        <v>0.1</v>
      </c>
      <c r="K22" s="823" t="s">
        <v>35</v>
      </c>
      <c r="L22" s="823"/>
      <c r="M22" s="823"/>
      <c r="N22" s="262" t="s">
        <v>25</v>
      </c>
      <c r="O22" s="24" t="str">
        <f>+H22</f>
        <v>CONSTRUCTORA AICOS SAS</v>
      </c>
      <c r="P22" s="24"/>
      <c r="Q22" s="24"/>
      <c r="R22" s="24"/>
      <c r="S22" s="24"/>
      <c r="T22" s="24"/>
      <c r="U22" s="24"/>
      <c r="V22" s="263" t="str">
        <f>+H22</f>
        <v>CONSTRUCTORA AICOS SAS</v>
      </c>
      <c r="BA22" s="118"/>
      <c r="BB22" s="2" t="s">
        <v>36</v>
      </c>
    </row>
    <row r="23" spans="1:54" ht="44.25" customHeight="1">
      <c r="A23" s="817"/>
      <c r="B23" s="819"/>
      <c r="C23" s="819"/>
      <c r="D23" s="819"/>
      <c r="E23" s="819"/>
      <c r="F23" s="819"/>
      <c r="G23" s="819"/>
      <c r="H23" s="822"/>
      <c r="I23" s="822"/>
      <c r="J23" s="262"/>
      <c r="K23" s="824" t="s">
        <v>37</v>
      </c>
      <c r="L23" s="824"/>
      <c r="M23" s="824"/>
      <c r="N23" s="262" t="s">
        <v>24</v>
      </c>
      <c r="O23" s="24">
        <f>+H23</f>
        <v>0</v>
      </c>
      <c r="P23" s="24"/>
      <c r="Q23" s="24" t="s">
        <v>38</v>
      </c>
      <c r="R23" s="24"/>
      <c r="S23" s="24"/>
      <c r="T23" s="24"/>
      <c r="U23" s="24"/>
      <c r="V23" s="263">
        <f>+H23</f>
        <v>0</v>
      </c>
      <c r="BA23" s="117"/>
    </row>
    <row r="24" spans="1:54" ht="20.100000000000001" customHeight="1">
      <c r="A24" s="817"/>
      <c r="B24" s="819"/>
      <c r="C24" s="819"/>
      <c r="D24" s="819"/>
      <c r="E24" s="819"/>
      <c r="F24" s="819"/>
      <c r="G24" s="819"/>
      <c r="H24" s="812"/>
      <c r="I24" s="812"/>
      <c r="J24" s="265"/>
      <c r="K24" s="813" t="s">
        <v>18</v>
      </c>
      <c r="L24" s="813"/>
      <c r="M24" s="813"/>
      <c r="N24" s="759" t="s">
        <v>26</v>
      </c>
      <c r="O24" s="24">
        <f>+H24</f>
        <v>0</v>
      </c>
      <c r="P24" s="24"/>
      <c r="Q24" s="24" t="s">
        <v>6</v>
      </c>
      <c r="R24" s="24"/>
      <c r="S24" s="24"/>
      <c r="T24" s="24"/>
      <c r="U24" s="24"/>
      <c r="V24" s="263">
        <f>+H24</f>
        <v>0</v>
      </c>
    </row>
    <row r="25" spans="1:54" ht="20.100000000000001" customHeight="1">
      <c r="A25" s="817"/>
      <c r="B25" s="819"/>
      <c r="C25" s="819"/>
      <c r="D25" s="819"/>
      <c r="E25" s="819"/>
      <c r="F25" s="819"/>
      <c r="G25" s="819"/>
      <c r="H25" s="814"/>
      <c r="I25" s="814"/>
      <c r="J25" s="264"/>
      <c r="K25" s="813"/>
      <c r="L25" s="813"/>
      <c r="M25" s="813"/>
      <c r="N25" s="760"/>
      <c r="O25" s="24">
        <f>+H25</f>
        <v>0</v>
      </c>
      <c r="P25" s="24"/>
      <c r="Q25" s="24" t="s">
        <v>26</v>
      </c>
      <c r="R25" s="24"/>
      <c r="S25" s="24"/>
      <c r="T25" s="24"/>
      <c r="U25" s="24"/>
      <c r="V25" s="263">
        <f>+H25</f>
        <v>0</v>
      </c>
    </row>
    <row r="26" spans="1:54" ht="23.25" customHeight="1">
      <c r="A26" s="817"/>
      <c r="B26" s="819"/>
      <c r="C26" s="819"/>
      <c r="D26" s="819"/>
      <c r="E26" s="819"/>
      <c r="F26" s="819"/>
      <c r="G26" s="819"/>
      <c r="H26" s="815" t="s">
        <v>39</v>
      </c>
      <c r="I26" s="815"/>
      <c r="J26" s="262">
        <f>+J21+J22+J23+J24+J25</f>
        <v>1</v>
      </c>
      <c r="K26" s="813"/>
      <c r="L26" s="813"/>
      <c r="M26" s="813"/>
      <c r="N26" s="550"/>
      <c r="O26" s="553"/>
      <c r="P26" s="553"/>
      <c r="Q26" s="553"/>
      <c r="R26" s="553"/>
      <c r="S26" s="553"/>
      <c r="T26" s="553"/>
      <c r="U26" s="24"/>
      <c r="V26" s="24"/>
      <c r="BA26" s="261">
        <v>0.5</v>
      </c>
      <c r="BB26" s="261"/>
    </row>
    <row r="27" spans="1:54" ht="110.25" customHeight="1">
      <c r="A27" s="260" t="s">
        <v>40</v>
      </c>
      <c r="B27" s="827" t="s">
        <v>121</v>
      </c>
      <c r="C27" s="726"/>
      <c r="D27" s="726"/>
      <c r="E27" s="726"/>
      <c r="F27" s="726"/>
      <c r="G27" s="727"/>
      <c r="H27" s="828" t="s">
        <v>87</v>
      </c>
      <c r="I27" s="729"/>
      <c r="J27" s="829">
        <v>684325699</v>
      </c>
      <c r="K27" s="731"/>
      <c r="L27" s="830">
        <f>J27/BB63</f>
        <v>526.40438384615379</v>
      </c>
      <c r="M27" s="733"/>
      <c r="N27" s="734"/>
      <c r="O27" s="24"/>
      <c r="P27" s="24"/>
      <c r="Q27" s="24"/>
      <c r="R27" s="24"/>
      <c r="S27" s="25"/>
      <c r="T27" s="24"/>
      <c r="U27" s="24"/>
      <c r="V27" s="24"/>
      <c r="BA27" s="259">
        <f>+L27*0.5</f>
        <v>263.2021919230769</v>
      </c>
      <c r="BB27" s="259"/>
    </row>
    <row r="28" spans="1:54" ht="23.25">
      <c r="A28" s="258"/>
      <c r="B28" s="257"/>
      <c r="C28" s="256"/>
      <c r="D28" s="256"/>
      <c r="E28" s="256"/>
      <c r="F28" s="255"/>
      <c r="G28" s="255"/>
      <c r="H28" s="254"/>
      <c r="I28" s="254"/>
      <c r="J28" s="254"/>
      <c r="K28" s="253"/>
      <c r="L28" s="252"/>
      <c r="M28" s="252"/>
      <c r="N28" s="252"/>
      <c r="S28" s="8"/>
      <c r="BA28" s="251" t="s">
        <v>74</v>
      </c>
      <c r="BB28" s="251" t="s">
        <v>75</v>
      </c>
    </row>
    <row r="29" spans="1:54" ht="23.25">
      <c r="A29" s="831" t="s">
        <v>41</v>
      </c>
      <c r="B29" s="831"/>
      <c r="C29" s="831"/>
      <c r="D29" s="831"/>
      <c r="E29" s="831"/>
      <c r="F29" s="831"/>
      <c r="G29" s="831"/>
      <c r="H29" s="831"/>
      <c r="I29" s="831"/>
      <c r="J29" s="831"/>
      <c r="K29" s="831"/>
      <c r="L29" s="831"/>
      <c r="M29" s="831"/>
      <c r="N29" s="831"/>
      <c r="BA29" s="215">
        <v>1990</v>
      </c>
      <c r="BB29" s="214">
        <v>41025</v>
      </c>
    </row>
    <row r="30" spans="1:54" ht="29.25" customHeight="1">
      <c r="A30" s="820" t="s">
        <v>42</v>
      </c>
      <c r="B30" s="820"/>
      <c r="C30" s="820"/>
      <c r="D30" s="820"/>
      <c r="E30" s="820"/>
      <c r="F30" s="820"/>
      <c r="G30" s="820"/>
      <c r="H30" s="820"/>
      <c r="I30" s="820"/>
      <c r="J30" s="820"/>
      <c r="K30" s="820"/>
      <c r="L30" s="820"/>
      <c r="M30" s="820"/>
      <c r="N30" s="820"/>
      <c r="BA30" s="215">
        <v>1991</v>
      </c>
      <c r="BB30" s="214">
        <v>51716</v>
      </c>
    </row>
    <row r="31" spans="1:54" ht="286.5" customHeight="1">
      <c r="A31" s="832" t="s">
        <v>133</v>
      </c>
      <c r="B31" s="832"/>
      <c r="C31" s="832"/>
      <c r="D31" s="832"/>
      <c r="E31" s="832"/>
      <c r="F31" s="832"/>
      <c r="G31" s="832"/>
      <c r="H31" s="833" t="s">
        <v>134</v>
      </c>
      <c r="I31" s="833"/>
      <c r="J31" s="833"/>
      <c r="K31" s="833"/>
      <c r="L31" s="833"/>
      <c r="M31" s="833"/>
      <c r="N31" s="833"/>
      <c r="S31" s="11"/>
      <c r="T31" s="560"/>
      <c r="BA31" s="215">
        <v>1993</v>
      </c>
      <c r="BB31" s="214">
        <v>81510</v>
      </c>
    </row>
    <row r="32" spans="1:54" s="302" customFormat="1" ht="63.75" customHeight="1" thickBot="1">
      <c r="A32" s="250" t="s">
        <v>119</v>
      </c>
      <c r="B32" s="250" t="s">
        <v>43</v>
      </c>
      <c r="C32" s="248" t="s">
        <v>44</v>
      </c>
      <c r="D32" s="248" t="s">
        <v>45</v>
      </c>
      <c r="E32" s="248" t="s">
        <v>46</v>
      </c>
      <c r="F32" s="249" t="s">
        <v>86</v>
      </c>
      <c r="G32" s="248" t="s">
        <v>47</v>
      </c>
      <c r="H32" s="248" t="s">
        <v>48</v>
      </c>
      <c r="I32" s="248" t="s">
        <v>79</v>
      </c>
      <c r="J32" s="248" t="s">
        <v>49</v>
      </c>
      <c r="K32" s="248" t="s">
        <v>50</v>
      </c>
      <c r="L32" s="248" t="s">
        <v>51</v>
      </c>
      <c r="M32" s="248" t="s">
        <v>52</v>
      </c>
      <c r="N32" s="248" t="s">
        <v>18</v>
      </c>
      <c r="O32" s="304"/>
      <c r="P32" s="304"/>
      <c r="Q32" s="303">
        <f>L27/2</f>
        <v>263.2021919230769</v>
      </c>
      <c r="R32" s="303" t="s">
        <v>53</v>
      </c>
      <c r="S32" s="296"/>
      <c r="T32" s="560"/>
      <c r="BA32" s="293">
        <v>1994</v>
      </c>
      <c r="BB32" s="292">
        <v>98700</v>
      </c>
    </row>
    <row r="33" spans="1:55" s="291" customFormat="1" ht="123.75" customHeight="1" thickTop="1" thickBot="1">
      <c r="A33" s="247"/>
      <c r="B33" s="246"/>
      <c r="C33" s="245">
        <v>445</v>
      </c>
      <c r="D33" s="244" t="s">
        <v>569</v>
      </c>
      <c r="E33" s="243" t="s">
        <v>567</v>
      </c>
      <c r="F33" s="299" t="s">
        <v>26</v>
      </c>
      <c r="G33" s="299" t="s">
        <v>26</v>
      </c>
      <c r="H33" s="242"/>
      <c r="I33" s="241"/>
      <c r="J33" s="240"/>
      <c r="K33" s="239"/>
      <c r="L33" s="238"/>
      <c r="M33" s="237"/>
      <c r="N33" s="299" t="s">
        <v>26</v>
      </c>
      <c r="O33" s="297"/>
      <c r="P33" s="297"/>
      <c r="Q33" s="298" t="str">
        <f>+IF(OR(N33="CUMPLE")*AND(M33&gt;=$Q$32),"CUMPLE","NO CUMPLE")</f>
        <v>NO CUMPLE</v>
      </c>
      <c r="R33" s="297"/>
      <c r="S33" s="296"/>
      <c r="U33" s="301">
        <v>2021</v>
      </c>
      <c r="V33" s="300">
        <v>908526</v>
      </c>
      <c r="BA33" s="293">
        <v>1995</v>
      </c>
      <c r="BB33" s="292">
        <v>118933.5</v>
      </c>
    </row>
    <row r="34" spans="1:55" s="291" customFormat="1" ht="180.75" customHeight="1" thickBot="1">
      <c r="A34" s="247"/>
      <c r="B34" s="246"/>
      <c r="C34" s="245">
        <v>3</v>
      </c>
      <c r="D34" s="244" t="s">
        <v>570</v>
      </c>
      <c r="E34" s="243" t="s">
        <v>568</v>
      </c>
      <c r="F34" s="299" t="s">
        <v>26</v>
      </c>
      <c r="G34" s="299" t="s">
        <v>26</v>
      </c>
      <c r="H34" s="242"/>
      <c r="I34" s="241"/>
      <c r="J34" s="240"/>
      <c r="K34" s="239"/>
      <c r="L34" s="238"/>
      <c r="M34" s="237"/>
      <c r="N34" s="299" t="s">
        <v>26</v>
      </c>
      <c r="O34" s="297"/>
      <c r="P34" s="297"/>
      <c r="Q34" s="298" t="str">
        <f>+IF(OR(N34="CUMPLE")*AND(M34&gt;=$Q$32),"CUMPLE","NO CUMPLE")</f>
        <v>NO CUMPLE</v>
      </c>
      <c r="R34" s="297"/>
      <c r="S34" s="296"/>
      <c r="U34" s="295">
        <v>2020</v>
      </c>
      <c r="V34" s="294">
        <v>877803</v>
      </c>
      <c r="BA34" s="293">
        <v>1996</v>
      </c>
      <c r="BB34" s="292">
        <v>142125</v>
      </c>
    </row>
    <row r="35" spans="1:55" ht="165.75" hidden="1" customHeight="1" thickBot="1">
      <c r="A35" s="247"/>
      <c r="B35" s="246"/>
      <c r="C35" s="245"/>
      <c r="D35" s="244"/>
      <c r="E35" s="243"/>
      <c r="F35" s="230"/>
      <c r="G35" s="230"/>
      <c r="H35" s="205"/>
      <c r="I35" s="241"/>
      <c r="J35" s="240"/>
      <c r="K35" s="239"/>
      <c r="L35" s="238"/>
      <c r="M35" s="237"/>
      <c r="N35" s="230"/>
      <c r="O35" s="4"/>
      <c r="P35" s="4"/>
      <c r="Q35" s="16"/>
      <c r="R35" s="4"/>
      <c r="S35" s="12"/>
      <c r="U35" s="17"/>
      <c r="V35" s="20"/>
      <c r="BA35" s="230" t="s">
        <v>6</v>
      </c>
      <c r="BB35" s="214"/>
    </row>
    <row r="36" spans="1:55" ht="132.75" hidden="1" customHeight="1" thickBot="1">
      <c r="A36" s="247"/>
      <c r="B36" s="246"/>
      <c r="C36" s="245"/>
      <c r="D36" s="244"/>
      <c r="E36" s="243"/>
      <c r="F36" s="230"/>
      <c r="G36" s="230"/>
      <c r="H36" s="242"/>
      <c r="I36" s="241"/>
      <c r="J36" s="240"/>
      <c r="K36" s="239"/>
      <c r="L36" s="238"/>
      <c r="M36" s="237"/>
      <c r="N36" s="230"/>
      <c r="O36" s="4"/>
      <c r="P36" s="4"/>
      <c r="Q36" s="16" t="str">
        <f>+IF(OR(N36="CUMPLE")*AND(M36&gt;=$Q$32),"CUMPLE","NO CUMPLE")</f>
        <v>NO CUMPLE</v>
      </c>
      <c r="R36" s="4"/>
      <c r="S36" s="12"/>
      <c r="U36" s="17">
        <v>2019</v>
      </c>
      <c r="V36" s="20">
        <v>828116</v>
      </c>
      <c r="BA36" s="215">
        <v>1997</v>
      </c>
      <c r="BB36" s="214">
        <v>172005</v>
      </c>
    </row>
    <row r="37" spans="1:55" ht="170.25" hidden="1" customHeight="1" thickBot="1">
      <c r="A37" s="247"/>
      <c r="B37" s="246"/>
      <c r="C37" s="245"/>
      <c r="D37" s="244"/>
      <c r="E37" s="243"/>
      <c r="F37" s="230"/>
      <c r="G37" s="230"/>
      <c r="H37" s="242"/>
      <c r="I37" s="241"/>
      <c r="J37" s="240"/>
      <c r="K37" s="239"/>
      <c r="L37" s="238"/>
      <c r="M37" s="237"/>
      <c r="N37" s="230"/>
      <c r="O37" s="4"/>
      <c r="P37" s="4"/>
      <c r="Q37" s="16" t="str">
        <f>+IF(OR(N37="CUMPLE")*AND(M37&gt;=$Q$32),"CUMPLE","NO CUMPLE")</f>
        <v>NO CUMPLE</v>
      </c>
      <c r="R37" s="4"/>
      <c r="S37" s="12"/>
      <c r="U37" s="17">
        <v>2018</v>
      </c>
      <c r="V37" s="20">
        <v>781242</v>
      </c>
      <c r="BA37" s="215">
        <v>1998</v>
      </c>
      <c r="BB37" s="214">
        <v>203826</v>
      </c>
    </row>
    <row r="38" spans="1:55" ht="141" hidden="1" customHeight="1" thickBot="1">
      <c r="A38" s="247"/>
      <c r="B38" s="246"/>
      <c r="C38" s="245"/>
      <c r="D38" s="244"/>
      <c r="E38" s="243"/>
      <c r="F38" s="230"/>
      <c r="G38" s="230"/>
      <c r="H38" s="242"/>
      <c r="I38" s="241"/>
      <c r="J38" s="240"/>
      <c r="K38" s="239"/>
      <c r="L38" s="238"/>
      <c r="M38" s="237"/>
      <c r="N38" s="230"/>
      <c r="O38" s="4"/>
      <c r="P38" s="4"/>
      <c r="Q38" s="16" t="str">
        <f>+IF(OR(N38="CUMPLE")*AND(M38&gt;=$Q$32),"CUMPLE","NO CUMPLE")</f>
        <v>NO CUMPLE</v>
      </c>
      <c r="R38" s="4"/>
      <c r="S38" s="12"/>
      <c r="U38" s="17">
        <v>2017</v>
      </c>
      <c r="V38" s="20">
        <v>737717</v>
      </c>
      <c r="BA38" s="215">
        <v>1999</v>
      </c>
      <c r="BB38" s="214">
        <v>236460</v>
      </c>
    </row>
    <row r="39" spans="1:55" ht="68.25" customHeight="1" thickBot="1">
      <c r="A39" s="718" t="s">
        <v>55</v>
      </c>
      <c r="B39" s="719"/>
      <c r="C39" s="719"/>
      <c r="D39" s="720"/>
      <c r="E39" s="825" t="s">
        <v>3</v>
      </c>
      <c r="F39" s="722"/>
      <c r="G39" s="722"/>
      <c r="H39" s="722"/>
      <c r="I39" s="722"/>
      <c r="J39" s="722"/>
      <c r="K39" s="722"/>
      <c r="L39" s="723"/>
      <c r="M39" s="825">
        <f>SUM(M33:M38)</f>
        <v>0</v>
      </c>
      <c r="N39" s="723"/>
      <c r="O39" s="4"/>
      <c r="P39" s="4"/>
      <c r="Q39" s="16"/>
      <c r="R39" s="4"/>
      <c r="S39" s="12"/>
      <c r="U39" s="17"/>
      <c r="V39" s="20"/>
      <c r="BA39" s="224">
        <v>2002</v>
      </c>
      <c r="BB39" s="223">
        <v>309000</v>
      </c>
    </row>
    <row r="40" spans="1:55" ht="68.25" customHeight="1" thickBot="1">
      <c r="A40" s="564"/>
      <c r="B40" s="565"/>
      <c r="C40" s="565"/>
      <c r="D40" s="566"/>
      <c r="E40" s="825" t="s">
        <v>65</v>
      </c>
      <c r="F40" s="722"/>
      <c r="G40" s="722"/>
      <c r="H40" s="722"/>
      <c r="I40" s="722"/>
      <c r="J40" s="722"/>
      <c r="K40" s="722"/>
      <c r="L40" s="723"/>
      <c r="M40" s="826" t="e">
        <f>AVERAGEIF(M33:M38,"&gt;0")</f>
        <v>#DIV/0!</v>
      </c>
      <c r="N40" s="826"/>
      <c r="O40" s="4"/>
      <c r="P40" s="4"/>
      <c r="Q40" s="16"/>
      <c r="R40" s="4"/>
      <c r="S40" s="12"/>
      <c r="U40" s="17"/>
      <c r="V40" s="20"/>
      <c r="BA40" s="224">
        <v>2003</v>
      </c>
      <c r="BB40" s="223">
        <v>332000</v>
      </c>
    </row>
    <row r="41" spans="1:55" ht="180.75" customHeight="1" thickBot="1">
      <c r="A41" s="834" t="s">
        <v>54</v>
      </c>
      <c r="B41" s="708"/>
      <c r="C41" s="236">
        <f>+BA27</f>
        <v>263.2021919230769</v>
      </c>
      <c r="D41" s="835"/>
      <c r="E41" s="710"/>
      <c r="F41" s="230" t="s">
        <v>26</v>
      </c>
      <c r="G41" s="230" t="str">
        <f t="shared" ref="G41:M41" si="0">+G34</f>
        <v>NO CUMPLE</v>
      </c>
      <c r="H41" s="235">
        <f t="shared" si="0"/>
        <v>0</v>
      </c>
      <c r="I41" s="234">
        <f t="shared" si="0"/>
        <v>0</v>
      </c>
      <c r="J41" s="234">
        <f t="shared" si="0"/>
        <v>0</v>
      </c>
      <c r="K41" s="233">
        <f t="shared" si="0"/>
        <v>0</v>
      </c>
      <c r="L41" s="232">
        <f t="shared" si="0"/>
        <v>0</v>
      </c>
      <c r="M41" s="231">
        <f t="shared" si="0"/>
        <v>0</v>
      </c>
      <c r="N41" s="230" t="str">
        <f>+IF(M41&gt;=C41,"CUMPLE","NO CUMPLE")</f>
        <v>NO CUMPLE</v>
      </c>
      <c r="O41" s="26"/>
      <c r="P41" s="4"/>
      <c r="Q41" s="16" t="str">
        <f>+IF(OR(N41="CUMPLE")*AND(M41&gt;=$Q$32),"CUMPLE","NO CUMPLE")</f>
        <v>NO CUMPLE</v>
      </c>
      <c r="R41" s="4"/>
      <c r="S41" s="12"/>
      <c r="U41" s="17">
        <v>2016</v>
      </c>
      <c r="V41" s="20">
        <v>689455</v>
      </c>
      <c r="BA41" s="224">
        <v>2004</v>
      </c>
      <c r="BB41" s="223">
        <v>358000</v>
      </c>
    </row>
    <row r="42" spans="1:55" ht="27" thickBot="1">
      <c r="A42" s="229"/>
      <c r="B42" s="229"/>
      <c r="C42" s="229"/>
      <c r="D42" s="229"/>
      <c r="E42" s="229"/>
      <c r="F42" s="229"/>
      <c r="G42" s="229"/>
      <c r="H42" s="229"/>
      <c r="I42" s="229"/>
      <c r="J42" s="229"/>
      <c r="K42" s="229"/>
      <c r="L42" s="229"/>
      <c r="M42" s="228"/>
      <c r="N42" s="225"/>
      <c r="O42" s="5"/>
      <c r="P42" s="4"/>
      <c r="Q42" s="4"/>
      <c r="R42" s="4"/>
      <c r="S42" s="4"/>
      <c r="U42" s="17">
        <v>2012</v>
      </c>
      <c r="V42" s="20">
        <v>566700</v>
      </c>
      <c r="BA42" s="224">
        <v>2005</v>
      </c>
      <c r="BB42" s="223">
        <v>381500</v>
      </c>
    </row>
    <row r="43" spans="1:55" ht="409.6" customHeight="1" thickBot="1">
      <c r="A43" s="836"/>
      <c r="B43" s="712"/>
      <c r="C43" s="712"/>
      <c r="D43" s="712"/>
      <c r="E43" s="712"/>
      <c r="F43" s="712"/>
      <c r="G43" s="712"/>
      <c r="H43" s="712"/>
      <c r="I43" s="712"/>
      <c r="J43" s="712"/>
      <c r="K43" s="712"/>
      <c r="L43" s="712"/>
      <c r="M43" s="712"/>
      <c r="N43" s="713"/>
      <c r="O43" s="5"/>
      <c r="P43" s="4"/>
      <c r="Q43" s="4"/>
      <c r="R43" s="4"/>
      <c r="S43" s="4"/>
      <c r="U43" s="17"/>
      <c r="V43" s="20"/>
      <c r="BA43" s="224"/>
      <c r="BB43" s="223"/>
    </row>
    <row r="44" spans="1:55" ht="39" customHeight="1" thickBot="1">
      <c r="A44" s="837" t="s">
        <v>109</v>
      </c>
      <c r="B44" s="837"/>
      <c r="C44" s="837"/>
      <c r="D44" s="837"/>
      <c r="E44" s="837"/>
      <c r="F44" s="837"/>
      <c r="G44" s="837"/>
      <c r="H44" s="837"/>
      <c r="I44" s="837"/>
      <c r="J44" s="837"/>
      <c r="K44" s="837"/>
      <c r="L44" s="838" t="s">
        <v>56</v>
      </c>
      <c r="M44" s="838"/>
      <c r="N44" s="838"/>
      <c r="U44" s="17">
        <v>2008</v>
      </c>
      <c r="V44" s="20">
        <v>461500</v>
      </c>
      <c r="BA44" s="224">
        <v>2006</v>
      </c>
      <c r="BB44" s="223">
        <v>408000</v>
      </c>
    </row>
    <row r="45" spans="1:55" ht="268.5" customHeight="1" thickBot="1">
      <c r="A45" s="839" t="s">
        <v>110</v>
      </c>
      <c r="B45" s="839"/>
      <c r="C45" s="839"/>
      <c r="D45" s="839"/>
      <c r="E45" s="839"/>
      <c r="F45" s="839"/>
      <c r="G45" s="839"/>
      <c r="H45" s="839"/>
      <c r="I45" s="839"/>
      <c r="J45" s="839"/>
      <c r="K45" s="839"/>
      <c r="L45" s="840" t="s">
        <v>6</v>
      </c>
      <c r="M45" s="840"/>
      <c r="N45" s="840"/>
      <c r="U45" s="17">
        <v>2007</v>
      </c>
      <c r="V45" s="20">
        <v>433700</v>
      </c>
      <c r="BA45" s="224">
        <v>2007</v>
      </c>
      <c r="BB45" s="223">
        <v>433700</v>
      </c>
      <c r="BC45" s="2" t="s">
        <v>108</v>
      </c>
    </row>
    <row r="46" spans="1:55" ht="18.75" thickBot="1">
      <c r="A46" s="227"/>
      <c r="B46" s="226"/>
      <c r="C46" s="226"/>
      <c r="D46" s="226"/>
      <c r="E46" s="226"/>
      <c r="F46" s="226"/>
      <c r="G46" s="226"/>
      <c r="H46" s="226"/>
      <c r="I46" s="226"/>
      <c r="J46" s="226"/>
      <c r="K46" s="226"/>
      <c r="L46" s="226"/>
      <c r="M46" s="226"/>
      <c r="N46" s="225"/>
      <c r="O46" s="5"/>
      <c r="P46" s="4"/>
      <c r="Q46" s="4"/>
      <c r="R46" s="4"/>
      <c r="S46" s="4"/>
      <c r="U46" s="17">
        <v>2009</v>
      </c>
      <c r="V46" s="20">
        <v>496900</v>
      </c>
      <c r="BA46" s="224">
        <v>2008</v>
      </c>
      <c r="BB46" s="223">
        <v>461500</v>
      </c>
    </row>
    <row r="47" spans="1:55" ht="26.25" customHeight="1" thickBot="1">
      <c r="A47" s="831" t="s">
        <v>106</v>
      </c>
      <c r="B47" s="831"/>
      <c r="C47" s="831"/>
      <c r="D47" s="831"/>
      <c r="E47" s="831"/>
      <c r="F47" s="831"/>
      <c r="G47" s="831"/>
      <c r="H47" s="831"/>
      <c r="I47" s="831"/>
      <c r="J47" s="831"/>
      <c r="K47" s="831"/>
      <c r="L47" s="831"/>
      <c r="M47" s="831"/>
      <c r="N47" s="831"/>
      <c r="O47" s="4"/>
      <c r="P47" s="4"/>
      <c r="Q47" s="4"/>
      <c r="R47" s="4"/>
      <c r="S47" s="4"/>
      <c r="U47" s="17">
        <v>2011</v>
      </c>
      <c r="V47" s="20">
        <v>535600</v>
      </c>
      <c r="BA47" s="224">
        <v>2009</v>
      </c>
      <c r="BB47" s="223">
        <v>496900</v>
      </c>
    </row>
    <row r="48" spans="1:55" ht="36.75" customHeight="1" thickBot="1">
      <c r="A48" s="841" t="s">
        <v>107</v>
      </c>
      <c r="B48" s="841"/>
      <c r="C48" s="841"/>
      <c r="D48" s="841"/>
      <c r="E48" s="841"/>
      <c r="F48" s="841"/>
      <c r="G48" s="841"/>
      <c r="H48" s="841"/>
      <c r="I48" s="841"/>
      <c r="J48" s="841"/>
      <c r="K48" s="841"/>
      <c r="L48" s="838" t="s">
        <v>56</v>
      </c>
      <c r="M48" s="838"/>
      <c r="N48" s="838"/>
      <c r="O48" s="4"/>
      <c r="P48" s="4"/>
      <c r="Q48" s="4"/>
      <c r="R48" s="4"/>
      <c r="S48" s="4"/>
      <c r="U48" s="17"/>
      <c r="V48" s="20"/>
      <c r="BA48" s="224">
        <v>2010</v>
      </c>
      <c r="BB48" s="223">
        <v>515000</v>
      </c>
    </row>
    <row r="49" spans="1:57" ht="135" customHeight="1" thickBot="1">
      <c r="A49" s="842" t="s">
        <v>111</v>
      </c>
      <c r="B49" s="842"/>
      <c r="C49" s="842"/>
      <c r="D49" s="842"/>
      <c r="E49" s="842"/>
      <c r="F49" s="842"/>
      <c r="G49" s="842"/>
      <c r="H49" s="842"/>
      <c r="I49" s="842"/>
      <c r="J49" s="842"/>
      <c r="K49" s="842"/>
      <c r="L49" s="843">
        <v>5</v>
      </c>
      <c r="M49" s="843"/>
      <c r="N49" s="843"/>
      <c r="O49" s="5"/>
      <c r="P49" s="4"/>
      <c r="Q49" s="4"/>
      <c r="R49" s="4"/>
      <c r="S49" s="4"/>
      <c r="U49" s="17">
        <v>2010</v>
      </c>
      <c r="V49" s="20">
        <v>515000</v>
      </c>
      <c r="BA49" s="215">
        <v>2011</v>
      </c>
      <c r="BB49" s="214">
        <v>535600</v>
      </c>
    </row>
    <row r="50" spans="1:57" ht="123" customHeight="1" thickBot="1">
      <c r="A50" s="842" t="s">
        <v>112</v>
      </c>
      <c r="B50" s="842"/>
      <c r="C50" s="842"/>
      <c r="D50" s="842"/>
      <c r="E50" s="842"/>
      <c r="F50" s="842"/>
      <c r="G50" s="842"/>
      <c r="H50" s="842"/>
      <c r="I50" s="842"/>
      <c r="J50" s="842"/>
      <c r="K50" s="842"/>
      <c r="L50" s="843">
        <v>5</v>
      </c>
      <c r="M50" s="843"/>
      <c r="N50" s="843"/>
      <c r="O50" s="5"/>
      <c r="P50" s="4"/>
      <c r="Q50" s="4"/>
      <c r="R50" s="4"/>
      <c r="S50" s="4"/>
      <c r="U50" s="17">
        <v>2010</v>
      </c>
      <c r="V50" s="20">
        <v>515000</v>
      </c>
      <c r="BA50" s="215">
        <v>2012</v>
      </c>
      <c r="BB50" s="214">
        <v>566700</v>
      </c>
    </row>
    <row r="51" spans="1:57" ht="30.75" thickBot="1">
      <c r="A51" s="219"/>
      <c r="B51" s="220"/>
      <c r="C51" s="219"/>
      <c r="D51" s="219"/>
      <c r="E51" s="219"/>
      <c r="F51" s="219"/>
      <c r="G51" s="219"/>
      <c r="H51" s="218"/>
      <c r="I51" s="218"/>
      <c r="J51" s="218"/>
      <c r="K51" s="217"/>
      <c r="L51" s="216"/>
      <c r="M51" s="216"/>
      <c r="N51" s="216"/>
      <c r="S51" s="8"/>
      <c r="U51" s="17">
        <v>2006</v>
      </c>
      <c r="V51" s="20">
        <v>408000</v>
      </c>
      <c r="BA51" s="215">
        <v>2013</v>
      </c>
      <c r="BB51" s="214">
        <v>589500</v>
      </c>
    </row>
    <row r="52" spans="1:57" ht="28.5" customHeight="1" thickBot="1">
      <c r="A52" s="831" t="s">
        <v>64</v>
      </c>
      <c r="B52" s="831"/>
      <c r="C52" s="831"/>
      <c r="D52" s="831"/>
      <c r="E52" s="831"/>
      <c r="F52" s="831"/>
      <c r="G52" s="831"/>
      <c r="H52" s="831"/>
      <c r="I52" s="831"/>
      <c r="J52" s="831"/>
      <c r="K52" s="831"/>
      <c r="L52" s="831"/>
      <c r="M52" s="831"/>
      <c r="N52" s="831"/>
      <c r="U52" s="17">
        <v>2005</v>
      </c>
      <c r="V52" s="20">
        <v>381500</v>
      </c>
      <c r="BA52" s="215">
        <v>2014</v>
      </c>
      <c r="BB52" s="214">
        <v>616000</v>
      </c>
    </row>
    <row r="53" spans="1:57" ht="51.75" customHeight="1" thickBot="1">
      <c r="A53" s="842" t="s">
        <v>113</v>
      </c>
      <c r="B53" s="842"/>
      <c r="C53" s="842"/>
      <c r="D53" s="842"/>
      <c r="E53" s="842"/>
      <c r="F53" s="842"/>
      <c r="G53" s="842"/>
      <c r="H53" s="842"/>
      <c r="I53" s="842"/>
      <c r="J53" s="842"/>
      <c r="K53" s="842"/>
      <c r="L53" s="838" t="s">
        <v>56</v>
      </c>
      <c r="M53" s="838"/>
      <c r="N53" s="838"/>
      <c r="O53" s="9"/>
      <c r="P53" s="10"/>
      <c r="U53" s="17">
        <v>2004</v>
      </c>
      <c r="V53" s="20">
        <v>358000</v>
      </c>
      <c r="BA53" s="215">
        <v>2015</v>
      </c>
      <c r="BB53" s="214">
        <v>644350</v>
      </c>
    </row>
    <row r="54" spans="1:57" ht="132.75" customHeight="1" thickBot="1">
      <c r="A54" s="842"/>
      <c r="B54" s="842"/>
      <c r="C54" s="842"/>
      <c r="D54" s="842"/>
      <c r="E54" s="842"/>
      <c r="F54" s="842"/>
      <c r="G54" s="842"/>
      <c r="H54" s="842"/>
      <c r="I54" s="842"/>
      <c r="J54" s="842"/>
      <c r="K54" s="842"/>
      <c r="L54" s="843">
        <v>1</v>
      </c>
      <c r="M54" s="843"/>
      <c r="N54" s="843"/>
      <c r="O54" s="9"/>
      <c r="P54" s="10"/>
      <c r="U54" s="17">
        <v>2003</v>
      </c>
      <c r="V54" s="20">
        <v>332000</v>
      </c>
      <c r="BA54" s="215">
        <v>2016</v>
      </c>
      <c r="BB54" s="214">
        <v>689455</v>
      </c>
    </row>
    <row r="55" spans="1:57" ht="36.75" customHeight="1" thickBot="1">
      <c r="A55" s="221"/>
      <c r="B55" s="222"/>
      <c r="C55" s="221"/>
      <c r="D55" s="221"/>
      <c r="E55" s="221"/>
      <c r="F55" s="221"/>
      <c r="G55" s="221"/>
      <c r="H55" s="221"/>
      <c r="I55" s="221"/>
      <c r="J55" s="221"/>
      <c r="K55" s="221"/>
      <c r="L55" s="221"/>
      <c r="M55" s="221"/>
      <c r="N55" s="221"/>
      <c r="O55" s="9"/>
      <c r="P55" s="10"/>
      <c r="U55" s="17">
        <v>2000</v>
      </c>
      <c r="V55" s="20">
        <v>260100</v>
      </c>
      <c r="BA55" s="215">
        <v>2017</v>
      </c>
      <c r="BB55" s="214">
        <v>737717</v>
      </c>
    </row>
    <row r="56" spans="1:57" ht="30.75" customHeight="1" thickBot="1">
      <c r="A56" s="831" t="s">
        <v>238</v>
      </c>
      <c r="B56" s="831"/>
      <c r="C56" s="831"/>
      <c r="D56" s="831"/>
      <c r="E56" s="831"/>
      <c r="F56" s="831"/>
      <c r="G56" s="831"/>
      <c r="H56" s="831"/>
      <c r="I56" s="831"/>
      <c r="J56" s="831"/>
      <c r="K56" s="831"/>
      <c r="L56" s="831"/>
      <c r="M56" s="831"/>
      <c r="N56" s="831"/>
      <c r="O56" s="9"/>
      <c r="P56" s="10"/>
      <c r="U56" s="17">
        <v>1999</v>
      </c>
      <c r="V56" s="20">
        <v>236438</v>
      </c>
      <c r="BA56" s="215">
        <v>2018</v>
      </c>
      <c r="BB56" s="214">
        <v>781242</v>
      </c>
      <c r="BD56" s="2" t="s">
        <v>68</v>
      </c>
      <c r="BE56" s="10" t="s">
        <v>69</v>
      </c>
    </row>
    <row r="57" spans="1:57" ht="33.75" customHeight="1" thickBot="1">
      <c r="A57" s="814" t="s">
        <v>57</v>
      </c>
      <c r="B57" s="814"/>
      <c r="C57" s="844" t="s">
        <v>58</v>
      </c>
      <c r="D57" s="844"/>
      <c r="E57" s="844"/>
      <c r="F57" s="844"/>
      <c r="G57" s="844"/>
      <c r="H57" s="844"/>
      <c r="I57" s="844"/>
      <c r="J57" s="844"/>
      <c r="K57" s="844"/>
      <c r="L57" s="843">
        <v>20</v>
      </c>
      <c r="M57" s="843"/>
      <c r="N57" s="843"/>
      <c r="O57" s="6"/>
      <c r="P57" s="10"/>
      <c r="U57" s="17">
        <v>1998</v>
      </c>
      <c r="V57" s="20">
        <v>203825</v>
      </c>
      <c r="BA57" s="215">
        <v>2019</v>
      </c>
      <c r="BB57" s="214">
        <v>828116</v>
      </c>
      <c r="BC57" s="49" t="str">
        <f>+H21</f>
        <v>EMPRESAS GRUPO ROMERO SAS</v>
      </c>
      <c r="BD57" s="2" t="s">
        <v>70</v>
      </c>
      <c r="BE57" s="2" t="s">
        <v>71</v>
      </c>
    </row>
    <row r="58" spans="1:57" ht="33.75" customHeight="1" thickBot="1">
      <c r="A58" s="814"/>
      <c r="B58" s="814"/>
      <c r="C58" s="844" t="s">
        <v>59</v>
      </c>
      <c r="D58" s="844"/>
      <c r="E58" s="844"/>
      <c r="F58" s="844"/>
      <c r="G58" s="844"/>
      <c r="H58" s="844"/>
      <c r="I58" s="844"/>
      <c r="J58" s="844"/>
      <c r="K58" s="844"/>
      <c r="L58" s="843"/>
      <c r="M58" s="843"/>
      <c r="N58" s="843"/>
      <c r="O58" s="6"/>
      <c r="P58" s="10"/>
      <c r="U58" s="17">
        <v>1997</v>
      </c>
      <c r="V58" s="20">
        <v>172005</v>
      </c>
      <c r="BA58" s="215">
        <v>2019</v>
      </c>
      <c r="BB58" s="214">
        <v>828116</v>
      </c>
      <c r="BC58" s="49" t="str">
        <f>+H22</f>
        <v>CONSTRUCTORA AICOS SAS</v>
      </c>
      <c r="BD58" s="50">
        <v>45180</v>
      </c>
      <c r="BE58" s="2" t="s">
        <v>71</v>
      </c>
    </row>
    <row r="59" spans="1:57" ht="31.5" customHeight="1" thickBot="1">
      <c r="A59" s="814"/>
      <c r="B59" s="814"/>
      <c r="C59" s="844" t="s">
        <v>60</v>
      </c>
      <c r="D59" s="844"/>
      <c r="E59" s="844"/>
      <c r="F59" s="844"/>
      <c r="G59" s="844"/>
      <c r="H59" s="844"/>
      <c r="I59" s="844"/>
      <c r="J59" s="844"/>
      <c r="K59" s="844"/>
      <c r="L59" s="843"/>
      <c r="M59" s="843"/>
      <c r="N59" s="843"/>
      <c r="O59" s="6"/>
      <c r="P59" s="10"/>
      <c r="U59" s="17">
        <v>1996</v>
      </c>
      <c r="V59" s="20">
        <v>142125</v>
      </c>
      <c r="BA59" s="215">
        <v>2020</v>
      </c>
      <c r="BB59" s="214">
        <v>877803</v>
      </c>
    </row>
    <row r="60" spans="1:57" ht="32.25" customHeight="1" thickBot="1">
      <c r="A60" s="814"/>
      <c r="B60" s="814"/>
      <c r="C60" s="844" t="s">
        <v>61</v>
      </c>
      <c r="D60" s="844"/>
      <c r="E60" s="844"/>
      <c r="F60" s="844"/>
      <c r="G60" s="844"/>
      <c r="H60" s="844"/>
      <c r="I60" s="844"/>
      <c r="J60" s="844"/>
      <c r="K60" s="844"/>
      <c r="L60" s="843"/>
      <c r="M60" s="843"/>
      <c r="N60" s="843"/>
      <c r="O60" s="6"/>
      <c r="P60" s="10"/>
      <c r="U60" s="17">
        <v>1995</v>
      </c>
      <c r="V60" s="20">
        <v>118934</v>
      </c>
      <c r="BA60" s="215">
        <v>2021</v>
      </c>
      <c r="BB60" s="214">
        <v>908526</v>
      </c>
    </row>
    <row r="61" spans="1:57" ht="30" customHeight="1" thickBot="1">
      <c r="A61" s="814" t="s">
        <v>62</v>
      </c>
      <c r="B61" s="814"/>
      <c r="C61" s="844" t="s">
        <v>124</v>
      </c>
      <c r="D61" s="844"/>
      <c r="E61" s="844"/>
      <c r="F61" s="844"/>
      <c r="G61" s="844"/>
      <c r="H61" s="844"/>
      <c r="I61" s="844"/>
      <c r="J61" s="844"/>
      <c r="K61" s="844"/>
      <c r="L61" s="843"/>
      <c r="M61" s="843"/>
      <c r="N61" s="843"/>
      <c r="O61" s="6"/>
      <c r="P61" s="10"/>
      <c r="U61" s="17">
        <v>1994</v>
      </c>
      <c r="V61" s="20">
        <v>98700</v>
      </c>
      <c r="BA61" s="215">
        <v>2022</v>
      </c>
      <c r="BB61" s="214">
        <v>1000000</v>
      </c>
    </row>
    <row r="62" spans="1:57" ht="30.75" thickBot="1">
      <c r="A62" s="219"/>
      <c r="B62" s="220"/>
      <c r="C62" s="219"/>
      <c r="D62" s="219"/>
      <c r="E62" s="219"/>
      <c r="F62" s="219"/>
      <c r="G62" s="219"/>
      <c r="H62" s="218"/>
      <c r="I62" s="218"/>
      <c r="J62" s="218"/>
      <c r="K62" s="217"/>
      <c r="L62" s="216"/>
      <c r="M62" s="216"/>
      <c r="N62" s="216"/>
      <c r="S62" s="8"/>
      <c r="U62" s="17">
        <v>2006</v>
      </c>
      <c r="V62" s="20">
        <v>408000</v>
      </c>
      <c r="BA62" s="215">
        <v>2023</v>
      </c>
      <c r="BB62" s="214">
        <v>1160000</v>
      </c>
    </row>
    <row r="63" spans="1:57" ht="28.5" customHeight="1" thickBot="1">
      <c r="A63" s="831" t="s">
        <v>118</v>
      </c>
      <c r="B63" s="831"/>
      <c r="C63" s="831"/>
      <c r="D63" s="831"/>
      <c r="E63" s="831"/>
      <c r="F63" s="831"/>
      <c r="G63" s="831"/>
      <c r="H63" s="831"/>
      <c r="I63" s="831"/>
      <c r="J63" s="831"/>
      <c r="K63" s="831"/>
      <c r="L63" s="831"/>
      <c r="M63" s="831"/>
      <c r="N63" s="831"/>
      <c r="U63" s="17">
        <v>2005</v>
      </c>
      <c r="V63" s="20">
        <v>381500</v>
      </c>
      <c r="BA63" s="215">
        <v>2024</v>
      </c>
      <c r="BB63" s="214">
        <v>1300000</v>
      </c>
    </row>
    <row r="64" spans="1:57" ht="63.75" customHeight="1" thickBot="1">
      <c r="A64" s="842" t="s">
        <v>114</v>
      </c>
      <c r="B64" s="842"/>
      <c r="C64" s="842"/>
      <c r="D64" s="842"/>
      <c r="E64" s="842"/>
      <c r="F64" s="842"/>
      <c r="G64" s="842"/>
      <c r="H64" s="842"/>
      <c r="I64" s="842"/>
      <c r="J64" s="842"/>
      <c r="K64" s="842"/>
      <c r="L64" s="838" t="s">
        <v>56</v>
      </c>
      <c r="M64" s="838"/>
      <c r="N64" s="838"/>
      <c r="O64" s="9"/>
      <c r="P64" s="10"/>
      <c r="U64" s="17">
        <v>2004</v>
      </c>
      <c r="V64" s="20">
        <v>358000</v>
      </c>
    </row>
    <row r="65" spans="1:22" ht="324" customHeight="1" thickBot="1">
      <c r="A65" s="842"/>
      <c r="B65" s="842"/>
      <c r="C65" s="842"/>
      <c r="D65" s="842"/>
      <c r="E65" s="842"/>
      <c r="F65" s="842"/>
      <c r="G65" s="842"/>
      <c r="H65" s="842"/>
      <c r="I65" s="842"/>
      <c r="J65" s="842"/>
      <c r="K65" s="842"/>
      <c r="L65" s="843">
        <v>1</v>
      </c>
      <c r="M65" s="843"/>
      <c r="N65" s="843"/>
      <c r="O65" s="9"/>
      <c r="P65" s="10"/>
      <c r="U65" s="17">
        <v>2003</v>
      </c>
      <c r="V65" s="20">
        <v>332000</v>
      </c>
    </row>
    <row r="66" spans="1:22" ht="30" customHeight="1" thickBot="1">
      <c r="A66" s="845"/>
      <c r="B66" s="845"/>
      <c r="C66" s="845"/>
      <c r="D66" s="845"/>
      <c r="E66" s="845"/>
      <c r="F66" s="845"/>
      <c r="G66" s="845"/>
      <c r="H66" s="845"/>
      <c r="I66" s="845"/>
      <c r="J66" s="845"/>
      <c r="K66" s="845"/>
      <c r="L66" s="845"/>
      <c r="M66" s="845"/>
      <c r="N66" s="845"/>
      <c r="O66" s="6"/>
      <c r="P66" s="10"/>
      <c r="U66" s="17">
        <v>1993</v>
      </c>
      <c r="V66" s="20">
        <v>81510</v>
      </c>
    </row>
    <row r="67" spans="1:22" ht="30" customHeight="1" thickBot="1">
      <c r="A67" s="831" t="s">
        <v>117</v>
      </c>
      <c r="B67" s="831"/>
      <c r="C67" s="831"/>
      <c r="D67" s="831"/>
      <c r="E67" s="831"/>
      <c r="F67" s="831"/>
      <c r="G67" s="831"/>
      <c r="H67" s="831"/>
      <c r="I67" s="831"/>
      <c r="J67" s="831"/>
      <c r="K67" s="831"/>
      <c r="L67" s="831"/>
      <c r="M67" s="831"/>
      <c r="N67" s="831"/>
      <c r="O67" s="6"/>
      <c r="P67" s="10"/>
      <c r="U67" s="17"/>
      <c r="V67" s="20"/>
    </row>
    <row r="68" spans="1:22" ht="30" customHeight="1" thickBot="1">
      <c r="A68" s="680" t="s">
        <v>115</v>
      </c>
      <c r="B68" s="703"/>
      <c r="C68" s="703"/>
      <c r="D68" s="703"/>
      <c r="E68" s="703"/>
      <c r="F68" s="703"/>
      <c r="G68" s="703"/>
      <c r="H68" s="703"/>
      <c r="I68" s="703"/>
      <c r="J68" s="703"/>
      <c r="K68" s="704"/>
      <c r="L68" s="683">
        <v>0.25</v>
      </c>
      <c r="M68" s="684"/>
      <c r="N68" s="685"/>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08"/>
      <c r="M72" s="609"/>
      <c r="N72" s="610"/>
      <c r="O72" s="6"/>
      <c r="P72" s="10"/>
      <c r="U72" s="17"/>
      <c r="V72" s="20"/>
    </row>
    <row r="73" spans="1:22" ht="30" customHeight="1" thickBot="1">
      <c r="A73" s="602"/>
      <c r="B73" s="603"/>
      <c r="C73" s="603"/>
      <c r="D73" s="603"/>
      <c r="E73" s="603"/>
      <c r="F73" s="603"/>
      <c r="G73" s="603"/>
      <c r="H73" s="603"/>
      <c r="I73" s="603"/>
      <c r="J73" s="603"/>
      <c r="K73" s="604"/>
      <c r="L73" s="611"/>
      <c r="M73" s="612"/>
      <c r="N73" s="613"/>
      <c r="O73" s="6"/>
      <c r="P73" s="10"/>
      <c r="U73" s="17"/>
      <c r="V73" s="20"/>
    </row>
    <row r="74" spans="1:22" ht="30" customHeight="1" thickBot="1">
      <c r="A74" s="845"/>
      <c r="B74" s="845"/>
      <c r="C74" s="845"/>
      <c r="D74" s="845"/>
      <c r="E74" s="845"/>
      <c r="F74" s="845"/>
      <c r="G74" s="845"/>
      <c r="H74" s="845"/>
      <c r="I74" s="845"/>
      <c r="J74" s="845"/>
      <c r="K74" s="845"/>
      <c r="L74" s="845"/>
      <c r="M74" s="845"/>
      <c r="N74" s="845"/>
      <c r="O74" s="6"/>
      <c r="P74" s="10"/>
      <c r="U74" s="17"/>
      <c r="V74" s="20"/>
    </row>
    <row r="75" spans="1:22" ht="30" customHeight="1" thickBot="1">
      <c r="A75" s="831" t="s">
        <v>67</v>
      </c>
      <c r="B75" s="831"/>
      <c r="C75" s="831"/>
      <c r="D75" s="831"/>
      <c r="E75" s="831"/>
      <c r="F75" s="831"/>
      <c r="G75" s="831"/>
      <c r="H75" s="831"/>
      <c r="I75" s="831"/>
      <c r="J75" s="831"/>
      <c r="K75" s="831"/>
      <c r="L75" s="831"/>
      <c r="M75" s="831"/>
      <c r="N75" s="831"/>
      <c r="O75" s="6"/>
      <c r="P75" s="10"/>
      <c r="U75" s="17"/>
      <c r="V75" s="20"/>
    </row>
    <row r="76" spans="1:22" s="10" customFormat="1" ht="30" customHeight="1" thickBot="1">
      <c r="A76" s="680" t="s">
        <v>116</v>
      </c>
      <c r="B76" s="681"/>
      <c r="C76" s="681"/>
      <c r="D76" s="681"/>
      <c r="E76" s="681"/>
      <c r="F76" s="681"/>
      <c r="G76" s="681"/>
      <c r="H76" s="681"/>
      <c r="I76" s="681"/>
      <c r="J76" s="681"/>
      <c r="K76" s="682"/>
      <c r="L76" s="683">
        <v>0.25</v>
      </c>
      <c r="M76" s="684"/>
      <c r="N76" s="685"/>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27"/>
      <c r="B80" s="628"/>
      <c r="C80" s="628"/>
      <c r="D80" s="628"/>
      <c r="E80" s="628"/>
      <c r="F80" s="628"/>
      <c r="G80" s="628"/>
      <c r="H80" s="628"/>
      <c r="I80" s="628"/>
      <c r="J80" s="628"/>
      <c r="K80" s="629"/>
      <c r="L80" s="608"/>
      <c r="M80" s="609"/>
      <c r="N80" s="610"/>
      <c r="O80" s="6"/>
      <c r="U80" s="27"/>
      <c r="V80" s="28"/>
    </row>
    <row r="81" spans="1:22" s="10" customFormat="1" ht="30" customHeight="1" thickBot="1">
      <c r="A81" s="630"/>
      <c r="B81" s="631"/>
      <c r="C81" s="631"/>
      <c r="D81" s="631"/>
      <c r="E81" s="631"/>
      <c r="F81" s="631"/>
      <c r="G81" s="631"/>
      <c r="H81" s="631"/>
      <c r="I81" s="631"/>
      <c r="J81" s="631"/>
      <c r="K81" s="632"/>
      <c r="L81" s="611"/>
      <c r="M81" s="612"/>
      <c r="N81" s="613"/>
      <c r="O81" s="6"/>
      <c r="U81" s="27"/>
      <c r="V81" s="28"/>
    </row>
    <row r="82" spans="1:22" s="10" customFormat="1" ht="30" customHeight="1" thickBot="1">
      <c r="A82" s="845"/>
      <c r="B82" s="845"/>
      <c r="C82" s="845"/>
      <c r="D82" s="845"/>
      <c r="E82" s="845"/>
      <c r="F82" s="845"/>
      <c r="G82" s="845"/>
      <c r="H82" s="845"/>
      <c r="I82" s="845"/>
      <c r="J82" s="845"/>
      <c r="K82" s="845"/>
      <c r="L82" s="845"/>
      <c r="M82" s="845"/>
      <c r="N82" s="845"/>
      <c r="O82" s="6"/>
      <c r="U82" s="27"/>
      <c r="V82" s="28"/>
    </row>
    <row r="83" spans="1:22" ht="21" thickBot="1">
      <c r="A83" s="846" t="s">
        <v>17</v>
      </c>
      <c r="B83" s="846"/>
      <c r="C83" s="846"/>
      <c r="D83" s="846"/>
      <c r="E83" s="846"/>
      <c r="F83" s="846"/>
      <c r="G83" s="846"/>
      <c r="H83" s="847" t="s">
        <v>6</v>
      </c>
      <c r="I83" s="847"/>
      <c r="J83" s="847"/>
      <c r="K83" s="847"/>
      <c r="L83" s="848">
        <f>+L65+L57+L54+L50+L49+L68+L76</f>
        <v>32.5</v>
      </c>
      <c r="M83" s="848"/>
      <c r="N83" s="848"/>
      <c r="O83" s="6"/>
      <c r="P83" s="10"/>
      <c r="U83" s="17">
        <v>1992</v>
      </c>
      <c r="V83" s="20">
        <v>65190</v>
      </c>
    </row>
    <row r="84" spans="1:22" ht="25.5" customHeight="1" thickBot="1">
      <c r="A84" s="691" t="s">
        <v>66</v>
      </c>
      <c r="B84" s="692"/>
      <c r="C84" s="692"/>
      <c r="D84" s="692"/>
      <c r="E84" s="692"/>
      <c r="F84" s="692"/>
      <c r="G84" s="692"/>
      <c r="H84" s="692"/>
      <c r="I84" s="692"/>
      <c r="J84" s="692"/>
      <c r="K84" s="692"/>
      <c r="L84" s="692"/>
      <c r="M84" s="692"/>
      <c r="N84" s="616"/>
      <c r="O84" s="6"/>
      <c r="P84" s="10"/>
      <c r="U84" s="17">
        <v>1991</v>
      </c>
      <c r="V84" s="20">
        <v>51720</v>
      </c>
    </row>
    <row r="85" spans="1:22" ht="195" customHeight="1" thickBot="1">
      <c r="A85" s="660" t="s">
        <v>585</v>
      </c>
      <c r="B85" s="661"/>
      <c r="C85" s="661"/>
      <c r="D85" s="661"/>
      <c r="E85" s="661"/>
      <c r="F85" s="661"/>
      <c r="G85" s="661"/>
      <c r="H85" s="661"/>
      <c r="I85" s="661"/>
      <c r="J85" s="661"/>
      <c r="K85" s="661"/>
      <c r="L85" s="661"/>
      <c r="M85" s="661"/>
      <c r="N85" s="662"/>
      <c r="O85" s="6"/>
      <c r="P85" s="10"/>
      <c r="U85" s="21">
        <v>1990</v>
      </c>
      <c r="V85" s="22">
        <v>41025</v>
      </c>
    </row>
    <row r="86" spans="1:22">
      <c r="A86" s="3"/>
      <c r="C86" s="14"/>
      <c r="O86" s="6"/>
      <c r="P86" s="10"/>
    </row>
    <row r="87" spans="1:22" ht="78" customHeight="1">
      <c r="A87" s="850" t="s">
        <v>81</v>
      </c>
      <c r="B87" s="694"/>
      <c r="C87" s="694"/>
      <c r="D87" s="694"/>
      <c r="E87" s="695"/>
      <c r="F87" s="851"/>
      <c r="G87" s="673"/>
      <c r="H87" s="673"/>
      <c r="I87" s="673"/>
      <c r="J87" s="673"/>
      <c r="K87" s="673"/>
      <c r="L87" s="673"/>
      <c r="M87" s="673"/>
      <c r="N87" s="674"/>
      <c r="O87" s="6"/>
      <c r="P87" s="10"/>
    </row>
    <row r="88" spans="1:22" ht="159" customHeight="1">
      <c r="A88" s="852" t="s">
        <v>123</v>
      </c>
      <c r="B88" s="852"/>
      <c r="C88" s="852"/>
      <c r="D88" s="852"/>
      <c r="E88" s="852"/>
      <c r="F88" s="853" t="s">
        <v>82</v>
      </c>
      <c r="G88" s="853"/>
      <c r="H88" s="853"/>
      <c r="I88" s="853"/>
      <c r="J88" s="853"/>
      <c r="K88" s="853"/>
      <c r="L88" s="853"/>
      <c r="M88" s="853"/>
      <c r="N88" s="853"/>
      <c r="O88" s="6"/>
      <c r="P88" s="10"/>
    </row>
    <row r="89" spans="1:22" ht="213" customHeight="1">
      <c r="A89" s="856"/>
      <c r="B89" s="670"/>
      <c r="C89" s="670"/>
      <c r="D89" s="670"/>
      <c r="E89" s="671"/>
      <c r="F89" s="851"/>
      <c r="G89" s="673"/>
      <c r="H89" s="673"/>
      <c r="I89" s="673"/>
      <c r="J89" s="673"/>
      <c r="K89" s="673"/>
      <c r="L89" s="673"/>
      <c r="M89" s="674"/>
      <c r="N89" s="213" t="s">
        <v>6</v>
      </c>
      <c r="O89" s="6"/>
      <c r="P89" s="10"/>
    </row>
    <row r="90" spans="1:22" ht="156.75" customHeight="1">
      <c r="A90" s="643" t="s">
        <v>83</v>
      </c>
      <c r="B90" s="675"/>
      <c r="C90" s="675"/>
      <c r="D90" s="675"/>
      <c r="E90" s="675"/>
      <c r="F90" s="675"/>
      <c r="G90" s="675"/>
      <c r="H90" s="675"/>
      <c r="I90" s="60"/>
      <c r="J90" s="60"/>
      <c r="K90" s="60"/>
      <c r="L90" s="60"/>
      <c r="M90" s="60"/>
      <c r="N90" s="60"/>
      <c r="O90" s="6"/>
      <c r="P90" s="10"/>
    </row>
    <row r="91" spans="1:22" s="77" customFormat="1" ht="66.75" customHeight="1">
      <c r="A91" s="212"/>
      <c r="B91" s="857" t="s">
        <v>141</v>
      </c>
      <c r="C91" s="677"/>
      <c r="D91" s="678"/>
      <c r="E91" s="211" t="s">
        <v>88</v>
      </c>
      <c r="F91" s="210" t="s">
        <v>89</v>
      </c>
      <c r="G91" s="209" t="s">
        <v>105</v>
      </c>
      <c r="H91" s="202"/>
      <c r="I91" s="648"/>
      <c r="J91" s="648"/>
      <c r="K91" s="648"/>
      <c r="L91" s="648"/>
      <c r="M91" s="648"/>
      <c r="N91" s="648"/>
      <c r="O91" s="76"/>
    </row>
    <row r="92" spans="1:22" ht="46.5" customHeight="1">
      <c r="A92" s="207">
        <v>1</v>
      </c>
      <c r="B92" s="849" t="s">
        <v>136</v>
      </c>
      <c r="C92" s="849"/>
      <c r="D92" s="849"/>
      <c r="E92" s="208">
        <v>16065000</v>
      </c>
      <c r="F92" s="208">
        <v>16065000</v>
      </c>
      <c r="G92" s="205" t="str">
        <f>+IF(F92&gt;E92, "CAUSAL DE RECHAZO M", "CUMPLE")</f>
        <v>CUMPLE</v>
      </c>
      <c r="H92" s="204" t="s">
        <v>6</v>
      </c>
      <c r="O92" s="6"/>
      <c r="P92" s="10"/>
    </row>
    <row r="93" spans="1:22" ht="57.75" customHeight="1">
      <c r="A93" s="207">
        <v>2</v>
      </c>
      <c r="B93" s="849" t="s">
        <v>137</v>
      </c>
      <c r="C93" s="849"/>
      <c r="D93" s="849"/>
      <c r="E93" s="208">
        <v>376740000</v>
      </c>
      <c r="F93" s="208">
        <v>376740000</v>
      </c>
      <c r="G93" s="205" t="str">
        <f>+IF(F93&gt;E93, "CAUSAL DE RECHAZO M", "CUMPLE")</f>
        <v>CUMPLE</v>
      </c>
      <c r="H93" s="204" t="s">
        <v>6</v>
      </c>
      <c r="N93" s="7"/>
      <c r="O93" s="10"/>
      <c r="P93" s="10"/>
    </row>
    <row r="94" spans="1:22" ht="39" customHeight="1">
      <c r="A94" s="207">
        <v>3</v>
      </c>
      <c r="B94" s="849" t="s">
        <v>138</v>
      </c>
      <c r="C94" s="849"/>
      <c r="D94" s="849"/>
      <c r="E94" s="208">
        <v>105000000</v>
      </c>
      <c r="F94" s="208">
        <v>105000000</v>
      </c>
      <c r="G94" s="205" t="str">
        <f>+IF(F94&gt;E94, "CAUSAL DE RECHAZO M", "CUMPLE")</f>
        <v>CUMPLE</v>
      </c>
      <c r="H94" s="204" t="s">
        <v>6</v>
      </c>
    </row>
    <row r="95" spans="1:22" ht="39" customHeight="1">
      <c r="A95" s="207">
        <v>4</v>
      </c>
      <c r="B95" s="649" t="s">
        <v>140</v>
      </c>
      <c r="C95" s="650"/>
      <c r="D95" s="651"/>
      <c r="E95" s="208">
        <v>77258613</v>
      </c>
      <c r="F95" s="208">
        <v>77258613</v>
      </c>
      <c r="G95" s="205" t="str">
        <f>+IF(F95&gt;E95, "CAUSAL DE RECHAZO M", "CUMPLE")</f>
        <v>CUMPLE</v>
      </c>
      <c r="H95" s="204" t="s">
        <v>6</v>
      </c>
    </row>
    <row r="96" spans="1:22" ht="46.5" customHeight="1">
      <c r="A96" s="207">
        <v>5</v>
      </c>
      <c r="B96" s="854" t="s">
        <v>84</v>
      </c>
      <c r="C96" s="854"/>
      <c r="D96" s="854"/>
      <c r="E96" s="206">
        <v>684325699</v>
      </c>
      <c r="F96" s="206">
        <v>684325699</v>
      </c>
      <c r="G96" s="205" t="str">
        <f>+IF(F96&gt;E96, "CAUSAL DE RECHAZO L", "CUMPLE")</f>
        <v>CUMPLE</v>
      </c>
      <c r="H96" s="204" t="s">
        <v>6</v>
      </c>
    </row>
    <row r="97" spans="2:8" ht="99" customHeight="1">
      <c r="E97" s="855" t="s">
        <v>90</v>
      </c>
      <c r="F97" s="855"/>
      <c r="G97" s="855"/>
      <c r="H97" s="204" t="s">
        <v>6</v>
      </c>
    </row>
    <row r="99" spans="2:8" ht="27.75">
      <c r="B99" s="130" t="s">
        <v>139</v>
      </c>
    </row>
    <row r="103" spans="2:8">
      <c r="C103" s="13"/>
    </row>
    <row r="104" spans="2:8">
      <c r="C104" s="13"/>
    </row>
    <row r="106" spans="2:8">
      <c r="C106" s="13"/>
    </row>
    <row r="108" spans="2:8">
      <c r="C108" s="13"/>
    </row>
    <row r="119" ht="4.5" customHeight="1"/>
  </sheetData>
  <mergeCells count="109">
    <mergeCell ref="B93:D93"/>
    <mergeCell ref="B94:D94"/>
    <mergeCell ref="B95:D95"/>
    <mergeCell ref="B96:D96"/>
    <mergeCell ref="E97:G97"/>
    <mergeCell ref="A89:E89"/>
    <mergeCell ref="F89:M89"/>
    <mergeCell ref="A90:H90"/>
    <mergeCell ref="B91:D91"/>
    <mergeCell ref="I91:N91"/>
    <mergeCell ref="A76:K81"/>
    <mergeCell ref="L76:N81"/>
    <mergeCell ref="A82:N82"/>
    <mergeCell ref="A83:G83"/>
    <mergeCell ref="H83:K83"/>
    <mergeCell ref="L83:N83"/>
    <mergeCell ref="B92:D92"/>
    <mergeCell ref="A84:N84"/>
    <mergeCell ref="A85:N85"/>
    <mergeCell ref="A87:E87"/>
    <mergeCell ref="F87:N87"/>
    <mergeCell ref="A88:E88"/>
    <mergeCell ref="F88:N88"/>
    <mergeCell ref="A64:K65"/>
    <mergeCell ref="L64:N64"/>
    <mergeCell ref="L65:N65"/>
    <mergeCell ref="A66:N66"/>
    <mergeCell ref="A67:N67"/>
    <mergeCell ref="A68:K73"/>
    <mergeCell ref="L68:N73"/>
    <mergeCell ref="A74:N74"/>
    <mergeCell ref="A75:N75"/>
    <mergeCell ref="A57:B60"/>
    <mergeCell ref="C57:K57"/>
    <mergeCell ref="L57:N61"/>
    <mergeCell ref="C58:K58"/>
    <mergeCell ref="C59:K59"/>
    <mergeCell ref="C60:K60"/>
    <mergeCell ref="A61:B61"/>
    <mergeCell ref="C61:K61"/>
    <mergeCell ref="A63:N63"/>
    <mergeCell ref="A49:K49"/>
    <mergeCell ref="L49:N49"/>
    <mergeCell ref="A50:K50"/>
    <mergeCell ref="L50:N50"/>
    <mergeCell ref="A52:N52"/>
    <mergeCell ref="A53:K54"/>
    <mergeCell ref="L53:N53"/>
    <mergeCell ref="L54:N54"/>
    <mergeCell ref="A56:N56"/>
    <mergeCell ref="A41:B41"/>
    <mergeCell ref="D41:E41"/>
    <mergeCell ref="A43:N43"/>
    <mergeCell ref="A44:K44"/>
    <mergeCell ref="L44:N44"/>
    <mergeCell ref="A45:K45"/>
    <mergeCell ref="L45:N45"/>
    <mergeCell ref="A47:N47"/>
    <mergeCell ref="A48:K48"/>
    <mergeCell ref="L48:N48"/>
    <mergeCell ref="A39:D40"/>
    <mergeCell ref="E39:L39"/>
    <mergeCell ref="M39:N39"/>
    <mergeCell ref="E40:L40"/>
    <mergeCell ref="M40:N40"/>
    <mergeCell ref="B27:G27"/>
    <mergeCell ref="H27:I27"/>
    <mergeCell ref="J27:K27"/>
    <mergeCell ref="L27:N27"/>
    <mergeCell ref="A29:N29"/>
    <mergeCell ref="A31:G31"/>
    <mergeCell ref="H31:N31"/>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10:G10"/>
    <mergeCell ref="A11:G11"/>
    <mergeCell ref="A12:G12"/>
    <mergeCell ref="H19:J19"/>
    <mergeCell ref="K19:N19"/>
    <mergeCell ref="H20:I20"/>
    <mergeCell ref="H24:I24"/>
    <mergeCell ref="K24:M26"/>
    <mergeCell ref="N24:N26"/>
    <mergeCell ref="H25:I25"/>
    <mergeCell ref="H26:I26"/>
    <mergeCell ref="A1:N1"/>
    <mergeCell ref="A2:N2"/>
    <mergeCell ref="A3:N3"/>
    <mergeCell ref="A4:G4"/>
    <mergeCell ref="A5:G5"/>
    <mergeCell ref="A6:G6"/>
    <mergeCell ref="A7:G7"/>
    <mergeCell ref="A8:G8"/>
    <mergeCell ref="A9:G9"/>
  </mergeCells>
  <conditionalFormatting sqref="H83:K83">
    <cfRule type="containsText" dxfId="379" priority="63" operator="containsText" text="SUBSANAR">
      <formula>NOT(ISERROR(SEARCH("SUBSANAR",H83)))</formula>
    </cfRule>
  </conditionalFormatting>
  <conditionalFormatting sqref="H83:L83 N42:O42 H4:H16 O43">
    <cfRule type="cellIs" dxfId="378" priority="75" operator="equal">
      <formula>"NO CUMPLE"</formula>
    </cfRule>
    <cfRule type="cellIs" dxfId="377" priority="76" operator="equal">
      <formula>"CUMPLE"</formula>
    </cfRule>
    <cfRule type="cellIs" dxfId="376" priority="77" operator="equal">
      <formula>100</formula>
    </cfRule>
  </conditionalFormatting>
  <conditionalFormatting sqref="L45">
    <cfRule type="cellIs" dxfId="375" priority="81" operator="equal">
      <formula>"NO CUMPLE"</formula>
    </cfRule>
    <cfRule type="cellIs" dxfId="374" priority="82" operator="equal">
      <formula>"CUMPLE"</formula>
    </cfRule>
    <cfRule type="cellIs" dxfId="373" priority="83" operator="equal">
      <formula>100</formula>
    </cfRule>
  </conditionalFormatting>
  <conditionalFormatting sqref="L49:L50">
    <cfRule type="cellIs" dxfId="372" priority="87" operator="equal">
      <formula>"NO CUMPLE"</formula>
    </cfRule>
    <cfRule type="cellIs" dxfId="371" priority="88" operator="equal">
      <formula>"CUMPLE"</formula>
    </cfRule>
    <cfRule type="cellIs" dxfId="370" priority="89" operator="equal">
      <formula>100</formula>
    </cfRule>
  </conditionalFormatting>
  <conditionalFormatting sqref="L54">
    <cfRule type="cellIs" dxfId="369" priority="67" operator="equal">
      <formula>"NO CUMPLE"</formula>
    </cfRule>
    <cfRule type="cellIs" dxfId="368" priority="68" operator="equal">
      <formula>"CUMPLE"</formula>
    </cfRule>
    <cfRule type="cellIs" dxfId="367" priority="69" operator="equal">
      <formula>100</formula>
    </cfRule>
  </conditionalFormatting>
  <conditionalFormatting sqref="L57">
    <cfRule type="cellIs" dxfId="366" priority="78" operator="equal">
      <formula>"NO CUMPLE"</formula>
    </cfRule>
    <cfRule type="cellIs" dxfId="365" priority="79" operator="equal">
      <formula>"CUMPLE"</formula>
    </cfRule>
    <cfRule type="cellIs" dxfId="364" priority="80" operator="equal">
      <formula>100</formula>
    </cfRule>
  </conditionalFormatting>
  <conditionalFormatting sqref="L65">
    <cfRule type="cellIs" dxfId="363" priority="64" operator="equal">
      <formula>"NO CUMPLE"</formula>
    </cfRule>
    <cfRule type="cellIs" dxfId="362" priority="65" operator="equal">
      <formula>"CUMPLE"</formula>
    </cfRule>
    <cfRule type="cellIs" dxfId="361" priority="66" operator="equal">
      <formula>100</formula>
    </cfRule>
  </conditionalFormatting>
  <conditionalFormatting sqref="N21:N23">
    <cfRule type="cellIs" dxfId="360" priority="70" operator="equal">
      <formula>"NO"</formula>
    </cfRule>
    <cfRule type="cellIs" dxfId="359" priority="71" operator="equal">
      <formula>"SI"</formula>
    </cfRule>
  </conditionalFormatting>
  <conditionalFormatting sqref="N24">
    <cfRule type="cellIs" dxfId="358" priority="72" operator="equal">
      <formula>"NO CUMPLE"</formula>
    </cfRule>
    <cfRule type="cellIs" dxfId="357" priority="73" operator="equal">
      <formula>"CUMPLE"</formula>
    </cfRule>
    <cfRule type="cellIs" dxfId="356" priority="74" operator="equal">
      <formula>100</formula>
    </cfRule>
  </conditionalFormatting>
  <conditionalFormatting sqref="N40">
    <cfRule type="cellIs" dxfId="355" priority="93" operator="equal">
      <formula>"NO CUMPLE"</formula>
    </cfRule>
    <cfRule type="cellIs" dxfId="354" priority="94" operator="equal">
      <formula>"CUMPLE"</formula>
    </cfRule>
    <cfRule type="cellIs" dxfId="353" priority="95" operator="equal">
      <formula>100</formula>
    </cfRule>
  </conditionalFormatting>
  <conditionalFormatting sqref="N46:O46">
    <cfRule type="cellIs" dxfId="352" priority="90" operator="equal">
      <formula>"NO CUMPLE"</formula>
    </cfRule>
    <cfRule type="cellIs" dxfId="351" priority="91" operator="equal">
      <formula>"CUMPLE"</formula>
    </cfRule>
    <cfRule type="cellIs" dxfId="350" priority="92" operator="equal">
      <formula>100</formula>
    </cfRule>
  </conditionalFormatting>
  <conditionalFormatting sqref="O49:O50">
    <cfRule type="cellIs" dxfId="349" priority="84" operator="equal">
      <formula>"NO CUMPLE"</formula>
    </cfRule>
    <cfRule type="cellIs" dxfId="348" priority="85" operator="equal">
      <formula>"CUMPLE"</formula>
    </cfRule>
    <cfRule type="cellIs" dxfId="347" priority="86" operator="equal">
      <formula>100</formula>
    </cfRule>
  </conditionalFormatting>
  <conditionalFormatting sqref="I33:J36">
    <cfRule type="cellIs" dxfId="346" priority="62" stopIfTrue="1" operator="greaterThan">
      <formula>0</formula>
    </cfRule>
  </conditionalFormatting>
  <conditionalFormatting sqref="N89">
    <cfRule type="cellIs" dxfId="345" priority="59" operator="equal">
      <formula>"NO CUMPLE"</formula>
    </cfRule>
    <cfRule type="cellIs" dxfId="344" priority="60" operator="equal">
      <formula>"CUMPLE"</formula>
    </cfRule>
    <cfRule type="cellIs" dxfId="343" priority="61" operator="equal">
      <formula>100</formula>
    </cfRule>
  </conditionalFormatting>
  <conditionalFormatting sqref="H92:H96">
    <cfRule type="cellIs" dxfId="342" priority="56" operator="equal">
      <formula>"NO CUMPLE"</formula>
    </cfRule>
    <cfRule type="cellIs" dxfId="341" priority="57" operator="equal">
      <formula>"CUMPLE"</formula>
    </cfRule>
    <cfRule type="cellIs" dxfId="340" priority="58" operator="equal">
      <formula>100</formula>
    </cfRule>
  </conditionalFormatting>
  <conditionalFormatting sqref="H97">
    <cfRule type="cellIs" dxfId="339" priority="53" operator="equal">
      <formula>"NO CUMPLE"</formula>
    </cfRule>
    <cfRule type="cellIs" dxfId="338" priority="54" operator="equal">
      <formula>"CUMPLE"</formula>
    </cfRule>
    <cfRule type="cellIs" dxfId="337" priority="55" operator="equal">
      <formula>100</formula>
    </cfRule>
  </conditionalFormatting>
  <conditionalFormatting sqref="G92:G96">
    <cfRule type="cellIs" dxfId="336" priority="52" operator="equal">
      <formula>"CAUSAL DE RECHAZO L"</formula>
    </cfRule>
  </conditionalFormatting>
  <conditionalFormatting sqref="H6">
    <cfRule type="cellIs" dxfId="335" priority="49" operator="equal">
      <formula>"NO CUMPLE"</formula>
    </cfRule>
    <cfRule type="cellIs" dxfId="334" priority="50" operator="equal">
      <formula>"CUMPLE"</formula>
    </cfRule>
    <cfRule type="cellIs" dxfId="333" priority="51" operator="equal">
      <formula>100</formula>
    </cfRule>
  </conditionalFormatting>
  <conditionalFormatting sqref="G33">
    <cfRule type="cellIs" dxfId="332" priority="46" operator="equal">
      <formula>"NO CUMPLE"</formula>
    </cfRule>
    <cfRule type="cellIs" dxfId="331" priority="47" operator="equal">
      <formula>"CUMPLE"</formula>
    </cfRule>
    <cfRule type="cellIs" dxfId="330" priority="48" operator="equal">
      <formula>100</formula>
    </cfRule>
  </conditionalFormatting>
  <conditionalFormatting sqref="G34">
    <cfRule type="cellIs" dxfId="329" priority="43" operator="equal">
      <formula>"NO CUMPLE"</formula>
    </cfRule>
    <cfRule type="cellIs" dxfId="328" priority="44" operator="equal">
      <formula>"CUMPLE"</formula>
    </cfRule>
    <cfRule type="cellIs" dxfId="327" priority="45" operator="equal">
      <formula>100</formula>
    </cfRule>
  </conditionalFormatting>
  <conditionalFormatting sqref="G36:G38">
    <cfRule type="cellIs" dxfId="326" priority="40" operator="equal">
      <formula>"NO CUMPLE"</formula>
    </cfRule>
    <cfRule type="cellIs" dxfId="325" priority="41" operator="equal">
      <formula>"CUMPLE"</formula>
    </cfRule>
    <cfRule type="cellIs" dxfId="324" priority="42" operator="equal">
      <formula>100</formula>
    </cfRule>
  </conditionalFormatting>
  <conditionalFormatting sqref="F33">
    <cfRule type="cellIs" dxfId="323" priority="37" operator="equal">
      <formula>"NO CUMPLE"</formula>
    </cfRule>
    <cfRule type="cellIs" dxfId="322" priority="38" operator="equal">
      <formula>"CUMPLE"</formula>
    </cfRule>
    <cfRule type="cellIs" dxfId="321" priority="39" operator="equal">
      <formula>100</formula>
    </cfRule>
  </conditionalFormatting>
  <conditionalFormatting sqref="F34">
    <cfRule type="cellIs" dxfId="320" priority="34" operator="equal">
      <formula>"NO CUMPLE"</formula>
    </cfRule>
    <cfRule type="cellIs" dxfId="319" priority="35" operator="equal">
      <formula>"CUMPLE"</formula>
    </cfRule>
    <cfRule type="cellIs" dxfId="318" priority="36" operator="equal">
      <formula>100</formula>
    </cfRule>
  </conditionalFormatting>
  <conditionalFormatting sqref="F36:F38">
    <cfRule type="cellIs" dxfId="317" priority="31" operator="equal">
      <formula>"NO CUMPLE"</formula>
    </cfRule>
    <cfRule type="cellIs" dxfId="316" priority="32" operator="equal">
      <formula>"CUMPLE"</formula>
    </cfRule>
    <cfRule type="cellIs" dxfId="315" priority="33" operator="equal">
      <formula>100</formula>
    </cfRule>
  </conditionalFormatting>
  <conditionalFormatting sqref="F41">
    <cfRule type="cellIs" dxfId="314" priority="28" operator="equal">
      <formula>"NO CUMPLE"</formula>
    </cfRule>
    <cfRule type="cellIs" dxfId="313" priority="29" operator="equal">
      <formula>"CUMPLE"</formula>
    </cfRule>
    <cfRule type="cellIs" dxfId="312" priority="30" operator="equal">
      <formula>100</formula>
    </cfRule>
  </conditionalFormatting>
  <conditionalFormatting sqref="N33">
    <cfRule type="cellIs" dxfId="311" priority="25" operator="equal">
      <formula>"NO CUMPLE"</formula>
    </cfRule>
    <cfRule type="cellIs" dxfId="310" priority="26" operator="equal">
      <formula>"CUMPLE"</formula>
    </cfRule>
    <cfRule type="cellIs" dxfId="309" priority="27" operator="equal">
      <formula>100</formula>
    </cfRule>
  </conditionalFormatting>
  <conditionalFormatting sqref="N34:N35">
    <cfRule type="cellIs" dxfId="308" priority="22" operator="equal">
      <formula>"NO CUMPLE"</formula>
    </cfRule>
    <cfRule type="cellIs" dxfId="307" priority="23" operator="equal">
      <formula>"CUMPLE"</formula>
    </cfRule>
    <cfRule type="cellIs" dxfId="306" priority="24" operator="equal">
      <formula>100</formula>
    </cfRule>
  </conditionalFormatting>
  <conditionalFormatting sqref="N36 N38">
    <cfRule type="cellIs" dxfId="305" priority="19" operator="equal">
      <formula>"NO CUMPLE"</formula>
    </cfRule>
    <cfRule type="cellIs" dxfId="304" priority="20" operator="equal">
      <formula>"CUMPLE"</formula>
    </cfRule>
    <cfRule type="cellIs" dxfId="303" priority="21" operator="equal">
      <formula>100</formula>
    </cfRule>
  </conditionalFormatting>
  <conditionalFormatting sqref="N37">
    <cfRule type="cellIs" dxfId="302" priority="16" operator="equal">
      <formula>"NO CUMPLE"</formula>
    </cfRule>
    <cfRule type="cellIs" dxfId="301" priority="17" operator="equal">
      <formula>"CUMPLE"</formula>
    </cfRule>
    <cfRule type="cellIs" dxfId="300" priority="18" operator="equal">
      <formula>100</formula>
    </cfRule>
  </conditionalFormatting>
  <conditionalFormatting sqref="N41">
    <cfRule type="cellIs" dxfId="299" priority="13" operator="equal">
      <formula>"NO CUMPLE"</formula>
    </cfRule>
    <cfRule type="cellIs" dxfId="298" priority="14" operator="equal">
      <formula>"CUMPLE"</formula>
    </cfRule>
    <cfRule type="cellIs" dxfId="297" priority="15" operator="equal">
      <formula>100</formula>
    </cfRule>
  </conditionalFormatting>
  <conditionalFormatting sqref="G41">
    <cfRule type="cellIs" dxfId="296" priority="10" operator="equal">
      <formula>"NO CUMPLE"</formula>
    </cfRule>
    <cfRule type="cellIs" dxfId="295" priority="11" operator="equal">
      <formula>"CUMPLE"</formula>
    </cfRule>
    <cfRule type="cellIs" dxfId="294" priority="12" operator="equal">
      <formula>100</formula>
    </cfRule>
  </conditionalFormatting>
  <conditionalFormatting sqref="G35">
    <cfRule type="cellIs" dxfId="293" priority="7" operator="equal">
      <formula>"NO CUMPLE"</formula>
    </cfRule>
    <cfRule type="cellIs" dxfId="292" priority="8" operator="equal">
      <formula>"CUMPLE"</formula>
    </cfRule>
    <cfRule type="cellIs" dxfId="291" priority="9" operator="equal">
      <formula>100</formula>
    </cfRule>
  </conditionalFormatting>
  <conditionalFormatting sqref="F35">
    <cfRule type="cellIs" dxfId="290" priority="4" operator="equal">
      <formula>"NO CUMPLE"</formula>
    </cfRule>
    <cfRule type="cellIs" dxfId="289" priority="5" operator="equal">
      <formula>"CUMPLE"</formula>
    </cfRule>
    <cfRule type="cellIs" dxfId="288" priority="6" operator="equal">
      <formula>100</formula>
    </cfRule>
  </conditionalFormatting>
  <conditionalFormatting sqref="BA35">
    <cfRule type="cellIs" dxfId="287" priority="1" operator="equal">
      <formula>"NO CUMPLE"</formula>
    </cfRule>
    <cfRule type="cellIs" dxfId="286" priority="2" operator="equal">
      <formula>"CUMPLE"</formula>
    </cfRule>
    <cfRule type="cellIs" dxfId="285" priority="3" operator="equal">
      <formula>100</formula>
    </cfRule>
  </conditionalFormatting>
  <dataValidations count="10">
    <dataValidation type="list" allowBlank="1" showInputMessage="1" showErrorMessage="1" error="SELECCIONE A QUIEN CORRESPONDE ESTA EXPERIENCIA (INTEGRANTE)_x000a_" sqref="H33:H38" xr:uid="{00000000-0002-0000-2E00-000000000000}">
      <formula1>$V$21:$V$25</formula1>
    </dataValidation>
    <dataValidation type="list" allowBlank="1" showInputMessage="1" showErrorMessage="1" sqref="N21:N23" xr:uid="{00000000-0002-0000-2E00-000001000000}">
      <formula1>$R$2:$R$3</formula1>
    </dataValidation>
    <dataValidation type="list" allowBlank="1" showInputMessage="1" showErrorMessage="1" error="debe ser.. CUMPLE O NO CUMPLE" sqref="L45" xr:uid="{00000000-0002-0000-2E00-000002000000}">
      <formula1>$Q$2:$Q$3</formula1>
    </dataValidation>
    <dataValidation type="list" allowBlank="1" showInputMessage="1" showErrorMessage="1" sqref="L49:L50" xr:uid="{00000000-0002-0000-2E00-000003000000}">
      <formula1>$Q$19:$Q$21</formula1>
    </dataValidation>
    <dataValidation type="list" allowBlank="1" showInputMessage="1" showErrorMessage="1" error="SELECCIONE EL PRESUPUESTO A EVALUAR, EN LA LISTA DESPEGABLE._x000a_" sqref="H28:J28" xr:uid="{00000000-0002-0000-2E00-000004000000}">
      <formula1>$A$86:$A$96</formula1>
    </dataValidation>
    <dataValidation type="list" allowBlank="1" showInputMessage="1" showErrorMessage="1" sqref="L57" xr:uid="{00000000-0002-0000-2E00-000005000000}">
      <formula1>$U$1:$U$3</formula1>
    </dataValidation>
    <dataValidation type="list" allowBlank="1" showInputMessage="1" showErrorMessage="1" sqref="U1:U2" xr:uid="{00000000-0002-0000-2E00-000006000000}">
      <formula1>$U$1:$U$2</formula1>
    </dataValidation>
    <dataValidation type="list" allowBlank="1" showInputMessage="1" showErrorMessage="1" sqref="N46 N24 H92:H97 N89 H4:H16 F33:G38 N33:N38 BA35" xr:uid="{00000000-0002-0000-2E00-000007000000}">
      <formula1>$Q$2:$Q$3</formula1>
    </dataValidation>
    <dataValidation type="list" allowBlank="1" showInputMessage="1" showErrorMessage="1" sqref="L54:N54 L65:N65" xr:uid="{00000000-0002-0000-2E00-000008000000}">
      <formula1>$T$1:$T$3</formula1>
    </dataValidation>
    <dataValidation type="list" allowBlank="1" showInputMessage="1" showErrorMessage="1" sqref="H83:K83" xr:uid="{00000000-0002-0000-2E00-000009000000}">
      <formula1>$Q$23:$Q$25</formula1>
    </dataValidation>
  </dataValidations>
  <pageMargins left="0.7" right="0.7" top="0.75" bottom="0.75" header="0.3" footer="0.3"/>
  <pageSetup scale="11" orientation="portrait" r:id="rId1"/>
  <drawing r:id="rId2"/>
  <legacyDrawing r:id="rId3"/>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00B050"/>
  </sheetPr>
  <dimension ref="A1:BE119"/>
  <sheetViews>
    <sheetView view="pageBreakPreview" topLeftCell="A31" zoomScale="40" zoomScaleNormal="46" zoomScaleSheetLayoutView="40" workbookViewId="0">
      <selection activeCell="E33" sqref="E33:E34"/>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40"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762" t="s">
        <v>0</v>
      </c>
      <c r="B1" s="762"/>
      <c r="C1" s="762"/>
      <c r="D1" s="762"/>
      <c r="E1" s="762"/>
      <c r="F1" s="762"/>
      <c r="G1" s="762"/>
      <c r="H1" s="762"/>
      <c r="I1" s="762"/>
      <c r="J1" s="762"/>
      <c r="K1" s="762"/>
      <c r="L1" s="762"/>
      <c r="M1" s="762"/>
      <c r="N1" s="762"/>
      <c r="O1" s="24"/>
      <c r="P1" s="24"/>
      <c r="Q1" s="24"/>
      <c r="R1" s="24"/>
      <c r="S1" s="24"/>
      <c r="T1" s="24">
        <v>1</v>
      </c>
      <c r="U1" s="24">
        <v>20</v>
      </c>
      <c r="V1" s="24">
        <v>5</v>
      </c>
    </row>
    <row r="2" spans="1:55" ht="23.25">
      <c r="A2" s="763" t="s">
        <v>132</v>
      </c>
      <c r="B2" s="763"/>
      <c r="C2" s="763"/>
      <c r="D2" s="763"/>
      <c r="E2" s="763"/>
      <c r="F2" s="763"/>
      <c r="G2" s="763"/>
      <c r="H2" s="763"/>
      <c r="I2" s="763"/>
      <c r="J2" s="763"/>
      <c r="K2" s="763"/>
      <c r="L2" s="763"/>
      <c r="M2" s="763"/>
      <c r="N2" s="763"/>
      <c r="O2" s="24"/>
      <c r="P2" s="24" t="s">
        <v>24</v>
      </c>
      <c r="Q2" s="24" t="s">
        <v>6</v>
      </c>
      <c r="R2" s="24" t="s">
        <v>24</v>
      </c>
      <c r="S2" s="24"/>
      <c r="T2" s="24">
        <v>0</v>
      </c>
      <c r="U2" s="24">
        <v>5</v>
      </c>
      <c r="V2" s="24">
        <v>0</v>
      </c>
    </row>
    <row r="3" spans="1:55" ht="71.25" customHeight="1">
      <c r="A3" s="764" t="e">
        <f>[116]RESUMEN!B4</f>
        <v>#REF!</v>
      </c>
      <c r="B3" s="764"/>
      <c r="C3" s="764"/>
      <c r="D3" s="764"/>
      <c r="E3" s="764"/>
      <c r="F3" s="764"/>
      <c r="G3" s="764"/>
      <c r="H3" s="764"/>
      <c r="I3" s="764"/>
      <c r="J3" s="764"/>
      <c r="K3" s="764"/>
      <c r="L3" s="764"/>
      <c r="M3" s="764"/>
      <c r="N3" s="764"/>
      <c r="O3" s="24"/>
      <c r="P3" s="24" t="s">
        <v>25</v>
      </c>
      <c r="Q3" s="24" t="s">
        <v>26</v>
      </c>
      <c r="R3" s="24" t="s">
        <v>25</v>
      </c>
      <c r="S3" s="24"/>
      <c r="T3" s="24" t="s">
        <v>27</v>
      </c>
      <c r="U3" s="24">
        <v>0</v>
      </c>
      <c r="V3" s="24"/>
      <c r="BA3"/>
      <c r="BB3"/>
      <c r="BC3"/>
    </row>
    <row r="4" spans="1:55" ht="29.25" hidden="1" customHeight="1">
      <c r="A4" s="737" t="s">
        <v>91</v>
      </c>
      <c r="B4" s="738"/>
      <c r="C4" s="738"/>
      <c r="D4" s="738"/>
      <c r="E4" s="738"/>
      <c r="F4" s="738"/>
      <c r="G4" s="739"/>
      <c r="H4" s="321" t="s">
        <v>6</v>
      </c>
      <c r="I4" s="269"/>
      <c r="J4" s="269"/>
      <c r="K4" s="269"/>
      <c r="L4" s="269"/>
      <c r="M4" s="269"/>
      <c r="N4" s="268"/>
      <c r="BA4"/>
      <c r="BB4"/>
      <c r="BC4"/>
    </row>
    <row r="5" spans="1:55" ht="29.25" hidden="1" customHeight="1">
      <c r="A5" s="737" t="s">
        <v>93</v>
      </c>
      <c r="B5" s="738"/>
      <c r="C5" s="738"/>
      <c r="D5" s="738"/>
      <c r="E5" s="738"/>
      <c r="F5" s="738"/>
      <c r="G5" s="739"/>
      <c r="H5" s="321" t="s">
        <v>6</v>
      </c>
      <c r="I5" s="269"/>
      <c r="J5" s="269"/>
      <c r="K5" s="269"/>
      <c r="L5" s="269"/>
      <c r="M5" s="269"/>
      <c r="N5" s="268"/>
      <c r="BA5"/>
      <c r="BB5"/>
      <c r="BC5"/>
    </row>
    <row r="6" spans="1:55" ht="29.25" hidden="1" customHeight="1">
      <c r="A6" s="737" t="s">
        <v>92</v>
      </c>
      <c r="B6" s="738"/>
      <c r="C6" s="738"/>
      <c r="D6" s="738"/>
      <c r="E6" s="738"/>
      <c r="F6" s="738"/>
      <c r="G6" s="739"/>
      <c r="H6" s="321" t="s">
        <v>6</v>
      </c>
      <c r="I6" s="269"/>
      <c r="J6" s="269"/>
      <c r="K6" s="269"/>
      <c r="L6" s="269"/>
      <c r="M6" s="269"/>
      <c r="N6" s="268"/>
      <c r="BA6"/>
      <c r="BB6"/>
      <c r="BC6"/>
    </row>
    <row r="7" spans="1:55" ht="29.25" hidden="1" customHeight="1">
      <c r="A7" s="737" t="s">
        <v>94</v>
      </c>
      <c r="B7" s="738"/>
      <c r="C7" s="738"/>
      <c r="D7" s="738"/>
      <c r="E7" s="738"/>
      <c r="F7" s="738"/>
      <c r="G7" s="739"/>
      <c r="H7" s="321" t="s">
        <v>6</v>
      </c>
      <c r="I7" s="269"/>
      <c r="J7" s="269"/>
      <c r="K7" s="269"/>
      <c r="L7" s="269"/>
      <c r="M7" s="269"/>
      <c r="N7" s="268"/>
      <c r="BA7"/>
      <c r="BB7"/>
      <c r="BC7"/>
    </row>
    <row r="8" spans="1:55" ht="29.25" hidden="1" customHeight="1">
      <c r="A8" s="737" t="s">
        <v>95</v>
      </c>
      <c r="B8" s="738"/>
      <c r="C8" s="738"/>
      <c r="D8" s="738"/>
      <c r="E8" s="738"/>
      <c r="F8" s="738"/>
      <c r="G8" s="739"/>
      <c r="H8" s="321"/>
      <c r="I8" s="269"/>
      <c r="J8" s="269"/>
      <c r="K8" s="269"/>
      <c r="L8" s="269"/>
      <c r="M8" s="269"/>
      <c r="N8" s="268"/>
      <c r="BA8"/>
      <c r="BB8"/>
      <c r="BC8"/>
    </row>
    <row r="9" spans="1:55" ht="29.25" hidden="1" customHeight="1">
      <c r="A9" s="737" t="s">
        <v>96</v>
      </c>
      <c r="B9" s="738"/>
      <c r="C9" s="738"/>
      <c r="D9" s="738"/>
      <c r="E9" s="738"/>
      <c r="F9" s="738"/>
      <c r="G9" s="739"/>
      <c r="H9" s="321"/>
      <c r="I9" s="269"/>
      <c r="J9" s="269"/>
      <c r="K9" s="269"/>
      <c r="L9" s="269"/>
      <c r="M9" s="269"/>
      <c r="N9" s="268"/>
      <c r="BA9"/>
      <c r="BB9"/>
      <c r="BC9"/>
    </row>
    <row r="10" spans="1:55" ht="29.25" hidden="1" customHeight="1">
      <c r="A10" s="740" t="s">
        <v>97</v>
      </c>
      <c r="B10" s="741"/>
      <c r="C10" s="741"/>
      <c r="D10" s="741"/>
      <c r="E10" s="741"/>
      <c r="F10" s="741"/>
      <c r="G10" s="742"/>
      <c r="H10" s="321" t="s">
        <v>6</v>
      </c>
      <c r="I10" s="269"/>
      <c r="J10" s="269"/>
      <c r="K10" s="269"/>
      <c r="L10" s="269"/>
      <c r="M10" s="269"/>
      <c r="N10" s="268"/>
      <c r="BA10" s="6"/>
      <c r="BB10" s="81"/>
    </row>
    <row r="11" spans="1:55" ht="29.25" hidden="1" customHeight="1">
      <c r="A11" s="740" t="s">
        <v>98</v>
      </c>
      <c r="B11" s="741"/>
      <c r="C11" s="741"/>
      <c r="D11" s="741"/>
      <c r="E11" s="741"/>
      <c r="F11" s="741"/>
      <c r="G11" s="742"/>
      <c r="H11" s="321" t="s">
        <v>6</v>
      </c>
      <c r="I11" s="269"/>
      <c r="J11" s="269"/>
      <c r="K11" s="269"/>
      <c r="L11" s="269"/>
      <c r="M11" s="269"/>
      <c r="N11" s="268"/>
      <c r="BA11" s="6"/>
      <c r="BB11" s="81"/>
    </row>
    <row r="12" spans="1:55" ht="29.25" hidden="1" customHeight="1">
      <c r="A12" s="737" t="s">
        <v>99</v>
      </c>
      <c r="B12" s="738"/>
      <c r="C12" s="738"/>
      <c r="D12" s="738"/>
      <c r="E12" s="738"/>
      <c r="F12" s="738"/>
      <c r="G12" s="739"/>
      <c r="H12" s="321" t="s">
        <v>6</v>
      </c>
      <c r="I12" s="269"/>
      <c r="J12" s="269"/>
      <c r="K12" s="269"/>
      <c r="L12" s="269"/>
      <c r="M12" s="269"/>
      <c r="N12" s="268"/>
      <c r="BA12" s="6"/>
      <c r="BB12" s="81"/>
    </row>
    <row r="13" spans="1:55" ht="29.25" hidden="1" customHeight="1">
      <c r="A13" s="737" t="s">
        <v>100</v>
      </c>
      <c r="B13" s="738"/>
      <c r="C13" s="738"/>
      <c r="D13" s="738"/>
      <c r="E13" s="738"/>
      <c r="F13" s="738"/>
      <c r="G13" s="739"/>
      <c r="H13" s="321" t="s">
        <v>6</v>
      </c>
      <c r="I13" s="269"/>
      <c r="J13" s="269"/>
      <c r="K13" s="269"/>
      <c r="L13" s="269"/>
      <c r="M13" s="269"/>
      <c r="N13" s="268"/>
      <c r="BA13" s="6"/>
      <c r="BB13" s="81"/>
    </row>
    <row r="14" spans="1:55" ht="29.25" hidden="1" customHeight="1">
      <c r="A14" s="737" t="s">
        <v>101</v>
      </c>
      <c r="B14" s="738"/>
      <c r="C14" s="738"/>
      <c r="D14" s="738"/>
      <c r="E14" s="738"/>
      <c r="F14" s="738"/>
      <c r="G14" s="739"/>
      <c r="H14" s="321"/>
      <c r="I14" s="269"/>
      <c r="J14" s="269"/>
      <c r="K14" s="269"/>
      <c r="L14" s="269"/>
      <c r="M14" s="269"/>
      <c r="N14" s="268"/>
      <c r="BA14" s="6"/>
      <c r="BB14" s="81"/>
    </row>
    <row r="15" spans="1:55" ht="29.25" hidden="1" customHeight="1">
      <c r="A15" s="740" t="s">
        <v>102</v>
      </c>
      <c r="B15" s="741"/>
      <c r="C15" s="741"/>
      <c r="D15" s="741"/>
      <c r="E15" s="741"/>
      <c r="F15" s="741"/>
      <c r="G15" s="742"/>
      <c r="H15" s="321" t="s">
        <v>6</v>
      </c>
      <c r="I15" s="269"/>
      <c r="J15" s="269"/>
      <c r="K15" s="269"/>
      <c r="L15" s="269"/>
      <c r="M15" s="269"/>
      <c r="N15" s="268"/>
      <c r="BA15" s="6"/>
      <c r="BB15" s="81"/>
    </row>
    <row r="16" spans="1:55" ht="29.25" hidden="1" customHeight="1">
      <c r="A16" s="740" t="s">
        <v>103</v>
      </c>
      <c r="B16" s="741"/>
      <c r="C16" s="741"/>
      <c r="D16" s="741"/>
      <c r="E16" s="741"/>
      <c r="F16" s="741"/>
      <c r="G16" s="742"/>
      <c r="H16" s="321" t="s">
        <v>6</v>
      </c>
      <c r="I16" s="269"/>
      <c r="J16" s="269"/>
      <c r="K16" s="269"/>
      <c r="L16" s="269"/>
      <c r="M16" s="269"/>
      <c r="N16" s="268"/>
      <c r="BA16" s="6"/>
      <c r="BB16" s="81"/>
    </row>
    <row r="17" spans="1:54" ht="29.25" hidden="1" customHeight="1">
      <c r="A17" s="377"/>
      <c r="B17" s="309"/>
      <c r="C17" s="309"/>
      <c r="D17" s="309"/>
      <c r="E17" s="309"/>
      <c r="F17" s="309"/>
      <c r="G17" s="310"/>
      <c r="H17" s="269"/>
      <c r="I17" s="269"/>
      <c r="J17" s="269"/>
      <c r="K17" s="269"/>
      <c r="L17" s="269"/>
      <c r="M17" s="269"/>
      <c r="N17" s="268"/>
      <c r="BA17" s="6"/>
      <c r="BB17" s="81"/>
    </row>
    <row r="18" spans="1:54" ht="51.75" customHeight="1">
      <c r="A18" s="743" t="s">
        <v>104</v>
      </c>
      <c r="B18" s="744"/>
      <c r="C18" s="744"/>
      <c r="D18" s="744"/>
      <c r="E18" s="744"/>
      <c r="F18" s="744"/>
      <c r="G18" s="744"/>
      <c r="H18" s="744"/>
      <c r="I18" s="744"/>
      <c r="J18" s="744"/>
      <c r="K18" s="744"/>
      <c r="L18" s="744"/>
      <c r="M18" s="744"/>
      <c r="N18" s="745"/>
      <c r="BA18" s="6"/>
      <c r="BB18" s="81"/>
    </row>
    <row r="19" spans="1:54" ht="26.25" customHeight="1">
      <c r="A19" s="746">
        <v>45</v>
      </c>
      <c r="B19" s="747" t="s">
        <v>438</v>
      </c>
      <c r="C19" s="748"/>
      <c r="D19" s="748"/>
      <c r="E19" s="748"/>
      <c r="F19" s="748"/>
      <c r="G19" s="748"/>
      <c r="H19" s="754" t="s">
        <v>28</v>
      </c>
      <c r="I19" s="754"/>
      <c r="J19" s="754"/>
      <c r="K19" s="755" t="s">
        <v>29</v>
      </c>
      <c r="L19" s="755"/>
      <c r="M19" s="755"/>
      <c r="N19" s="755"/>
      <c r="O19" s="24" t="str">
        <f>+H19</f>
        <v>APORTANTE DE LA EXPERIENCIA</v>
      </c>
      <c r="P19" s="24"/>
      <c r="Q19" s="24">
        <v>5</v>
      </c>
      <c r="R19" s="24"/>
      <c r="S19" s="24"/>
      <c r="T19" s="24"/>
      <c r="U19" s="24"/>
      <c r="V19" s="24"/>
    </row>
    <row r="20" spans="1:54" ht="38.25" customHeight="1">
      <c r="A20" s="746"/>
      <c r="B20" s="748"/>
      <c r="C20" s="748"/>
      <c r="D20" s="748"/>
      <c r="E20" s="748"/>
      <c r="F20" s="748"/>
      <c r="G20" s="748"/>
      <c r="H20" s="756" t="s">
        <v>30</v>
      </c>
      <c r="I20" s="756"/>
      <c r="J20" s="375" t="s">
        <v>31</v>
      </c>
      <c r="K20" s="750" t="s">
        <v>32</v>
      </c>
      <c r="L20" s="750"/>
      <c r="M20" s="750"/>
      <c r="N20" s="373" t="s">
        <v>33</v>
      </c>
      <c r="O20" s="24"/>
      <c r="P20" s="24"/>
      <c r="Q20" s="24" t="s">
        <v>27</v>
      </c>
      <c r="R20" s="24"/>
      <c r="S20" s="24"/>
      <c r="T20" s="24"/>
      <c r="U20" s="24"/>
      <c r="V20" s="24"/>
      <c r="BA20" s="119" t="s">
        <v>130</v>
      </c>
    </row>
    <row r="21" spans="1:54" ht="45" customHeight="1">
      <c r="A21" s="746"/>
      <c r="B21" s="748"/>
      <c r="C21" s="748"/>
      <c r="D21" s="748"/>
      <c r="E21" s="748"/>
      <c r="F21" s="748"/>
      <c r="G21" s="748"/>
      <c r="H21" s="751" t="s">
        <v>434</v>
      </c>
      <c r="I21" s="751"/>
      <c r="J21" s="368">
        <v>0.5</v>
      </c>
      <c r="K21" s="752" t="s">
        <v>34</v>
      </c>
      <c r="L21" s="752"/>
      <c r="M21" s="752"/>
      <c r="N21" s="368" t="s">
        <v>24</v>
      </c>
      <c r="O21" s="24" t="str">
        <f>+H21</f>
        <v>INTERCONSTRUCCIONES Y DISEÑO SAS</v>
      </c>
      <c r="P21" s="24"/>
      <c r="Q21" s="24">
        <v>0</v>
      </c>
      <c r="R21" s="24"/>
      <c r="S21" s="24"/>
      <c r="T21" s="24"/>
      <c r="U21" s="24"/>
      <c r="V21" s="369" t="str">
        <f>+H21</f>
        <v>INTERCONSTRUCCIONES Y DISEÑO SAS</v>
      </c>
      <c r="BA21" s="118"/>
    </row>
    <row r="22" spans="1:54" ht="53.25" customHeight="1">
      <c r="A22" s="746"/>
      <c r="B22" s="748"/>
      <c r="C22" s="748"/>
      <c r="D22" s="748"/>
      <c r="E22" s="748"/>
      <c r="F22" s="748"/>
      <c r="G22" s="748"/>
      <c r="H22" s="751" t="s">
        <v>437</v>
      </c>
      <c r="I22" s="751"/>
      <c r="J22" s="368">
        <v>0.4</v>
      </c>
      <c r="K22" s="752" t="s">
        <v>35</v>
      </c>
      <c r="L22" s="752"/>
      <c r="M22" s="752"/>
      <c r="N22" s="368" t="s">
        <v>24</v>
      </c>
      <c r="O22" s="24" t="str">
        <f>+H22</f>
        <v>PROYECTOS LUCARNA SAS</v>
      </c>
      <c r="P22" s="24"/>
      <c r="Q22" s="24"/>
      <c r="R22" s="24"/>
      <c r="S22" s="24"/>
      <c r="T22" s="24"/>
      <c r="U22" s="24"/>
      <c r="V22" s="369" t="str">
        <f>+H22</f>
        <v>PROYECTOS LUCARNA SAS</v>
      </c>
      <c r="BA22" s="118"/>
      <c r="BB22" s="2" t="s">
        <v>36</v>
      </c>
    </row>
    <row r="23" spans="1:54" ht="44.25" customHeight="1">
      <c r="A23" s="746"/>
      <c r="B23" s="748"/>
      <c r="C23" s="748"/>
      <c r="D23" s="748"/>
      <c r="E23" s="748"/>
      <c r="F23" s="748"/>
      <c r="G23" s="748"/>
      <c r="H23" s="751" t="s">
        <v>433</v>
      </c>
      <c r="I23" s="751"/>
      <c r="J23" s="368">
        <v>0.1</v>
      </c>
      <c r="K23" s="753" t="s">
        <v>37</v>
      </c>
      <c r="L23" s="753"/>
      <c r="M23" s="753"/>
      <c r="N23" s="368" t="s">
        <v>24</v>
      </c>
      <c r="O23" s="24" t="str">
        <f>+H23</f>
        <v>DANACIB SAS</v>
      </c>
      <c r="P23" s="24"/>
      <c r="Q23" s="24" t="s">
        <v>38</v>
      </c>
      <c r="R23" s="24"/>
      <c r="S23" s="24"/>
      <c r="T23" s="24"/>
      <c r="U23" s="24"/>
      <c r="V23" s="369" t="str">
        <f>+H23</f>
        <v>DANACIB SAS</v>
      </c>
      <c r="BA23" s="117"/>
    </row>
    <row r="24" spans="1:54" ht="20.100000000000001" customHeight="1">
      <c r="A24" s="746"/>
      <c r="B24" s="748"/>
      <c r="C24" s="748"/>
      <c r="D24" s="748"/>
      <c r="E24" s="748"/>
      <c r="F24" s="748"/>
      <c r="G24" s="748"/>
      <c r="H24" s="757"/>
      <c r="I24" s="757"/>
      <c r="J24" s="371"/>
      <c r="K24" s="758" t="s">
        <v>18</v>
      </c>
      <c r="L24" s="758"/>
      <c r="M24" s="758"/>
      <c r="N24" s="759" t="s">
        <v>6</v>
      </c>
      <c r="O24" s="24">
        <f>+H24</f>
        <v>0</v>
      </c>
      <c r="P24" s="24"/>
      <c r="Q24" s="24" t="s">
        <v>6</v>
      </c>
      <c r="R24" s="24"/>
      <c r="S24" s="24"/>
      <c r="T24" s="24"/>
      <c r="U24" s="24"/>
      <c r="V24" s="369">
        <f>+H24</f>
        <v>0</v>
      </c>
    </row>
    <row r="25" spans="1:54" ht="20.100000000000001" customHeight="1">
      <c r="A25" s="746"/>
      <c r="B25" s="748"/>
      <c r="C25" s="748"/>
      <c r="D25" s="748"/>
      <c r="E25" s="748"/>
      <c r="F25" s="748"/>
      <c r="G25" s="748"/>
      <c r="H25" s="705"/>
      <c r="I25" s="705"/>
      <c r="J25" s="370"/>
      <c r="K25" s="758"/>
      <c r="L25" s="758"/>
      <c r="M25" s="758"/>
      <c r="N25" s="760"/>
      <c r="O25" s="24">
        <f>+H25</f>
        <v>0</v>
      </c>
      <c r="P25" s="24"/>
      <c r="Q25" s="24" t="s">
        <v>26</v>
      </c>
      <c r="R25" s="24"/>
      <c r="S25" s="24"/>
      <c r="T25" s="24"/>
      <c r="U25" s="24"/>
      <c r="V25" s="369">
        <f>+H25</f>
        <v>0</v>
      </c>
    </row>
    <row r="26" spans="1:54" ht="23.25" customHeight="1">
      <c r="A26" s="746"/>
      <c r="B26" s="748"/>
      <c r="C26" s="748"/>
      <c r="D26" s="748"/>
      <c r="E26" s="748"/>
      <c r="F26" s="748"/>
      <c r="G26" s="748"/>
      <c r="H26" s="761" t="s">
        <v>39</v>
      </c>
      <c r="I26" s="761"/>
      <c r="J26" s="368">
        <f>+J21+J22+J23+J24+J25</f>
        <v>1</v>
      </c>
      <c r="K26" s="758"/>
      <c r="L26" s="758"/>
      <c r="M26" s="758"/>
      <c r="N26" s="550"/>
      <c r="O26" s="553"/>
      <c r="P26" s="553"/>
      <c r="Q26" s="553"/>
      <c r="R26" s="553"/>
      <c r="S26" s="553"/>
      <c r="T26" s="553"/>
      <c r="U26" s="24"/>
      <c r="V26" s="24"/>
      <c r="BA26" s="367">
        <v>0.5</v>
      </c>
      <c r="BB26" s="367"/>
    </row>
    <row r="27" spans="1:54" ht="110.25" customHeight="1">
      <c r="A27" s="366" t="s">
        <v>40</v>
      </c>
      <c r="B27" s="725" t="s">
        <v>121</v>
      </c>
      <c r="C27" s="726"/>
      <c r="D27" s="726"/>
      <c r="E27" s="726"/>
      <c r="F27" s="726"/>
      <c r="G27" s="727"/>
      <c r="H27" s="728" t="s">
        <v>87</v>
      </c>
      <c r="I27" s="729"/>
      <c r="J27" s="730">
        <v>684325699</v>
      </c>
      <c r="K27" s="731"/>
      <c r="L27" s="732">
        <f>J27/BB63</f>
        <v>526.40438384615379</v>
      </c>
      <c r="M27" s="733"/>
      <c r="N27" s="734"/>
      <c r="O27" s="24"/>
      <c r="P27" s="24"/>
      <c r="Q27" s="24"/>
      <c r="R27" s="24"/>
      <c r="S27" s="25"/>
      <c r="T27" s="24"/>
      <c r="U27" s="24"/>
      <c r="V27" s="24"/>
      <c r="BA27" s="259">
        <f>+L27*0.5</f>
        <v>263.2021919230769</v>
      </c>
      <c r="BB27" s="259"/>
    </row>
    <row r="28" spans="1:54" ht="23.25">
      <c r="A28" s="365"/>
      <c r="B28" s="364"/>
      <c r="C28" s="363"/>
      <c r="D28" s="363"/>
      <c r="E28" s="363"/>
      <c r="F28" s="362"/>
      <c r="G28" s="362"/>
      <c r="H28" s="361"/>
      <c r="I28" s="361"/>
      <c r="J28" s="361"/>
      <c r="K28" s="360"/>
      <c r="L28" s="359"/>
      <c r="M28" s="359"/>
      <c r="N28" s="359"/>
      <c r="S28" s="8"/>
      <c r="BA28" s="358" t="s">
        <v>74</v>
      </c>
      <c r="BB28" s="358" t="s">
        <v>75</v>
      </c>
    </row>
    <row r="29" spans="1:54" ht="23.25">
      <c r="A29" s="702" t="s">
        <v>41</v>
      </c>
      <c r="B29" s="702"/>
      <c r="C29" s="702"/>
      <c r="D29" s="702"/>
      <c r="E29" s="702"/>
      <c r="F29" s="702"/>
      <c r="G29" s="702"/>
      <c r="H29" s="702"/>
      <c r="I29" s="702"/>
      <c r="J29" s="702"/>
      <c r="K29" s="702"/>
      <c r="L29" s="702"/>
      <c r="M29" s="702"/>
      <c r="N29" s="702"/>
      <c r="BA29" s="323">
        <v>1990</v>
      </c>
      <c r="BB29" s="322">
        <v>41025</v>
      </c>
    </row>
    <row r="30" spans="1:54" ht="29.25" customHeight="1">
      <c r="A30" s="749" t="s">
        <v>42</v>
      </c>
      <c r="B30" s="749"/>
      <c r="C30" s="749"/>
      <c r="D30" s="749"/>
      <c r="E30" s="749"/>
      <c r="F30" s="749"/>
      <c r="G30" s="749"/>
      <c r="H30" s="749"/>
      <c r="I30" s="749"/>
      <c r="J30" s="749"/>
      <c r="K30" s="749"/>
      <c r="L30" s="749"/>
      <c r="M30" s="749"/>
      <c r="N30" s="749"/>
      <c r="BA30" s="323">
        <v>1991</v>
      </c>
      <c r="BB30" s="322">
        <v>51716</v>
      </c>
    </row>
    <row r="31" spans="1:54" ht="286.5" customHeight="1">
      <c r="A31" s="735" t="s">
        <v>133</v>
      </c>
      <c r="B31" s="735"/>
      <c r="C31" s="735"/>
      <c r="D31" s="735"/>
      <c r="E31" s="735"/>
      <c r="F31" s="735"/>
      <c r="G31" s="735"/>
      <c r="H31" s="736" t="s">
        <v>134</v>
      </c>
      <c r="I31" s="736"/>
      <c r="J31" s="736"/>
      <c r="K31" s="736"/>
      <c r="L31" s="736"/>
      <c r="M31" s="736"/>
      <c r="N31" s="736"/>
      <c r="S31" s="11"/>
      <c r="T31" s="560"/>
      <c r="BA31" s="323">
        <v>1993</v>
      </c>
      <c r="BB31" s="322">
        <v>81510</v>
      </c>
    </row>
    <row r="32" spans="1:54" s="302" customFormat="1" ht="63.75" customHeight="1" thickBot="1">
      <c r="A32" s="357" t="s">
        <v>119</v>
      </c>
      <c r="B32" s="357" t="s">
        <v>43</v>
      </c>
      <c r="C32" s="355" t="s">
        <v>44</v>
      </c>
      <c r="D32" s="355" t="s">
        <v>45</v>
      </c>
      <c r="E32" s="355" t="s">
        <v>46</v>
      </c>
      <c r="F32" s="356" t="s">
        <v>86</v>
      </c>
      <c r="G32" s="355" t="s">
        <v>47</v>
      </c>
      <c r="H32" s="355" t="s">
        <v>48</v>
      </c>
      <c r="I32" s="355" t="s">
        <v>79</v>
      </c>
      <c r="J32" s="355" t="s">
        <v>49</v>
      </c>
      <c r="K32" s="355" t="s">
        <v>50</v>
      </c>
      <c r="L32" s="355" t="s">
        <v>51</v>
      </c>
      <c r="M32" s="355" t="s">
        <v>52</v>
      </c>
      <c r="N32" s="355" t="s">
        <v>18</v>
      </c>
      <c r="O32" s="304"/>
      <c r="P32" s="304"/>
      <c r="Q32" s="303">
        <f>L27/2</f>
        <v>263.2021919230769</v>
      </c>
      <c r="R32" s="303" t="s">
        <v>53</v>
      </c>
      <c r="S32" s="296"/>
      <c r="T32" s="560"/>
      <c r="BA32" s="389">
        <v>1994</v>
      </c>
      <c r="BB32" s="388">
        <v>98700</v>
      </c>
    </row>
    <row r="33" spans="1:55" s="291" customFormat="1" ht="163.5" customHeight="1" thickTop="1" thickBot="1">
      <c r="A33" s="770" t="s">
        <v>436</v>
      </c>
      <c r="B33" s="768">
        <v>1</v>
      </c>
      <c r="C33" s="352">
        <v>40</v>
      </c>
      <c r="D33" s="772" t="s">
        <v>435</v>
      </c>
      <c r="E33" s="774" t="s">
        <v>635</v>
      </c>
      <c r="F33" s="299" t="s">
        <v>6</v>
      </c>
      <c r="G33" s="299" t="s">
        <v>6</v>
      </c>
      <c r="H33" s="349" t="s">
        <v>434</v>
      </c>
      <c r="I33" s="776">
        <v>42958</v>
      </c>
      <c r="J33" s="778">
        <v>43309</v>
      </c>
      <c r="K33" s="780">
        <v>1852.39</v>
      </c>
      <c r="L33" s="858">
        <v>0.7</v>
      </c>
      <c r="M33" s="862">
        <f>+L33*K33</f>
        <v>1296.673</v>
      </c>
      <c r="N33" s="860" t="s">
        <v>6</v>
      </c>
      <c r="O33" s="297"/>
      <c r="P33" s="297"/>
      <c r="Q33" s="298" t="str">
        <f>+IF(OR(N33="CUMPLE")*AND(M33&gt;=$Q$32),"CUMPLE","NO CUMPLE")</f>
        <v>CUMPLE</v>
      </c>
      <c r="R33" s="297"/>
      <c r="S33" s="296"/>
      <c r="U33" s="301">
        <v>2021</v>
      </c>
      <c r="V33" s="300">
        <v>908526</v>
      </c>
      <c r="BA33" s="389">
        <v>1995</v>
      </c>
      <c r="BB33" s="388">
        <v>118933.5</v>
      </c>
    </row>
    <row r="34" spans="1:55" s="291" customFormat="1" ht="147" customHeight="1" thickBot="1">
      <c r="A34" s="771"/>
      <c r="B34" s="769"/>
      <c r="C34" s="352">
        <v>16</v>
      </c>
      <c r="D34" s="773"/>
      <c r="E34" s="775"/>
      <c r="F34" s="299" t="s">
        <v>6</v>
      </c>
      <c r="G34" s="299" t="s">
        <v>6</v>
      </c>
      <c r="H34" s="349" t="s">
        <v>433</v>
      </c>
      <c r="I34" s="777"/>
      <c r="J34" s="779"/>
      <c r="K34" s="781"/>
      <c r="L34" s="859"/>
      <c r="M34" s="863"/>
      <c r="N34" s="861"/>
      <c r="O34" s="297"/>
      <c r="P34" s="297"/>
      <c r="Q34" s="298" t="str">
        <f>+IF(OR(N34="CUMPLE")*AND(M34&gt;=$Q$32),"CUMPLE","NO CUMPLE")</f>
        <v>NO CUMPLE</v>
      </c>
      <c r="R34" s="297"/>
      <c r="S34" s="296"/>
      <c r="U34" s="295">
        <v>2020</v>
      </c>
      <c r="V34" s="294">
        <v>877803</v>
      </c>
      <c r="BA34" s="389">
        <v>1996</v>
      </c>
      <c r="BB34" s="388">
        <v>142125</v>
      </c>
    </row>
    <row r="35" spans="1:55" ht="165.75" hidden="1" customHeight="1" thickBot="1">
      <c r="A35" s="354"/>
      <c r="B35" s="353"/>
      <c r="C35" s="352"/>
      <c r="D35" s="351"/>
      <c r="E35" s="350"/>
      <c r="F35" s="230"/>
      <c r="G35" s="230"/>
      <c r="H35" s="312"/>
      <c r="I35" s="348"/>
      <c r="J35" s="347"/>
      <c r="K35" s="346"/>
      <c r="L35" s="345"/>
      <c r="M35" s="344"/>
      <c r="N35" s="230"/>
      <c r="O35" s="4"/>
      <c r="P35" s="4"/>
      <c r="Q35" s="16"/>
      <c r="R35" s="4"/>
      <c r="S35" s="12"/>
      <c r="U35" s="17"/>
      <c r="V35" s="20"/>
      <c r="BA35" s="230" t="s">
        <v>6</v>
      </c>
      <c r="BB35" s="322"/>
    </row>
    <row r="36" spans="1:55" ht="132.75" hidden="1" customHeight="1" thickBot="1">
      <c r="A36" s="354"/>
      <c r="B36" s="353"/>
      <c r="C36" s="352"/>
      <c r="D36" s="351"/>
      <c r="E36" s="350"/>
      <c r="F36" s="230"/>
      <c r="G36" s="230"/>
      <c r="H36" s="349"/>
      <c r="I36" s="348"/>
      <c r="J36" s="347"/>
      <c r="K36" s="346"/>
      <c r="L36" s="345"/>
      <c r="M36" s="344"/>
      <c r="N36" s="230"/>
      <c r="O36" s="4"/>
      <c r="P36" s="4"/>
      <c r="Q36" s="16" t="str">
        <f>+IF(OR(N36="CUMPLE")*AND(M36&gt;=$Q$32),"CUMPLE","NO CUMPLE")</f>
        <v>NO CUMPLE</v>
      </c>
      <c r="R36" s="4"/>
      <c r="S36" s="12"/>
      <c r="U36" s="17">
        <v>2019</v>
      </c>
      <c r="V36" s="20">
        <v>828116</v>
      </c>
      <c r="BA36" s="323">
        <v>1997</v>
      </c>
      <c r="BB36" s="322">
        <v>172005</v>
      </c>
    </row>
    <row r="37" spans="1:55" ht="170.25" hidden="1" customHeight="1" thickBot="1">
      <c r="A37" s="354"/>
      <c r="B37" s="353"/>
      <c r="C37" s="352"/>
      <c r="D37" s="351"/>
      <c r="E37" s="350"/>
      <c r="F37" s="230"/>
      <c r="G37" s="230"/>
      <c r="H37" s="349"/>
      <c r="I37" s="348"/>
      <c r="J37" s="347"/>
      <c r="K37" s="346"/>
      <c r="L37" s="345"/>
      <c r="M37" s="344"/>
      <c r="N37" s="230"/>
      <c r="O37" s="4"/>
      <c r="P37" s="4"/>
      <c r="Q37" s="16" t="str">
        <f>+IF(OR(N37="CUMPLE")*AND(M37&gt;=$Q$32),"CUMPLE","NO CUMPLE")</f>
        <v>NO CUMPLE</v>
      </c>
      <c r="R37" s="4"/>
      <c r="S37" s="12"/>
      <c r="U37" s="17">
        <v>2018</v>
      </c>
      <c r="V37" s="20">
        <v>781242</v>
      </c>
      <c r="BA37" s="323">
        <v>1998</v>
      </c>
      <c r="BB37" s="322">
        <v>203826</v>
      </c>
    </row>
    <row r="38" spans="1:55" ht="141" hidden="1" customHeight="1" thickBot="1">
      <c r="A38" s="354"/>
      <c r="B38" s="353"/>
      <c r="C38" s="352"/>
      <c r="D38" s="351"/>
      <c r="E38" s="350"/>
      <c r="F38" s="230"/>
      <c r="G38" s="230"/>
      <c r="H38" s="349"/>
      <c r="I38" s="348"/>
      <c r="J38" s="347"/>
      <c r="K38" s="346"/>
      <c r="L38" s="345"/>
      <c r="M38" s="344"/>
      <c r="N38" s="230"/>
      <c r="O38" s="4"/>
      <c r="P38" s="4"/>
      <c r="Q38" s="16" t="str">
        <f>+IF(OR(N38="CUMPLE")*AND(M38&gt;=$Q$32),"CUMPLE","NO CUMPLE")</f>
        <v>NO CUMPLE</v>
      </c>
      <c r="R38" s="4"/>
      <c r="S38" s="12"/>
      <c r="U38" s="17">
        <v>2017</v>
      </c>
      <c r="V38" s="20">
        <v>737717</v>
      </c>
      <c r="BA38" s="323">
        <v>1999</v>
      </c>
      <c r="BB38" s="322">
        <v>236460</v>
      </c>
    </row>
    <row r="39" spans="1:55" ht="68.25" customHeight="1" thickBot="1">
      <c r="A39" s="718" t="s">
        <v>55</v>
      </c>
      <c r="B39" s="719"/>
      <c r="C39" s="719"/>
      <c r="D39" s="720"/>
      <c r="E39" s="721" t="s">
        <v>3</v>
      </c>
      <c r="F39" s="722"/>
      <c r="G39" s="722"/>
      <c r="H39" s="722"/>
      <c r="I39" s="722"/>
      <c r="J39" s="722"/>
      <c r="K39" s="722"/>
      <c r="L39" s="723"/>
      <c r="M39" s="721">
        <f>SUM(M33:M38)</f>
        <v>1296.673</v>
      </c>
      <c r="N39" s="723"/>
      <c r="O39" s="4"/>
      <c r="P39" s="4"/>
      <c r="Q39" s="16"/>
      <c r="R39" s="4"/>
      <c r="S39" s="12"/>
      <c r="U39" s="17"/>
      <c r="V39" s="20"/>
      <c r="BA39" s="332">
        <v>2002</v>
      </c>
      <c r="BB39" s="331">
        <v>309000</v>
      </c>
    </row>
    <row r="40" spans="1:55" ht="68.25" customHeight="1" thickBot="1">
      <c r="A40" s="564"/>
      <c r="B40" s="565"/>
      <c r="C40" s="565"/>
      <c r="D40" s="566"/>
      <c r="E40" s="721" t="s">
        <v>65</v>
      </c>
      <c r="F40" s="722"/>
      <c r="G40" s="722"/>
      <c r="H40" s="722"/>
      <c r="I40" s="722"/>
      <c r="J40" s="722"/>
      <c r="K40" s="722"/>
      <c r="L40" s="723"/>
      <c r="M40" s="724">
        <f>AVERAGEIF(M33:M38,"&gt;0")</f>
        <v>1296.673</v>
      </c>
      <c r="N40" s="724"/>
      <c r="O40" s="4"/>
      <c r="P40" s="4"/>
      <c r="Q40" s="16"/>
      <c r="R40" s="4"/>
      <c r="S40" s="12"/>
      <c r="U40" s="17"/>
      <c r="V40" s="20"/>
      <c r="BA40" s="332">
        <v>2003</v>
      </c>
      <c r="BB40" s="331">
        <v>332000</v>
      </c>
    </row>
    <row r="41" spans="1:55" ht="180.75" customHeight="1" thickBot="1">
      <c r="A41" s="707" t="s">
        <v>54</v>
      </c>
      <c r="B41" s="708"/>
      <c r="C41" s="343">
        <f>+BA27</f>
        <v>263.2021919230769</v>
      </c>
      <c r="D41" s="709" t="str">
        <f>+E33</f>
        <v xml:space="preserve">ESTUDIOS DISEÑOS CONSTRUCCION DEL TERMINAL OBRAS DE INFRAESTRUCTURA COMPLEMENTARIA MEJORAMIENTO Y AMPLIACION DE PISTA, PLATAFORMA Y CALLES DE RODAJE EN EL AEROPUERTO DE SAN GIL SANTANDER </v>
      </c>
      <c r="E41" s="710"/>
      <c r="F41" s="230" t="str">
        <f>+F33</f>
        <v>CUMPLE</v>
      </c>
      <c r="G41" s="230" t="str">
        <f>+G33</f>
        <v>CUMPLE</v>
      </c>
      <c r="H41" s="342" t="str">
        <f>+H34</f>
        <v>DANACIB SAS</v>
      </c>
      <c r="I41" s="341">
        <f>+I33</f>
        <v>42958</v>
      </c>
      <c r="J41" s="341">
        <f>+J33</f>
        <v>43309</v>
      </c>
      <c r="K41" s="340">
        <f>K33</f>
        <v>1852.39</v>
      </c>
      <c r="L41" s="339">
        <v>0.7</v>
      </c>
      <c r="M41" s="338">
        <f>+L41*K41</f>
        <v>1296.673</v>
      </c>
      <c r="N41" s="230" t="str">
        <f>+IF(M41&gt;=C41,"CUMPLE","NO CUMPLE")</f>
        <v>CUMPLE</v>
      </c>
      <c r="O41" s="26"/>
      <c r="P41" s="4"/>
      <c r="Q41" s="16" t="str">
        <f>+IF(OR(N41="CUMPLE")*AND(M41&gt;=$Q$32),"CUMPLE","NO CUMPLE")</f>
        <v>CUMPLE</v>
      </c>
      <c r="R41" s="4"/>
      <c r="S41" s="12"/>
      <c r="U41" s="17">
        <v>2016</v>
      </c>
      <c r="V41" s="20">
        <v>689455</v>
      </c>
      <c r="BA41" s="332">
        <v>2004</v>
      </c>
      <c r="BB41" s="331">
        <v>358000</v>
      </c>
    </row>
    <row r="42" spans="1:55" ht="27" thickBot="1">
      <c r="A42" s="337"/>
      <c r="B42" s="337"/>
      <c r="C42" s="337"/>
      <c r="D42" s="337" t="s">
        <v>432</v>
      </c>
      <c r="E42" s="337"/>
      <c r="F42" s="337"/>
      <c r="G42" s="337"/>
      <c r="H42" s="337"/>
      <c r="I42" s="337"/>
      <c r="J42" s="337"/>
      <c r="K42" s="337"/>
      <c r="L42" s="337"/>
      <c r="M42" s="336"/>
      <c r="N42" s="333"/>
      <c r="O42" s="5"/>
      <c r="P42" s="4"/>
      <c r="Q42" s="4"/>
      <c r="R42" s="4"/>
      <c r="S42" s="4"/>
      <c r="U42" s="17">
        <v>2012</v>
      </c>
      <c r="V42" s="20">
        <v>566700</v>
      </c>
      <c r="BA42" s="332">
        <v>2005</v>
      </c>
      <c r="BB42" s="331">
        <v>381500</v>
      </c>
    </row>
    <row r="43" spans="1:55" ht="409.6" customHeight="1" thickBot="1">
      <c r="A43" s="711"/>
      <c r="B43" s="712"/>
      <c r="C43" s="712"/>
      <c r="D43" s="712"/>
      <c r="E43" s="712"/>
      <c r="F43" s="712"/>
      <c r="G43" s="712"/>
      <c r="H43" s="712"/>
      <c r="I43" s="712"/>
      <c r="J43" s="712"/>
      <c r="K43" s="712"/>
      <c r="L43" s="712"/>
      <c r="M43" s="712"/>
      <c r="N43" s="713"/>
      <c r="O43" s="5"/>
      <c r="P43" s="4"/>
      <c r="Q43" s="4"/>
      <c r="R43" s="4"/>
      <c r="S43" s="4"/>
      <c r="U43" s="17"/>
      <c r="V43" s="20"/>
      <c r="BA43" s="332"/>
      <c r="BB43" s="331"/>
    </row>
    <row r="44" spans="1:55" ht="39" customHeight="1" thickBot="1">
      <c r="A44" s="714" t="s">
        <v>109</v>
      </c>
      <c r="B44" s="714"/>
      <c r="C44" s="714"/>
      <c r="D44" s="714"/>
      <c r="E44" s="714"/>
      <c r="F44" s="714"/>
      <c r="G44" s="714"/>
      <c r="H44" s="714"/>
      <c r="I44" s="714"/>
      <c r="J44" s="714"/>
      <c r="K44" s="714"/>
      <c r="L44" s="700" t="s">
        <v>56</v>
      </c>
      <c r="M44" s="700"/>
      <c r="N44" s="700"/>
      <c r="U44" s="17">
        <v>2008</v>
      </c>
      <c r="V44" s="20">
        <v>461500</v>
      </c>
      <c r="BA44" s="332">
        <v>2006</v>
      </c>
      <c r="BB44" s="331">
        <v>408000</v>
      </c>
    </row>
    <row r="45" spans="1:55" ht="268.5" customHeight="1" thickBot="1">
      <c r="A45" s="715" t="s">
        <v>110</v>
      </c>
      <c r="B45" s="715"/>
      <c r="C45" s="715"/>
      <c r="D45" s="715"/>
      <c r="E45" s="715"/>
      <c r="F45" s="715"/>
      <c r="G45" s="715"/>
      <c r="H45" s="715"/>
      <c r="I45" s="715"/>
      <c r="J45" s="715"/>
      <c r="K45" s="715"/>
      <c r="L45" s="716" t="s">
        <v>6</v>
      </c>
      <c r="M45" s="716"/>
      <c r="N45" s="716"/>
      <c r="U45" s="17">
        <v>2007</v>
      </c>
      <c r="V45" s="20">
        <v>433700</v>
      </c>
      <c r="BA45" s="332">
        <v>2007</v>
      </c>
      <c r="BB45" s="331">
        <v>433700</v>
      </c>
      <c r="BC45" s="2" t="s">
        <v>108</v>
      </c>
    </row>
    <row r="46" spans="1:55" ht="18.75" thickBot="1">
      <c r="A46" s="335"/>
      <c r="B46" s="334"/>
      <c r="C46" s="334"/>
      <c r="D46" s="334"/>
      <c r="E46" s="334"/>
      <c r="F46" s="334"/>
      <c r="G46" s="334"/>
      <c r="H46" s="334"/>
      <c r="I46" s="334"/>
      <c r="J46" s="334"/>
      <c r="K46" s="334"/>
      <c r="L46" s="334"/>
      <c r="M46" s="334"/>
      <c r="N46" s="333"/>
      <c r="O46" s="5"/>
      <c r="P46" s="4"/>
      <c r="Q46" s="4"/>
      <c r="R46" s="4"/>
      <c r="S46" s="4"/>
      <c r="U46" s="17">
        <v>2009</v>
      </c>
      <c r="V46" s="20">
        <v>496900</v>
      </c>
      <c r="BA46" s="332">
        <v>2008</v>
      </c>
      <c r="BB46" s="331">
        <v>461500</v>
      </c>
    </row>
    <row r="47" spans="1:55" ht="26.25" customHeight="1" thickBot="1">
      <c r="A47" s="702" t="s">
        <v>106</v>
      </c>
      <c r="B47" s="702"/>
      <c r="C47" s="702"/>
      <c r="D47" s="702"/>
      <c r="E47" s="702"/>
      <c r="F47" s="702"/>
      <c r="G47" s="702"/>
      <c r="H47" s="702"/>
      <c r="I47" s="702"/>
      <c r="J47" s="702"/>
      <c r="K47" s="702"/>
      <c r="L47" s="702"/>
      <c r="M47" s="702"/>
      <c r="N47" s="702"/>
      <c r="O47" s="4"/>
      <c r="P47" s="4"/>
      <c r="Q47" s="4"/>
      <c r="R47" s="4"/>
      <c r="S47" s="4"/>
      <c r="U47" s="17">
        <v>2011</v>
      </c>
      <c r="V47" s="20">
        <v>535600</v>
      </c>
      <c r="BA47" s="332">
        <v>2009</v>
      </c>
      <c r="BB47" s="331">
        <v>496900</v>
      </c>
    </row>
    <row r="48" spans="1:55" ht="36.75" customHeight="1" thickBot="1">
      <c r="A48" s="717" t="s">
        <v>107</v>
      </c>
      <c r="B48" s="717"/>
      <c r="C48" s="717"/>
      <c r="D48" s="717"/>
      <c r="E48" s="717"/>
      <c r="F48" s="717"/>
      <c r="G48" s="717"/>
      <c r="H48" s="717"/>
      <c r="I48" s="717"/>
      <c r="J48" s="717"/>
      <c r="K48" s="717"/>
      <c r="L48" s="700" t="s">
        <v>56</v>
      </c>
      <c r="M48" s="700"/>
      <c r="N48" s="700"/>
      <c r="O48" s="4"/>
      <c r="P48" s="4"/>
      <c r="Q48" s="4"/>
      <c r="R48" s="4"/>
      <c r="S48" s="4"/>
      <c r="U48" s="17"/>
      <c r="V48" s="20"/>
      <c r="BA48" s="332">
        <v>2010</v>
      </c>
      <c r="BB48" s="331">
        <v>515000</v>
      </c>
    </row>
    <row r="49" spans="1:57" ht="135" customHeight="1" thickBot="1">
      <c r="A49" s="699" t="s">
        <v>111</v>
      </c>
      <c r="B49" s="699"/>
      <c r="C49" s="699"/>
      <c r="D49" s="699"/>
      <c r="E49" s="699"/>
      <c r="F49" s="699"/>
      <c r="G49" s="699"/>
      <c r="H49" s="699"/>
      <c r="I49" s="699"/>
      <c r="J49" s="699"/>
      <c r="K49" s="699"/>
      <c r="L49" s="701">
        <v>5</v>
      </c>
      <c r="M49" s="701"/>
      <c r="N49" s="701"/>
      <c r="O49" s="5"/>
      <c r="P49" s="4"/>
      <c r="Q49" s="4"/>
      <c r="R49" s="4"/>
      <c r="S49" s="4"/>
      <c r="U49" s="17">
        <v>2010</v>
      </c>
      <c r="V49" s="20">
        <v>515000</v>
      </c>
      <c r="BA49" s="323">
        <v>2011</v>
      </c>
      <c r="BB49" s="322">
        <v>535600</v>
      </c>
    </row>
    <row r="50" spans="1:57" ht="123" customHeight="1" thickBot="1">
      <c r="A50" s="699" t="s">
        <v>112</v>
      </c>
      <c r="B50" s="699"/>
      <c r="C50" s="699"/>
      <c r="D50" s="699"/>
      <c r="E50" s="699"/>
      <c r="F50" s="699"/>
      <c r="G50" s="699"/>
      <c r="H50" s="699"/>
      <c r="I50" s="699"/>
      <c r="J50" s="699"/>
      <c r="K50" s="699"/>
      <c r="L50" s="701">
        <v>5</v>
      </c>
      <c r="M50" s="701"/>
      <c r="N50" s="701"/>
      <c r="O50" s="5"/>
      <c r="P50" s="4"/>
      <c r="Q50" s="4"/>
      <c r="R50" s="4"/>
      <c r="S50" s="4"/>
      <c r="U50" s="17">
        <v>2010</v>
      </c>
      <c r="V50" s="20">
        <v>515000</v>
      </c>
      <c r="BA50" s="323">
        <v>2012</v>
      </c>
      <c r="BB50" s="322">
        <v>566700</v>
      </c>
    </row>
    <row r="51" spans="1:57" ht="30.75" thickBot="1">
      <c r="A51" s="327"/>
      <c r="B51" s="328"/>
      <c r="C51" s="327"/>
      <c r="D51" s="327"/>
      <c r="E51" s="327"/>
      <c r="F51" s="327"/>
      <c r="G51" s="327"/>
      <c r="H51" s="326"/>
      <c r="I51" s="326"/>
      <c r="J51" s="326"/>
      <c r="K51" s="325"/>
      <c r="L51" s="324"/>
      <c r="M51" s="324"/>
      <c r="N51" s="324"/>
      <c r="S51" s="8"/>
      <c r="U51" s="17">
        <v>2006</v>
      </c>
      <c r="V51" s="20">
        <v>408000</v>
      </c>
      <c r="BA51" s="323">
        <v>2013</v>
      </c>
      <c r="BB51" s="322">
        <v>589500</v>
      </c>
    </row>
    <row r="52" spans="1:57" ht="28.5" customHeight="1" thickBot="1">
      <c r="A52" s="702" t="s">
        <v>64</v>
      </c>
      <c r="B52" s="702"/>
      <c r="C52" s="702"/>
      <c r="D52" s="702"/>
      <c r="E52" s="702"/>
      <c r="F52" s="702"/>
      <c r="G52" s="702"/>
      <c r="H52" s="702"/>
      <c r="I52" s="702"/>
      <c r="J52" s="702"/>
      <c r="K52" s="702"/>
      <c r="L52" s="702"/>
      <c r="M52" s="702"/>
      <c r="N52" s="702"/>
      <c r="U52" s="17">
        <v>2005</v>
      </c>
      <c r="V52" s="20">
        <v>381500</v>
      </c>
      <c r="BA52" s="323">
        <v>2014</v>
      </c>
      <c r="BB52" s="322">
        <v>616000</v>
      </c>
    </row>
    <row r="53" spans="1:57" ht="51.75" customHeight="1" thickBot="1">
      <c r="A53" s="699" t="s">
        <v>113</v>
      </c>
      <c r="B53" s="699"/>
      <c r="C53" s="699"/>
      <c r="D53" s="699"/>
      <c r="E53" s="699"/>
      <c r="F53" s="699"/>
      <c r="G53" s="699"/>
      <c r="H53" s="699"/>
      <c r="I53" s="699"/>
      <c r="J53" s="699"/>
      <c r="K53" s="699"/>
      <c r="L53" s="700" t="s">
        <v>56</v>
      </c>
      <c r="M53" s="700"/>
      <c r="N53" s="700"/>
      <c r="O53" s="9"/>
      <c r="P53" s="10"/>
      <c r="U53" s="17">
        <v>2004</v>
      </c>
      <c r="V53" s="20">
        <v>358000</v>
      </c>
      <c r="BA53" s="323">
        <v>2015</v>
      </c>
      <c r="BB53" s="322">
        <v>644350</v>
      </c>
    </row>
    <row r="54" spans="1:57" ht="132.75" customHeight="1" thickBot="1">
      <c r="A54" s="699"/>
      <c r="B54" s="699"/>
      <c r="C54" s="699"/>
      <c r="D54" s="699"/>
      <c r="E54" s="699"/>
      <c r="F54" s="699"/>
      <c r="G54" s="699"/>
      <c r="H54" s="699"/>
      <c r="I54" s="699"/>
      <c r="J54" s="699"/>
      <c r="K54" s="699"/>
      <c r="L54" s="701">
        <v>1</v>
      </c>
      <c r="M54" s="701"/>
      <c r="N54" s="701"/>
      <c r="O54" s="9"/>
      <c r="P54" s="10"/>
      <c r="U54" s="17">
        <v>2003</v>
      </c>
      <c r="V54" s="20">
        <v>332000</v>
      </c>
      <c r="BA54" s="323">
        <v>2016</v>
      </c>
      <c r="BB54" s="322">
        <v>689455</v>
      </c>
    </row>
    <row r="55" spans="1:57" ht="36.75" customHeight="1" thickBot="1">
      <c r="A55" s="329"/>
      <c r="B55" s="330"/>
      <c r="C55" s="329"/>
      <c r="D55" s="329"/>
      <c r="E55" s="329"/>
      <c r="F55" s="329"/>
      <c r="G55" s="329"/>
      <c r="H55" s="329"/>
      <c r="I55" s="329"/>
      <c r="J55" s="329"/>
      <c r="K55" s="329"/>
      <c r="L55" s="329"/>
      <c r="M55" s="329"/>
      <c r="N55" s="329"/>
      <c r="O55" s="9"/>
      <c r="P55" s="10"/>
      <c r="U55" s="17">
        <v>2000</v>
      </c>
      <c r="V55" s="20">
        <v>260100</v>
      </c>
      <c r="BA55" s="323">
        <v>2017</v>
      </c>
      <c r="BB55" s="322">
        <v>737717</v>
      </c>
    </row>
    <row r="56" spans="1:57" ht="30.75" customHeight="1" thickBot="1">
      <c r="A56" s="702" t="s">
        <v>238</v>
      </c>
      <c r="B56" s="702"/>
      <c r="C56" s="702"/>
      <c r="D56" s="702"/>
      <c r="E56" s="702"/>
      <c r="F56" s="702"/>
      <c r="G56" s="702"/>
      <c r="H56" s="702"/>
      <c r="I56" s="702"/>
      <c r="J56" s="702"/>
      <c r="K56" s="702"/>
      <c r="L56" s="702"/>
      <c r="M56" s="702"/>
      <c r="N56" s="702"/>
      <c r="O56" s="9"/>
      <c r="P56" s="10"/>
      <c r="U56" s="17">
        <v>1999</v>
      </c>
      <c r="V56" s="20">
        <v>236438</v>
      </c>
      <c r="BA56" s="323">
        <v>2018</v>
      </c>
      <c r="BB56" s="322">
        <v>781242</v>
      </c>
      <c r="BD56" s="2" t="s">
        <v>68</v>
      </c>
      <c r="BE56" s="10" t="s">
        <v>69</v>
      </c>
    </row>
    <row r="57" spans="1:57" ht="33.75" customHeight="1" thickBot="1">
      <c r="A57" s="705" t="s">
        <v>57</v>
      </c>
      <c r="B57" s="705"/>
      <c r="C57" s="706" t="s">
        <v>58</v>
      </c>
      <c r="D57" s="706"/>
      <c r="E57" s="706"/>
      <c r="F57" s="706"/>
      <c r="G57" s="706"/>
      <c r="H57" s="706"/>
      <c r="I57" s="706"/>
      <c r="J57" s="706"/>
      <c r="K57" s="706"/>
      <c r="L57" s="701">
        <v>20</v>
      </c>
      <c r="M57" s="701"/>
      <c r="N57" s="701"/>
      <c r="O57" s="6"/>
      <c r="P57" s="10"/>
      <c r="U57" s="17">
        <v>1998</v>
      </c>
      <c r="V57" s="20">
        <v>203825</v>
      </c>
      <c r="BA57" s="323">
        <v>2019</v>
      </c>
      <c r="BB57" s="322">
        <v>828116</v>
      </c>
      <c r="BC57" s="49" t="str">
        <f>+H21</f>
        <v>INTERCONSTRUCCIONES Y DISEÑO SAS</v>
      </c>
      <c r="BD57" s="2" t="s">
        <v>70</v>
      </c>
      <c r="BE57" s="2" t="s">
        <v>71</v>
      </c>
    </row>
    <row r="58" spans="1:57" ht="33.75" customHeight="1" thickBot="1">
      <c r="A58" s="705"/>
      <c r="B58" s="705"/>
      <c r="C58" s="706" t="s">
        <v>59</v>
      </c>
      <c r="D58" s="706"/>
      <c r="E58" s="706"/>
      <c r="F58" s="706"/>
      <c r="G58" s="706"/>
      <c r="H58" s="706"/>
      <c r="I58" s="706"/>
      <c r="J58" s="706"/>
      <c r="K58" s="706"/>
      <c r="L58" s="701"/>
      <c r="M58" s="701"/>
      <c r="N58" s="701"/>
      <c r="O58" s="6"/>
      <c r="P58" s="10"/>
      <c r="U58" s="17">
        <v>1997</v>
      </c>
      <c r="V58" s="20">
        <v>172005</v>
      </c>
      <c r="BA58" s="323">
        <v>2019</v>
      </c>
      <c r="BB58" s="322">
        <v>828116</v>
      </c>
      <c r="BC58" s="49" t="str">
        <f>+H22</f>
        <v>PROYECTOS LUCARNA SAS</v>
      </c>
      <c r="BD58" s="50">
        <v>45180</v>
      </c>
      <c r="BE58" s="2" t="s">
        <v>71</v>
      </c>
    </row>
    <row r="59" spans="1:57" ht="31.5" customHeight="1" thickBot="1">
      <c r="A59" s="705"/>
      <c r="B59" s="705"/>
      <c r="C59" s="706" t="s">
        <v>60</v>
      </c>
      <c r="D59" s="706"/>
      <c r="E59" s="706"/>
      <c r="F59" s="706"/>
      <c r="G59" s="706"/>
      <c r="H59" s="706"/>
      <c r="I59" s="706"/>
      <c r="J59" s="706"/>
      <c r="K59" s="706"/>
      <c r="L59" s="701"/>
      <c r="M59" s="701"/>
      <c r="N59" s="701"/>
      <c r="O59" s="6"/>
      <c r="P59" s="10"/>
      <c r="U59" s="17">
        <v>1996</v>
      </c>
      <c r="V59" s="20">
        <v>142125</v>
      </c>
      <c r="BA59" s="323">
        <v>2020</v>
      </c>
      <c r="BB59" s="322">
        <v>877803</v>
      </c>
    </row>
    <row r="60" spans="1:57" ht="32.25" customHeight="1" thickBot="1">
      <c r="A60" s="705"/>
      <c r="B60" s="705"/>
      <c r="C60" s="706" t="s">
        <v>61</v>
      </c>
      <c r="D60" s="706"/>
      <c r="E60" s="706"/>
      <c r="F60" s="706"/>
      <c r="G60" s="706"/>
      <c r="H60" s="706"/>
      <c r="I60" s="706"/>
      <c r="J60" s="706"/>
      <c r="K60" s="706"/>
      <c r="L60" s="701"/>
      <c r="M60" s="701"/>
      <c r="N60" s="701"/>
      <c r="O60" s="6"/>
      <c r="P60" s="10"/>
      <c r="U60" s="17">
        <v>1995</v>
      </c>
      <c r="V60" s="20">
        <v>118934</v>
      </c>
      <c r="BA60" s="323">
        <v>2021</v>
      </c>
      <c r="BB60" s="322">
        <v>908526</v>
      </c>
    </row>
    <row r="61" spans="1:57" ht="30" customHeight="1" thickBot="1">
      <c r="A61" s="705" t="s">
        <v>62</v>
      </c>
      <c r="B61" s="705"/>
      <c r="C61" s="706" t="s">
        <v>124</v>
      </c>
      <c r="D61" s="706"/>
      <c r="E61" s="706"/>
      <c r="F61" s="706"/>
      <c r="G61" s="706"/>
      <c r="H61" s="706"/>
      <c r="I61" s="706"/>
      <c r="J61" s="706"/>
      <c r="K61" s="706"/>
      <c r="L61" s="701"/>
      <c r="M61" s="701"/>
      <c r="N61" s="701"/>
      <c r="O61" s="6"/>
      <c r="P61" s="10"/>
      <c r="U61" s="17">
        <v>1994</v>
      </c>
      <c r="V61" s="20">
        <v>98700</v>
      </c>
      <c r="BA61" s="323">
        <v>2022</v>
      </c>
      <c r="BB61" s="322">
        <v>1000000</v>
      </c>
    </row>
    <row r="62" spans="1:57" ht="30.75" thickBot="1">
      <c r="A62" s="327"/>
      <c r="B62" s="328"/>
      <c r="C62" s="327"/>
      <c r="D62" s="327"/>
      <c r="E62" s="327"/>
      <c r="F62" s="327"/>
      <c r="G62" s="327"/>
      <c r="H62" s="326"/>
      <c r="I62" s="326"/>
      <c r="J62" s="326"/>
      <c r="K62" s="325"/>
      <c r="L62" s="324"/>
      <c r="M62" s="324"/>
      <c r="N62" s="324"/>
      <c r="S62" s="8"/>
      <c r="U62" s="17">
        <v>2006</v>
      </c>
      <c r="V62" s="20">
        <v>408000</v>
      </c>
      <c r="BA62" s="323">
        <v>2023</v>
      </c>
      <c r="BB62" s="322">
        <v>1160000</v>
      </c>
    </row>
    <row r="63" spans="1:57" ht="28.5" customHeight="1" thickBot="1">
      <c r="A63" s="702" t="s">
        <v>118</v>
      </c>
      <c r="B63" s="702"/>
      <c r="C63" s="702"/>
      <c r="D63" s="702"/>
      <c r="E63" s="702"/>
      <c r="F63" s="702"/>
      <c r="G63" s="702"/>
      <c r="H63" s="702"/>
      <c r="I63" s="702"/>
      <c r="J63" s="702"/>
      <c r="K63" s="702"/>
      <c r="L63" s="702"/>
      <c r="M63" s="702"/>
      <c r="N63" s="702"/>
      <c r="U63" s="17">
        <v>2005</v>
      </c>
      <c r="V63" s="20">
        <v>381500</v>
      </c>
      <c r="BA63" s="323">
        <v>2024</v>
      </c>
      <c r="BB63" s="322">
        <v>1300000</v>
      </c>
    </row>
    <row r="64" spans="1:57" ht="63.75" customHeight="1" thickBot="1">
      <c r="A64" s="699" t="s">
        <v>114</v>
      </c>
      <c r="B64" s="699"/>
      <c r="C64" s="699"/>
      <c r="D64" s="699"/>
      <c r="E64" s="699"/>
      <c r="F64" s="699"/>
      <c r="G64" s="699"/>
      <c r="H64" s="699"/>
      <c r="I64" s="699"/>
      <c r="J64" s="699"/>
      <c r="K64" s="699"/>
      <c r="L64" s="700" t="s">
        <v>56</v>
      </c>
      <c r="M64" s="700"/>
      <c r="N64" s="700"/>
      <c r="O64" s="9"/>
      <c r="P64" s="10"/>
      <c r="U64" s="17">
        <v>2004</v>
      </c>
      <c r="V64" s="20">
        <v>358000</v>
      </c>
    </row>
    <row r="65" spans="1:22" ht="324" customHeight="1" thickBot="1">
      <c r="A65" s="699"/>
      <c r="B65" s="699"/>
      <c r="C65" s="699"/>
      <c r="D65" s="699"/>
      <c r="E65" s="699"/>
      <c r="F65" s="699"/>
      <c r="G65" s="699"/>
      <c r="H65" s="699"/>
      <c r="I65" s="699"/>
      <c r="J65" s="699"/>
      <c r="K65" s="699"/>
      <c r="L65" s="701">
        <v>1</v>
      </c>
      <c r="M65" s="701"/>
      <c r="N65" s="701"/>
      <c r="O65" s="9"/>
      <c r="P65" s="10"/>
      <c r="U65" s="17">
        <v>2003</v>
      </c>
      <c r="V65" s="20">
        <v>332000</v>
      </c>
    </row>
    <row r="66" spans="1:22" ht="30" customHeight="1" thickBot="1">
      <c r="A66" s="686"/>
      <c r="B66" s="686"/>
      <c r="C66" s="686"/>
      <c r="D66" s="686"/>
      <c r="E66" s="686"/>
      <c r="F66" s="686"/>
      <c r="G66" s="686"/>
      <c r="H66" s="686"/>
      <c r="I66" s="686"/>
      <c r="J66" s="686"/>
      <c r="K66" s="686"/>
      <c r="L66" s="686"/>
      <c r="M66" s="686"/>
      <c r="N66" s="686"/>
      <c r="O66" s="6"/>
      <c r="P66" s="10"/>
      <c r="U66" s="17">
        <v>1993</v>
      </c>
      <c r="V66" s="20">
        <v>81510</v>
      </c>
    </row>
    <row r="67" spans="1:22" ht="30" customHeight="1" thickBot="1">
      <c r="A67" s="702" t="s">
        <v>117</v>
      </c>
      <c r="B67" s="702"/>
      <c r="C67" s="702"/>
      <c r="D67" s="702"/>
      <c r="E67" s="702"/>
      <c r="F67" s="702"/>
      <c r="G67" s="702"/>
      <c r="H67" s="702"/>
      <c r="I67" s="702"/>
      <c r="J67" s="702"/>
      <c r="K67" s="702"/>
      <c r="L67" s="702"/>
      <c r="M67" s="702"/>
      <c r="N67" s="702"/>
      <c r="O67" s="6"/>
      <c r="P67" s="10"/>
      <c r="U67" s="17"/>
      <c r="V67" s="20"/>
    </row>
    <row r="68" spans="1:22" ht="30" customHeight="1" thickBot="1">
      <c r="A68" s="680" t="s">
        <v>115</v>
      </c>
      <c r="B68" s="703"/>
      <c r="C68" s="703"/>
      <c r="D68" s="703"/>
      <c r="E68" s="703"/>
      <c r="F68" s="703"/>
      <c r="G68" s="703"/>
      <c r="H68" s="703"/>
      <c r="I68" s="703"/>
      <c r="J68" s="703"/>
      <c r="K68" s="704"/>
      <c r="L68" s="683">
        <v>0.25</v>
      </c>
      <c r="M68" s="684"/>
      <c r="N68" s="685"/>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08"/>
      <c r="M72" s="609"/>
      <c r="N72" s="610"/>
      <c r="O72" s="6"/>
      <c r="P72" s="10"/>
      <c r="U72" s="17"/>
      <c r="V72" s="20"/>
    </row>
    <row r="73" spans="1:22" ht="30" customHeight="1" thickBot="1">
      <c r="A73" s="602"/>
      <c r="B73" s="603"/>
      <c r="C73" s="603"/>
      <c r="D73" s="603"/>
      <c r="E73" s="603"/>
      <c r="F73" s="603"/>
      <c r="G73" s="603"/>
      <c r="H73" s="603"/>
      <c r="I73" s="603"/>
      <c r="J73" s="603"/>
      <c r="K73" s="604"/>
      <c r="L73" s="611"/>
      <c r="M73" s="612"/>
      <c r="N73" s="613"/>
      <c r="O73" s="6"/>
      <c r="P73" s="10"/>
      <c r="U73" s="17"/>
      <c r="V73" s="20"/>
    </row>
    <row r="74" spans="1:22" ht="30" customHeight="1" thickBot="1">
      <c r="A74" s="686"/>
      <c r="B74" s="686"/>
      <c r="C74" s="686"/>
      <c r="D74" s="686"/>
      <c r="E74" s="686"/>
      <c r="F74" s="686"/>
      <c r="G74" s="686"/>
      <c r="H74" s="686"/>
      <c r="I74" s="686"/>
      <c r="J74" s="686"/>
      <c r="K74" s="686"/>
      <c r="L74" s="686"/>
      <c r="M74" s="686"/>
      <c r="N74" s="686"/>
      <c r="O74" s="6"/>
      <c r="P74" s="10"/>
      <c r="U74" s="17"/>
      <c r="V74" s="20"/>
    </row>
    <row r="75" spans="1:22" ht="30" customHeight="1" thickBot="1">
      <c r="A75" s="702" t="s">
        <v>67</v>
      </c>
      <c r="B75" s="702"/>
      <c r="C75" s="702"/>
      <c r="D75" s="702"/>
      <c r="E75" s="702"/>
      <c r="F75" s="702"/>
      <c r="G75" s="702"/>
      <c r="H75" s="702"/>
      <c r="I75" s="702"/>
      <c r="J75" s="702"/>
      <c r="K75" s="702"/>
      <c r="L75" s="702"/>
      <c r="M75" s="702"/>
      <c r="N75" s="702"/>
      <c r="O75" s="6"/>
      <c r="P75" s="10"/>
      <c r="U75" s="17"/>
      <c r="V75" s="20"/>
    </row>
    <row r="76" spans="1:22" s="10" customFormat="1" ht="30" customHeight="1" thickBot="1">
      <c r="A76" s="680" t="s">
        <v>116</v>
      </c>
      <c r="B76" s="681"/>
      <c r="C76" s="681"/>
      <c r="D76" s="681"/>
      <c r="E76" s="681"/>
      <c r="F76" s="681"/>
      <c r="G76" s="681"/>
      <c r="H76" s="681"/>
      <c r="I76" s="681"/>
      <c r="J76" s="681"/>
      <c r="K76" s="682"/>
      <c r="L76" s="683">
        <v>0.25</v>
      </c>
      <c r="M76" s="684"/>
      <c r="N76" s="685"/>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27"/>
      <c r="B80" s="628"/>
      <c r="C80" s="628"/>
      <c r="D80" s="628"/>
      <c r="E80" s="628"/>
      <c r="F80" s="628"/>
      <c r="G80" s="628"/>
      <c r="H80" s="628"/>
      <c r="I80" s="628"/>
      <c r="J80" s="628"/>
      <c r="K80" s="629"/>
      <c r="L80" s="608"/>
      <c r="M80" s="609"/>
      <c r="N80" s="610"/>
      <c r="O80" s="6"/>
      <c r="U80" s="27"/>
      <c r="V80" s="28"/>
    </row>
    <row r="81" spans="1:22" s="10" customFormat="1" ht="30" customHeight="1" thickBot="1">
      <c r="A81" s="630"/>
      <c r="B81" s="631"/>
      <c r="C81" s="631"/>
      <c r="D81" s="631"/>
      <c r="E81" s="631"/>
      <c r="F81" s="631"/>
      <c r="G81" s="631"/>
      <c r="H81" s="631"/>
      <c r="I81" s="631"/>
      <c r="J81" s="631"/>
      <c r="K81" s="632"/>
      <c r="L81" s="611"/>
      <c r="M81" s="612"/>
      <c r="N81" s="613"/>
      <c r="O81" s="6"/>
      <c r="U81" s="27"/>
      <c r="V81" s="28"/>
    </row>
    <row r="82" spans="1:22" s="10" customFormat="1" ht="30" customHeight="1" thickBot="1">
      <c r="A82" s="686"/>
      <c r="B82" s="686"/>
      <c r="C82" s="686"/>
      <c r="D82" s="686"/>
      <c r="E82" s="686"/>
      <c r="F82" s="686"/>
      <c r="G82" s="686"/>
      <c r="H82" s="686"/>
      <c r="I82" s="686"/>
      <c r="J82" s="686"/>
      <c r="K82" s="686"/>
      <c r="L82" s="686"/>
      <c r="M82" s="686"/>
      <c r="N82" s="686"/>
      <c r="O82" s="6"/>
      <c r="U82" s="27"/>
      <c r="V82" s="28"/>
    </row>
    <row r="83" spans="1:22" ht="21" thickBot="1">
      <c r="A83" s="687" t="s">
        <v>17</v>
      </c>
      <c r="B83" s="687"/>
      <c r="C83" s="687"/>
      <c r="D83" s="687"/>
      <c r="E83" s="687"/>
      <c r="F83" s="687"/>
      <c r="G83" s="687"/>
      <c r="H83" s="688" t="s">
        <v>6</v>
      </c>
      <c r="I83" s="688"/>
      <c r="J83" s="688"/>
      <c r="K83" s="688"/>
      <c r="L83" s="689">
        <f>+L65+L57+L54+L50+L49+L68+L76</f>
        <v>32.5</v>
      </c>
      <c r="M83" s="689"/>
      <c r="N83" s="689"/>
      <c r="O83" s="6"/>
      <c r="P83" s="10"/>
      <c r="U83" s="17">
        <v>1992</v>
      </c>
      <c r="V83" s="20">
        <v>65190</v>
      </c>
    </row>
    <row r="84" spans="1:22" ht="25.5" customHeight="1" thickBot="1">
      <c r="A84" s="691" t="s">
        <v>66</v>
      </c>
      <c r="B84" s="692"/>
      <c r="C84" s="692"/>
      <c r="D84" s="692"/>
      <c r="E84" s="692"/>
      <c r="F84" s="692"/>
      <c r="G84" s="692"/>
      <c r="H84" s="692"/>
      <c r="I84" s="692"/>
      <c r="J84" s="692"/>
      <c r="K84" s="692"/>
      <c r="L84" s="692"/>
      <c r="M84" s="692"/>
      <c r="N84" s="616"/>
      <c r="O84" s="6"/>
      <c r="P84" s="10"/>
      <c r="U84" s="17">
        <v>1991</v>
      </c>
      <c r="V84" s="20">
        <v>51720</v>
      </c>
    </row>
    <row r="85" spans="1:22" ht="195" customHeight="1" thickBot="1">
      <c r="A85" s="660"/>
      <c r="B85" s="661"/>
      <c r="C85" s="661"/>
      <c r="D85" s="661"/>
      <c r="E85" s="661"/>
      <c r="F85" s="661"/>
      <c r="G85" s="661"/>
      <c r="H85" s="661"/>
      <c r="I85" s="661"/>
      <c r="J85" s="661"/>
      <c r="K85" s="661"/>
      <c r="L85" s="661"/>
      <c r="M85" s="661"/>
      <c r="N85" s="662"/>
      <c r="O85" s="6"/>
      <c r="P85" s="10"/>
      <c r="U85" s="21">
        <v>1990</v>
      </c>
      <c r="V85" s="22">
        <v>41025</v>
      </c>
    </row>
    <row r="86" spans="1:22">
      <c r="A86" s="3"/>
      <c r="C86" s="14"/>
      <c r="O86" s="6"/>
      <c r="P86" s="10"/>
    </row>
    <row r="87" spans="1:22" ht="78" customHeight="1">
      <c r="A87" s="693" t="s">
        <v>81</v>
      </c>
      <c r="B87" s="694"/>
      <c r="C87" s="694"/>
      <c r="D87" s="694"/>
      <c r="E87" s="695"/>
      <c r="F87" s="672"/>
      <c r="G87" s="673"/>
      <c r="H87" s="673"/>
      <c r="I87" s="673"/>
      <c r="J87" s="673"/>
      <c r="K87" s="673"/>
      <c r="L87" s="673"/>
      <c r="M87" s="673"/>
      <c r="N87" s="674"/>
      <c r="O87" s="6"/>
      <c r="P87" s="10"/>
    </row>
    <row r="88" spans="1:22" ht="159" customHeight="1">
      <c r="A88" s="696" t="s">
        <v>123</v>
      </c>
      <c r="B88" s="696"/>
      <c r="C88" s="696"/>
      <c r="D88" s="696"/>
      <c r="E88" s="696"/>
      <c r="F88" s="697" t="s">
        <v>82</v>
      </c>
      <c r="G88" s="697"/>
      <c r="H88" s="697"/>
      <c r="I88" s="697"/>
      <c r="J88" s="697"/>
      <c r="K88" s="697"/>
      <c r="L88" s="697"/>
      <c r="M88" s="697"/>
      <c r="N88" s="697"/>
      <c r="O88" s="6"/>
      <c r="P88" s="10"/>
    </row>
    <row r="89" spans="1:22" ht="213" customHeight="1">
      <c r="A89" s="669"/>
      <c r="B89" s="670"/>
      <c r="C89" s="670"/>
      <c r="D89" s="670"/>
      <c r="E89" s="671"/>
      <c r="F89" s="672"/>
      <c r="G89" s="673"/>
      <c r="H89" s="673"/>
      <c r="I89" s="673"/>
      <c r="J89" s="673"/>
      <c r="K89" s="673"/>
      <c r="L89" s="673"/>
      <c r="M89" s="674"/>
      <c r="N89" s="321" t="s">
        <v>6</v>
      </c>
      <c r="O89" s="6"/>
      <c r="P89" s="10"/>
    </row>
    <row r="90" spans="1:22" ht="156.75" customHeight="1">
      <c r="A90" s="643" t="s">
        <v>83</v>
      </c>
      <c r="B90" s="675"/>
      <c r="C90" s="675"/>
      <c r="D90" s="675"/>
      <c r="E90" s="675"/>
      <c r="F90" s="675"/>
      <c r="G90" s="675"/>
      <c r="H90" s="675"/>
      <c r="I90" s="60"/>
      <c r="J90" s="60"/>
      <c r="K90" s="60"/>
      <c r="L90" s="60"/>
      <c r="M90" s="60"/>
      <c r="N90" s="60"/>
      <c r="O90" s="6"/>
      <c r="P90" s="10"/>
    </row>
    <row r="91" spans="1:22" s="77" customFormat="1" ht="66.75" customHeight="1">
      <c r="A91" s="320"/>
      <c r="B91" s="676" t="s">
        <v>141</v>
      </c>
      <c r="C91" s="677"/>
      <c r="D91" s="678"/>
      <c r="E91" s="319" t="s">
        <v>88</v>
      </c>
      <c r="F91" s="318" t="s">
        <v>89</v>
      </c>
      <c r="G91" s="317" t="s">
        <v>105</v>
      </c>
      <c r="H91" s="308"/>
      <c r="I91" s="648"/>
      <c r="J91" s="648"/>
      <c r="K91" s="648"/>
      <c r="L91" s="648"/>
      <c r="M91" s="648"/>
      <c r="N91" s="648"/>
      <c r="O91" s="76"/>
    </row>
    <row r="92" spans="1:22" ht="46.5" customHeight="1">
      <c r="A92" s="315">
        <v>1</v>
      </c>
      <c r="B92" s="679" t="s">
        <v>136</v>
      </c>
      <c r="C92" s="679"/>
      <c r="D92" s="679"/>
      <c r="E92" s="316">
        <v>16065000</v>
      </c>
      <c r="F92" s="313">
        <v>15750000</v>
      </c>
      <c r="G92" s="312" t="str">
        <f>+IF(F92&gt;E92, "CAUSAL DE RECHAZO M", "CUMPLE")</f>
        <v>CUMPLE</v>
      </c>
      <c r="H92" s="311" t="s">
        <v>6</v>
      </c>
      <c r="O92" s="6"/>
      <c r="P92" s="10"/>
    </row>
    <row r="93" spans="1:22" ht="57.75" customHeight="1">
      <c r="A93" s="315">
        <v>2</v>
      </c>
      <c r="B93" s="679" t="s">
        <v>137</v>
      </c>
      <c r="C93" s="679"/>
      <c r="D93" s="679"/>
      <c r="E93" s="316">
        <v>376740000</v>
      </c>
      <c r="F93" s="316">
        <v>376740000</v>
      </c>
      <c r="G93" s="312" t="str">
        <f>+IF(F93&gt;E93, "CAUSAL DE RECHAZO M", "CUMPLE")</f>
        <v>CUMPLE</v>
      </c>
      <c r="H93" s="311" t="s">
        <v>6</v>
      </c>
      <c r="N93" s="7"/>
      <c r="O93" s="10"/>
      <c r="P93" s="10"/>
    </row>
    <row r="94" spans="1:22" ht="39" customHeight="1">
      <c r="A94" s="315">
        <v>3</v>
      </c>
      <c r="B94" s="679" t="s">
        <v>138</v>
      </c>
      <c r="C94" s="679"/>
      <c r="D94" s="679"/>
      <c r="E94" s="316">
        <v>105000000</v>
      </c>
      <c r="F94" s="316">
        <v>105000000</v>
      </c>
      <c r="G94" s="312" t="str">
        <f>+IF(F94&gt;E94, "CAUSAL DE RECHAZO M", "CUMPLE")</f>
        <v>CUMPLE</v>
      </c>
      <c r="H94" s="311" t="s">
        <v>6</v>
      </c>
    </row>
    <row r="95" spans="1:22" ht="39" customHeight="1">
      <c r="A95" s="315">
        <v>4</v>
      </c>
      <c r="B95" s="690" t="s">
        <v>140</v>
      </c>
      <c r="C95" s="650"/>
      <c r="D95" s="651"/>
      <c r="E95" s="316">
        <v>77258613</v>
      </c>
      <c r="F95" s="316">
        <v>77258613</v>
      </c>
      <c r="G95" s="312" t="str">
        <f>+IF(F95&gt;E95, "CAUSAL DE RECHAZO M", "CUMPLE")</f>
        <v>CUMPLE</v>
      </c>
      <c r="H95" s="311" t="s">
        <v>6</v>
      </c>
    </row>
    <row r="96" spans="1:22" ht="46.5" customHeight="1">
      <c r="A96" s="315">
        <v>5</v>
      </c>
      <c r="B96" s="667" t="s">
        <v>84</v>
      </c>
      <c r="C96" s="667"/>
      <c r="D96" s="667"/>
      <c r="E96" s="314">
        <v>684325699</v>
      </c>
      <c r="F96" s="313">
        <v>683950849</v>
      </c>
      <c r="G96" s="312" t="str">
        <f>+IF(F96&gt;E96, "CAUSAL DE RECHAZO L", "CUMPLE")</f>
        <v>CUMPLE</v>
      </c>
      <c r="H96" s="311" t="s">
        <v>6</v>
      </c>
    </row>
    <row r="97" spans="2:8" ht="99" customHeight="1">
      <c r="E97" s="668" t="s">
        <v>90</v>
      </c>
      <c r="F97" s="668"/>
      <c r="G97" s="668"/>
      <c r="H97" s="311" t="str">
        <f>+IF(OR(H92="NO CUMPLE",H93="NO CUMPLE",H94="NO CUMPLE",H96="NO CUMPLE"), "NO CUMPLE", "CUMPLE")</f>
        <v>CUMPLE</v>
      </c>
    </row>
    <row r="99" spans="2:8" ht="27.75">
      <c r="B99" s="130" t="s">
        <v>139</v>
      </c>
    </row>
    <row r="103" spans="2:8">
      <c r="C103" s="13"/>
    </row>
    <row r="104" spans="2:8">
      <c r="C104" s="13"/>
    </row>
    <row r="106" spans="2:8">
      <c r="C106" s="13"/>
    </row>
    <row r="108" spans="2:8">
      <c r="C108" s="13"/>
    </row>
    <row r="119" ht="4.5" customHeight="1"/>
  </sheetData>
  <mergeCells count="119">
    <mergeCell ref="B93:D93"/>
    <mergeCell ref="B94:D94"/>
    <mergeCell ref="B95:D95"/>
    <mergeCell ref="B96:D96"/>
    <mergeCell ref="E97:G97"/>
    <mergeCell ref="A89:E89"/>
    <mergeCell ref="F89:M89"/>
    <mergeCell ref="A90:H90"/>
    <mergeCell ref="B91:D91"/>
    <mergeCell ref="I91:N91"/>
    <mergeCell ref="A75:N75"/>
    <mergeCell ref="A76:K81"/>
    <mergeCell ref="L76:N81"/>
    <mergeCell ref="A82:N82"/>
    <mergeCell ref="A83:G83"/>
    <mergeCell ref="H83:K83"/>
    <mergeCell ref="L83:N83"/>
    <mergeCell ref="B92:D92"/>
    <mergeCell ref="A84:N84"/>
    <mergeCell ref="A85:N85"/>
    <mergeCell ref="A87:E87"/>
    <mergeCell ref="F87:N87"/>
    <mergeCell ref="A88:E88"/>
    <mergeCell ref="F88:N88"/>
    <mergeCell ref="A63:N63"/>
    <mergeCell ref="A64:K65"/>
    <mergeCell ref="L64:N64"/>
    <mergeCell ref="L65:N65"/>
    <mergeCell ref="A66:N66"/>
    <mergeCell ref="A67:N67"/>
    <mergeCell ref="A68:K73"/>
    <mergeCell ref="L68:N73"/>
    <mergeCell ref="A74:N74"/>
    <mergeCell ref="A56:N56"/>
    <mergeCell ref="A57:B60"/>
    <mergeCell ref="C57:K57"/>
    <mergeCell ref="L57:N61"/>
    <mergeCell ref="C58:K58"/>
    <mergeCell ref="C59:K59"/>
    <mergeCell ref="C60:K60"/>
    <mergeCell ref="A61:B61"/>
    <mergeCell ref="C61:K61"/>
    <mergeCell ref="A47:N47"/>
    <mergeCell ref="A48:K48"/>
    <mergeCell ref="L48:N48"/>
    <mergeCell ref="A49:K49"/>
    <mergeCell ref="L49:N49"/>
    <mergeCell ref="A50:K50"/>
    <mergeCell ref="L50:N50"/>
    <mergeCell ref="A52:N52"/>
    <mergeCell ref="A53:K54"/>
    <mergeCell ref="L53:N53"/>
    <mergeCell ref="L54:N54"/>
    <mergeCell ref="A41:B41"/>
    <mergeCell ref="D41:E41"/>
    <mergeCell ref="A43:N43"/>
    <mergeCell ref="A44:K44"/>
    <mergeCell ref="L44:N44"/>
    <mergeCell ref="A45:K45"/>
    <mergeCell ref="L45:N45"/>
    <mergeCell ref="B33:B34"/>
    <mergeCell ref="D33:D34"/>
    <mergeCell ref="E33:E34"/>
    <mergeCell ref="A33:A34"/>
    <mergeCell ref="I33:I34"/>
    <mergeCell ref="J33:J34"/>
    <mergeCell ref="A39:D40"/>
    <mergeCell ref="E39:L39"/>
    <mergeCell ref="M39:N39"/>
    <mergeCell ref="E40:L40"/>
    <mergeCell ref="M40:N40"/>
    <mergeCell ref="K33:K34"/>
    <mergeCell ref="L33:L34"/>
    <mergeCell ref="M33:M34"/>
    <mergeCell ref="N33:N34"/>
    <mergeCell ref="T31:T32"/>
    <mergeCell ref="A13:G13"/>
    <mergeCell ref="A14:G14"/>
    <mergeCell ref="A15:G15"/>
    <mergeCell ref="A16:G16"/>
    <mergeCell ref="A18:N18"/>
    <mergeCell ref="A19:A26"/>
    <mergeCell ref="B19:G26"/>
    <mergeCell ref="H19:J19"/>
    <mergeCell ref="K19:N19"/>
    <mergeCell ref="O26:T26"/>
    <mergeCell ref="K20:M20"/>
    <mergeCell ref="H21:I21"/>
    <mergeCell ref="K21:M21"/>
    <mergeCell ref="H22:I22"/>
    <mergeCell ref="K22:M22"/>
    <mergeCell ref="H23:I23"/>
    <mergeCell ref="K23:M23"/>
    <mergeCell ref="H20:I20"/>
    <mergeCell ref="H24:I24"/>
    <mergeCell ref="A30:N30"/>
    <mergeCell ref="B27:G27"/>
    <mergeCell ref="H27:I27"/>
    <mergeCell ref="J27:K27"/>
    <mergeCell ref="L27:N27"/>
    <mergeCell ref="A29:N29"/>
    <mergeCell ref="A31:G31"/>
    <mergeCell ref="H31:N31"/>
    <mergeCell ref="A1:N1"/>
    <mergeCell ref="A2:N2"/>
    <mergeCell ref="A3:N3"/>
    <mergeCell ref="A4:G4"/>
    <mergeCell ref="A5:G5"/>
    <mergeCell ref="A6:G6"/>
    <mergeCell ref="K24:M26"/>
    <mergeCell ref="N24:N26"/>
    <mergeCell ref="H25:I25"/>
    <mergeCell ref="H26:I26"/>
    <mergeCell ref="A7:G7"/>
    <mergeCell ref="A8:G8"/>
    <mergeCell ref="A9:G9"/>
    <mergeCell ref="A10:G10"/>
    <mergeCell ref="A11:G11"/>
    <mergeCell ref="A12:G12"/>
  </mergeCells>
  <conditionalFormatting sqref="H83:K83">
    <cfRule type="containsText" dxfId="284" priority="63" operator="containsText" text="SUBSANAR">
      <formula>NOT(ISERROR(SEARCH("SUBSANAR",H83)))</formula>
    </cfRule>
  </conditionalFormatting>
  <conditionalFormatting sqref="H83:L83 N42:O42 H4:H16 O43">
    <cfRule type="cellIs" dxfId="283" priority="75" operator="equal">
      <formula>"NO CUMPLE"</formula>
    </cfRule>
    <cfRule type="cellIs" dxfId="282" priority="76" operator="equal">
      <formula>"CUMPLE"</formula>
    </cfRule>
    <cfRule type="cellIs" dxfId="281" priority="77" operator="equal">
      <formula>100</formula>
    </cfRule>
  </conditionalFormatting>
  <conditionalFormatting sqref="L45">
    <cfRule type="cellIs" dxfId="280" priority="81" operator="equal">
      <formula>"NO CUMPLE"</formula>
    </cfRule>
    <cfRule type="cellIs" dxfId="279" priority="82" operator="equal">
      <formula>"CUMPLE"</formula>
    </cfRule>
    <cfRule type="cellIs" dxfId="278" priority="83" operator="equal">
      <formula>100</formula>
    </cfRule>
  </conditionalFormatting>
  <conditionalFormatting sqref="L49:L50">
    <cfRule type="cellIs" dxfId="277" priority="87" operator="equal">
      <formula>"NO CUMPLE"</formula>
    </cfRule>
    <cfRule type="cellIs" dxfId="276" priority="88" operator="equal">
      <formula>"CUMPLE"</formula>
    </cfRule>
    <cfRule type="cellIs" dxfId="275" priority="89" operator="equal">
      <formula>100</formula>
    </cfRule>
  </conditionalFormatting>
  <conditionalFormatting sqref="L54">
    <cfRule type="cellIs" dxfId="274" priority="67" operator="equal">
      <formula>"NO CUMPLE"</formula>
    </cfRule>
    <cfRule type="cellIs" dxfId="273" priority="68" operator="equal">
      <formula>"CUMPLE"</formula>
    </cfRule>
    <cfRule type="cellIs" dxfId="272" priority="69" operator="equal">
      <formula>100</formula>
    </cfRule>
  </conditionalFormatting>
  <conditionalFormatting sqref="L57">
    <cfRule type="cellIs" dxfId="271" priority="78" operator="equal">
      <formula>"NO CUMPLE"</formula>
    </cfRule>
    <cfRule type="cellIs" dxfId="270" priority="79" operator="equal">
      <formula>"CUMPLE"</formula>
    </cfRule>
    <cfRule type="cellIs" dxfId="269" priority="80" operator="equal">
      <formula>100</formula>
    </cfRule>
  </conditionalFormatting>
  <conditionalFormatting sqref="L65">
    <cfRule type="cellIs" dxfId="268" priority="64" operator="equal">
      <formula>"NO CUMPLE"</formula>
    </cfRule>
    <cfRule type="cellIs" dxfId="267" priority="65" operator="equal">
      <formula>"CUMPLE"</formula>
    </cfRule>
    <cfRule type="cellIs" dxfId="266" priority="66" operator="equal">
      <formula>100</formula>
    </cfRule>
  </conditionalFormatting>
  <conditionalFormatting sqref="N21:N23">
    <cfRule type="cellIs" dxfId="265" priority="70" operator="equal">
      <formula>"NO"</formula>
    </cfRule>
    <cfRule type="cellIs" dxfId="264" priority="71" operator="equal">
      <formula>"SI"</formula>
    </cfRule>
  </conditionalFormatting>
  <conditionalFormatting sqref="N24">
    <cfRule type="cellIs" dxfId="263" priority="72" operator="equal">
      <formula>"NO CUMPLE"</formula>
    </cfRule>
    <cfRule type="cellIs" dxfId="262" priority="73" operator="equal">
      <formula>"CUMPLE"</formula>
    </cfRule>
    <cfRule type="cellIs" dxfId="261" priority="74" operator="equal">
      <formula>100</formula>
    </cfRule>
  </conditionalFormatting>
  <conditionalFormatting sqref="N40">
    <cfRule type="cellIs" dxfId="260" priority="93" operator="equal">
      <formula>"NO CUMPLE"</formula>
    </cfRule>
    <cfRule type="cellIs" dxfId="259" priority="94" operator="equal">
      <formula>"CUMPLE"</formula>
    </cfRule>
    <cfRule type="cellIs" dxfId="258" priority="95" operator="equal">
      <formula>100</formula>
    </cfRule>
  </conditionalFormatting>
  <conditionalFormatting sqref="N46:O46">
    <cfRule type="cellIs" dxfId="257" priority="90" operator="equal">
      <formula>"NO CUMPLE"</formula>
    </cfRule>
    <cfRule type="cellIs" dxfId="256" priority="91" operator="equal">
      <formula>"CUMPLE"</formula>
    </cfRule>
    <cfRule type="cellIs" dxfId="255" priority="92" operator="equal">
      <formula>100</formula>
    </cfRule>
  </conditionalFormatting>
  <conditionalFormatting sqref="O49:O50">
    <cfRule type="cellIs" dxfId="254" priority="84" operator="equal">
      <formula>"NO CUMPLE"</formula>
    </cfRule>
    <cfRule type="cellIs" dxfId="253" priority="85" operator="equal">
      <formula>"CUMPLE"</formula>
    </cfRule>
    <cfRule type="cellIs" dxfId="252" priority="86" operator="equal">
      <formula>100</formula>
    </cfRule>
  </conditionalFormatting>
  <conditionalFormatting sqref="I33:J33 I35:J36">
    <cfRule type="cellIs" dxfId="251" priority="62" stopIfTrue="1" operator="greaterThan">
      <formula>0</formula>
    </cfRule>
  </conditionalFormatting>
  <conditionalFormatting sqref="N89">
    <cfRule type="cellIs" dxfId="250" priority="59" operator="equal">
      <formula>"NO CUMPLE"</formula>
    </cfRule>
    <cfRule type="cellIs" dxfId="249" priority="60" operator="equal">
      <formula>"CUMPLE"</formula>
    </cfRule>
    <cfRule type="cellIs" dxfId="248" priority="61" operator="equal">
      <formula>100</formula>
    </cfRule>
  </conditionalFormatting>
  <conditionalFormatting sqref="H92:H96">
    <cfRule type="cellIs" dxfId="247" priority="56" operator="equal">
      <formula>"NO CUMPLE"</formula>
    </cfRule>
    <cfRule type="cellIs" dxfId="246" priority="57" operator="equal">
      <formula>"CUMPLE"</formula>
    </cfRule>
    <cfRule type="cellIs" dxfId="245" priority="58" operator="equal">
      <formula>100</formula>
    </cfRule>
  </conditionalFormatting>
  <conditionalFormatting sqref="H97">
    <cfRule type="cellIs" dxfId="244" priority="53" operator="equal">
      <formula>"NO CUMPLE"</formula>
    </cfRule>
    <cfRule type="cellIs" dxfId="243" priority="54" operator="equal">
      <formula>"CUMPLE"</formula>
    </cfRule>
    <cfRule type="cellIs" dxfId="242" priority="55" operator="equal">
      <formula>100</formula>
    </cfRule>
  </conditionalFormatting>
  <conditionalFormatting sqref="G92:G96">
    <cfRule type="cellIs" dxfId="241" priority="52" operator="equal">
      <formula>"CAUSAL DE RECHAZO L"</formula>
    </cfRule>
  </conditionalFormatting>
  <conditionalFormatting sqref="H6">
    <cfRule type="cellIs" dxfId="240" priority="49" operator="equal">
      <formula>"NO CUMPLE"</formula>
    </cfRule>
    <cfRule type="cellIs" dxfId="239" priority="50" operator="equal">
      <formula>"CUMPLE"</formula>
    </cfRule>
    <cfRule type="cellIs" dxfId="238" priority="51" operator="equal">
      <formula>100</formula>
    </cfRule>
  </conditionalFormatting>
  <conditionalFormatting sqref="G33">
    <cfRule type="cellIs" dxfId="237" priority="46" operator="equal">
      <formula>"NO CUMPLE"</formula>
    </cfRule>
    <cfRule type="cellIs" dxfId="236" priority="47" operator="equal">
      <formula>"CUMPLE"</formula>
    </cfRule>
    <cfRule type="cellIs" dxfId="235" priority="48" operator="equal">
      <formula>100</formula>
    </cfRule>
  </conditionalFormatting>
  <conditionalFormatting sqref="G34">
    <cfRule type="cellIs" dxfId="234" priority="43" operator="equal">
      <formula>"NO CUMPLE"</formula>
    </cfRule>
    <cfRule type="cellIs" dxfId="233" priority="44" operator="equal">
      <formula>"CUMPLE"</formula>
    </cfRule>
    <cfRule type="cellIs" dxfId="232" priority="45" operator="equal">
      <formula>100</formula>
    </cfRule>
  </conditionalFormatting>
  <conditionalFormatting sqref="G36:G38">
    <cfRule type="cellIs" dxfId="231" priority="40" operator="equal">
      <formula>"NO CUMPLE"</formula>
    </cfRule>
    <cfRule type="cellIs" dxfId="230" priority="41" operator="equal">
      <formula>"CUMPLE"</formula>
    </cfRule>
    <cfRule type="cellIs" dxfId="229" priority="42" operator="equal">
      <formula>100</formula>
    </cfRule>
  </conditionalFormatting>
  <conditionalFormatting sqref="F33">
    <cfRule type="cellIs" dxfId="228" priority="37" operator="equal">
      <formula>"NO CUMPLE"</formula>
    </cfRule>
    <cfRule type="cellIs" dxfId="227" priority="38" operator="equal">
      <formula>"CUMPLE"</formula>
    </cfRule>
    <cfRule type="cellIs" dxfId="226" priority="39" operator="equal">
      <formula>100</formula>
    </cfRule>
  </conditionalFormatting>
  <conditionalFormatting sqref="F34">
    <cfRule type="cellIs" dxfId="225" priority="34" operator="equal">
      <formula>"NO CUMPLE"</formula>
    </cfRule>
    <cfRule type="cellIs" dxfId="224" priority="35" operator="equal">
      <formula>"CUMPLE"</formula>
    </cfRule>
    <cfRule type="cellIs" dxfId="223" priority="36" operator="equal">
      <formula>100</formula>
    </cfRule>
  </conditionalFormatting>
  <conditionalFormatting sqref="F36:F38">
    <cfRule type="cellIs" dxfId="222" priority="31" operator="equal">
      <formula>"NO CUMPLE"</formula>
    </cfRule>
    <cfRule type="cellIs" dxfId="221" priority="32" operator="equal">
      <formula>"CUMPLE"</formula>
    </cfRule>
    <cfRule type="cellIs" dxfId="220" priority="33" operator="equal">
      <formula>100</formula>
    </cfRule>
  </conditionalFormatting>
  <conditionalFormatting sqref="F41">
    <cfRule type="cellIs" dxfId="219" priority="28" operator="equal">
      <formula>"NO CUMPLE"</formula>
    </cfRule>
    <cfRule type="cellIs" dxfId="218" priority="29" operator="equal">
      <formula>"CUMPLE"</formula>
    </cfRule>
    <cfRule type="cellIs" dxfId="217" priority="30" operator="equal">
      <formula>100</formula>
    </cfRule>
  </conditionalFormatting>
  <conditionalFormatting sqref="N33">
    <cfRule type="cellIs" dxfId="216" priority="25" operator="equal">
      <formula>"NO CUMPLE"</formula>
    </cfRule>
    <cfRule type="cellIs" dxfId="215" priority="26" operator="equal">
      <formula>"CUMPLE"</formula>
    </cfRule>
    <cfRule type="cellIs" dxfId="214" priority="27" operator="equal">
      <formula>100</formula>
    </cfRule>
  </conditionalFormatting>
  <conditionalFormatting sqref="N35">
    <cfRule type="cellIs" dxfId="213" priority="22" operator="equal">
      <formula>"NO CUMPLE"</formula>
    </cfRule>
    <cfRule type="cellIs" dxfId="212" priority="23" operator="equal">
      <formula>"CUMPLE"</formula>
    </cfRule>
    <cfRule type="cellIs" dxfId="211" priority="24" operator="equal">
      <formula>100</formula>
    </cfRule>
  </conditionalFormatting>
  <conditionalFormatting sqref="N36 N38">
    <cfRule type="cellIs" dxfId="210" priority="19" operator="equal">
      <formula>"NO CUMPLE"</formula>
    </cfRule>
    <cfRule type="cellIs" dxfId="209" priority="20" operator="equal">
      <formula>"CUMPLE"</formula>
    </cfRule>
    <cfRule type="cellIs" dxfId="208" priority="21" operator="equal">
      <formula>100</formula>
    </cfRule>
  </conditionalFormatting>
  <conditionalFormatting sqref="N37">
    <cfRule type="cellIs" dxfId="207" priority="16" operator="equal">
      <formula>"NO CUMPLE"</formula>
    </cfRule>
    <cfRule type="cellIs" dxfId="206" priority="17" operator="equal">
      <formula>"CUMPLE"</formula>
    </cfRule>
    <cfRule type="cellIs" dxfId="205" priority="18" operator="equal">
      <formula>100</formula>
    </cfRule>
  </conditionalFormatting>
  <conditionalFormatting sqref="N41">
    <cfRule type="cellIs" dxfId="204" priority="13" operator="equal">
      <formula>"NO CUMPLE"</formula>
    </cfRule>
    <cfRule type="cellIs" dxfId="203" priority="14" operator="equal">
      <formula>"CUMPLE"</formula>
    </cfRule>
    <cfRule type="cellIs" dxfId="202" priority="15" operator="equal">
      <formula>100</formula>
    </cfRule>
  </conditionalFormatting>
  <conditionalFormatting sqref="G41">
    <cfRule type="cellIs" dxfId="201" priority="10" operator="equal">
      <formula>"NO CUMPLE"</formula>
    </cfRule>
    <cfRule type="cellIs" dxfId="200" priority="11" operator="equal">
      <formula>"CUMPLE"</formula>
    </cfRule>
    <cfRule type="cellIs" dxfId="199" priority="12" operator="equal">
      <formula>100</formula>
    </cfRule>
  </conditionalFormatting>
  <conditionalFormatting sqref="G35">
    <cfRule type="cellIs" dxfId="198" priority="7" operator="equal">
      <formula>"NO CUMPLE"</formula>
    </cfRule>
    <cfRule type="cellIs" dxfId="197" priority="8" operator="equal">
      <formula>"CUMPLE"</formula>
    </cfRule>
    <cfRule type="cellIs" dxfId="196" priority="9" operator="equal">
      <formula>100</formula>
    </cfRule>
  </conditionalFormatting>
  <conditionalFormatting sqref="F35">
    <cfRule type="cellIs" dxfId="195" priority="4" operator="equal">
      <formula>"NO CUMPLE"</formula>
    </cfRule>
    <cfRule type="cellIs" dxfId="194" priority="5" operator="equal">
      <formula>"CUMPLE"</formula>
    </cfRule>
    <cfRule type="cellIs" dxfId="193" priority="6" operator="equal">
      <formula>100</formula>
    </cfRule>
  </conditionalFormatting>
  <conditionalFormatting sqref="BA35">
    <cfRule type="cellIs" dxfId="192" priority="1" operator="equal">
      <formula>"NO CUMPLE"</formula>
    </cfRule>
    <cfRule type="cellIs" dxfId="191" priority="2" operator="equal">
      <formula>"CUMPLE"</formula>
    </cfRule>
    <cfRule type="cellIs" dxfId="190" priority="3" operator="equal">
      <formula>100</formula>
    </cfRule>
  </conditionalFormatting>
  <dataValidations count="10">
    <dataValidation type="list" allowBlank="1" showInputMessage="1" showErrorMessage="1" error="SELECCIONE A QUIEN CORRESPONDE ESTA EXPERIENCIA (INTEGRANTE)_x000a_" sqref="H33:H38" xr:uid="{00000000-0002-0000-2F00-000000000000}">
      <formula1>$V$21:$V$25</formula1>
    </dataValidation>
    <dataValidation type="list" allowBlank="1" showInputMessage="1" showErrorMessage="1" sqref="N21:N23" xr:uid="{00000000-0002-0000-2F00-000001000000}">
      <formula1>$R$2:$R$3</formula1>
    </dataValidation>
    <dataValidation type="list" allowBlank="1" showInputMessage="1" showErrorMessage="1" error="debe ser.. CUMPLE O NO CUMPLE" sqref="L45" xr:uid="{00000000-0002-0000-2F00-000002000000}">
      <formula1>$Q$2:$Q$3</formula1>
    </dataValidation>
    <dataValidation type="list" allowBlank="1" showInputMessage="1" showErrorMessage="1" sqref="L49:L50" xr:uid="{00000000-0002-0000-2F00-000003000000}">
      <formula1>$Q$19:$Q$21</formula1>
    </dataValidation>
    <dataValidation type="list" allowBlank="1" showInputMessage="1" showErrorMessage="1" error="SELECCIONE EL PRESUPUESTO A EVALUAR, EN LA LISTA DESPEGABLE._x000a_" sqref="H28:J28" xr:uid="{00000000-0002-0000-2F00-000004000000}">
      <formula1>$A$86:$A$96</formula1>
    </dataValidation>
    <dataValidation type="list" allowBlank="1" showInputMessage="1" showErrorMessage="1" sqref="L57" xr:uid="{00000000-0002-0000-2F00-000005000000}">
      <formula1>$U$1:$U$3</formula1>
    </dataValidation>
    <dataValidation type="list" allowBlank="1" showInputMessage="1" showErrorMessage="1" sqref="U1:U2" xr:uid="{00000000-0002-0000-2F00-000006000000}">
      <formula1>$U$1:$U$2</formula1>
    </dataValidation>
    <dataValidation type="list" allowBlank="1" showInputMessage="1" showErrorMessage="1" sqref="N46 N24 H92:H97 N89 H4:H16 F33:G38 BA35 N33 N35:N38" xr:uid="{00000000-0002-0000-2F00-000007000000}">
      <formula1>$Q$2:$Q$3</formula1>
    </dataValidation>
    <dataValidation type="list" allowBlank="1" showInputMessage="1" showErrorMessage="1" sqref="L54:N54 L65:N65" xr:uid="{00000000-0002-0000-2F00-000008000000}">
      <formula1>$T$1:$T$3</formula1>
    </dataValidation>
    <dataValidation type="list" allowBlank="1" showInputMessage="1" showErrorMessage="1" sqref="H83:K83" xr:uid="{00000000-0002-0000-2F00-000009000000}">
      <formula1>$Q$23:$Q$25</formula1>
    </dataValidation>
  </dataValidations>
  <pageMargins left="0.7" right="0.7" top="0.75" bottom="0.75" header="0.3" footer="0.3"/>
  <pageSetup scale="11" orientation="portrait" r:id="rId1"/>
  <drawing r:id="rId2"/>
  <legacyDrawing r:id="rId3"/>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FF0000"/>
  </sheetPr>
  <dimension ref="A1:BE119"/>
  <sheetViews>
    <sheetView view="pageBreakPreview" topLeftCell="A70" zoomScale="48" zoomScaleNormal="46" zoomScaleSheetLayoutView="48" workbookViewId="0">
      <selection activeCell="F87" sqref="F87:N87"/>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47"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40"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804" t="s">
        <v>0</v>
      </c>
      <c r="B1" s="804"/>
      <c r="C1" s="804"/>
      <c r="D1" s="804"/>
      <c r="E1" s="804"/>
      <c r="F1" s="804"/>
      <c r="G1" s="804"/>
      <c r="H1" s="804"/>
      <c r="I1" s="804"/>
      <c r="J1" s="804"/>
      <c r="K1" s="804"/>
      <c r="L1" s="804"/>
      <c r="M1" s="804"/>
      <c r="N1" s="804"/>
      <c r="O1" s="24"/>
      <c r="P1" s="24"/>
      <c r="Q1" s="24"/>
      <c r="R1" s="24"/>
      <c r="S1" s="24"/>
      <c r="T1" s="24">
        <v>1</v>
      </c>
      <c r="U1" s="24">
        <v>20</v>
      </c>
      <c r="V1" s="24">
        <v>5</v>
      </c>
    </row>
    <row r="2" spans="1:55" ht="23.25">
      <c r="A2" s="805" t="s">
        <v>132</v>
      </c>
      <c r="B2" s="805"/>
      <c r="C2" s="805"/>
      <c r="D2" s="805"/>
      <c r="E2" s="805"/>
      <c r="F2" s="805"/>
      <c r="G2" s="805"/>
      <c r="H2" s="805"/>
      <c r="I2" s="805"/>
      <c r="J2" s="805"/>
      <c r="K2" s="805"/>
      <c r="L2" s="805"/>
      <c r="M2" s="805"/>
      <c r="N2" s="805"/>
      <c r="O2" s="24"/>
      <c r="P2" s="24" t="s">
        <v>24</v>
      </c>
      <c r="Q2" s="24" t="s">
        <v>6</v>
      </c>
      <c r="R2" s="24" t="s">
        <v>24</v>
      </c>
      <c r="S2" s="24"/>
      <c r="T2" s="24">
        <v>0</v>
      </c>
      <c r="U2" s="24">
        <v>5</v>
      </c>
      <c r="V2" s="24">
        <v>0</v>
      </c>
    </row>
    <row r="3" spans="1:55" ht="71.25" customHeight="1">
      <c r="A3" s="806" t="e">
        <f>[115]RESUMEN!B4</f>
        <v>#REF!</v>
      </c>
      <c r="B3" s="806"/>
      <c r="C3" s="806"/>
      <c r="D3" s="806"/>
      <c r="E3" s="806"/>
      <c r="F3" s="806"/>
      <c r="G3" s="806"/>
      <c r="H3" s="806"/>
      <c r="I3" s="806"/>
      <c r="J3" s="806"/>
      <c r="K3" s="806"/>
      <c r="L3" s="806"/>
      <c r="M3" s="806"/>
      <c r="N3" s="806"/>
      <c r="O3" s="24"/>
      <c r="P3" s="24" t="s">
        <v>25</v>
      </c>
      <c r="Q3" s="24" t="s">
        <v>26</v>
      </c>
      <c r="R3" s="24" t="s">
        <v>25</v>
      </c>
      <c r="S3" s="24"/>
      <c r="T3" s="24" t="s">
        <v>27</v>
      </c>
      <c r="U3" s="24">
        <v>0</v>
      </c>
      <c r="V3" s="24"/>
      <c r="BA3"/>
      <c r="BB3"/>
      <c r="BC3"/>
    </row>
    <row r="4" spans="1:55" ht="29.25" hidden="1" customHeight="1">
      <c r="A4" s="807" t="s">
        <v>91</v>
      </c>
      <c r="B4" s="738"/>
      <c r="C4" s="738"/>
      <c r="D4" s="738"/>
      <c r="E4" s="738"/>
      <c r="F4" s="738"/>
      <c r="G4" s="739"/>
      <c r="H4" s="213" t="s">
        <v>6</v>
      </c>
      <c r="I4" s="269"/>
      <c r="J4" s="269"/>
      <c r="K4" s="269"/>
      <c r="L4" s="269"/>
      <c r="M4" s="269"/>
      <c r="N4" s="268"/>
      <c r="BA4"/>
      <c r="BB4"/>
      <c r="BC4"/>
    </row>
    <row r="5" spans="1:55" ht="29.25" hidden="1" customHeight="1">
      <c r="A5" s="807" t="s">
        <v>93</v>
      </c>
      <c r="B5" s="738"/>
      <c r="C5" s="738"/>
      <c r="D5" s="738"/>
      <c r="E5" s="738"/>
      <c r="F5" s="738"/>
      <c r="G5" s="739"/>
      <c r="H5" s="213" t="s">
        <v>6</v>
      </c>
      <c r="I5" s="269"/>
      <c r="J5" s="269"/>
      <c r="K5" s="269"/>
      <c r="L5" s="269"/>
      <c r="M5" s="269"/>
      <c r="N5" s="268"/>
      <c r="BA5"/>
      <c r="BB5"/>
      <c r="BC5"/>
    </row>
    <row r="6" spans="1:55" ht="29.25" hidden="1" customHeight="1">
      <c r="A6" s="807" t="s">
        <v>92</v>
      </c>
      <c r="B6" s="738"/>
      <c r="C6" s="738"/>
      <c r="D6" s="738"/>
      <c r="E6" s="738"/>
      <c r="F6" s="738"/>
      <c r="G6" s="739"/>
      <c r="H6" s="213" t="s">
        <v>6</v>
      </c>
      <c r="I6" s="269"/>
      <c r="J6" s="269"/>
      <c r="K6" s="269"/>
      <c r="L6" s="269"/>
      <c r="M6" s="269"/>
      <c r="N6" s="268"/>
      <c r="BA6"/>
      <c r="BB6"/>
      <c r="BC6"/>
    </row>
    <row r="7" spans="1:55" ht="29.25" hidden="1" customHeight="1">
      <c r="A7" s="807" t="s">
        <v>94</v>
      </c>
      <c r="B7" s="738"/>
      <c r="C7" s="738"/>
      <c r="D7" s="738"/>
      <c r="E7" s="738"/>
      <c r="F7" s="738"/>
      <c r="G7" s="739"/>
      <c r="H7" s="213" t="s">
        <v>6</v>
      </c>
      <c r="I7" s="269"/>
      <c r="J7" s="269"/>
      <c r="K7" s="269"/>
      <c r="L7" s="269"/>
      <c r="M7" s="269"/>
      <c r="N7" s="268"/>
      <c r="BA7"/>
      <c r="BB7"/>
      <c r="BC7"/>
    </row>
    <row r="8" spans="1:55" ht="29.25" hidden="1" customHeight="1">
      <c r="A8" s="807" t="s">
        <v>95</v>
      </c>
      <c r="B8" s="738"/>
      <c r="C8" s="738"/>
      <c r="D8" s="738"/>
      <c r="E8" s="738"/>
      <c r="F8" s="738"/>
      <c r="G8" s="739"/>
      <c r="H8" s="213"/>
      <c r="I8" s="269"/>
      <c r="J8" s="269"/>
      <c r="K8" s="269"/>
      <c r="L8" s="269"/>
      <c r="M8" s="269"/>
      <c r="N8" s="268"/>
      <c r="BA8"/>
      <c r="BB8"/>
      <c r="BC8"/>
    </row>
    <row r="9" spans="1:55" ht="29.25" hidden="1" customHeight="1">
      <c r="A9" s="807" t="s">
        <v>96</v>
      </c>
      <c r="B9" s="738"/>
      <c r="C9" s="738"/>
      <c r="D9" s="738"/>
      <c r="E9" s="738"/>
      <c r="F9" s="738"/>
      <c r="G9" s="739"/>
      <c r="H9" s="213"/>
      <c r="I9" s="269"/>
      <c r="J9" s="269"/>
      <c r="K9" s="269"/>
      <c r="L9" s="269"/>
      <c r="M9" s="269"/>
      <c r="N9" s="268"/>
      <c r="BA9"/>
      <c r="BB9"/>
      <c r="BC9"/>
    </row>
    <row r="10" spans="1:55" ht="29.25" hidden="1" customHeight="1">
      <c r="A10" s="808" t="s">
        <v>97</v>
      </c>
      <c r="B10" s="741"/>
      <c r="C10" s="741"/>
      <c r="D10" s="741"/>
      <c r="E10" s="741"/>
      <c r="F10" s="741"/>
      <c r="G10" s="742"/>
      <c r="H10" s="213" t="s">
        <v>6</v>
      </c>
      <c r="I10" s="269"/>
      <c r="J10" s="269"/>
      <c r="K10" s="269"/>
      <c r="L10" s="269"/>
      <c r="M10" s="269"/>
      <c r="N10" s="268"/>
      <c r="BA10" s="6"/>
      <c r="BB10" s="81"/>
    </row>
    <row r="11" spans="1:55" ht="29.25" hidden="1" customHeight="1">
      <c r="A11" s="808" t="s">
        <v>98</v>
      </c>
      <c r="B11" s="741"/>
      <c r="C11" s="741"/>
      <c r="D11" s="741"/>
      <c r="E11" s="741"/>
      <c r="F11" s="741"/>
      <c r="G11" s="742"/>
      <c r="H11" s="213" t="s">
        <v>6</v>
      </c>
      <c r="I11" s="269"/>
      <c r="J11" s="269"/>
      <c r="K11" s="269"/>
      <c r="L11" s="269"/>
      <c r="M11" s="269"/>
      <c r="N11" s="268"/>
      <c r="BA11" s="6"/>
      <c r="BB11" s="81"/>
    </row>
    <row r="12" spans="1:55" ht="29.25" hidden="1" customHeight="1">
      <c r="A12" s="807" t="s">
        <v>99</v>
      </c>
      <c r="B12" s="738"/>
      <c r="C12" s="738"/>
      <c r="D12" s="738"/>
      <c r="E12" s="738"/>
      <c r="F12" s="738"/>
      <c r="G12" s="739"/>
      <c r="H12" s="213" t="s">
        <v>6</v>
      </c>
      <c r="I12" s="269"/>
      <c r="J12" s="269"/>
      <c r="K12" s="269"/>
      <c r="L12" s="269"/>
      <c r="M12" s="269"/>
      <c r="N12" s="268"/>
      <c r="BA12" s="6"/>
      <c r="BB12" s="81"/>
    </row>
    <row r="13" spans="1:55" ht="29.25" hidden="1" customHeight="1">
      <c r="A13" s="807" t="s">
        <v>100</v>
      </c>
      <c r="B13" s="738"/>
      <c r="C13" s="738"/>
      <c r="D13" s="738"/>
      <c r="E13" s="738"/>
      <c r="F13" s="738"/>
      <c r="G13" s="739"/>
      <c r="H13" s="213" t="s">
        <v>6</v>
      </c>
      <c r="I13" s="269"/>
      <c r="J13" s="269"/>
      <c r="K13" s="269"/>
      <c r="L13" s="269"/>
      <c r="M13" s="269"/>
      <c r="N13" s="268"/>
      <c r="BA13" s="6"/>
      <c r="BB13" s="81"/>
    </row>
    <row r="14" spans="1:55" ht="29.25" hidden="1" customHeight="1">
      <c r="A14" s="807" t="s">
        <v>101</v>
      </c>
      <c r="B14" s="738"/>
      <c r="C14" s="738"/>
      <c r="D14" s="738"/>
      <c r="E14" s="738"/>
      <c r="F14" s="738"/>
      <c r="G14" s="739"/>
      <c r="H14" s="213"/>
      <c r="I14" s="269"/>
      <c r="J14" s="269"/>
      <c r="K14" s="269"/>
      <c r="L14" s="269"/>
      <c r="M14" s="269"/>
      <c r="N14" s="268"/>
      <c r="BA14" s="6"/>
      <c r="BB14" s="81"/>
    </row>
    <row r="15" spans="1:55" ht="29.25" hidden="1" customHeight="1">
      <c r="A15" s="808" t="s">
        <v>102</v>
      </c>
      <c r="B15" s="741"/>
      <c r="C15" s="741"/>
      <c r="D15" s="741"/>
      <c r="E15" s="741"/>
      <c r="F15" s="741"/>
      <c r="G15" s="742"/>
      <c r="H15" s="213" t="s">
        <v>6</v>
      </c>
      <c r="I15" s="269"/>
      <c r="J15" s="269"/>
      <c r="K15" s="269"/>
      <c r="L15" s="269"/>
      <c r="M15" s="269"/>
      <c r="N15" s="268"/>
      <c r="BA15" s="6"/>
      <c r="BB15" s="81"/>
    </row>
    <row r="16" spans="1:55" ht="29.25" hidden="1" customHeight="1">
      <c r="A16" s="808" t="s">
        <v>103</v>
      </c>
      <c r="B16" s="741"/>
      <c r="C16" s="741"/>
      <c r="D16" s="741"/>
      <c r="E16" s="741"/>
      <c r="F16" s="741"/>
      <c r="G16" s="742"/>
      <c r="H16" s="213" t="s">
        <v>6</v>
      </c>
      <c r="I16" s="269"/>
      <c r="J16" s="269"/>
      <c r="K16" s="269"/>
      <c r="L16" s="269"/>
      <c r="M16" s="269"/>
      <c r="N16" s="268"/>
      <c r="BA16" s="6"/>
      <c r="BB16" s="81"/>
    </row>
    <row r="17" spans="1:54" ht="29.25" hidden="1" customHeight="1">
      <c r="A17" s="272"/>
      <c r="B17" s="271"/>
      <c r="C17" s="271"/>
      <c r="D17" s="271"/>
      <c r="E17" s="271"/>
      <c r="F17" s="271"/>
      <c r="G17" s="270"/>
      <c r="H17" s="269"/>
      <c r="I17" s="269"/>
      <c r="J17" s="269"/>
      <c r="K17" s="269"/>
      <c r="L17" s="269"/>
      <c r="M17" s="269"/>
      <c r="N17" s="268"/>
      <c r="BA17" s="6"/>
      <c r="BB17" s="81"/>
    </row>
    <row r="18" spans="1:54" ht="51.75" customHeight="1">
      <c r="A18" s="816" t="s">
        <v>104</v>
      </c>
      <c r="B18" s="744"/>
      <c r="C18" s="744"/>
      <c r="D18" s="744"/>
      <c r="E18" s="744"/>
      <c r="F18" s="744"/>
      <c r="G18" s="744"/>
      <c r="H18" s="744"/>
      <c r="I18" s="744"/>
      <c r="J18" s="744"/>
      <c r="K18" s="744"/>
      <c r="L18" s="744"/>
      <c r="M18" s="744"/>
      <c r="N18" s="745"/>
      <c r="BA18" s="6"/>
      <c r="BB18" s="81"/>
    </row>
    <row r="19" spans="1:54" ht="26.25" customHeight="1">
      <c r="A19" s="817">
        <v>46</v>
      </c>
      <c r="B19" s="818" t="s">
        <v>333</v>
      </c>
      <c r="C19" s="819"/>
      <c r="D19" s="819"/>
      <c r="E19" s="819"/>
      <c r="F19" s="819"/>
      <c r="G19" s="819"/>
      <c r="H19" s="809" t="s">
        <v>28</v>
      </c>
      <c r="I19" s="809"/>
      <c r="J19" s="809"/>
      <c r="K19" s="810" t="s">
        <v>29</v>
      </c>
      <c r="L19" s="810"/>
      <c r="M19" s="810"/>
      <c r="N19" s="810"/>
      <c r="O19" s="24" t="str">
        <f>+H19</f>
        <v>APORTANTE DE LA EXPERIENCIA</v>
      </c>
      <c r="P19" s="24"/>
      <c r="Q19" s="24">
        <v>5</v>
      </c>
      <c r="R19" s="24"/>
      <c r="S19" s="24"/>
      <c r="T19" s="24"/>
      <c r="U19" s="24"/>
      <c r="V19" s="24"/>
    </row>
    <row r="20" spans="1:54" ht="38.25" customHeight="1">
      <c r="A20" s="817"/>
      <c r="B20" s="819"/>
      <c r="C20" s="819"/>
      <c r="D20" s="819"/>
      <c r="E20" s="819"/>
      <c r="F20" s="819"/>
      <c r="G20" s="819"/>
      <c r="H20" s="811" t="s">
        <v>30</v>
      </c>
      <c r="I20" s="811"/>
      <c r="J20" s="267" t="s">
        <v>31</v>
      </c>
      <c r="K20" s="821" t="s">
        <v>32</v>
      </c>
      <c r="L20" s="821"/>
      <c r="M20" s="821"/>
      <c r="N20" s="266" t="s">
        <v>33</v>
      </c>
      <c r="O20" s="24"/>
      <c r="P20" s="24"/>
      <c r="Q20" s="24" t="s">
        <v>27</v>
      </c>
      <c r="R20" s="24"/>
      <c r="S20" s="24"/>
      <c r="T20" s="24"/>
      <c r="U20" s="24"/>
      <c r="V20" s="24"/>
      <c r="BA20" s="119" t="s">
        <v>130</v>
      </c>
    </row>
    <row r="21" spans="1:54" ht="45" customHeight="1">
      <c r="A21" s="817"/>
      <c r="B21" s="819"/>
      <c r="C21" s="819"/>
      <c r="D21" s="819"/>
      <c r="E21" s="819"/>
      <c r="F21" s="819"/>
      <c r="G21" s="819"/>
      <c r="H21" s="822" t="s">
        <v>332</v>
      </c>
      <c r="I21" s="822"/>
      <c r="J21" s="262">
        <v>0.8</v>
      </c>
      <c r="K21" s="823" t="s">
        <v>34</v>
      </c>
      <c r="L21" s="823"/>
      <c r="M21" s="823"/>
      <c r="N21" s="262" t="s">
        <v>24</v>
      </c>
      <c r="O21" s="24" t="str">
        <f>+H21</f>
        <v>JORES INGENIERIA S.A.S</v>
      </c>
      <c r="P21" s="24"/>
      <c r="Q21" s="24">
        <v>0</v>
      </c>
      <c r="R21" s="24"/>
      <c r="S21" s="24"/>
      <c r="T21" s="24"/>
      <c r="U21" s="24"/>
      <c r="V21" s="263" t="str">
        <f>+H21</f>
        <v>JORES INGENIERIA S.A.S</v>
      </c>
      <c r="BA21" s="118"/>
    </row>
    <row r="22" spans="1:54" ht="53.25" customHeight="1">
      <c r="A22" s="817"/>
      <c r="B22" s="819"/>
      <c r="C22" s="819"/>
      <c r="D22" s="819"/>
      <c r="E22" s="819"/>
      <c r="F22" s="819"/>
      <c r="G22" s="819"/>
      <c r="H22" s="822" t="s">
        <v>329</v>
      </c>
      <c r="I22" s="822"/>
      <c r="J22" s="262">
        <v>0.2</v>
      </c>
      <c r="K22" s="823" t="s">
        <v>35</v>
      </c>
      <c r="L22" s="823"/>
      <c r="M22" s="823"/>
      <c r="N22" s="262" t="s">
        <v>24</v>
      </c>
      <c r="O22" s="24" t="str">
        <f>+H22</f>
        <v>JAMES ALBERTO KAMMERER JIMENEZ</v>
      </c>
      <c r="P22" s="24"/>
      <c r="Q22" s="24"/>
      <c r="R22" s="24"/>
      <c r="S22" s="24"/>
      <c r="T22" s="24"/>
      <c r="U22" s="24"/>
      <c r="V22" s="263" t="str">
        <f>+H22</f>
        <v>JAMES ALBERTO KAMMERER JIMENEZ</v>
      </c>
      <c r="BA22" s="118"/>
      <c r="BB22" s="2" t="s">
        <v>36</v>
      </c>
    </row>
    <row r="23" spans="1:54" ht="44.25" customHeight="1">
      <c r="A23" s="817"/>
      <c r="B23" s="819"/>
      <c r="C23" s="819"/>
      <c r="D23" s="819"/>
      <c r="E23" s="819"/>
      <c r="F23" s="819"/>
      <c r="G23" s="819"/>
      <c r="H23" s="822"/>
      <c r="I23" s="822"/>
      <c r="J23" s="262"/>
      <c r="K23" s="824" t="s">
        <v>37</v>
      </c>
      <c r="L23" s="824"/>
      <c r="M23" s="824"/>
      <c r="N23" s="262" t="s">
        <v>24</v>
      </c>
      <c r="O23" s="24">
        <f>+H23</f>
        <v>0</v>
      </c>
      <c r="P23" s="24"/>
      <c r="Q23" s="24" t="s">
        <v>38</v>
      </c>
      <c r="R23" s="24"/>
      <c r="S23" s="24"/>
      <c r="T23" s="24"/>
      <c r="U23" s="24"/>
      <c r="V23" s="263">
        <f>+H23</f>
        <v>0</v>
      </c>
      <c r="BA23" s="117"/>
    </row>
    <row r="24" spans="1:54" ht="20.100000000000001" customHeight="1">
      <c r="A24" s="817"/>
      <c r="B24" s="819"/>
      <c r="C24" s="819"/>
      <c r="D24" s="819"/>
      <c r="E24" s="819"/>
      <c r="F24" s="819"/>
      <c r="G24" s="819"/>
      <c r="H24" s="812"/>
      <c r="I24" s="812"/>
      <c r="J24" s="265"/>
      <c r="K24" s="813" t="s">
        <v>18</v>
      </c>
      <c r="L24" s="813"/>
      <c r="M24" s="813"/>
      <c r="N24" s="759" t="s">
        <v>6</v>
      </c>
      <c r="O24" s="24">
        <f>+H24</f>
        <v>0</v>
      </c>
      <c r="P24" s="24"/>
      <c r="Q24" s="24" t="s">
        <v>6</v>
      </c>
      <c r="R24" s="24"/>
      <c r="S24" s="24"/>
      <c r="T24" s="24"/>
      <c r="U24" s="24"/>
      <c r="V24" s="263">
        <f>+H24</f>
        <v>0</v>
      </c>
    </row>
    <row r="25" spans="1:54" ht="20.100000000000001" customHeight="1">
      <c r="A25" s="817"/>
      <c r="B25" s="819"/>
      <c r="C25" s="819"/>
      <c r="D25" s="819"/>
      <c r="E25" s="819"/>
      <c r="F25" s="819"/>
      <c r="G25" s="819"/>
      <c r="H25" s="814"/>
      <c r="I25" s="814"/>
      <c r="J25" s="264"/>
      <c r="K25" s="813"/>
      <c r="L25" s="813"/>
      <c r="M25" s="813"/>
      <c r="N25" s="760"/>
      <c r="O25" s="24">
        <f>+H25</f>
        <v>0</v>
      </c>
      <c r="P25" s="24"/>
      <c r="Q25" s="24" t="s">
        <v>26</v>
      </c>
      <c r="R25" s="24"/>
      <c r="S25" s="24"/>
      <c r="T25" s="24"/>
      <c r="U25" s="24"/>
      <c r="V25" s="263">
        <f>+H25</f>
        <v>0</v>
      </c>
    </row>
    <row r="26" spans="1:54" ht="23.25" customHeight="1">
      <c r="A26" s="817"/>
      <c r="B26" s="819"/>
      <c r="C26" s="819"/>
      <c r="D26" s="819"/>
      <c r="E26" s="819"/>
      <c r="F26" s="819"/>
      <c r="G26" s="819"/>
      <c r="H26" s="815" t="s">
        <v>39</v>
      </c>
      <c r="I26" s="815"/>
      <c r="J26" s="262">
        <f>+J21+J22+J23+J24+J25</f>
        <v>1</v>
      </c>
      <c r="K26" s="813"/>
      <c r="L26" s="813"/>
      <c r="M26" s="813"/>
      <c r="N26" s="550"/>
      <c r="O26" s="553"/>
      <c r="P26" s="553"/>
      <c r="Q26" s="553"/>
      <c r="R26" s="553"/>
      <c r="S26" s="553"/>
      <c r="T26" s="553"/>
      <c r="U26" s="24"/>
      <c r="V26" s="24"/>
      <c r="BA26" s="261">
        <v>0.5</v>
      </c>
      <c r="BB26" s="261"/>
    </row>
    <row r="27" spans="1:54" ht="110.25" customHeight="1">
      <c r="A27" s="260" t="s">
        <v>40</v>
      </c>
      <c r="B27" s="827" t="s">
        <v>121</v>
      </c>
      <c r="C27" s="726"/>
      <c r="D27" s="726"/>
      <c r="E27" s="726"/>
      <c r="F27" s="726"/>
      <c r="G27" s="727"/>
      <c r="H27" s="828" t="s">
        <v>87</v>
      </c>
      <c r="I27" s="729"/>
      <c r="J27" s="829">
        <v>684325699</v>
      </c>
      <c r="K27" s="731"/>
      <c r="L27" s="830">
        <f>J27/BB63</f>
        <v>526.40438384615379</v>
      </c>
      <c r="M27" s="733"/>
      <c r="N27" s="734"/>
      <c r="O27" s="24"/>
      <c r="P27" s="24"/>
      <c r="Q27" s="24"/>
      <c r="R27" s="24"/>
      <c r="S27" s="25"/>
      <c r="T27" s="24"/>
      <c r="U27" s="24"/>
      <c r="V27" s="24"/>
      <c r="BA27" s="259">
        <f>+L27*0.5</f>
        <v>263.2021919230769</v>
      </c>
      <c r="BB27" s="259"/>
    </row>
    <row r="28" spans="1:54" ht="23.25">
      <c r="A28" s="258"/>
      <c r="B28" s="257"/>
      <c r="C28" s="256"/>
      <c r="D28" s="256"/>
      <c r="E28" s="256"/>
      <c r="F28" s="255"/>
      <c r="G28" s="255"/>
      <c r="H28" s="254"/>
      <c r="I28" s="254"/>
      <c r="J28" s="254"/>
      <c r="K28" s="253"/>
      <c r="L28" s="252"/>
      <c r="M28" s="252"/>
      <c r="N28" s="252"/>
      <c r="S28" s="8"/>
      <c r="BA28" s="251" t="s">
        <v>74</v>
      </c>
      <c r="BB28" s="251" t="s">
        <v>75</v>
      </c>
    </row>
    <row r="29" spans="1:54" ht="23.25">
      <c r="A29" s="831" t="s">
        <v>41</v>
      </c>
      <c r="B29" s="831"/>
      <c r="C29" s="831"/>
      <c r="D29" s="831"/>
      <c r="E29" s="831"/>
      <c r="F29" s="831"/>
      <c r="G29" s="831"/>
      <c r="H29" s="831"/>
      <c r="I29" s="831"/>
      <c r="J29" s="831"/>
      <c r="K29" s="831"/>
      <c r="L29" s="831"/>
      <c r="M29" s="831"/>
      <c r="N29" s="831"/>
      <c r="BA29" s="215">
        <v>1990</v>
      </c>
      <c r="BB29" s="214">
        <v>41025</v>
      </c>
    </row>
    <row r="30" spans="1:54" ht="29.25" customHeight="1">
      <c r="A30" s="820" t="s">
        <v>42</v>
      </c>
      <c r="B30" s="820"/>
      <c r="C30" s="820"/>
      <c r="D30" s="820"/>
      <c r="E30" s="820"/>
      <c r="F30" s="820"/>
      <c r="G30" s="820"/>
      <c r="H30" s="820"/>
      <c r="I30" s="820"/>
      <c r="J30" s="820"/>
      <c r="K30" s="820"/>
      <c r="L30" s="820"/>
      <c r="M30" s="820"/>
      <c r="N30" s="820"/>
      <c r="BA30" s="215">
        <v>1991</v>
      </c>
      <c r="BB30" s="214">
        <v>51716</v>
      </c>
    </row>
    <row r="31" spans="1:54" ht="286.5" customHeight="1">
      <c r="A31" s="832" t="s">
        <v>133</v>
      </c>
      <c r="B31" s="832"/>
      <c r="C31" s="832"/>
      <c r="D31" s="832"/>
      <c r="E31" s="832"/>
      <c r="F31" s="832"/>
      <c r="G31" s="832"/>
      <c r="H31" s="833" t="s">
        <v>134</v>
      </c>
      <c r="I31" s="833"/>
      <c r="J31" s="833"/>
      <c r="K31" s="833"/>
      <c r="L31" s="833"/>
      <c r="M31" s="833"/>
      <c r="N31" s="833"/>
      <c r="S31" s="11"/>
      <c r="T31" s="560"/>
      <c r="BA31" s="215">
        <v>1993</v>
      </c>
      <c r="BB31" s="214">
        <v>81510</v>
      </c>
    </row>
    <row r="32" spans="1:54" s="302" customFormat="1" ht="63.75" customHeight="1" thickBot="1">
      <c r="A32" s="250" t="s">
        <v>119</v>
      </c>
      <c r="B32" s="250" t="s">
        <v>43</v>
      </c>
      <c r="C32" s="248" t="s">
        <v>44</v>
      </c>
      <c r="D32" s="248" t="s">
        <v>45</v>
      </c>
      <c r="E32" s="248" t="s">
        <v>46</v>
      </c>
      <c r="F32" s="249" t="s">
        <v>86</v>
      </c>
      <c r="G32" s="248" t="s">
        <v>47</v>
      </c>
      <c r="H32" s="248" t="s">
        <v>48</v>
      </c>
      <c r="I32" s="248" t="s">
        <v>79</v>
      </c>
      <c r="J32" s="248" t="s">
        <v>49</v>
      </c>
      <c r="K32" s="248" t="s">
        <v>50</v>
      </c>
      <c r="L32" s="248" t="s">
        <v>51</v>
      </c>
      <c r="M32" s="248" t="s">
        <v>52</v>
      </c>
      <c r="N32" s="248" t="s">
        <v>18</v>
      </c>
      <c r="O32" s="304"/>
      <c r="P32" s="304"/>
      <c r="Q32" s="303">
        <f>L27/2</f>
        <v>263.2021919230769</v>
      </c>
      <c r="R32" s="303" t="s">
        <v>53</v>
      </c>
      <c r="S32" s="296"/>
      <c r="T32" s="560"/>
      <c r="BA32" s="293">
        <v>1994</v>
      </c>
      <c r="BB32" s="292">
        <v>98700</v>
      </c>
    </row>
    <row r="33" spans="1:55" s="291" customFormat="1" ht="253.5" customHeight="1" thickTop="1" thickBot="1">
      <c r="A33" s="247"/>
      <c r="B33" s="246">
        <v>1</v>
      </c>
      <c r="C33" s="245">
        <v>12</v>
      </c>
      <c r="D33" s="244" t="s">
        <v>148</v>
      </c>
      <c r="E33" s="243" t="s">
        <v>331</v>
      </c>
      <c r="F33" s="299" t="s">
        <v>6</v>
      </c>
      <c r="G33" s="299" t="s">
        <v>6</v>
      </c>
      <c r="H33" s="242" t="s">
        <v>303</v>
      </c>
      <c r="I33" s="241">
        <v>40122</v>
      </c>
      <c r="J33" s="240">
        <v>40331</v>
      </c>
      <c r="K33" s="239">
        <v>1081.3499999999999</v>
      </c>
      <c r="L33" s="238">
        <v>0.4</v>
      </c>
      <c r="M33" s="237">
        <f>IF(AND(F33="CUMPLE",G33="CUMPLE"),(K33*L33),0)</f>
        <v>432.53999999999996</v>
      </c>
      <c r="N33" s="299" t="s">
        <v>6</v>
      </c>
      <c r="O33" s="297"/>
      <c r="P33" s="297"/>
      <c r="Q33" s="298" t="str">
        <f>+IF(OR(N33="CUMPLE")*AND(M33&gt;=$Q$32),"CUMPLE","NO CUMPLE")</f>
        <v>CUMPLE</v>
      </c>
      <c r="R33" s="297"/>
      <c r="S33" s="296"/>
      <c r="U33" s="301">
        <v>2021</v>
      </c>
      <c r="V33" s="300">
        <v>908526</v>
      </c>
      <c r="BA33" s="293">
        <v>1995</v>
      </c>
      <c r="BB33" s="292">
        <v>118933.5</v>
      </c>
    </row>
    <row r="34" spans="1:55" s="291" customFormat="1" ht="147" customHeight="1" thickBot="1">
      <c r="A34" s="247"/>
      <c r="B34" s="246">
        <v>2</v>
      </c>
      <c r="C34" s="245">
        <v>17</v>
      </c>
      <c r="D34" s="244" t="s">
        <v>147</v>
      </c>
      <c r="E34" s="243" t="s">
        <v>330</v>
      </c>
      <c r="F34" s="299" t="s">
        <v>6</v>
      </c>
      <c r="G34" s="299" t="s">
        <v>6</v>
      </c>
      <c r="H34" s="242" t="s">
        <v>329</v>
      </c>
      <c r="I34" s="241">
        <v>41562</v>
      </c>
      <c r="J34" s="240">
        <v>42170</v>
      </c>
      <c r="K34" s="239">
        <v>6149.5</v>
      </c>
      <c r="L34" s="238">
        <v>0.2</v>
      </c>
      <c r="M34" s="237">
        <f>IF(AND(F34="CUMPLE",G34="CUMPLE"),(K34*L34),0)</f>
        <v>1229.9000000000001</v>
      </c>
      <c r="N34" s="299" t="s">
        <v>6</v>
      </c>
      <c r="O34" s="297"/>
      <c r="P34" s="297"/>
      <c r="Q34" s="298" t="str">
        <f>+IF(OR(N34="CUMPLE")*AND(M34&gt;=$Q$32),"CUMPLE","NO CUMPLE")</f>
        <v>CUMPLE</v>
      </c>
      <c r="R34" s="297"/>
      <c r="S34" s="296"/>
      <c r="U34" s="295">
        <v>2020</v>
      </c>
      <c r="V34" s="294">
        <v>877803</v>
      </c>
      <c r="BA34" s="293">
        <v>1996</v>
      </c>
      <c r="BB34" s="292">
        <v>142125</v>
      </c>
    </row>
    <row r="35" spans="1:55" ht="165.75" hidden="1" customHeight="1" thickBot="1">
      <c r="A35" s="247"/>
      <c r="B35" s="246"/>
      <c r="C35" s="245"/>
      <c r="D35" s="244"/>
      <c r="E35" s="243"/>
      <c r="F35" s="230"/>
      <c r="G35" s="230"/>
      <c r="H35" s="205"/>
      <c r="I35" s="241"/>
      <c r="J35" s="240"/>
      <c r="K35" s="239"/>
      <c r="L35" s="238"/>
      <c r="M35" s="237"/>
      <c r="N35" s="230"/>
      <c r="O35" s="4"/>
      <c r="P35" s="4"/>
      <c r="Q35" s="16"/>
      <c r="R35" s="4"/>
      <c r="S35" s="12"/>
      <c r="U35" s="17"/>
      <c r="V35" s="20"/>
      <c r="BA35" s="230" t="s">
        <v>6</v>
      </c>
      <c r="BB35" s="214"/>
    </row>
    <row r="36" spans="1:55" ht="132.75" hidden="1" customHeight="1" thickBot="1">
      <c r="A36" s="247"/>
      <c r="B36" s="246"/>
      <c r="C36" s="245"/>
      <c r="D36" s="244"/>
      <c r="E36" s="243"/>
      <c r="F36" s="230"/>
      <c r="G36" s="230"/>
      <c r="H36" s="242"/>
      <c r="I36" s="241"/>
      <c r="J36" s="240"/>
      <c r="K36" s="239"/>
      <c r="L36" s="238"/>
      <c r="M36" s="237"/>
      <c r="N36" s="230"/>
      <c r="O36" s="4"/>
      <c r="P36" s="4"/>
      <c r="Q36" s="16" t="str">
        <f>+IF(OR(N36="CUMPLE")*AND(M36&gt;=$Q$32),"CUMPLE","NO CUMPLE")</f>
        <v>NO CUMPLE</v>
      </c>
      <c r="R36" s="4"/>
      <c r="S36" s="12"/>
      <c r="U36" s="17">
        <v>2019</v>
      </c>
      <c r="V36" s="20">
        <v>828116</v>
      </c>
      <c r="BA36" s="215">
        <v>1997</v>
      </c>
      <c r="BB36" s="214">
        <v>172005</v>
      </c>
    </row>
    <row r="37" spans="1:55" ht="170.25" hidden="1" customHeight="1" thickBot="1">
      <c r="A37" s="247"/>
      <c r="B37" s="246"/>
      <c r="C37" s="245"/>
      <c r="D37" s="244"/>
      <c r="E37" s="243"/>
      <c r="F37" s="230"/>
      <c r="G37" s="230"/>
      <c r="H37" s="242"/>
      <c r="I37" s="241"/>
      <c r="J37" s="240"/>
      <c r="K37" s="239"/>
      <c r="L37" s="238"/>
      <c r="M37" s="237"/>
      <c r="N37" s="230"/>
      <c r="O37" s="4"/>
      <c r="P37" s="4"/>
      <c r="Q37" s="16" t="str">
        <f>+IF(OR(N37="CUMPLE")*AND(M37&gt;=$Q$32),"CUMPLE","NO CUMPLE")</f>
        <v>NO CUMPLE</v>
      </c>
      <c r="R37" s="4"/>
      <c r="S37" s="12"/>
      <c r="U37" s="17">
        <v>2018</v>
      </c>
      <c r="V37" s="20">
        <v>781242</v>
      </c>
      <c r="BA37" s="215">
        <v>1998</v>
      </c>
      <c r="BB37" s="214">
        <v>203826</v>
      </c>
    </row>
    <row r="38" spans="1:55" ht="141" hidden="1" customHeight="1" thickBot="1">
      <c r="A38" s="247"/>
      <c r="B38" s="246"/>
      <c r="C38" s="245"/>
      <c r="D38" s="244"/>
      <c r="E38" s="243"/>
      <c r="F38" s="230"/>
      <c r="G38" s="230"/>
      <c r="H38" s="242"/>
      <c r="I38" s="241"/>
      <c r="J38" s="240"/>
      <c r="K38" s="239"/>
      <c r="L38" s="238"/>
      <c r="M38" s="237"/>
      <c r="N38" s="230"/>
      <c r="O38" s="4"/>
      <c r="P38" s="4"/>
      <c r="Q38" s="16" t="str">
        <f>+IF(OR(N38="CUMPLE")*AND(M38&gt;=$Q$32),"CUMPLE","NO CUMPLE")</f>
        <v>NO CUMPLE</v>
      </c>
      <c r="R38" s="4"/>
      <c r="S38" s="12"/>
      <c r="U38" s="17">
        <v>2017</v>
      </c>
      <c r="V38" s="20">
        <v>737717</v>
      </c>
      <c r="BA38" s="215">
        <v>1999</v>
      </c>
      <c r="BB38" s="214">
        <v>236460</v>
      </c>
    </row>
    <row r="39" spans="1:55" ht="68.25" customHeight="1" thickBot="1">
      <c r="A39" s="718" t="s">
        <v>55</v>
      </c>
      <c r="B39" s="719"/>
      <c r="C39" s="719"/>
      <c r="D39" s="720"/>
      <c r="E39" s="825" t="s">
        <v>3</v>
      </c>
      <c r="F39" s="722"/>
      <c r="G39" s="722"/>
      <c r="H39" s="722"/>
      <c r="I39" s="722"/>
      <c r="J39" s="722"/>
      <c r="K39" s="722"/>
      <c r="L39" s="723"/>
      <c r="M39" s="825">
        <f>SUM(M33:M38)</f>
        <v>1662.44</v>
      </c>
      <c r="N39" s="723"/>
      <c r="O39" s="4"/>
      <c r="P39" s="4"/>
      <c r="Q39" s="16"/>
      <c r="R39" s="4"/>
      <c r="S39" s="12"/>
      <c r="U39" s="17"/>
      <c r="V39" s="20"/>
      <c r="BA39" s="224">
        <v>2002</v>
      </c>
      <c r="BB39" s="223">
        <v>309000</v>
      </c>
    </row>
    <row r="40" spans="1:55" ht="68.25" customHeight="1" thickBot="1">
      <c r="A40" s="564"/>
      <c r="B40" s="565"/>
      <c r="C40" s="565"/>
      <c r="D40" s="566"/>
      <c r="E40" s="825" t="s">
        <v>65</v>
      </c>
      <c r="F40" s="722"/>
      <c r="G40" s="722"/>
      <c r="H40" s="722"/>
      <c r="I40" s="722"/>
      <c r="J40" s="722"/>
      <c r="K40" s="722"/>
      <c r="L40" s="723"/>
      <c r="M40" s="826">
        <f>AVERAGEIF(M33:M38,"&gt;0")</f>
        <v>831.22</v>
      </c>
      <c r="N40" s="826"/>
      <c r="O40" s="4"/>
      <c r="P40" s="4"/>
      <c r="Q40" s="16"/>
      <c r="R40" s="4"/>
      <c r="S40" s="12"/>
      <c r="U40" s="17"/>
      <c r="V40" s="20"/>
      <c r="BA40" s="224">
        <v>2003</v>
      </c>
      <c r="BB40" s="223">
        <v>332000</v>
      </c>
    </row>
    <row r="41" spans="1:55" ht="180.75" customHeight="1" thickBot="1">
      <c r="A41" s="834" t="s">
        <v>54</v>
      </c>
      <c r="B41" s="708"/>
      <c r="C41" s="236">
        <f>+BA27</f>
        <v>263.2021919230769</v>
      </c>
      <c r="D41" s="835" t="str">
        <f>+E33</f>
        <v>INTERVENTORIA TÉCNICA Y ADMINISTRATIVA
PARA LAS OBRAS DE CONSTRUCCION DE LA
PLATAFORMA Y EL MANTENIMIENTO DE LA
INSFRAESTRUTURA COMPLEMENTARIA DEL
AEROPUERTO LEÓN BENTLEY DE MITÚ - VAUPES</v>
      </c>
      <c r="E41" s="710"/>
      <c r="F41" s="230" t="str">
        <f t="shared" ref="F41:M41" si="0">+F33</f>
        <v>CUMPLE</v>
      </c>
      <c r="G41" s="230" t="str">
        <f t="shared" si="0"/>
        <v>CUMPLE</v>
      </c>
      <c r="H41" s="235" t="str">
        <f t="shared" si="0"/>
        <v>DESARROLLO EN INGENIERIA SAS</v>
      </c>
      <c r="I41" s="234">
        <f t="shared" si="0"/>
        <v>40122</v>
      </c>
      <c r="J41" s="234">
        <f t="shared" si="0"/>
        <v>40331</v>
      </c>
      <c r="K41" s="233">
        <f t="shared" si="0"/>
        <v>1081.3499999999999</v>
      </c>
      <c r="L41" s="232">
        <f t="shared" si="0"/>
        <v>0.4</v>
      </c>
      <c r="M41" s="231">
        <f t="shared" si="0"/>
        <v>432.53999999999996</v>
      </c>
      <c r="N41" s="87" t="str">
        <f>+IF(M41&gt;=C41,"CUMPLE","NO CUMPLE")</f>
        <v>CUMPLE</v>
      </c>
      <c r="O41" s="26"/>
      <c r="P41" s="4"/>
      <c r="Q41" s="16" t="str">
        <f>+IF(OR(N41="CUMPLE")*AND(M41&gt;=$Q$32),"CUMPLE","NO CUMPLE")</f>
        <v>CUMPLE</v>
      </c>
      <c r="R41" s="4"/>
      <c r="S41" s="12"/>
      <c r="U41" s="17">
        <v>2016</v>
      </c>
      <c r="V41" s="20">
        <v>689455</v>
      </c>
      <c r="BA41" s="224">
        <v>2004</v>
      </c>
      <c r="BB41" s="223">
        <v>358000</v>
      </c>
    </row>
    <row r="42" spans="1:55" ht="27" thickBot="1">
      <c r="A42" s="229"/>
      <c r="B42" s="229"/>
      <c r="C42" s="229"/>
      <c r="D42" s="229"/>
      <c r="E42" s="229"/>
      <c r="F42" s="229"/>
      <c r="G42" s="229"/>
      <c r="H42" s="229"/>
      <c r="I42" s="229"/>
      <c r="J42" s="229"/>
      <c r="K42" s="229"/>
      <c r="L42" s="229"/>
      <c r="M42" s="228"/>
      <c r="N42" s="225"/>
      <c r="O42" s="5"/>
      <c r="P42" s="4"/>
      <c r="Q42" s="4"/>
      <c r="R42" s="4"/>
      <c r="S42" s="4"/>
      <c r="U42" s="17">
        <v>2012</v>
      </c>
      <c r="V42" s="20">
        <v>566700</v>
      </c>
      <c r="BA42" s="224">
        <v>2005</v>
      </c>
      <c r="BB42" s="223">
        <v>381500</v>
      </c>
    </row>
    <row r="43" spans="1:55" ht="409.6" customHeight="1" thickBot="1">
      <c r="A43" s="836"/>
      <c r="B43" s="712"/>
      <c r="C43" s="712"/>
      <c r="D43" s="712"/>
      <c r="E43" s="712"/>
      <c r="F43" s="712"/>
      <c r="G43" s="712"/>
      <c r="H43" s="712"/>
      <c r="I43" s="712"/>
      <c r="J43" s="712"/>
      <c r="K43" s="712"/>
      <c r="L43" s="712"/>
      <c r="M43" s="712"/>
      <c r="N43" s="713"/>
      <c r="O43" s="5"/>
      <c r="P43" s="4"/>
      <c r="Q43" s="4"/>
      <c r="R43" s="4"/>
      <c r="S43" s="4"/>
      <c r="U43" s="17"/>
      <c r="V43" s="20"/>
      <c r="BA43" s="224"/>
      <c r="BB43" s="223"/>
    </row>
    <row r="44" spans="1:55" ht="39" customHeight="1" thickBot="1">
      <c r="A44" s="837" t="s">
        <v>109</v>
      </c>
      <c r="B44" s="837"/>
      <c r="C44" s="837"/>
      <c r="D44" s="837"/>
      <c r="E44" s="837"/>
      <c r="F44" s="837"/>
      <c r="G44" s="837"/>
      <c r="H44" s="837"/>
      <c r="I44" s="837"/>
      <c r="J44" s="837"/>
      <c r="K44" s="837"/>
      <c r="L44" s="838" t="s">
        <v>56</v>
      </c>
      <c r="M44" s="838"/>
      <c r="N44" s="838"/>
      <c r="U44" s="17">
        <v>2008</v>
      </c>
      <c r="V44" s="20">
        <v>461500</v>
      </c>
      <c r="BA44" s="224">
        <v>2006</v>
      </c>
      <c r="BB44" s="223">
        <v>408000</v>
      </c>
    </row>
    <row r="45" spans="1:55" ht="268.5" customHeight="1" thickBot="1">
      <c r="A45" s="839" t="s">
        <v>110</v>
      </c>
      <c r="B45" s="839"/>
      <c r="C45" s="839"/>
      <c r="D45" s="839"/>
      <c r="E45" s="839"/>
      <c r="F45" s="839"/>
      <c r="G45" s="839"/>
      <c r="H45" s="839"/>
      <c r="I45" s="839"/>
      <c r="J45" s="839"/>
      <c r="K45" s="839"/>
      <c r="L45" s="840" t="s">
        <v>6</v>
      </c>
      <c r="M45" s="840"/>
      <c r="N45" s="840"/>
      <c r="U45" s="17">
        <v>2007</v>
      </c>
      <c r="V45" s="20">
        <v>433700</v>
      </c>
      <c r="BA45" s="224">
        <v>2007</v>
      </c>
      <c r="BB45" s="223">
        <v>433700</v>
      </c>
      <c r="BC45" s="2" t="s">
        <v>108</v>
      </c>
    </row>
    <row r="46" spans="1:55" ht="18.75" thickBot="1">
      <c r="A46" s="227"/>
      <c r="B46" s="226"/>
      <c r="C46" s="226"/>
      <c r="D46" s="226"/>
      <c r="E46" s="226"/>
      <c r="F46" s="226"/>
      <c r="G46" s="226"/>
      <c r="H46" s="226"/>
      <c r="I46" s="226"/>
      <c r="J46" s="226"/>
      <c r="K46" s="226"/>
      <c r="L46" s="226"/>
      <c r="M46" s="226"/>
      <c r="N46" s="225"/>
      <c r="O46" s="5"/>
      <c r="P46" s="4"/>
      <c r="Q46" s="4"/>
      <c r="R46" s="4"/>
      <c r="S46" s="4"/>
      <c r="U46" s="17">
        <v>2009</v>
      </c>
      <c r="V46" s="20">
        <v>496900</v>
      </c>
      <c r="BA46" s="224">
        <v>2008</v>
      </c>
      <c r="BB46" s="223">
        <v>461500</v>
      </c>
    </row>
    <row r="47" spans="1:55" ht="26.25" customHeight="1" thickBot="1">
      <c r="A47" s="831" t="s">
        <v>106</v>
      </c>
      <c r="B47" s="831"/>
      <c r="C47" s="831"/>
      <c r="D47" s="831"/>
      <c r="E47" s="831"/>
      <c r="F47" s="831"/>
      <c r="G47" s="831"/>
      <c r="H47" s="831"/>
      <c r="I47" s="831"/>
      <c r="J47" s="831"/>
      <c r="K47" s="831"/>
      <c r="L47" s="831"/>
      <c r="M47" s="831"/>
      <c r="N47" s="831"/>
      <c r="O47" s="4"/>
      <c r="P47" s="4"/>
      <c r="Q47" s="4"/>
      <c r="R47" s="4"/>
      <c r="S47" s="4"/>
      <c r="U47" s="17">
        <v>2011</v>
      </c>
      <c r="V47" s="20">
        <v>535600</v>
      </c>
      <c r="BA47" s="224">
        <v>2009</v>
      </c>
      <c r="BB47" s="223">
        <v>496900</v>
      </c>
    </row>
    <row r="48" spans="1:55" ht="36.75" customHeight="1" thickBot="1">
      <c r="A48" s="841" t="s">
        <v>107</v>
      </c>
      <c r="B48" s="841"/>
      <c r="C48" s="841"/>
      <c r="D48" s="841"/>
      <c r="E48" s="841"/>
      <c r="F48" s="841"/>
      <c r="G48" s="841"/>
      <c r="H48" s="841"/>
      <c r="I48" s="841"/>
      <c r="J48" s="841"/>
      <c r="K48" s="841"/>
      <c r="L48" s="838" t="s">
        <v>56</v>
      </c>
      <c r="M48" s="838"/>
      <c r="N48" s="838"/>
      <c r="O48" s="4"/>
      <c r="P48" s="4"/>
      <c r="Q48" s="4"/>
      <c r="R48" s="4"/>
      <c r="S48" s="4"/>
      <c r="U48" s="17"/>
      <c r="V48" s="20"/>
      <c r="BA48" s="224">
        <v>2010</v>
      </c>
      <c r="BB48" s="223">
        <v>515000</v>
      </c>
    </row>
    <row r="49" spans="1:57" ht="135" customHeight="1" thickBot="1">
      <c r="A49" s="842" t="s">
        <v>111</v>
      </c>
      <c r="B49" s="842"/>
      <c r="C49" s="842"/>
      <c r="D49" s="842"/>
      <c r="E49" s="842"/>
      <c r="F49" s="842"/>
      <c r="G49" s="842"/>
      <c r="H49" s="842"/>
      <c r="I49" s="842"/>
      <c r="J49" s="842"/>
      <c r="K49" s="842"/>
      <c r="L49" s="843">
        <v>5</v>
      </c>
      <c r="M49" s="843"/>
      <c r="N49" s="843"/>
      <c r="O49" s="5"/>
      <c r="P49" s="4"/>
      <c r="Q49" s="4"/>
      <c r="R49" s="4"/>
      <c r="S49" s="4"/>
      <c r="U49" s="17">
        <v>2010</v>
      </c>
      <c r="V49" s="20">
        <v>515000</v>
      </c>
      <c r="BA49" s="215">
        <v>2011</v>
      </c>
      <c r="BB49" s="214">
        <v>535600</v>
      </c>
    </row>
    <row r="50" spans="1:57" ht="123" customHeight="1" thickBot="1">
      <c r="A50" s="842" t="s">
        <v>112</v>
      </c>
      <c r="B50" s="842"/>
      <c r="C50" s="842"/>
      <c r="D50" s="842"/>
      <c r="E50" s="842"/>
      <c r="F50" s="842"/>
      <c r="G50" s="842"/>
      <c r="H50" s="842"/>
      <c r="I50" s="842"/>
      <c r="J50" s="842"/>
      <c r="K50" s="842"/>
      <c r="L50" s="843">
        <v>5</v>
      </c>
      <c r="M50" s="843"/>
      <c r="N50" s="843"/>
      <c r="O50" s="5"/>
      <c r="P50" s="4"/>
      <c r="Q50" s="4"/>
      <c r="R50" s="4"/>
      <c r="S50" s="4"/>
      <c r="U50" s="17">
        <v>2010</v>
      </c>
      <c r="V50" s="20">
        <v>515000</v>
      </c>
      <c r="BA50" s="215">
        <v>2012</v>
      </c>
      <c r="BB50" s="214">
        <v>566700</v>
      </c>
    </row>
    <row r="51" spans="1:57" ht="30.75" thickBot="1">
      <c r="A51" s="219"/>
      <c r="B51" s="220"/>
      <c r="C51" s="219"/>
      <c r="D51" s="219"/>
      <c r="E51" s="219"/>
      <c r="F51" s="219"/>
      <c r="G51" s="219"/>
      <c r="H51" s="218"/>
      <c r="I51" s="218"/>
      <c r="J51" s="218"/>
      <c r="K51" s="217"/>
      <c r="L51" s="216"/>
      <c r="M51" s="216"/>
      <c r="N51" s="216"/>
      <c r="S51" s="8"/>
      <c r="U51" s="17">
        <v>2006</v>
      </c>
      <c r="V51" s="20">
        <v>408000</v>
      </c>
      <c r="BA51" s="215">
        <v>2013</v>
      </c>
      <c r="BB51" s="214">
        <v>589500</v>
      </c>
    </row>
    <row r="52" spans="1:57" ht="28.5" customHeight="1" thickBot="1">
      <c r="A52" s="831" t="s">
        <v>64</v>
      </c>
      <c r="B52" s="831"/>
      <c r="C52" s="831"/>
      <c r="D52" s="831"/>
      <c r="E52" s="831"/>
      <c r="F52" s="831"/>
      <c r="G52" s="831"/>
      <c r="H52" s="831"/>
      <c r="I52" s="831"/>
      <c r="J52" s="831"/>
      <c r="K52" s="831"/>
      <c r="L52" s="831"/>
      <c r="M52" s="831"/>
      <c r="N52" s="831"/>
      <c r="U52" s="17">
        <v>2005</v>
      </c>
      <c r="V52" s="20">
        <v>381500</v>
      </c>
      <c r="BA52" s="215">
        <v>2014</v>
      </c>
      <c r="BB52" s="214">
        <v>616000</v>
      </c>
    </row>
    <row r="53" spans="1:57" ht="51.75" customHeight="1" thickBot="1">
      <c r="A53" s="842" t="s">
        <v>113</v>
      </c>
      <c r="B53" s="842"/>
      <c r="C53" s="842"/>
      <c r="D53" s="842"/>
      <c r="E53" s="842"/>
      <c r="F53" s="842"/>
      <c r="G53" s="842"/>
      <c r="H53" s="842"/>
      <c r="I53" s="842"/>
      <c r="J53" s="842"/>
      <c r="K53" s="842"/>
      <c r="L53" s="838" t="s">
        <v>56</v>
      </c>
      <c r="M53" s="838"/>
      <c r="N53" s="838"/>
      <c r="O53" s="9"/>
      <c r="P53" s="10"/>
      <c r="U53" s="17">
        <v>2004</v>
      </c>
      <c r="V53" s="20">
        <v>358000</v>
      </c>
      <c r="BA53" s="215">
        <v>2015</v>
      </c>
      <c r="BB53" s="214">
        <v>644350</v>
      </c>
    </row>
    <row r="54" spans="1:57" ht="132.75" customHeight="1" thickBot="1">
      <c r="A54" s="842"/>
      <c r="B54" s="842"/>
      <c r="C54" s="842"/>
      <c r="D54" s="842"/>
      <c r="E54" s="842"/>
      <c r="F54" s="842"/>
      <c r="G54" s="842"/>
      <c r="H54" s="842"/>
      <c r="I54" s="842"/>
      <c r="J54" s="842"/>
      <c r="K54" s="842"/>
      <c r="L54" s="843">
        <v>1</v>
      </c>
      <c r="M54" s="843"/>
      <c r="N54" s="843"/>
      <c r="O54" s="9"/>
      <c r="P54" s="10"/>
      <c r="U54" s="17">
        <v>2003</v>
      </c>
      <c r="V54" s="20">
        <v>332000</v>
      </c>
      <c r="BA54" s="215">
        <v>2016</v>
      </c>
      <c r="BB54" s="214">
        <v>689455</v>
      </c>
    </row>
    <row r="55" spans="1:57" ht="36.75" customHeight="1" thickBot="1">
      <c r="A55" s="221"/>
      <c r="B55" s="222"/>
      <c r="C55" s="221"/>
      <c r="D55" s="221"/>
      <c r="E55" s="221"/>
      <c r="F55" s="221"/>
      <c r="G55" s="221"/>
      <c r="H55" s="221"/>
      <c r="I55" s="221"/>
      <c r="J55" s="221"/>
      <c r="K55" s="221"/>
      <c r="L55" s="221"/>
      <c r="M55" s="221"/>
      <c r="N55" s="221"/>
      <c r="O55" s="9"/>
      <c r="P55" s="10"/>
      <c r="U55" s="17">
        <v>2000</v>
      </c>
      <c r="V55" s="20">
        <v>260100</v>
      </c>
      <c r="BA55" s="215">
        <v>2017</v>
      </c>
      <c r="BB55" s="214">
        <v>737717</v>
      </c>
    </row>
    <row r="56" spans="1:57" ht="30.75" customHeight="1" thickBot="1">
      <c r="A56" s="831" t="s">
        <v>238</v>
      </c>
      <c r="B56" s="831"/>
      <c r="C56" s="831"/>
      <c r="D56" s="831"/>
      <c r="E56" s="831"/>
      <c r="F56" s="831"/>
      <c r="G56" s="831"/>
      <c r="H56" s="831"/>
      <c r="I56" s="831"/>
      <c r="J56" s="831"/>
      <c r="K56" s="831"/>
      <c r="L56" s="831"/>
      <c r="M56" s="831"/>
      <c r="N56" s="831"/>
      <c r="O56" s="9"/>
      <c r="P56" s="10"/>
      <c r="U56" s="17">
        <v>1999</v>
      </c>
      <c r="V56" s="20">
        <v>236438</v>
      </c>
      <c r="BA56" s="215">
        <v>2018</v>
      </c>
      <c r="BB56" s="214">
        <v>781242</v>
      </c>
      <c r="BD56" s="2" t="s">
        <v>68</v>
      </c>
      <c r="BE56" s="10" t="s">
        <v>69</v>
      </c>
    </row>
    <row r="57" spans="1:57" ht="33.75" customHeight="1" thickBot="1">
      <c r="A57" s="814" t="s">
        <v>57</v>
      </c>
      <c r="B57" s="814"/>
      <c r="C57" s="844" t="s">
        <v>58</v>
      </c>
      <c r="D57" s="844"/>
      <c r="E57" s="844"/>
      <c r="F57" s="844"/>
      <c r="G57" s="844"/>
      <c r="H57" s="844"/>
      <c r="I57" s="844"/>
      <c r="J57" s="844"/>
      <c r="K57" s="844"/>
      <c r="L57" s="843">
        <v>20</v>
      </c>
      <c r="M57" s="843"/>
      <c r="N57" s="843"/>
      <c r="O57" s="6"/>
      <c r="P57" s="10"/>
      <c r="U57" s="17">
        <v>1998</v>
      </c>
      <c r="V57" s="20">
        <v>203825</v>
      </c>
      <c r="BA57" s="215">
        <v>2019</v>
      </c>
      <c r="BB57" s="214">
        <v>828116</v>
      </c>
      <c r="BC57" s="49" t="str">
        <f>+H21</f>
        <v>JORES INGENIERIA S.A.S</v>
      </c>
      <c r="BD57" s="2" t="s">
        <v>70</v>
      </c>
      <c r="BE57" s="2" t="s">
        <v>71</v>
      </c>
    </row>
    <row r="58" spans="1:57" ht="33.75" customHeight="1" thickBot="1">
      <c r="A58" s="814"/>
      <c r="B58" s="814"/>
      <c r="C58" s="844" t="s">
        <v>59</v>
      </c>
      <c r="D58" s="844"/>
      <c r="E58" s="844"/>
      <c r="F58" s="844"/>
      <c r="G58" s="844"/>
      <c r="H58" s="844"/>
      <c r="I58" s="844"/>
      <c r="J58" s="844"/>
      <c r="K58" s="844"/>
      <c r="L58" s="843"/>
      <c r="M58" s="843"/>
      <c r="N58" s="843"/>
      <c r="O58" s="6"/>
      <c r="P58" s="10"/>
      <c r="U58" s="17">
        <v>1997</v>
      </c>
      <c r="V58" s="20">
        <v>172005</v>
      </c>
      <c r="BA58" s="215">
        <v>2019</v>
      </c>
      <c r="BB58" s="214">
        <v>828116</v>
      </c>
      <c r="BC58" s="49" t="str">
        <f>+H22</f>
        <v>JAMES ALBERTO KAMMERER JIMENEZ</v>
      </c>
      <c r="BD58" s="50">
        <v>45180</v>
      </c>
      <c r="BE58" s="2" t="s">
        <v>71</v>
      </c>
    </row>
    <row r="59" spans="1:57" ht="31.5" customHeight="1" thickBot="1">
      <c r="A59" s="814"/>
      <c r="B59" s="814"/>
      <c r="C59" s="844" t="s">
        <v>60</v>
      </c>
      <c r="D59" s="844"/>
      <c r="E59" s="844"/>
      <c r="F59" s="844"/>
      <c r="G59" s="844"/>
      <c r="H59" s="844"/>
      <c r="I59" s="844"/>
      <c r="J59" s="844"/>
      <c r="K59" s="844"/>
      <c r="L59" s="843"/>
      <c r="M59" s="843"/>
      <c r="N59" s="843"/>
      <c r="O59" s="6"/>
      <c r="P59" s="10"/>
      <c r="U59" s="17">
        <v>1996</v>
      </c>
      <c r="V59" s="20">
        <v>142125</v>
      </c>
      <c r="BA59" s="215">
        <v>2020</v>
      </c>
      <c r="BB59" s="214">
        <v>877803</v>
      </c>
    </row>
    <row r="60" spans="1:57" ht="32.25" customHeight="1" thickBot="1">
      <c r="A60" s="814"/>
      <c r="B60" s="814"/>
      <c r="C60" s="844" t="s">
        <v>61</v>
      </c>
      <c r="D60" s="844"/>
      <c r="E60" s="844"/>
      <c r="F60" s="844"/>
      <c r="G60" s="844"/>
      <c r="H60" s="844"/>
      <c r="I60" s="844"/>
      <c r="J60" s="844"/>
      <c r="K60" s="844"/>
      <c r="L60" s="843"/>
      <c r="M60" s="843"/>
      <c r="N60" s="843"/>
      <c r="O60" s="6"/>
      <c r="P60" s="10"/>
      <c r="U60" s="17">
        <v>1995</v>
      </c>
      <c r="V60" s="20">
        <v>118934</v>
      </c>
      <c r="BA60" s="215">
        <v>2021</v>
      </c>
      <c r="BB60" s="214">
        <v>908526</v>
      </c>
    </row>
    <row r="61" spans="1:57" ht="30" customHeight="1" thickBot="1">
      <c r="A61" s="814" t="s">
        <v>62</v>
      </c>
      <c r="B61" s="814"/>
      <c r="C61" s="844" t="s">
        <v>124</v>
      </c>
      <c r="D61" s="844"/>
      <c r="E61" s="844"/>
      <c r="F61" s="844"/>
      <c r="G61" s="844"/>
      <c r="H61" s="844"/>
      <c r="I61" s="844"/>
      <c r="J61" s="844"/>
      <c r="K61" s="844"/>
      <c r="L61" s="843"/>
      <c r="M61" s="843"/>
      <c r="N61" s="843"/>
      <c r="O61" s="6"/>
      <c r="P61" s="10"/>
      <c r="U61" s="17">
        <v>1994</v>
      </c>
      <c r="V61" s="20">
        <v>98700</v>
      </c>
      <c r="BA61" s="215">
        <v>2022</v>
      </c>
      <c r="BB61" s="214">
        <v>1000000</v>
      </c>
    </row>
    <row r="62" spans="1:57" ht="30.75" thickBot="1">
      <c r="A62" s="219"/>
      <c r="B62" s="220"/>
      <c r="C62" s="219"/>
      <c r="D62" s="219"/>
      <c r="E62" s="219"/>
      <c r="F62" s="219"/>
      <c r="G62" s="219"/>
      <c r="H62" s="218"/>
      <c r="I62" s="218"/>
      <c r="J62" s="218"/>
      <c r="K62" s="217"/>
      <c r="L62" s="216"/>
      <c r="M62" s="216"/>
      <c r="N62" s="216"/>
      <c r="S62" s="8"/>
      <c r="U62" s="17">
        <v>2006</v>
      </c>
      <c r="V62" s="20">
        <v>408000</v>
      </c>
      <c r="BA62" s="215">
        <v>2023</v>
      </c>
      <c r="BB62" s="214">
        <v>1160000</v>
      </c>
    </row>
    <row r="63" spans="1:57" ht="28.5" customHeight="1" thickBot="1">
      <c r="A63" s="831" t="s">
        <v>118</v>
      </c>
      <c r="B63" s="831"/>
      <c r="C63" s="831"/>
      <c r="D63" s="831"/>
      <c r="E63" s="831"/>
      <c r="F63" s="831"/>
      <c r="G63" s="831"/>
      <c r="H63" s="831"/>
      <c r="I63" s="831"/>
      <c r="J63" s="831"/>
      <c r="K63" s="831"/>
      <c r="L63" s="831"/>
      <c r="M63" s="831"/>
      <c r="N63" s="831"/>
      <c r="U63" s="17">
        <v>2005</v>
      </c>
      <c r="V63" s="20">
        <v>381500</v>
      </c>
      <c r="BA63" s="215">
        <v>2024</v>
      </c>
      <c r="BB63" s="214">
        <v>1300000</v>
      </c>
    </row>
    <row r="64" spans="1:57" ht="63.75" customHeight="1" thickBot="1">
      <c r="A64" s="842" t="s">
        <v>114</v>
      </c>
      <c r="B64" s="842"/>
      <c r="C64" s="842"/>
      <c r="D64" s="842"/>
      <c r="E64" s="842"/>
      <c r="F64" s="842"/>
      <c r="G64" s="842"/>
      <c r="H64" s="842"/>
      <c r="I64" s="842"/>
      <c r="J64" s="842"/>
      <c r="K64" s="842"/>
      <c r="L64" s="838" t="s">
        <v>56</v>
      </c>
      <c r="M64" s="838"/>
      <c r="N64" s="838"/>
      <c r="O64" s="9"/>
      <c r="P64" s="10"/>
      <c r="U64" s="17">
        <v>2004</v>
      </c>
      <c r="V64" s="20">
        <v>358000</v>
      </c>
    </row>
    <row r="65" spans="1:22" ht="324" customHeight="1" thickBot="1">
      <c r="A65" s="842"/>
      <c r="B65" s="842"/>
      <c r="C65" s="842"/>
      <c r="D65" s="842"/>
      <c r="E65" s="842"/>
      <c r="F65" s="842"/>
      <c r="G65" s="842"/>
      <c r="H65" s="842"/>
      <c r="I65" s="842"/>
      <c r="J65" s="842"/>
      <c r="K65" s="842"/>
      <c r="L65" s="843">
        <v>1</v>
      </c>
      <c r="M65" s="843"/>
      <c r="N65" s="843"/>
      <c r="O65" s="9"/>
      <c r="P65" s="10"/>
      <c r="U65" s="17">
        <v>2003</v>
      </c>
      <c r="V65" s="20">
        <v>332000</v>
      </c>
    </row>
    <row r="66" spans="1:22" ht="30" customHeight="1" thickBot="1">
      <c r="A66" s="845"/>
      <c r="B66" s="845"/>
      <c r="C66" s="845"/>
      <c r="D66" s="845"/>
      <c r="E66" s="845"/>
      <c r="F66" s="845"/>
      <c r="G66" s="845"/>
      <c r="H66" s="845"/>
      <c r="I66" s="845"/>
      <c r="J66" s="845"/>
      <c r="K66" s="845"/>
      <c r="L66" s="845"/>
      <c r="M66" s="845"/>
      <c r="N66" s="845"/>
      <c r="O66" s="6"/>
      <c r="P66" s="10"/>
      <c r="U66" s="17">
        <v>1993</v>
      </c>
      <c r="V66" s="20">
        <v>81510</v>
      </c>
    </row>
    <row r="67" spans="1:22" ht="30" customHeight="1" thickBot="1">
      <c r="A67" s="831" t="s">
        <v>117</v>
      </c>
      <c r="B67" s="831"/>
      <c r="C67" s="831"/>
      <c r="D67" s="831"/>
      <c r="E67" s="831"/>
      <c r="F67" s="831"/>
      <c r="G67" s="831"/>
      <c r="H67" s="831"/>
      <c r="I67" s="831"/>
      <c r="J67" s="831"/>
      <c r="K67" s="831"/>
      <c r="L67" s="831"/>
      <c r="M67" s="831"/>
      <c r="N67" s="831"/>
      <c r="O67" s="6"/>
      <c r="P67" s="10"/>
      <c r="U67" s="17"/>
      <c r="V67" s="20"/>
    </row>
    <row r="68" spans="1:22" ht="30" customHeight="1" thickBot="1">
      <c r="A68" s="680" t="s">
        <v>115</v>
      </c>
      <c r="B68" s="703"/>
      <c r="C68" s="703"/>
      <c r="D68" s="703"/>
      <c r="E68" s="703"/>
      <c r="F68" s="703"/>
      <c r="G68" s="703"/>
      <c r="H68" s="703"/>
      <c r="I68" s="703"/>
      <c r="J68" s="703"/>
      <c r="K68" s="704"/>
      <c r="L68" s="683">
        <v>0.25</v>
      </c>
      <c r="M68" s="684"/>
      <c r="N68" s="685"/>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08"/>
      <c r="M72" s="609"/>
      <c r="N72" s="610"/>
      <c r="O72" s="6"/>
      <c r="P72" s="10"/>
      <c r="U72" s="17"/>
      <c r="V72" s="20"/>
    </row>
    <row r="73" spans="1:22" ht="30" customHeight="1" thickBot="1">
      <c r="A73" s="602"/>
      <c r="B73" s="603"/>
      <c r="C73" s="603"/>
      <c r="D73" s="603"/>
      <c r="E73" s="603"/>
      <c r="F73" s="603"/>
      <c r="G73" s="603"/>
      <c r="H73" s="603"/>
      <c r="I73" s="603"/>
      <c r="J73" s="603"/>
      <c r="K73" s="604"/>
      <c r="L73" s="611"/>
      <c r="M73" s="612"/>
      <c r="N73" s="613"/>
      <c r="O73" s="6"/>
      <c r="P73" s="10"/>
      <c r="U73" s="17"/>
      <c r="V73" s="20"/>
    </row>
    <row r="74" spans="1:22" ht="30" customHeight="1" thickBot="1">
      <c r="A74" s="845"/>
      <c r="B74" s="845"/>
      <c r="C74" s="845"/>
      <c r="D74" s="845"/>
      <c r="E74" s="845"/>
      <c r="F74" s="845"/>
      <c r="G74" s="845"/>
      <c r="H74" s="845"/>
      <c r="I74" s="845"/>
      <c r="J74" s="845"/>
      <c r="K74" s="845"/>
      <c r="L74" s="845"/>
      <c r="M74" s="845"/>
      <c r="N74" s="845"/>
      <c r="O74" s="6"/>
      <c r="P74" s="10"/>
      <c r="U74" s="17"/>
      <c r="V74" s="20"/>
    </row>
    <row r="75" spans="1:22" ht="30" customHeight="1" thickBot="1">
      <c r="A75" s="831" t="s">
        <v>67</v>
      </c>
      <c r="B75" s="831"/>
      <c r="C75" s="831"/>
      <c r="D75" s="831"/>
      <c r="E75" s="831"/>
      <c r="F75" s="831"/>
      <c r="G75" s="831"/>
      <c r="H75" s="831"/>
      <c r="I75" s="831"/>
      <c r="J75" s="831"/>
      <c r="K75" s="831"/>
      <c r="L75" s="831"/>
      <c r="M75" s="831"/>
      <c r="N75" s="831"/>
      <c r="O75" s="6"/>
      <c r="P75" s="10"/>
      <c r="U75" s="17"/>
      <c r="V75" s="20"/>
    </row>
    <row r="76" spans="1:22" s="10" customFormat="1" ht="30" customHeight="1" thickBot="1">
      <c r="A76" s="680" t="s">
        <v>116</v>
      </c>
      <c r="B76" s="681"/>
      <c r="C76" s="681"/>
      <c r="D76" s="681"/>
      <c r="E76" s="681"/>
      <c r="F76" s="681"/>
      <c r="G76" s="681"/>
      <c r="H76" s="681"/>
      <c r="I76" s="681"/>
      <c r="J76" s="681"/>
      <c r="K76" s="682"/>
      <c r="L76" s="683">
        <v>0.25</v>
      </c>
      <c r="M76" s="684"/>
      <c r="N76" s="685"/>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27"/>
      <c r="B80" s="628"/>
      <c r="C80" s="628"/>
      <c r="D80" s="628"/>
      <c r="E80" s="628"/>
      <c r="F80" s="628"/>
      <c r="G80" s="628"/>
      <c r="H80" s="628"/>
      <c r="I80" s="628"/>
      <c r="J80" s="628"/>
      <c r="K80" s="629"/>
      <c r="L80" s="608"/>
      <c r="M80" s="609"/>
      <c r="N80" s="610"/>
      <c r="O80" s="6"/>
      <c r="U80" s="27"/>
      <c r="V80" s="28"/>
    </row>
    <row r="81" spans="1:22" s="10" customFormat="1" ht="30" customHeight="1" thickBot="1">
      <c r="A81" s="630"/>
      <c r="B81" s="631"/>
      <c r="C81" s="631"/>
      <c r="D81" s="631"/>
      <c r="E81" s="631"/>
      <c r="F81" s="631"/>
      <c r="G81" s="631"/>
      <c r="H81" s="631"/>
      <c r="I81" s="631"/>
      <c r="J81" s="631"/>
      <c r="K81" s="632"/>
      <c r="L81" s="611"/>
      <c r="M81" s="612"/>
      <c r="N81" s="613"/>
      <c r="O81" s="6"/>
      <c r="U81" s="27"/>
      <c r="V81" s="28"/>
    </row>
    <row r="82" spans="1:22" s="10" customFormat="1" ht="30" customHeight="1" thickBot="1">
      <c r="A82" s="845"/>
      <c r="B82" s="845"/>
      <c r="C82" s="845"/>
      <c r="D82" s="845"/>
      <c r="E82" s="845"/>
      <c r="F82" s="845"/>
      <c r="G82" s="845"/>
      <c r="H82" s="845"/>
      <c r="I82" s="845"/>
      <c r="J82" s="845"/>
      <c r="K82" s="845"/>
      <c r="L82" s="845"/>
      <c r="M82" s="845"/>
      <c r="N82" s="845"/>
      <c r="O82" s="6"/>
      <c r="U82" s="27"/>
      <c r="V82" s="28"/>
    </row>
    <row r="83" spans="1:22" ht="21" thickBot="1">
      <c r="A83" s="846" t="s">
        <v>17</v>
      </c>
      <c r="B83" s="846"/>
      <c r="C83" s="846"/>
      <c r="D83" s="846"/>
      <c r="E83" s="846"/>
      <c r="F83" s="846"/>
      <c r="G83" s="846"/>
      <c r="H83" s="847" t="s">
        <v>6</v>
      </c>
      <c r="I83" s="847"/>
      <c r="J83" s="847"/>
      <c r="K83" s="847"/>
      <c r="L83" s="848">
        <f>+L65+L57+L54+L50+L49+L68+L76</f>
        <v>32.5</v>
      </c>
      <c r="M83" s="848"/>
      <c r="N83" s="848"/>
      <c r="O83" s="6"/>
      <c r="P83" s="10"/>
      <c r="U83" s="17">
        <v>1992</v>
      </c>
      <c r="V83" s="20">
        <v>65190</v>
      </c>
    </row>
    <row r="84" spans="1:22" ht="25.5" customHeight="1" thickBot="1">
      <c r="A84" s="691" t="s">
        <v>66</v>
      </c>
      <c r="B84" s="692"/>
      <c r="C84" s="692"/>
      <c r="D84" s="692"/>
      <c r="E84" s="692"/>
      <c r="F84" s="692"/>
      <c r="G84" s="692"/>
      <c r="H84" s="692"/>
      <c r="I84" s="692"/>
      <c r="J84" s="692"/>
      <c r="K84" s="692"/>
      <c r="L84" s="692"/>
      <c r="M84" s="692"/>
      <c r="N84" s="616"/>
      <c r="O84" s="6"/>
      <c r="P84" s="10"/>
      <c r="U84" s="17">
        <v>1991</v>
      </c>
      <c r="V84" s="20">
        <v>51720</v>
      </c>
    </row>
    <row r="85" spans="1:22" ht="195" customHeight="1" thickBot="1">
      <c r="A85" s="660" t="s">
        <v>629</v>
      </c>
      <c r="B85" s="661"/>
      <c r="C85" s="661"/>
      <c r="D85" s="661"/>
      <c r="E85" s="661"/>
      <c r="F85" s="661"/>
      <c r="G85" s="661"/>
      <c r="H85" s="661"/>
      <c r="I85" s="661"/>
      <c r="J85" s="661"/>
      <c r="K85" s="661"/>
      <c r="L85" s="661"/>
      <c r="M85" s="661"/>
      <c r="N85" s="662"/>
      <c r="O85" s="6"/>
      <c r="P85" s="10"/>
      <c r="U85" s="21">
        <v>1990</v>
      </c>
      <c r="V85" s="22">
        <v>41025</v>
      </c>
    </row>
    <row r="86" spans="1:22">
      <c r="A86" s="3"/>
      <c r="C86" s="14"/>
      <c r="O86" s="6"/>
      <c r="P86" s="10"/>
    </row>
    <row r="87" spans="1:22" ht="78" customHeight="1">
      <c r="A87" s="850" t="s">
        <v>81</v>
      </c>
      <c r="B87" s="694"/>
      <c r="C87" s="694"/>
      <c r="D87" s="694"/>
      <c r="E87" s="695"/>
      <c r="F87" s="851"/>
      <c r="G87" s="673"/>
      <c r="H87" s="673"/>
      <c r="I87" s="673"/>
      <c r="J87" s="673"/>
      <c r="K87" s="673"/>
      <c r="L87" s="673"/>
      <c r="M87" s="673"/>
      <c r="N87" s="674"/>
      <c r="O87" s="6"/>
      <c r="P87" s="10"/>
    </row>
    <row r="88" spans="1:22" ht="159" customHeight="1">
      <c r="A88" s="852" t="s">
        <v>123</v>
      </c>
      <c r="B88" s="852"/>
      <c r="C88" s="852"/>
      <c r="D88" s="852"/>
      <c r="E88" s="852"/>
      <c r="F88" s="853" t="s">
        <v>82</v>
      </c>
      <c r="G88" s="853"/>
      <c r="H88" s="853"/>
      <c r="I88" s="853"/>
      <c r="J88" s="853"/>
      <c r="K88" s="853"/>
      <c r="L88" s="853"/>
      <c r="M88" s="853"/>
      <c r="N88" s="853"/>
      <c r="O88" s="6"/>
      <c r="P88" s="10"/>
    </row>
    <row r="89" spans="1:22" ht="213" customHeight="1">
      <c r="A89" s="856"/>
      <c r="B89" s="670"/>
      <c r="C89" s="670"/>
      <c r="D89" s="670"/>
      <c r="E89" s="671"/>
      <c r="F89" s="851"/>
      <c r="G89" s="673"/>
      <c r="H89" s="673"/>
      <c r="I89" s="673"/>
      <c r="J89" s="673"/>
      <c r="K89" s="673"/>
      <c r="L89" s="673"/>
      <c r="M89" s="674"/>
      <c r="N89" s="213" t="s">
        <v>6</v>
      </c>
      <c r="O89" s="6"/>
      <c r="P89" s="10"/>
    </row>
    <row r="90" spans="1:22" ht="156.75" customHeight="1">
      <c r="A90" s="643" t="s">
        <v>83</v>
      </c>
      <c r="B90" s="675"/>
      <c r="C90" s="675"/>
      <c r="D90" s="675"/>
      <c r="E90" s="675"/>
      <c r="F90" s="675"/>
      <c r="G90" s="675"/>
      <c r="H90" s="675"/>
      <c r="I90" s="60"/>
      <c r="J90" s="60"/>
      <c r="K90" s="60"/>
      <c r="L90" s="60"/>
      <c r="M90" s="60"/>
      <c r="N90" s="60"/>
      <c r="O90" s="6"/>
      <c r="P90" s="10"/>
    </row>
    <row r="91" spans="1:22" s="77" customFormat="1" ht="66.75" customHeight="1">
      <c r="A91" s="212"/>
      <c r="B91" s="857" t="s">
        <v>141</v>
      </c>
      <c r="C91" s="677"/>
      <c r="D91" s="678"/>
      <c r="E91" s="211" t="s">
        <v>88</v>
      </c>
      <c r="F91" s="210" t="s">
        <v>89</v>
      </c>
      <c r="G91" s="209" t="s">
        <v>105</v>
      </c>
      <c r="H91" s="202"/>
      <c r="I91" s="648"/>
      <c r="J91" s="648"/>
      <c r="K91" s="648"/>
      <c r="L91" s="648"/>
      <c r="M91" s="648"/>
      <c r="N91" s="648"/>
      <c r="O91" s="76"/>
    </row>
    <row r="92" spans="1:22" ht="46.5" customHeight="1">
      <c r="A92" s="207">
        <v>1</v>
      </c>
      <c r="B92" s="849" t="s">
        <v>136</v>
      </c>
      <c r="C92" s="849"/>
      <c r="D92" s="849"/>
      <c r="E92" s="208">
        <v>16065000</v>
      </c>
      <c r="F92" s="275">
        <v>16065000</v>
      </c>
      <c r="G92" s="205" t="str">
        <f>+IF(F92&gt;E92, "CAUSAL DE RECHAZO M", "CUMPLE")</f>
        <v>CUMPLE</v>
      </c>
      <c r="H92" s="204" t="s">
        <v>6</v>
      </c>
      <c r="O92" s="6"/>
      <c r="P92" s="10"/>
    </row>
    <row r="93" spans="1:22" ht="57.75" customHeight="1">
      <c r="A93" s="207">
        <v>2</v>
      </c>
      <c r="B93" s="849" t="s">
        <v>137</v>
      </c>
      <c r="C93" s="849"/>
      <c r="D93" s="849"/>
      <c r="E93" s="208">
        <v>376740000</v>
      </c>
      <c r="F93" s="275">
        <v>376740000</v>
      </c>
      <c r="G93" s="205" t="str">
        <f>+IF(F93&gt;E93, "CAUSAL DE RECHAZO M", "CUMPLE")</f>
        <v>CUMPLE</v>
      </c>
      <c r="H93" s="204" t="s">
        <v>6</v>
      </c>
      <c r="N93" s="7"/>
      <c r="O93" s="10"/>
      <c r="P93" s="10"/>
    </row>
    <row r="94" spans="1:22" ht="39" customHeight="1">
      <c r="A94" s="207">
        <v>3</v>
      </c>
      <c r="B94" s="849" t="s">
        <v>138</v>
      </c>
      <c r="C94" s="849"/>
      <c r="D94" s="849"/>
      <c r="E94" s="208">
        <v>105000000</v>
      </c>
      <c r="F94" s="275">
        <v>105000000</v>
      </c>
      <c r="G94" s="205" t="str">
        <f>+IF(F94&gt;E94, "CAUSAL DE RECHAZO M", "CUMPLE")</f>
        <v>CUMPLE</v>
      </c>
      <c r="H94" s="204" t="s">
        <v>6</v>
      </c>
    </row>
    <row r="95" spans="1:22" ht="39" customHeight="1">
      <c r="A95" s="207">
        <v>4</v>
      </c>
      <c r="B95" s="649" t="s">
        <v>140</v>
      </c>
      <c r="C95" s="650"/>
      <c r="D95" s="651"/>
      <c r="E95" s="208">
        <v>77258613</v>
      </c>
      <c r="F95" s="275">
        <v>77258613</v>
      </c>
      <c r="G95" s="205" t="str">
        <f>+IF(F95&gt;E95, "CAUSAL DE RECHAZO M", "CUMPLE")</f>
        <v>CUMPLE</v>
      </c>
      <c r="H95" s="204" t="s">
        <v>6</v>
      </c>
    </row>
    <row r="96" spans="1:22" ht="46.5" customHeight="1">
      <c r="A96" s="207">
        <v>5</v>
      </c>
      <c r="B96" s="854" t="s">
        <v>84</v>
      </c>
      <c r="C96" s="854"/>
      <c r="D96" s="854"/>
      <c r="E96" s="206">
        <v>684325699</v>
      </c>
      <c r="F96" s="275">
        <v>684325699</v>
      </c>
      <c r="G96" s="205" t="str">
        <f>+IF(F96&gt;E96, "CAUSAL DE RECHAZO L", "CUMPLE")</f>
        <v>CUMPLE</v>
      </c>
      <c r="H96" s="204" t="s">
        <v>6</v>
      </c>
    </row>
    <row r="97" spans="2:8" ht="99" customHeight="1">
      <c r="E97" s="855" t="s">
        <v>90</v>
      </c>
      <c r="F97" s="855"/>
      <c r="G97" s="855"/>
      <c r="H97" s="204" t="str">
        <f>+IF(OR(H92="NO CUMPLE",H93="NO CUMPLE",H94="NO CUMPLE",H96="NO CUMPLE"), "NO CUMPLE", "CUMPLE")</f>
        <v>CUMPLE</v>
      </c>
    </row>
    <row r="99" spans="2:8" ht="27.75">
      <c r="B99" s="130" t="s">
        <v>139</v>
      </c>
    </row>
    <row r="103" spans="2:8">
      <c r="C103" s="13"/>
    </row>
    <row r="104" spans="2:8">
      <c r="C104" s="13"/>
    </row>
    <row r="106" spans="2:8">
      <c r="C106" s="13"/>
    </row>
    <row r="108" spans="2:8">
      <c r="C108" s="13"/>
    </row>
    <row r="119" ht="4.5" customHeight="1"/>
  </sheetData>
  <mergeCells count="109">
    <mergeCell ref="B93:D93"/>
    <mergeCell ref="B94:D94"/>
    <mergeCell ref="B95:D95"/>
    <mergeCell ref="B96:D96"/>
    <mergeCell ref="E97:G97"/>
    <mergeCell ref="A89:E89"/>
    <mergeCell ref="F89:M89"/>
    <mergeCell ref="A90:H90"/>
    <mergeCell ref="B91:D91"/>
    <mergeCell ref="I91:N91"/>
    <mergeCell ref="A76:K81"/>
    <mergeCell ref="L76:N81"/>
    <mergeCell ref="A82:N82"/>
    <mergeCell ref="A83:G83"/>
    <mergeCell ref="H83:K83"/>
    <mergeCell ref="L83:N83"/>
    <mergeCell ref="B92:D92"/>
    <mergeCell ref="A84:N84"/>
    <mergeCell ref="A85:N85"/>
    <mergeCell ref="A87:E87"/>
    <mergeCell ref="F87:N87"/>
    <mergeCell ref="A88:E88"/>
    <mergeCell ref="F88:N88"/>
    <mergeCell ref="A64:K65"/>
    <mergeCell ref="L64:N64"/>
    <mergeCell ref="L65:N65"/>
    <mergeCell ref="A66:N66"/>
    <mergeCell ref="A67:N67"/>
    <mergeCell ref="A68:K73"/>
    <mergeCell ref="L68:N73"/>
    <mergeCell ref="A74:N74"/>
    <mergeCell ref="A75:N75"/>
    <mergeCell ref="A57:B60"/>
    <mergeCell ref="C57:K57"/>
    <mergeCell ref="L57:N61"/>
    <mergeCell ref="C58:K58"/>
    <mergeCell ref="C59:K59"/>
    <mergeCell ref="C60:K60"/>
    <mergeCell ref="A61:B61"/>
    <mergeCell ref="C61:K61"/>
    <mergeCell ref="A63:N63"/>
    <mergeCell ref="A49:K49"/>
    <mergeCell ref="L49:N49"/>
    <mergeCell ref="A50:K50"/>
    <mergeCell ref="L50:N50"/>
    <mergeCell ref="A52:N52"/>
    <mergeCell ref="A53:K54"/>
    <mergeCell ref="L53:N53"/>
    <mergeCell ref="L54:N54"/>
    <mergeCell ref="A56:N56"/>
    <mergeCell ref="A41:B41"/>
    <mergeCell ref="D41:E41"/>
    <mergeCell ref="A43:N43"/>
    <mergeCell ref="A44:K44"/>
    <mergeCell ref="L44:N44"/>
    <mergeCell ref="A45:K45"/>
    <mergeCell ref="L45:N45"/>
    <mergeCell ref="A47:N47"/>
    <mergeCell ref="A48:K48"/>
    <mergeCell ref="L48:N48"/>
    <mergeCell ref="A39:D40"/>
    <mergeCell ref="E39:L39"/>
    <mergeCell ref="M39:N39"/>
    <mergeCell ref="E40:L40"/>
    <mergeCell ref="M40:N40"/>
    <mergeCell ref="B27:G27"/>
    <mergeCell ref="H27:I27"/>
    <mergeCell ref="J27:K27"/>
    <mergeCell ref="L27:N27"/>
    <mergeCell ref="A29:N29"/>
    <mergeCell ref="A31:G31"/>
    <mergeCell ref="H31:N31"/>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10:G10"/>
    <mergeCell ref="A11:G11"/>
    <mergeCell ref="A12:G12"/>
    <mergeCell ref="H19:J19"/>
    <mergeCell ref="K19:N19"/>
    <mergeCell ref="H20:I20"/>
    <mergeCell ref="H24:I24"/>
    <mergeCell ref="K24:M26"/>
    <mergeCell ref="N24:N26"/>
    <mergeCell ref="H25:I25"/>
    <mergeCell ref="H26:I26"/>
    <mergeCell ref="A1:N1"/>
    <mergeCell ref="A2:N2"/>
    <mergeCell ref="A3:N3"/>
    <mergeCell ref="A4:G4"/>
    <mergeCell ref="A5:G5"/>
    <mergeCell ref="A6:G6"/>
    <mergeCell ref="A7:G7"/>
    <mergeCell ref="A8:G8"/>
    <mergeCell ref="A9:G9"/>
  </mergeCells>
  <conditionalFormatting sqref="H83:K83">
    <cfRule type="containsText" dxfId="189" priority="66" operator="containsText" text="SUBSANAR">
      <formula>NOT(ISERROR(SEARCH("SUBSANAR",H83)))</formula>
    </cfRule>
  </conditionalFormatting>
  <conditionalFormatting sqref="H83:L83 N42:O42 H4:H16 O43">
    <cfRule type="cellIs" dxfId="188" priority="78" operator="equal">
      <formula>"NO CUMPLE"</formula>
    </cfRule>
    <cfRule type="cellIs" dxfId="187" priority="79" operator="equal">
      <formula>"CUMPLE"</formula>
    </cfRule>
    <cfRule type="cellIs" dxfId="186" priority="80" operator="equal">
      <formula>100</formula>
    </cfRule>
  </conditionalFormatting>
  <conditionalFormatting sqref="L45">
    <cfRule type="cellIs" dxfId="185" priority="84" operator="equal">
      <formula>"NO CUMPLE"</formula>
    </cfRule>
    <cfRule type="cellIs" dxfId="184" priority="85" operator="equal">
      <formula>"CUMPLE"</formula>
    </cfRule>
    <cfRule type="cellIs" dxfId="183" priority="86" operator="equal">
      <formula>100</formula>
    </cfRule>
  </conditionalFormatting>
  <conditionalFormatting sqref="L49:L50">
    <cfRule type="cellIs" dxfId="182" priority="90" operator="equal">
      <formula>"NO CUMPLE"</formula>
    </cfRule>
    <cfRule type="cellIs" dxfId="181" priority="91" operator="equal">
      <formula>"CUMPLE"</formula>
    </cfRule>
    <cfRule type="cellIs" dxfId="180" priority="92" operator="equal">
      <formula>100</formula>
    </cfRule>
  </conditionalFormatting>
  <conditionalFormatting sqref="L54">
    <cfRule type="cellIs" dxfId="179" priority="70" operator="equal">
      <formula>"NO CUMPLE"</formula>
    </cfRule>
    <cfRule type="cellIs" dxfId="178" priority="71" operator="equal">
      <formula>"CUMPLE"</formula>
    </cfRule>
    <cfRule type="cellIs" dxfId="177" priority="72" operator="equal">
      <formula>100</formula>
    </cfRule>
  </conditionalFormatting>
  <conditionalFormatting sqref="L57">
    <cfRule type="cellIs" dxfId="176" priority="81" operator="equal">
      <formula>"NO CUMPLE"</formula>
    </cfRule>
    <cfRule type="cellIs" dxfId="175" priority="82" operator="equal">
      <formula>"CUMPLE"</formula>
    </cfRule>
    <cfRule type="cellIs" dxfId="174" priority="83" operator="equal">
      <formula>100</formula>
    </cfRule>
  </conditionalFormatting>
  <conditionalFormatting sqref="L65">
    <cfRule type="cellIs" dxfId="173" priority="67" operator="equal">
      <formula>"NO CUMPLE"</formula>
    </cfRule>
    <cfRule type="cellIs" dxfId="172" priority="68" operator="equal">
      <formula>"CUMPLE"</formula>
    </cfRule>
    <cfRule type="cellIs" dxfId="171" priority="69" operator="equal">
      <formula>100</formula>
    </cfRule>
  </conditionalFormatting>
  <conditionalFormatting sqref="N21:N23">
    <cfRule type="cellIs" dxfId="170" priority="73" operator="equal">
      <formula>"NO"</formula>
    </cfRule>
    <cfRule type="cellIs" dxfId="169" priority="74" operator="equal">
      <formula>"SI"</formula>
    </cfRule>
  </conditionalFormatting>
  <conditionalFormatting sqref="N24">
    <cfRule type="cellIs" dxfId="168" priority="75" operator="equal">
      <formula>"NO CUMPLE"</formula>
    </cfRule>
    <cfRule type="cellIs" dxfId="167" priority="76" operator="equal">
      <formula>"CUMPLE"</formula>
    </cfRule>
    <cfRule type="cellIs" dxfId="166" priority="77" operator="equal">
      <formula>100</formula>
    </cfRule>
  </conditionalFormatting>
  <conditionalFormatting sqref="N40">
    <cfRule type="cellIs" dxfId="165" priority="96" operator="equal">
      <formula>"NO CUMPLE"</formula>
    </cfRule>
    <cfRule type="cellIs" dxfId="164" priority="97" operator="equal">
      <formula>"CUMPLE"</formula>
    </cfRule>
    <cfRule type="cellIs" dxfId="163" priority="98" operator="equal">
      <formula>100</formula>
    </cfRule>
  </conditionalFormatting>
  <conditionalFormatting sqref="N46:O46">
    <cfRule type="cellIs" dxfId="162" priority="93" operator="equal">
      <formula>"NO CUMPLE"</formula>
    </cfRule>
    <cfRule type="cellIs" dxfId="161" priority="94" operator="equal">
      <formula>"CUMPLE"</formula>
    </cfRule>
    <cfRule type="cellIs" dxfId="160" priority="95" operator="equal">
      <formula>100</formula>
    </cfRule>
  </conditionalFormatting>
  <conditionalFormatting sqref="O49:O50">
    <cfRule type="cellIs" dxfId="159" priority="87" operator="equal">
      <formula>"NO CUMPLE"</formula>
    </cfRule>
    <cfRule type="cellIs" dxfId="158" priority="88" operator="equal">
      <formula>"CUMPLE"</formula>
    </cfRule>
    <cfRule type="cellIs" dxfId="157" priority="89" operator="equal">
      <formula>100</formula>
    </cfRule>
  </conditionalFormatting>
  <conditionalFormatting sqref="I33:J36">
    <cfRule type="cellIs" dxfId="156" priority="65" stopIfTrue="1" operator="greaterThan">
      <formula>0</formula>
    </cfRule>
  </conditionalFormatting>
  <conditionalFormatting sqref="N89">
    <cfRule type="cellIs" dxfId="155" priority="62" operator="equal">
      <formula>"NO CUMPLE"</formula>
    </cfRule>
    <cfRule type="cellIs" dxfId="154" priority="63" operator="equal">
      <formula>"CUMPLE"</formula>
    </cfRule>
    <cfRule type="cellIs" dxfId="153" priority="64" operator="equal">
      <formula>100</formula>
    </cfRule>
  </conditionalFormatting>
  <conditionalFormatting sqref="H92:H96">
    <cfRule type="cellIs" dxfId="152" priority="59" operator="equal">
      <formula>"NO CUMPLE"</formula>
    </cfRule>
    <cfRule type="cellIs" dxfId="151" priority="60" operator="equal">
      <formula>"CUMPLE"</formula>
    </cfRule>
    <cfRule type="cellIs" dxfId="150" priority="61" operator="equal">
      <formula>100</formula>
    </cfRule>
  </conditionalFormatting>
  <conditionalFormatting sqref="H97">
    <cfRule type="cellIs" dxfId="149" priority="56" operator="equal">
      <formula>"NO CUMPLE"</formula>
    </cfRule>
    <cfRule type="cellIs" dxfId="148" priority="57" operator="equal">
      <formula>"CUMPLE"</formula>
    </cfRule>
    <cfRule type="cellIs" dxfId="147" priority="58" operator="equal">
      <formula>100</formula>
    </cfRule>
  </conditionalFormatting>
  <conditionalFormatting sqref="G92:G96">
    <cfRule type="cellIs" dxfId="146" priority="55" operator="equal">
      <formula>"CAUSAL DE RECHAZO L"</formula>
    </cfRule>
  </conditionalFormatting>
  <conditionalFormatting sqref="H6">
    <cfRule type="cellIs" dxfId="145" priority="52" operator="equal">
      <formula>"NO CUMPLE"</formula>
    </cfRule>
    <cfRule type="cellIs" dxfId="144" priority="53" operator="equal">
      <formula>"CUMPLE"</formula>
    </cfRule>
    <cfRule type="cellIs" dxfId="143" priority="54" operator="equal">
      <formula>100</formula>
    </cfRule>
  </conditionalFormatting>
  <conditionalFormatting sqref="G33">
    <cfRule type="cellIs" dxfId="142" priority="49" operator="equal">
      <formula>"NO CUMPLE"</formula>
    </cfRule>
    <cfRule type="cellIs" dxfId="141" priority="50" operator="equal">
      <formula>"CUMPLE"</formula>
    </cfRule>
    <cfRule type="cellIs" dxfId="140" priority="51" operator="equal">
      <formula>100</formula>
    </cfRule>
  </conditionalFormatting>
  <conditionalFormatting sqref="G34">
    <cfRule type="cellIs" dxfId="139" priority="46" operator="equal">
      <formula>"NO CUMPLE"</formula>
    </cfRule>
    <cfRule type="cellIs" dxfId="138" priority="47" operator="equal">
      <formula>"CUMPLE"</formula>
    </cfRule>
    <cfRule type="cellIs" dxfId="137" priority="48" operator="equal">
      <formula>100</formula>
    </cfRule>
  </conditionalFormatting>
  <conditionalFormatting sqref="G36:G38">
    <cfRule type="cellIs" dxfId="136" priority="43" operator="equal">
      <formula>"NO CUMPLE"</formula>
    </cfRule>
    <cfRule type="cellIs" dxfId="135" priority="44" operator="equal">
      <formula>"CUMPLE"</formula>
    </cfRule>
    <cfRule type="cellIs" dxfId="134" priority="45" operator="equal">
      <formula>100</formula>
    </cfRule>
  </conditionalFormatting>
  <conditionalFormatting sqref="F33">
    <cfRule type="cellIs" dxfId="133" priority="40" operator="equal">
      <formula>"NO CUMPLE"</formula>
    </cfRule>
    <cfRule type="cellIs" dxfId="132" priority="41" operator="equal">
      <formula>"CUMPLE"</formula>
    </cfRule>
    <cfRule type="cellIs" dxfId="131" priority="42" operator="equal">
      <formula>100</formula>
    </cfRule>
  </conditionalFormatting>
  <conditionalFormatting sqref="F34">
    <cfRule type="cellIs" dxfId="130" priority="37" operator="equal">
      <formula>"NO CUMPLE"</formula>
    </cfRule>
    <cfRule type="cellIs" dxfId="129" priority="38" operator="equal">
      <formula>"CUMPLE"</formula>
    </cfRule>
    <cfRule type="cellIs" dxfId="128" priority="39" operator="equal">
      <formula>100</formula>
    </cfRule>
  </conditionalFormatting>
  <conditionalFormatting sqref="F36:F38">
    <cfRule type="cellIs" dxfId="127" priority="34" operator="equal">
      <formula>"NO CUMPLE"</formula>
    </cfRule>
    <cfRule type="cellIs" dxfId="126" priority="35" operator="equal">
      <formula>"CUMPLE"</formula>
    </cfRule>
    <cfRule type="cellIs" dxfId="125" priority="36" operator="equal">
      <formula>100</formula>
    </cfRule>
  </conditionalFormatting>
  <conditionalFormatting sqref="F41">
    <cfRule type="cellIs" dxfId="124" priority="31" operator="equal">
      <formula>"NO CUMPLE"</formula>
    </cfRule>
    <cfRule type="cellIs" dxfId="123" priority="32" operator="equal">
      <formula>"CUMPLE"</formula>
    </cfRule>
    <cfRule type="cellIs" dxfId="122" priority="33" operator="equal">
      <formula>100</formula>
    </cfRule>
  </conditionalFormatting>
  <conditionalFormatting sqref="N33">
    <cfRule type="cellIs" dxfId="121" priority="28" operator="equal">
      <formula>"NO CUMPLE"</formula>
    </cfRule>
    <cfRule type="cellIs" dxfId="120" priority="29" operator="equal">
      <formula>"CUMPLE"</formula>
    </cfRule>
    <cfRule type="cellIs" dxfId="119" priority="30" operator="equal">
      <formula>100</formula>
    </cfRule>
  </conditionalFormatting>
  <conditionalFormatting sqref="N34:N35">
    <cfRule type="cellIs" dxfId="118" priority="25" operator="equal">
      <formula>"NO CUMPLE"</formula>
    </cfRule>
    <cfRule type="cellIs" dxfId="117" priority="26" operator="equal">
      <formula>"CUMPLE"</formula>
    </cfRule>
    <cfRule type="cellIs" dxfId="116" priority="27" operator="equal">
      <formula>100</formula>
    </cfRule>
  </conditionalFormatting>
  <conditionalFormatting sqref="N36 N38">
    <cfRule type="cellIs" dxfId="115" priority="22" operator="equal">
      <formula>"NO CUMPLE"</formula>
    </cfRule>
    <cfRule type="cellIs" dxfId="114" priority="23" operator="equal">
      <formula>"CUMPLE"</formula>
    </cfRule>
    <cfRule type="cellIs" dxfId="113" priority="24" operator="equal">
      <formula>100</formula>
    </cfRule>
  </conditionalFormatting>
  <conditionalFormatting sqref="N37">
    <cfRule type="cellIs" dxfId="112" priority="19" operator="equal">
      <formula>"NO CUMPLE"</formula>
    </cfRule>
    <cfRule type="cellIs" dxfId="111" priority="20" operator="equal">
      <formula>"CUMPLE"</formula>
    </cfRule>
    <cfRule type="cellIs" dxfId="110" priority="21" operator="equal">
      <formula>100</formula>
    </cfRule>
  </conditionalFormatting>
  <conditionalFormatting sqref="G41">
    <cfRule type="cellIs" dxfId="109" priority="13" operator="equal">
      <formula>"NO CUMPLE"</formula>
    </cfRule>
    <cfRule type="cellIs" dxfId="108" priority="14" operator="equal">
      <formula>"CUMPLE"</formula>
    </cfRule>
    <cfRule type="cellIs" dxfId="107" priority="15" operator="equal">
      <formula>100</formula>
    </cfRule>
  </conditionalFormatting>
  <conditionalFormatting sqref="G35">
    <cfRule type="cellIs" dxfId="106" priority="10" operator="equal">
      <formula>"NO CUMPLE"</formula>
    </cfRule>
    <cfRule type="cellIs" dxfId="105" priority="11" operator="equal">
      <formula>"CUMPLE"</formula>
    </cfRule>
    <cfRule type="cellIs" dxfId="104" priority="12" operator="equal">
      <formula>100</formula>
    </cfRule>
  </conditionalFormatting>
  <conditionalFormatting sqref="F35">
    <cfRule type="cellIs" dxfId="103" priority="7" operator="equal">
      <formula>"NO CUMPLE"</formula>
    </cfRule>
    <cfRule type="cellIs" dxfId="102" priority="8" operator="equal">
      <formula>"CUMPLE"</formula>
    </cfRule>
    <cfRule type="cellIs" dxfId="101" priority="9" operator="equal">
      <formula>100</formula>
    </cfRule>
  </conditionalFormatting>
  <conditionalFormatting sqref="BA35">
    <cfRule type="cellIs" dxfId="100" priority="4" operator="equal">
      <formula>"NO CUMPLE"</formula>
    </cfRule>
    <cfRule type="cellIs" dxfId="99" priority="5" operator="equal">
      <formula>"CUMPLE"</formula>
    </cfRule>
    <cfRule type="cellIs" dxfId="98" priority="6" operator="equal">
      <formula>100</formula>
    </cfRule>
  </conditionalFormatting>
  <conditionalFormatting sqref="N41">
    <cfRule type="cellIs" dxfId="97" priority="1" operator="equal">
      <formula>"NO CUMPLE"</formula>
    </cfRule>
    <cfRule type="cellIs" dxfId="96" priority="2" operator="equal">
      <formula>"CUMPLE"</formula>
    </cfRule>
    <cfRule type="cellIs" dxfId="95" priority="3" operator="equal">
      <formula>100</formula>
    </cfRule>
  </conditionalFormatting>
  <dataValidations count="10">
    <dataValidation type="list" allowBlank="1" showInputMessage="1" showErrorMessage="1" sqref="H83:K83" xr:uid="{00000000-0002-0000-3000-000000000000}">
      <formula1>$Q$23:$Q$25</formula1>
    </dataValidation>
    <dataValidation type="list" allowBlank="1" showInputMessage="1" showErrorMessage="1" sqref="L54:N54 L65:N65" xr:uid="{00000000-0002-0000-3000-000001000000}">
      <formula1>$T$1:$T$3</formula1>
    </dataValidation>
    <dataValidation type="list" allowBlank="1" showInputMessage="1" showErrorMessage="1" sqref="N46 N24 H92:H97 N89 H4:H16 F33:G38 N33:N38 BA35" xr:uid="{00000000-0002-0000-3000-000002000000}">
      <formula1>$Q$2:$Q$3</formula1>
    </dataValidation>
    <dataValidation type="list" allowBlank="1" showInputMessage="1" showErrorMessage="1" sqref="U1:U2" xr:uid="{00000000-0002-0000-3000-000003000000}">
      <formula1>$U$1:$U$2</formula1>
    </dataValidation>
    <dataValidation type="list" allowBlank="1" showInputMessage="1" showErrorMessage="1" sqref="L57" xr:uid="{00000000-0002-0000-3000-000004000000}">
      <formula1>$U$1:$U$3</formula1>
    </dataValidation>
    <dataValidation type="list" allowBlank="1" showInputMessage="1" showErrorMessage="1" error="SELECCIONE EL PRESUPUESTO A EVALUAR, EN LA LISTA DESPEGABLE._x000a_" sqref="H28:J28" xr:uid="{00000000-0002-0000-3000-000005000000}">
      <formula1>$A$86:$A$96</formula1>
    </dataValidation>
    <dataValidation type="list" allowBlank="1" showInputMessage="1" showErrorMessage="1" sqref="L49:L50" xr:uid="{00000000-0002-0000-3000-000006000000}">
      <formula1>$Q$19:$Q$21</formula1>
    </dataValidation>
    <dataValidation type="list" allowBlank="1" showInputMessage="1" showErrorMessage="1" error="debe ser.. CUMPLE O NO CUMPLE" sqref="L45" xr:uid="{00000000-0002-0000-3000-000007000000}">
      <formula1>$Q$2:$Q$3</formula1>
    </dataValidation>
    <dataValidation type="list" allowBlank="1" showInputMessage="1" showErrorMessage="1" sqref="N21:N23" xr:uid="{00000000-0002-0000-3000-000008000000}">
      <formula1>$R$2:$R$3</formula1>
    </dataValidation>
    <dataValidation type="list" allowBlank="1" showInputMessage="1" showErrorMessage="1" error="SELECCIONE A QUIEN CORRESPONDE ESTA EXPERIENCIA (INTEGRANTE)_x000a_" sqref="H33:H38" xr:uid="{00000000-0002-0000-3000-000009000000}">
      <formula1>$V$21:$V$25</formula1>
    </dataValidation>
  </dataValidations>
  <pageMargins left="0.7" right="0.7" top="0.75" bottom="0.75" header="0.3" footer="0.3"/>
  <pageSetup scale="11" orientation="portrait" r:id="rId1"/>
  <drawing r:id="rId2"/>
  <legacyDrawing r:id="rId3"/>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FF0000"/>
  </sheetPr>
  <dimension ref="A1:BE119"/>
  <sheetViews>
    <sheetView view="pageBreakPreview" topLeftCell="A66" zoomScale="40" zoomScaleNormal="46" zoomScaleSheetLayoutView="40" workbookViewId="0">
      <selection activeCell="A86" sqref="A86"/>
    </sheetView>
  </sheetViews>
  <sheetFormatPr baseColWidth="10" defaultColWidth="11.42578125" defaultRowHeight="14.25"/>
  <cols>
    <col min="1" max="1" width="22.28515625" style="2" bestFit="1" customWidth="1"/>
    <col min="2" max="2" width="34.42578125" style="60" bestFit="1" customWidth="1"/>
    <col min="3" max="3" width="34.28515625" style="2" customWidth="1"/>
    <col min="4" max="4" width="31.28515625" style="2" customWidth="1"/>
    <col min="5" max="5" width="96.140625" style="2" customWidth="1"/>
    <col min="6" max="6" width="53.140625" style="2" customWidth="1"/>
    <col min="7" max="7" width="25.28515625" style="2" customWidth="1"/>
    <col min="8" max="8" width="44.85546875" style="2" customWidth="1"/>
    <col min="9" max="9" width="30.42578125" style="2" customWidth="1"/>
    <col min="10" max="10" width="33" style="2" customWidth="1"/>
    <col min="11" max="11" width="21.42578125" style="2" customWidth="1"/>
    <col min="12" max="12" width="20.140625" style="2" customWidth="1"/>
    <col min="13" max="13" width="27.5703125" style="2" customWidth="1"/>
    <col min="14" max="14" width="40" style="2" customWidth="1"/>
    <col min="15" max="15" width="35.140625" style="2" hidden="1" customWidth="1"/>
    <col min="16" max="16" width="4.42578125" style="2" hidden="1" customWidth="1"/>
    <col min="17" max="17" width="21.140625" style="2" hidden="1" customWidth="1"/>
    <col min="18" max="18" width="19.28515625" style="2" hidden="1" customWidth="1"/>
    <col min="19" max="19" width="24.42578125" style="2" hidden="1" customWidth="1"/>
    <col min="20" max="20" width="3.5703125" style="2" hidden="1" customWidth="1"/>
    <col min="21" max="21" width="6.42578125" style="2" hidden="1" customWidth="1"/>
    <col min="22" max="22" width="19.7109375" style="2" hidden="1" customWidth="1"/>
    <col min="23" max="23" width="3.42578125" style="2" hidden="1" customWidth="1"/>
    <col min="24" max="24" width="18.42578125" style="2" hidden="1" customWidth="1"/>
    <col min="25" max="52" width="0" style="2" hidden="1" customWidth="1"/>
    <col min="53" max="53" width="43.5703125" style="2" customWidth="1"/>
    <col min="54" max="54" width="33.85546875" style="2" customWidth="1"/>
    <col min="55" max="55" width="41.7109375" style="2" bestFit="1" customWidth="1"/>
    <col min="56" max="56" width="28" style="2" bestFit="1" customWidth="1"/>
    <col min="57" max="16384" width="11.42578125" style="2"/>
  </cols>
  <sheetData>
    <row r="1" spans="1:55" ht="27.75">
      <c r="A1" s="804" t="s">
        <v>0</v>
      </c>
      <c r="B1" s="804"/>
      <c r="C1" s="804"/>
      <c r="D1" s="804"/>
      <c r="E1" s="804"/>
      <c r="F1" s="804"/>
      <c r="G1" s="804"/>
      <c r="H1" s="804"/>
      <c r="I1" s="804"/>
      <c r="J1" s="804"/>
      <c r="K1" s="804"/>
      <c r="L1" s="804"/>
      <c r="M1" s="804"/>
      <c r="N1" s="804"/>
      <c r="O1" s="24"/>
      <c r="P1" s="24"/>
      <c r="Q1" s="24"/>
      <c r="R1" s="24"/>
      <c r="S1" s="24"/>
      <c r="T1" s="24">
        <v>1</v>
      </c>
      <c r="U1" s="24">
        <v>20</v>
      </c>
      <c r="V1" s="24">
        <v>5</v>
      </c>
    </row>
    <row r="2" spans="1:55" ht="23.25">
      <c r="A2" s="805" t="s">
        <v>132</v>
      </c>
      <c r="B2" s="805"/>
      <c r="C2" s="805"/>
      <c r="D2" s="805"/>
      <c r="E2" s="805"/>
      <c r="F2" s="805"/>
      <c r="G2" s="805"/>
      <c r="H2" s="805"/>
      <c r="I2" s="805"/>
      <c r="J2" s="805"/>
      <c r="K2" s="805"/>
      <c r="L2" s="805"/>
      <c r="M2" s="805"/>
      <c r="N2" s="805"/>
      <c r="O2" s="24"/>
      <c r="P2" s="24" t="s">
        <v>24</v>
      </c>
      <c r="Q2" s="24" t="s">
        <v>6</v>
      </c>
      <c r="R2" s="24" t="s">
        <v>24</v>
      </c>
      <c r="S2" s="24"/>
      <c r="T2" s="24">
        <v>0</v>
      </c>
      <c r="U2" s="24">
        <v>5</v>
      </c>
      <c r="V2" s="24">
        <v>0</v>
      </c>
    </row>
    <row r="3" spans="1:55" ht="71.25" customHeight="1">
      <c r="A3" s="806" t="e">
        <f>[115]RESUMEN!B4</f>
        <v>#REF!</v>
      </c>
      <c r="B3" s="806"/>
      <c r="C3" s="806"/>
      <c r="D3" s="806"/>
      <c r="E3" s="806"/>
      <c r="F3" s="806"/>
      <c r="G3" s="806"/>
      <c r="H3" s="806"/>
      <c r="I3" s="806"/>
      <c r="J3" s="806"/>
      <c r="K3" s="806"/>
      <c r="L3" s="806"/>
      <c r="M3" s="806"/>
      <c r="N3" s="806"/>
      <c r="O3" s="24"/>
      <c r="P3" s="24" t="s">
        <v>25</v>
      </c>
      <c r="Q3" s="24" t="s">
        <v>26</v>
      </c>
      <c r="R3" s="24" t="s">
        <v>25</v>
      </c>
      <c r="S3" s="24"/>
      <c r="T3" s="24" t="s">
        <v>27</v>
      </c>
      <c r="U3" s="24">
        <v>0</v>
      </c>
      <c r="V3" s="24"/>
      <c r="BA3"/>
      <c r="BB3"/>
      <c r="BC3"/>
    </row>
    <row r="4" spans="1:55" ht="29.25" hidden="1" customHeight="1">
      <c r="A4" s="807" t="s">
        <v>91</v>
      </c>
      <c r="B4" s="738"/>
      <c r="C4" s="738"/>
      <c r="D4" s="738"/>
      <c r="E4" s="738"/>
      <c r="F4" s="738"/>
      <c r="G4" s="739"/>
      <c r="H4" s="213" t="s">
        <v>6</v>
      </c>
      <c r="I4" s="269"/>
      <c r="J4" s="269"/>
      <c r="K4" s="269"/>
      <c r="L4" s="269"/>
      <c r="M4" s="269"/>
      <c r="N4" s="268"/>
      <c r="BA4"/>
      <c r="BB4"/>
      <c r="BC4"/>
    </row>
    <row r="5" spans="1:55" ht="29.25" hidden="1" customHeight="1">
      <c r="A5" s="807" t="s">
        <v>93</v>
      </c>
      <c r="B5" s="738"/>
      <c r="C5" s="738"/>
      <c r="D5" s="738"/>
      <c r="E5" s="738"/>
      <c r="F5" s="738"/>
      <c r="G5" s="739"/>
      <c r="H5" s="213" t="s">
        <v>6</v>
      </c>
      <c r="I5" s="269"/>
      <c r="J5" s="269"/>
      <c r="K5" s="269"/>
      <c r="L5" s="269"/>
      <c r="M5" s="269"/>
      <c r="N5" s="268"/>
      <c r="BA5"/>
      <c r="BB5"/>
      <c r="BC5"/>
    </row>
    <row r="6" spans="1:55" ht="29.25" hidden="1" customHeight="1">
      <c r="A6" s="807" t="s">
        <v>92</v>
      </c>
      <c r="B6" s="738"/>
      <c r="C6" s="738"/>
      <c r="D6" s="738"/>
      <c r="E6" s="738"/>
      <c r="F6" s="738"/>
      <c r="G6" s="739"/>
      <c r="H6" s="213" t="s">
        <v>6</v>
      </c>
      <c r="I6" s="269"/>
      <c r="J6" s="269"/>
      <c r="K6" s="269"/>
      <c r="L6" s="269"/>
      <c r="M6" s="269"/>
      <c r="N6" s="268"/>
      <c r="BA6"/>
      <c r="BB6"/>
      <c r="BC6"/>
    </row>
    <row r="7" spans="1:55" ht="29.25" hidden="1" customHeight="1">
      <c r="A7" s="807" t="s">
        <v>94</v>
      </c>
      <c r="B7" s="738"/>
      <c r="C7" s="738"/>
      <c r="D7" s="738"/>
      <c r="E7" s="738"/>
      <c r="F7" s="738"/>
      <c r="G7" s="739"/>
      <c r="H7" s="213" t="s">
        <v>6</v>
      </c>
      <c r="I7" s="269"/>
      <c r="J7" s="269"/>
      <c r="K7" s="269"/>
      <c r="L7" s="269"/>
      <c r="M7" s="269"/>
      <c r="N7" s="268"/>
      <c r="BA7"/>
      <c r="BB7"/>
      <c r="BC7"/>
    </row>
    <row r="8" spans="1:55" ht="29.25" hidden="1" customHeight="1">
      <c r="A8" s="807" t="s">
        <v>95</v>
      </c>
      <c r="B8" s="738"/>
      <c r="C8" s="738"/>
      <c r="D8" s="738"/>
      <c r="E8" s="738"/>
      <c r="F8" s="738"/>
      <c r="G8" s="739"/>
      <c r="H8" s="213"/>
      <c r="I8" s="269"/>
      <c r="J8" s="269"/>
      <c r="K8" s="269"/>
      <c r="L8" s="269"/>
      <c r="M8" s="269"/>
      <c r="N8" s="268"/>
      <c r="BA8"/>
      <c r="BB8"/>
      <c r="BC8"/>
    </row>
    <row r="9" spans="1:55" ht="29.25" hidden="1" customHeight="1">
      <c r="A9" s="807" t="s">
        <v>96</v>
      </c>
      <c r="B9" s="738"/>
      <c r="C9" s="738"/>
      <c r="D9" s="738"/>
      <c r="E9" s="738"/>
      <c r="F9" s="738"/>
      <c r="G9" s="739"/>
      <c r="H9" s="213"/>
      <c r="I9" s="269"/>
      <c r="J9" s="269"/>
      <c r="K9" s="269"/>
      <c r="L9" s="269"/>
      <c r="M9" s="269"/>
      <c r="N9" s="268"/>
      <c r="BA9"/>
      <c r="BB9"/>
      <c r="BC9"/>
    </row>
    <row r="10" spans="1:55" ht="29.25" hidden="1" customHeight="1">
      <c r="A10" s="808" t="s">
        <v>97</v>
      </c>
      <c r="B10" s="741"/>
      <c r="C10" s="741"/>
      <c r="D10" s="741"/>
      <c r="E10" s="741"/>
      <c r="F10" s="741"/>
      <c r="G10" s="742"/>
      <c r="H10" s="213" t="s">
        <v>6</v>
      </c>
      <c r="I10" s="269"/>
      <c r="J10" s="269"/>
      <c r="K10" s="269"/>
      <c r="L10" s="269"/>
      <c r="M10" s="269"/>
      <c r="N10" s="268"/>
      <c r="BA10" s="6"/>
      <c r="BB10" s="81"/>
    </row>
    <row r="11" spans="1:55" ht="29.25" hidden="1" customHeight="1">
      <c r="A11" s="808" t="s">
        <v>98</v>
      </c>
      <c r="B11" s="741"/>
      <c r="C11" s="741"/>
      <c r="D11" s="741"/>
      <c r="E11" s="741"/>
      <c r="F11" s="741"/>
      <c r="G11" s="742"/>
      <c r="H11" s="213" t="s">
        <v>6</v>
      </c>
      <c r="I11" s="269"/>
      <c r="J11" s="269"/>
      <c r="K11" s="269"/>
      <c r="L11" s="269"/>
      <c r="M11" s="269"/>
      <c r="N11" s="268"/>
      <c r="BA11" s="6"/>
      <c r="BB11" s="81"/>
    </row>
    <row r="12" spans="1:55" ht="29.25" hidden="1" customHeight="1">
      <c r="A12" s="807" t="s">
        <v>99</v>
      </c>
      <c r="B12" s="738"/>
      <c r="C12" s="738"/>
      <c r="D12" s="738"/>
      <c r="E12" s="738"/>
      <c r="F12" s="738"/>
      <c r="G12" s="739"/>
      <c r="H12" s="213" t="s">
        <v>6</v>
      </c>
      <c r="I12" s="269"/>
      <c r="J12" s="269"/>
      <c r="K12" s="269"/>
      <c r="L12" s="269"/>
      <c r="M12" s="269"/>
      <c r="N12" s="268"/>
      <c r="BA12" s="6"/>
      <c r="BB12" s="81"/>
    </row>
    <row r="13" spans="1:55" ht="29.25" hidden="1" customHeight="1">
      <c r="A13" s="807" t="s">
        <v>100</v>
      </c>
      <c r="B13" s="738"/>
      <c r="C13" s="738"/>
      <c r="D13" s="738"/>
      <c r="E13" s="738"/>
      <c r="F13" s="738"/>
      <c r="G13" s="739"/>
      <c r="H13" s="213" t="s">
        <v>6</v>
      </c>
      <c r="I13" s="269"/>
      <c r="J13" s="269"/>
      <c r="K13" s="269"/>
      <c r="L13" s="269"/>
      <c r="M13" s="269"/>
      <c r="N13" s="268"/>
      <c r="BA13" s="6"/>
      <c r="BB13" s="81"/>
    </row>
    <row r="14" spans="1:55" ht="29.25" hidden="1" customHeight="1">
      <c r="A14" s="807" t="s">
        <v>101</v>
      </c>
      <c r="B14" s="738"/>
      <c r="C14" s="738"/>
      <c r="D14" s="738"/>
      <c r="E14" s="738"/>
      <c r="F14" s="738"/>
      <c r="G14" s="739"/>
      <c r="H14" s="213"/>
      <c r="I14" s="269"/>
      <c r="J14" s="269"/>
      <c r="K14" s="269"/>
      <c r="L14" s="269"/>
      <c r="M14" s="269"/>
      <c r="N14" s="268"/>
      <c r="BA14" s="6"/>
      <c r="BB14" s="81"/>
    </row>
    <row r="15" spans="1:55" ht="29.25" hidden="1" customHeight="1">
      <c r="A15" s="808" t="s">
        <v>102</v>
      </c>
      <c r="B15" s="741"/>
      <c r="C15" s="741"/>
      <c r="D15" s="741"/>
      <c r="E15" s="741"/>
      <c r="F15" s="741"/>
      <c r="G15" s="742"/>
      <c r="H15" s="213" t="s">
        <v>6</v>
      </c>
      <c r="I15" s="269"/>
      <c r="J15" s="269"/>
      <c r="K15" s="269"/>
      <c r="L15" s="269"/>
      <c r="M15" s="269"/>
      <c r="N15" s="268"/>
      <c r="BA15" s="6"/>
      <c r="BB15" s="81"/>
    </row>
    <row r="16" spans="1:55" ht="29.25" hidden="1" customHeight="1">
      <c r="A16" s="808" t="s">
        <v>103</v>
      </c>
      <c r="B16" s="741"/>
      <c r="C16" s="741"/>
      <c r="D16" s="741"/>
      <c r="E16" s="741"/>
      <c r="F16" s="741"/>
      <c r="G16" s="742"/>
      <c r="H16" s="213" t="s">
        <v>6</v>
      </c>
      <c r="I16" s="269"/>
      <c r="J16" s="269"/>
      <c r="K16" s="269"/>
      <c r="L16" s="269"/>
      <c r="M16" s="269"/>
      <c r="N16" s="268"/>
      <c r="BA16" s="6"/>
      <c r="BB16" s="81"/>
    </row>
    <row r="17" spans="1:54" ht="29.25" hidden="1" customHeight="1">
      <c r="A17" s="272"/>
      <c r="B17" s="271"/>
      <c r="C17" s="271"/>
      <c r="D17" s="271"/>
      <c r="E17" s="271"/>
      <c r="F17" s="271"/>
      <c r="G17" s="270"/>
      <c r="H17" s="269"/>
      <c r="I17" s="269"/>
      <c r="J17" s="269"/>
      <c r="K17" s="269"/>
      <c r="L17" s="269"/>
      <c r="M17" s="269"/>
      <c r="N17" s="268"/>
      <c r="BA17" s="6"/>
      <c r="BB17" s="81"/>
    </row>
    <row r="18" spans="1:54" ht="51.75" customHeight="1">
      <c r="A18" s="816" t="s">
        <v>104</v>
      </c>
      <c r="B18" s="744"/>
      <c r="C18" s="744"/>
      <c r="D18" s="744"/>
      <c r="E18" s="744"/>
      <c r="F18" s="744"/>
      <c r="G18" s="744"/>
      <c r="H18" s="744"/>
      <c r="I18" s="744"/>
      <c r="J18" s="744"/>
      <c r="K18" s="744"/>
      <c r="L18" s="744"/>
      <c r="M18" s="744"/>
      <c r="N18" s="745"/>
      <c r="BA18" s="6"/>
      <c r="BB18" s="81"/>
    </row>
    <row r="19" spans="1:54" ht="26.25" customHeight="1">
      <c r="A19" s="817">
        <v>47</v>
      </c>
      <c r="B19" s="818" t="s">
        <v>342</v>
      </c>
      <c r="C19" s="819"/>
      <c r="D19" s="819"/>
      <c r="E19" s="819"/>
      <c r="F19" s="819"/>
      <c r="G19" s="819"/>
      <c r="H19" s="809" t="s">
        <v>28</v>
      </c>
      <c r="I19" s="809"/>
      <c r="J19" s="809"/>
      <c r="K19" s="810" t="s">
        <v>29</v>
      </c>
      <c r="L19" s="810"/>
      <c r="M19" s="810"/>
      <c r="N19" s="810"/>
      <c r="O19" s="24" t="str">
        <f>+H19</f>
        <v>APORTANTE DE LA EXPERIENCIA</v>
      </c>
      <c r="P19" s="24"/>
      <c r="Q19" s="24">
        <v>5</v>
      </c>
      <c r="R19" s="24"/>
      <c r="S19" s="24"/>
      <c r="T19" s="24"/>
      <c r="U19" s="24"/>
      <c r="V19" s="24"/>
    </row>
    <row r="20" spans="1:54" ht="38.25" customHeight="1">
      <c r="A20" s="817"/>
      <c r="B20" s="819"/>
      <c r="C20" s="819"/>
      <c r="D20" s="819"/>
      <c r="E20" s="819"/>
      <c r="F20" s="819"/>
      <c r="G20" s="819"/>
      <c r="H20" s="811" t="s">
        <v>30</v>
      </c>
      <c r="I20" s="811"/>
      <c r="J20" s="267" t="s">
        <v>31</v>
      </c>
      <c r="K20" s="821" t="s">
        <v>32</v>
      </c>
      <c r="L20" s="821"/>
      <c r="M20" s="821"/>
      <c r="N20" s="266" t="s">
        <v>33</v>
      </c>
      <c r="O20" s="24"/>
      <c r="P20" s="24"/>
      <c r="Q20" s="24" t="s">
        <v>27</v>
      </c>
      <c r="R20" s="24"/>
      <c r="S20" s="24"/>
      <c r="T20" s="24"/>
      <c r="U20" s="24"/>
      <c r="V20" s="24"/>
      <c r="BA20" s="119" t="s">
        <v>130</v>
      </c>
    </row>
    <row r="21" spans="1:54" ht="45" customHeight="1">
      <c r="A21" s="817"/>
      <c r="B21" s="819"/>
      <c r="C21" s="819"/>
      <c r="D21" s="819"/>
      <c r="E21" s="819"/>
      <c r="F21" s="819"/>
      <c r="G21" s="819"/>
      <c r="H21" s="822" t="s">
        <v>338</v>
      </c>
      <c r="I21" s="822"/>
      <c r="J21" s="262">
        <v>0.5</v>
      </c>
      <c r="K21" s="823" t="s">
        <v>34</v>
      </c>
      <c r="L21" s="823"/>
      <c r="M21" s="823"/>
      <c r="N21" s="262" t="s">
        <v>24</v>
      </c>
      <c r="O21" s="24" t="str">
        <f>+H21</f>
        <v>CELQO SAS</v>
      </c>
      <c r="P21" s="24"/>
      <c r="Q21" s="24">
        <v>0</v>
      </c>
      <c r="R21" s="24"/>
      <c r="S21" s="24"/>
      <c r="T21" s="24"/>
      <c r="U21" s="24"/>
      <c r="V21" s="263" t="str">
        <f>+H21</f>
        <v>CELQO SAS</v>
      </c>
      <c r="BA21" s="118"/>
    </row>
    <row r="22" spans="1:54" ht="53.25" customHeight="1">
      <c r="A22" s="817"/>
      <c r="B22" s="819"/>
      <c r="C22" s="819"/>
      <c r="D22" s="819"/>
      <c r="E22" s="819"/>
      <c r="F22" s="819"/>
      <c r="G22" s="819"/>
      <c r="H22" s="822" t="s">
        <v>335</v>
      </c>
      <c r="I22" s="822"/>
      <c r="J22" s="262">
        <v>0.5</v>
      </c>
      <c r="K22" s="823" t="s">
        <v>35</v>
      </c>
      <c r="L22" s="823"/>
      <c r="M22" s="823"/>
      <c r="N22" s="262" t="s">
        <v>24</v>
      </c>
      <c r="O22" s="24" t="str">
        <f>+H22</f>
        <v>EPYPSA SAS</v>
      </c>
      <c r="P22" s="24"/>
      <c r="Q22" s="24"/>
      <c r="R22" s="24"/>
      <c r="S22" s="24"/>
      <c r="T22" s="24"/>
      <c r="U22" s="24"/>
      <c r="V22" s="263" t="str">
        <f>+H22</f>
        <v>EPYPSA SAS</v>
      </c>
      <c r="BA22" s="118"/>
      <c r="BB22" s="2" t="s">
        <v>36</v>
      </c>
    </row>
    <row r="23" spans="1:54" ht="44.25" customHeight="1">
      <c r="A23" s="817"/>
      <c r="B23" s="819"/>
      <c r="C23" s="819"/>
      <c r="D23" s="819"/>
      <c r="E23" s="819"/>
      <c r="F23" s="819"/>
      <c r="G23" s="819"/>
      <c r="H23" s="822"/>
      <c r="I23" s="822"/>
      <c r="J23" s="262"/>
      <c r="K23" s="824" t="s">
        <v>37</v>
      </c>
      <c r="L23" s="824"/>
      <c r="M23" s="824"/>
      <c r="N23" s="262" t="s">
        <v>24</v>
      </c>
      <c r="O23" s="24">
        <f>+H23</f>
        <v>0</v>
      </c>
      <c r="P23" s="24"/>
      <c r="Q23" s="24" t="s">
        <v>38</v>
      </c>
      <c r="R23" s="24"/>
      <c r="S23" s="24"/>
      <c r="T23" s="24"/>
      <c r="U23" s="24"/>
      <c r="V23" s="263">
        <f>+H23</f>
        <v>0</v>
      </c>
      <c r="BA23" s="117"/>
    </row>
    <row r="24" spans="1:54" ht="20.100000000000001" customHeight="1">
      <c r="A24" s="817"/>
      <c r="B24" s="819"/>
      <c r="C24" s="819"/>
      <c r="D24" s="819"/>
      <c r="E24" s="819"/>
      <c r="F24" s="819"/>
      <c r="G24" s="819"/>
      <c r="H24" s="812"/>
      <c r="I24" s="812"/>
      <c r="J24" s="265"/>
      <c r="K24" s="813" t="s">
        <v>18</v>
      </c>
      <c r="L24" s="813"/>
      <c r="M24" s="813"/>
      <c r="N24" s="759" t="s">
        <v>6</v>
      </c>
      <c r="O24" s="24">
        <f>+H24</f>
        <v>0</v>
      </c>
      <c r="P24" s="24"/>
      <c r="Q24" s="24" t="s">
        <v>6</v>
      </c>
      <c r="R24" s="24"/>
      <c r="S24" s="24"/>
      <c r="T24" s="24"/>
      <c r="U24" s="24"/>
      <c r="V24" s="263">
        <f>+H24</f>
        <v>0</v>
      </c>
    </row>
    <row r="25" spans="1:54" ht="20.100000000000001" customHeight="1">
      <c r="A25" s="817"/>
      <c r="B25" s="819"/>
      <c r="C25" s="819"/>
      <c r="D25" s="819"/>
      <c r="E25" s="819"/>
      <c r="F25" s="819"/>
      <c r="G25" s="819"/>
      <c r="H25" s="814"/>
      <c r="I25" s="814"/>
      <c r="J25" s="264"/>
      <c r="K25" s="813"/>
      <c r="L25" s="813"/>
      <c r="M25" s="813"/>
      <c r="N25" s="760"/>
      <c r="O25" s="24">
        <f>+H25</f>
        <v>0</v>
      </c>
      <c r="P25" s="24"/>
      <c r="Q25" s="24" t="s">
        <v>26</v>
      </c>
      <c r="R25" s="24"/>
      <c r="S25" s="24"/>
      <c r="T25" s="24"/>
      <c r="U25" s="24"/>
      <c r="V25" s="263">
        <f>+H25</f>
        <v>0</v>
      </c>
    </row>
    <row r="26" spans="1:54" ht="23.25" customHeight="1">
      <c r="A26" s="817"/>
      <c r="B26" s="819"/>
      <c r="C26" s="819"/>
      <c r="D26" s="819"/>
      <c r="E26" s="819"/>
      <c r="F26" s="819"/>
      <c r="G26" s="819"/>
      <c r="H26" s="815" t="s">
        <v>39</v>
      </c>
      <c r="I26" s="815"/>
      <c r="J26" s="262">
        <f>+J21+J22+J23+J24+J25</f>
        <v>1</v>
      </c>
      <c r="K26" s="813"/>
      <c r="L26" s="813"/>
      <c r="M26" s="813"/>
      <c r="N26" s="550"/>
      <c r="O26" s="553"/>
      <c r="P26" s="553"/>
      <c r="Q26" s="553"/>
      <c r="R26" s="553"/>
      <c r="S26" s="553"/>
      <c r="T26" s="553"/>
      <c r="U26" s="24"/>
      <c r="V26" s="24"/>
      <c r="BA26" s="261">
        <v>0.5</v>
      </c>
      <c r="BB26" s="261"/>
    </row>
    <row r="27" spans="1:54" ht="110.25" customHeight="1">
      <c r="A27" s="260" t="s">
        <v>40</v>
      </c>
      <c r="B27" s="827" t="s">
        <v>121</v>
      </c>
      <c r="C27" s="726"/>
      <c r="D27" s="726"/>
      <c r="E27" s="726"/>
      <c r="F27" s="726"/>
      <c r="G27" s="727"/>
      <c r="H27" s="828" t="s">
        <v>87</v>
      </c>
      <c r="I27" s="729"/>
      <c r="J27" s="829">
        <v>684325699</v>
      </c>
      <c r="K27" s="731"/>
      <c r="L27" s="830">
        <f>J27/BB63</f>
        <v>526.40438384615379</v>
      </c>
      <c r="M27" s="733"/>
      <c r="N27" s="734"/>
      <c r="O27" s="24"/>
      <c r="P27" s="24"/>
      <c r="Q27" s="24"/>
      <c r="R27" s="24"/>
      <c r="S27" s="25"/>
      <c r="T27" s="24"/>
      <c r="U27" s="24"/>
      <c r="V27" s="24"/>
      <c r="BA27" s="259">
        <f>+L27*0.5</f>
        <v>263.2021919230769</v>
      </c>
      <c r="BB27" s="259"/>
    </row>
    <row r="28" spans="1:54" ht="23.25">
      <c r="A28" s="258"/>
      <c r="B28" s="257"/>
      <c r="C28" s="256"/>
      <c r="D28" s="256"/>
      <c r="E28" s="256"/>
      <c r="F28" s="255"/>
      <c r="G28" s="255"/>
      <c r="H28" s="254"/>
      <c r="I28" s="254"/>
      <c r="J28" s="254"/>
      <c r="K28" s="253"/>
      <c r="L28" s="252"/>
      <c r="M28" s="252"/>
      <c r="N28" s="252"/>
      <c r="S28" s="8"/>
      <c r="BA28" s="251" t="s">
        <v>74</v>
      </c>
      <c r="BB28" s="251" t="s">
        <v>75</v>
      </c>
    </row>
    <row r="29" spans="1:54" ht="23.25">
      <c r="A29" s="831" t="s">
        <v>41</v>
      </c>
      <c r="B29" s="831"/>
      <c r="C29" s="831"/>
      <c r="D29" s="831"/>
      <c r="E29" s="831"/>
      <c r="F29" s="831"/>
      <c r="G29" s="831"/>
      <c r="H29" s="831"/>
      <c r="I29" s="831"/>
      <c r="J29" s="831"/>
      <c r="K29" s="831"/>
      <c r="L29" s="831"/>
      <c r="M29" s="831"/>
      <c r="N29" s="831"/>
      <c r="BA29" s="215">
        <v>1990</v>
      </c>
      <c r="BB29" s="214">
        <v>41025</v>
      </c>
    </row>
    <row r="30" spans="1:54" ht="29.25" customHeight="1">
      <c r="A30" s="820" t="s">
        <v>42</v>
      </c>
      <c r="B30" s="820"/>
      <c r="C30" s="820"/>
      <c r="D30" s="820"/>
      <c r="E30" s="820"/>
      <c r="F30" s="820"/>
      <c r="G30" s="820"/>
      <c r="H30" s="820"/>
      <c r="I30" s="820"/>
      <c r="J30" s="820"/>
      <c r="K30" s="820"/>
      <c r="L30" s="820"/>
      <c r="M30" s="820"/>
      <c r="N30" s="820"/>
      <c r="BA30" s="215">
        <v>1991</v>
      </c>
      <c r="BB30" s="214">
        <v>51716</v>
      </c>
    </row>
    <row r="31" spans="1:54" ht="286.5" customHeight="1">
      <c r="A31" s="832" t="s">
        <v>133</v>
      </c>
      <c r="B31" s="832"/>
      <c r="C31" s="832"/>
      <c r="D31" s="832"/>
      <c r="E31" s="832"/>
      <c r="F31" s="832"/>
      <c r="G31" s="832"/>
      <c r="H31" s="833" t="s">
        <v>134</v>
      </c>
      <c r="I31" s="833"/>
      <c r="J31" s="833"/>
      <c r="K31" s="833"/>
      <c r="L31" s="833"/>
      <c r="M31" s="833"/>
      <c r="N31" s="833"/>
      <c r="S31" s="11"/>
      <c r="T31" s="560"/>
      <c r="BA31" s="215">
        <v>1993</v>
      </c>
      <c r="BB31" s="214">
        <v>81510</v>
      </c>
    </row>
    <row r="32" spans="1:54" s="302" customFormat="1" ht="63.75" customHeight="1" thickBot="1">
      <c r="A32" s="250" t="s">
        <v>119</v>
      </c>
      <c r="B32" s="250" t="s">
        <v>43</v>
      </c>
      <c r="C32" s="248" t="s">
        <v>44</v>
      </c>
      <c r="D32" s="248" t="s">
        <v>45</v>
      </c>
      <c r="E32" s="248" t="s">
        <v>46</v>
      </c>
      <c r="F32" s="249" t="s">
        <v>86</v>
      </c>
      <c r="G32" s="248" t="s">
        <v>47</v>
      </c>
      <c r="H32" s="248" t="s">
        <v>48</v>
      </c>
      <c r="I32" s="248" t="s">
        <v>79</v>
      </c>
      <c r="J32" s="248" t="s">
        <v>49</v>
      </c>
      <c r="K32" s="248" t="s">
        <v>50</v>
      </c>
      <c r="L32" s="248" t="s">
        <v>51</v>
      </c>
      <c r="M32" s="248" t="s">
        <v>52</v>
      </c>
      <c r="N32" s="248" t="s">
        <v>18</v>
      </c>
      <c r="O32" s="304"/>
      <c r="P32" s="304"/>
      <c r="Q32" s="303">
        <f>L27/2</f>
        <v>263.2021919230769</v>
      </c>
      <c r="R32" s="303" t="s">
        <v>53</v>
      </c>
      <c r="S32" s="296"/>
      <c r="T32" s="560"/>
      <c r="BA32" s="293">
        <v>1994</v>
      </c>
      <c r="BB32" s="292">
        <v>98700</v>
      </c>
    </row>
    <row r="33" spans="1:55" s="291" customFormat="1" ht="253.5" customHeight="1" thickTop="1" thickBot="1">
      <c r="A33" s="427" t="s">
        <v>337</v>
      </c>
      <c r="B33" s="246">
        <v>1</v>
      </c>
      <c r="C33" s="423">
        <v>8</v>
      </c>
      <c r="D33" s="244" t="s">
        <v>0</v>
      </c>
      <c r="E33" s="483" t="s">
        <v>341</v>
      </c>
      <c r="F33" s="299" t="s">
        <v>6</v>
      </c>
      <c r="G33" s="299" t="s">
        <v>26</v>
      </c>
      <c r="H33" s="424" t="s">
        <v>338</v>
      </c>
      <c r="I33" s="241">
        <v>38352</v>
      </c>
      <c r="J33" s="240">
        <v>38555</v>
      </c>
      <c r="K33" s="428">
        <v>178.25</v>
      </c>
      <c r="L33" s="426">
        <v>1</v>
      </c>
      <c r="M33" s="237">
        <f>IF(AND(F33="CUMPLE",G33="CUMPLE"),(K33*L33),0)</f>
        <v>0</v>
      </c>
      <c r="N33" s="299" t="s">
        <v>6</v>
      </c>
      <c r="O33" s="297"/>
      <c r="P33" s="297"/>
      <c r="Q33" s="298" t="str">
        <f>+IF(OR(N33="CUMPLE")*AND(M33&gt;=$Q$32),"CUMPLE","NO CUMPLE")</f>
        <v>NO CUMPLE</v>
      </c>
      <c r="R33" s="297"/>
      <c r="S33" s="296"/>
      <c r="U33" s="301">
        <v>2021</v>
      </c>
      <c r="V33" s="300">
        <v>908526</v>
      </c>
      <c r="BA33" s="293">
        <v>1995</v>
      </c>
      <c r="BB33" s="292">
        <v>118933.5</v>
      </c>
    </row>
    <row r="34" spans="1:55" s="291" customFormat="1" ht="147" customHeight="1" thickBot="1">
      <c r="A34" s="427" t="s">
        <v>337</v>
      </c>
      <c r="B34" s="246">
        <v>2</v>
      </c>
      <c r="C34" s="423">
        <v>12</v>
      </c>
      <c r="D34" s="244" t="s">
        <v>244</v>
      </c>
      <c r="E34" s="483" t="s">
        <v>340</v>
      </c>
      <c r="F34" s="299" t="s">
        <v>6</v>
      </c>
      <c r="G34" s="299" t="s">
        <v>26</v>
      </c>
      <c r="H34" s="424" t="s">
        <v>338</v>
      </c>
      <c r="I34" s="241">
        <v>35983</v>
      </c>
      <c r="J34" s="240">
        <v>36428</v>
      </c>
      <c r="K34" s="428">
        <v>1016.4</v>
      </c>
      <c r="L34" s="426">
        <v>1</v>
      </c>
      <c r="M34" s="237">
        <f>IF(AND(F34="CUMPLE",G34="CUMPLE"),(K34*L34),0)</f>
        <v>0</v>
      </c>
      <c r="N34" s="299" t="s">
        <v>6</v>
      </c>
      <c r="O34" s="297"/>
      <c r="P34" s="297"/>
      <c r="Q34" s="298" t="str">
        <f>+IF(OR(N34="CUMPLE")*AND(M34&gt;=$Q$32),"CUMPLE","NO CUMPLE")</f>
        <v>NO CUMPLE</v>
      </c>
      <c r="R34" s="297"/>
      <c r="S34" s="296"/>
      <c r="U34" s="295">
        <v>2020</v>
      </c>
      <c r="V34" s="294">
        <v>877803</v>
      </c>
      <c r="BA34" s="293">
        <v>1996</v>
      </c>
      <c r="BB34" s="292">
        <v>142125</v>
      </c>
    </row>
    <row r="35" spans="1:55" ht="165.75" customHeight="1" thickBot="1">
      <c r="A35" s="427" t="s">
        <v>337</v>
      </c>
      <c r="B35" s="246">
        <v>3</v>
      </c>
      <c r="C35" s="423">
        <v>14</v>
      </c>
      <c r="D35" s="244" t="s">
        <v>244</v>
      </c>
      <c r="E35" s="484" t="s">
        <v>339</v>
      </c>
      <c r="F35" s="230" t="s">
        <v>6</v>
      </c>
      <c r="G35" s="230" t="s">
        <v>6</v>
      </c>
      <c r="H35" s="425" t="s">
        <v>338</v>
      </c>
      <c r="I35" s="241">
        <v>35264</v>
      </c>
      <c r="J35" s="240">
        <v>35507</v>
      </c>
      <c r="K35" s="428">
        <v>741.57</v>
      </c>
      <c r="L35" s="426">
        <v>1</v>
      </c>
      <c r="M35" s="237">
        <f>IF(AND(F35="CUMPLE",G35="CUMPLE"),(K35*L35),0)</f>
        <v>741.57</v>
      </c>
      <c r="N35" s="230" t="s">
        <v>6</v>
      </c>
      <c r="O35" s="4"/>
      <c r="P35" s="4"/>
      <c r="Q35" s="16"/>
      <c r="R35" s="4"/>
      <c r="S35" s="12"/>
      <c r="U35" s="17"/>
      <c r="V35" s="20"/>
      <c r="BA35" s="230" t="s">
        <v>6</v>
      </c>
      <c r="BB35" s="214"/>
    </row>
    <row r="36" spans="1:55" ht="158.25" customHeight="1" thickBot="1">
      <c r="A36" s="427" t="s">
        <v>337</v>
      </c>
      <c r="B36" s="246">
        <v>4</v>
      </c>
      <c r="C36" s="423">
        <v>87</v>
      </c>
      <c r="D36" s="244" t="s">
        <v>0</v>
      </c>
      <c r="E36" s="486" t="s">
        <v>336</v>
      </c>
      <c r="F36" s="230" t="s">
        <v>6</v>
      </c>
      <c r="G36" s="230" t="s">
        <v>26</v>
      </c>
      <c r="H36" s="424" t="s">
        <v>335</v>
      </c>
      <c r="I36" s="241">
        <v>43829</v>
      </c>
      <c r="J36" s="240" t="s">
        <v>334</v>
      </c>
      <c r="K36" s="428">
        <v>2935.86</v>
      </c>
      <c r="L36" s="426">
        <v>0.375</v>
      </c>
      <c r="M36" s="237">
        <f>IF(AND(F36="CUMPLE",G36="CUMPLE"),(K36*L36),0)</f>
        <v>0</v>
      </c>
      <c r="N36" s="230" t="s">
        <v>6</v>
      </c>
      <c r="O36" s="4"/>
      <c r="P36" s="4"/>
      <c r="Q36" s="16" t="str">
        <f>+IF(OR(N36="CUMPLE")*AND(M36&gt;=$Q$32),"CUMPLE","NO CUMPLE")</f>
        <v>NO CUMPLE</v>
      </c>
      <c r="R36" s="4"/>
      <c r="S36" s="12"/>
      <c r="U36" s="17">
        <v>2019</v>
      </c>
      <c r="V36" s="20">
        <v>828116</v>
      </c>
      <c r="BA36" s="215">
        <v>1997</v>
      </c>
      <c r="BB36" s="214">
        <v>172005</v>
      </c>
    </row>
    <row r="37" spans="1:55" ht="170.25" customHeight="1" thickBot="1">
      <c r="A37" s="247"/>
      <c r="B37" s="246"/>
      <c r="C37" s="245"/>
      <c r="D37" s="244"/>
      <c r="E37" s="243"/>
      <c r="F37" s="230"/>
      <c r="G37" s="230"/>
      <c r="H37" s="242"/>
      <c r="I37" s="241"/>
      <c r="J37" s="240"/>
      <c r="K37" s="239"/>
      <c r="L37" s="238"/>
      <c r="M37" s="237"/>
      <c r="N37" s="230"/>
      <c r="O37" s="4"/>
      <c r="P37" s="4"/>
      <c r="Q37" s="16" t="str">
        <f>+IF(OR(N37="CUMPLE")*AND(M37&gt;=$Q$32),"CUMPLE","NO CUMPLE")</f>
        <v>NO CUMPLE</v>
      </c>
      <c r="R37" s="4"/>
      <c r="S37" s="12"/>
      <c r="U37" s="17">
        <v>2018</v>
      </c>
      <c r="V37" s="20">
        <v>781242</v>
      </c>
      <c r="BA37" s="215">
        <v>1998</v>
      </c>
      <c r="BB37" s="214">
        <v>203826</v>
      </c>
    </row>
    <row r="38" spans="1:55" ht="141" customHeight="1" thickBot="1">
      <c r="A38" s="247"/>
      <c r="B38" s="246"/>
      <c r="C38" s="245"/>
      <c r="D38" s="244"/>
      <c r="E38" s="243"/>
      <c r="F38" s="230"/>
      <c r="G38" s="230"/>
      <c r="H38" s="242"/>
      <c r="I38" s="241"/>
      <c r="J38" s="240"/>
      <c r="K38" s="239"/>
      <c r="L38" s="238"/>
      <c r="M38" s="237"/>
      <c r="N38" s="230"/>
      <c r="O38" s="4"/>
      <c r="P38" s="4"/>
      <c r="Q38" s="16" t="str">
        <f>+IF(OR(N38="CUMPLE")*AND(M38&gt;=$Q$32),"CUMPLE","NO CUMPLE")</f>
        <v>NO CUMPLE</v>
      </c>
      <c r="R38" s="4"/>
      <c r="S38" s="12"/>
      <c r="U38" s="17">
        <v>2017</v>
      </c>
      <c r="V38" s="20">
        <v>737717</v>
      </c>
      <c r="BA38" s="215">
        <v>1999</v>
      </c>
      <c r="BB38" s="214">
        <v>236460</v>
      </c>
    </row>
    <row r="39" spans="1:55" ht="68.25" customHeight="1" thickBot="1">
      <c r="A39" s="718" t="s">
        <v>55</v>
      </c>
      <c r="B39" s="719"/>
      <c r="C39" s="719"/>
      <c r="D39" s="720"/>
      <c r="E39" s="825" t="s">
        <v>3</v>
      </c>
      <c r="F39" s="722"/>
      <c r="G39" s="722"/>
      <c r="H39" s="722"/>
      <c r="I39" s="722"/>
      <c r="J39" s="722"/>
      <c r="K39" s="722"/>
      <c r="L39" s="723"/>
      <c r="M39" s="825">
        <f>SUM(M33:M38)</f>
        <v>741.57</v>
      </c>
      <c r="N39" s="723"/>
      <c r="O39" s="4"/>
      <c r="P39" s="4"/>
      <c r="Q39" s="16"/>
      <c r="R39" s="4"/>
      <c r="S39" s="12"/>
      <c r="U39" s="17"/>
      <c r="V39" s="20"/>
      <c r="BA39" s="224">
        <v>2002</v>
      </c>
      <c r="BB39" s="223">
        <v>309000</v>
      </c>
    </row>
    <row r="40" spans="1:55" ht="68.25" customHeight="1" thickBot="1">
      <c r="A40" s="564"/>
      <c r="B40" s="565"/>
      <c r="C40" s="565"/>
      <c r="D40" s="566"/>
      <c r="E40" s="825" t="s">
        <v>65</v>
      </c>
      <c r="F40" s="722"/>
      <c r="G40" s="722"/>
      <c r="H40" s="722"/>
      <c r="I40" s="722"/>
      <c r="J40" s="722"/>
      <c r="K40" s="722"/>
      <c r="L40" s="723"/>
      <c r="M40" s="826">
        <f>AVERAGEIF(M33:M38,"&gt;0")</f>
        <v>741.57</v>
      </c>
      <c r="N40" s="826"/>
      <c r="O40" s="4"/>
      <c r="P40" s="4"/>
      <c r="Q40" s="16"/>
      <c r="R40" s="4"/>
      <c r="S40" s="12"/>
      <c r="U40" s="17"/>
      <c r="V40" s="20"/>
      <c r="BA40" s="224">
        <v>2003</v>
      </c>
      <c r="BB40" s="223">
        <v>332000</v>
      </c>
    </row>
    <row r="41" spans="1:55" ht="180.75" customHeight="1" thickBot="1">
      <c r="A41" s="834" t="s">
        <v>54</v>
      </c>
      <c r="B41" s="708"/>
      <c r="C41" s="236">
        <f>+BA27</f>
        <v>263.2021919230769</v>
      </c>
      <c r="D41" s="835" t="str">
        <f>E36</f>
        <v>REALIZAR LA INTERVENTORIA INTEGRAL A LA REHABILITACIÓN DE LA PISTA Y CALLES DE RODAJE; ADECUACIÓN DE LOS CANALES Y ZONAS DE SEGURIDAD Y MANTENIMIENTO RUTINARIO DE LAS AREAS LADO AIRE Y LADO TIERRA DEL AEROPUERTO PALONEGRO DE BUCARAMANGA, SANTANDER</v>
      </c>
      <c r="E41" s="710"/>
      <c r="F41" s="230" t="str">
        <f t="shared" ref="F41:M41" si="0">+F36</f>
        <v>CUMPLE</v>
      </c>
      <c r="G41" s="230" t="str">
        <f t="shared" si="0"/>
        <v>NO CUMPLE</v>
      </c>
      <c r="H41" s="235" t="str">
        <f t="shared" si="0"/>
        <v>EPYPSA SAS</v>
      </c>
      <c r="I41" s="234">
        <f t="shared" si="0"/>
        <v>43829</v>
      </c>
      <c r="J41" s="234" t="str">
        <f t="shared" si="0"/>
        <v>31/06/2022</v>
      </c>
      <c r="K41" s="233">
        <f t="shared" si="0"/>
        <v>2935.86</v>
      </c>
      <c r="L41" s="430">
        <f t="shared" si="0"/>
        <v>0.375</v>
      </c>
      <c r="M41" s="231">
        <f t="shared" si="0"/>
        <v>0</v>
      </c>
      <c r="N41" s="87" t="str">
        <f>+IF(M41&gt;=C41,"CUMPLE","NO CUMPLE")</f>
        <v>NO CUMPLE</v>
      </c>
      <c r="O41" s="26"/>
      <c r="P41" s="4"/>
      <c r="Q41" s="16" t="str">
        <f>+IF(OR(N41="CUMPLE")*AND(M41&gt;=$Q$32),"CUMPLE","NO CUMPLE")</f>
        <v>NO CUMPLE</v>
      </c>
      <c r="R41" s="4"/>
      <c r="S41" s="12"/>
      <c r="U41" s="17">
        <v>2016</v>
      </c>
      <c r="V41" s="20">
        <v>689455</v>
      </c>
      <c r="BA41" s="224">
        <v>2004</v>
      </c>
      <c r="BB41" s="223">
        <v>358000</v>
      </c>
    </row>
    <row r="42" spans="1:55" ht="27" thickBot="1">
      <c r="A42" s="229"/>
      <c r="B42" s="229"/>
      <c r="C42" s="229"/>
      <c r="D42" s="229"/>
      <c r="E42" s="229"/>
      <c r="F42" s="229"/>
      <c r="G42" s="229"/>
      <c r="H42" s="229"/>
      <c r="I42" s="229"/>
      <c r="J42" s="229"/>
      <c r="K42" s="229"/>
      <c r="L42" s="229"/>
      <c r="M42" s="228"/>
      <c r="N42" s="225"/>
      <c r="O42" s="5"/>
      <c r="P42" s="4"/>
      <c r="Q42" s="4"/>
      <c r="R42" s="4"/>
      <c r="S42" s="4"/>
      <c r="U42" s="17">
        <v>2012</v>
      </c>
      <c r="V42" s="20">
        <v>566700</v>
      </c>
      <c r="BA42" s="224">
        <v>2005</v>
      </c>
      <c r="BB42" s="223">
        <v>381500</v>
      </c>
    </row>
    <row r="43" spans="1:55" ht="409.6" customHeight="1" thickBot="1">
      <c r="A43" s="836"/>
      <c r="B43" s="712"/>
      <c r="C43" s="712"/>
      <c r="D43" s="712"/>
      <c r="E43" s="712"/>
      <c r="F43" s="712"/>
      <c r="G43" s="712"/>
      <c r="H43" s="712"/>
      <c r="I43" s="712"/>
      <c r="J43" s="712"/>
      <c r="K43" s="712"/>
      <c r="L43" s="712"/>
      <c r="M43" s="712"/>
      <c r="N43" s="713"/>
      <c r="O43" s="5"/>
      <c r="P43" s="4"/>
      <c r="Q43" s="4"/>
      <c r="R43" s="4"/>
      <c r="S43" s="4"/>
      <c r="U43" s="17"/>
      <c r="V43" s="20"/>
      <c r="BA43" s="224"/>
      <c r="BB43" s="223"/>
    </row>
    <row r="44" spans="1:55" ht="39" customHeight="1" thickBot="1">
      <c r="A44" s="837" t="s">
        <v>109</v>
      </c>
      <c r="B44" s="837"/>
      <c r="C44" s="837"/>
      <c r="D44" s="837"/>
      <c r="E44" s="837"/>
      <c r="F44" s="837"/>
      <c r="G44" s="837"/>
      <c r="H44" s="837"/>
      <c r="I44" s="837"/>
      <c r="J44" s="837"/>
      <c r="K44" s="837"/>
      <c r="L44" s="838" t="s">
        <v>56</v>
      </c>
      <c r="M44" s="838"/>
      <c r="N44" s="838"/>
      <c r="U44" s="17">
        <v>2008</v>
      </c>
      <c r="V44" s="20">
        <v>461500</v>
      </c>
      <c r="BA44" s="224">
        <v>2006</v>
      </c>
      <c r="BB44" s="223">
        <v>408000</v>
      </c>
    </row>
    <row r="45" spans="1:55" ht="268.5" customHeight="1" thickBot="1">
      <c r="A45" s="839" t="s">
        <v>110</v>
      </c>
      <c r="B45" s="839"/>
      <c r="C45" s="839"/>
      <c r="D45" s="839"/>
      <c r="E45" s="839"/>
      <c r="F45" s="839"/>
      <c r="G45" s="839"/>
      <c r="H45" s="839"/>
      <c r="I45" s="839"/>
      <c r="J45" s="839"/>
      <c r="K45" s="839"/>
      <c r="L45" s="840" t="s">
        <v>6</v>
      </c>
      <c r="M45" s="840"/>
      <c r="N45" s="840"/>
      <c r="U45" s="17">
        <v>2007</v>
      </c>
      <c r="V45" s="20">
        <v>433700</v>
      </c>
      <c r="BA45" s="224">
        <v>2007</v>
      </c>
      <c r="BB45" s="223">
        <v>433700</v>
      </c>
      <c r="BC45" s="2" t="s">
        <v>108</v>
      </c>
    </row>
    <row r="46" spans="1:55" ht="18.75" thickBot="1">
      <c r="A46" s="227"/>
      <c r="B46" s="226"/>
      <c r="C46" s="226"/>
      <c r="D46" s="226"/>
      <c r="E46" s="226"/>
      <c r="F46" s="226"/>
      <c r="G46" s="226"/>
      <c r="H46" s="226"/>
      <c r="I46" s="226"/>
      <c r="J46" s="226"/>
      <c r="K46" s="226"/>
      <c r="L46" s="226"/>
      <c r="M46" s="226"/>
      <c r="N46" s="225"/>
      <c r="O46" s="5"/>
      <c r="P46" s="4"/>
      <c r="Q46" s="4"/>
      <c r="R46" s="4"/>
      <c r="S46" s="4"/>
      <c r="U46" s="17">
        <v>2009</v>
      </c>
      <c r="V46" s="20">
        <v>496900</v>
      </c>
      <c r="BA46" s="224">
        <v>2008</v>
      </c>
      <c r="BB46" s="223">
        <v>461500</v>
      </c>
    </row>
    <row r="47" spans="1:55" ht="26.25" customHeight="1" thickBot="1">
      <c r="A47" s="831" t="s">
        <v>106</v>
      </c>
      <c r="B47" s="831"/>
      <c r="C47" s="831"/>
      <c r="D47" s="831"/>
      <c r="E47" s="831"/>
      <c r="F47" s="831"/>
      <c r="G47" s="831"/>
      <c r="H47" s="831"/>
      <c r="I47" s="831"/>
      <c r="J47" s="831"/>
      <c r="K47" s="831"/>
      <c r="L47" s="831"/>
      <c r="M47" s="831"/>
      <c r="N47" s="831"/>
      <c r="O47" s="4"/>
      <c r="P47" s="4"/>
      <c r="Q47" s="4"/>
      <c r="R47" s="4"/>
      <c r="S47" s="4"/>
      <c r="U47" s="17">
        <v>2011</v>
      </c>
      <c r="V47" s="20">
        <v>535600</v>
      </c>
      <c r="BA47" s="224">
        <v>2009</v>
      </c>
      <c r="BB47" s="223">
        <v>496900</v>
      </c>
    </row>
    <row r="48" spans="1:55" ht="36.75" customHeight="1" thickBot="1">
      <c r="A48" s="841" t="s">
        <v>107</v>
      </c>
      <c r="B48" s="841"/>
      <c r="C48" s="841"/>
      <c r="D48" s="841"/>
      <c r="E48" s="841"/>
      <c r="F48" s="841"/>
      <c r="G48" s="841"/>
      <c r="H48" s="841"/>
      <c r="I48" s="841"/>
      <c r="J48" s="841"/>
      <c r="K48" s="841"/>
      <c r="L48" s="838" t="s">
        <v>56</v>
      </c>
      <c r="M48" s="838"/>
      <c r="N48" s="838"/>
      <c r="O48" s="4"/>
      <c r="P48" s="4"/>
      <c r="Q48" s="4"/>
      <c r="R48" s="4"/>
      <c r="S48" s="4"/>
      <c r="U48" s="17"/>
      <c r="V48" s="20"/>
      <c r="BA48" s="224">
        <v>2010</v>
      </c>
      <c r="BB48" s="223">
        <v>515000</v>
      </c>
    </row>
    <row r="49" spans="1:57" ht="135" customHeight="1" thickBot="1">
      <c r="A49" s="842" t="s">
        <v>111</v>
      </c>
      <c r="B49" s="842"/>
      <c r="C49" s="842"/>
      <c r="D49" s="842"/>
      <c r="E49" s="842"/>
      <c r="F49" s="842"/>
      <c r="G49" s="842"/>
      <c r="H49" s="842"/>
      <c r="I49" s="842"/>
      <c r="J49" s="842"/>
      <c r="K49" s="842"/>
      <c r="L49" s="843">
        <v>5</v>
      </c>
      <c r="M49" s="843"/>
      <c r="N49" s="843"/>
      <c r="O49" s="5"/>
      <c r="P49" s="4"/>
      <c r="Q49" s="4"/>
      <c r="R49" s="4"/>
      <c r="S49" s="4"/>
      <c r="U49" s="17">
        <v>2010</v>
      </c>
      <c r="V49" s="20">
        <v>515000</v>
      </c>
      <c r="BA49" s="215">
        <v>2011</v>
      </c>
      <c r="BB49" s="214">
        <v>535600</v>
      </c>
    </row>
    <row r="50" spans="1:57" ht="123" customHeight="1" thickBot="1">
      <c r="A50" s="842" t="s">
        <v>112</v>
      </c>
      <c r="B50" s="842"/>
      <c r="C50" s="842"/>
      <c r="D50" s="842"/>
      <c r="E50" s="842"/>
      <c r="F50" s="842"/>
      <c r="G50" s="842"/>
      <c r="H50" s="842"/>
      <c r="I50" s="842"/>
      <c r="J50" s="842"/>
      <c r="K50" s="842"/>
      <c r="L50" s="843">
        <v>5</v>
      </c>
      <c r="M50" s="843"/>
      <c r="N50" s="843"/>
      <c r="O50" s="5"/>
      <c r="P50" s="4"/>
      <c r="Q50" s="4"/>
      <c r="R50" s="4"/>
      <c r="S50" s="4"/>
      <c r="U50" s="17">
        <v>2010</v>
      </c>
      <c r="V50" s="20">
        <v>515000</v>
      </c>
      <c r="BA50" s="215">
        <v>2012</v>
      </c>
      <c r="BB50" s="214">
        <v>566700</v>
      </c>
    </row>
    <row r="51" spans="1:57" ht="30.75" thickBot="1">
      <c r="A51" s="219"/>
      <c r="B51" s="220"/>
      <c r="C51" s="219"/>
      <c r="D51" s="219"/>
      <c r="E51" s="219"/>
      <c r="F51" s="219"/>
      <c r="G51" s="219"/>
      <c r="H51" s="218"/>
      <c r="I51" s="218"/>
      <c r="J51" s="218"/>
      <c r="K51" s="217"/>
      <c r="L51" s="216"/>
      <c r="M51" s="216"/>
      <c r="N51" s="216"/>
      <c r="S51" s="8"/>
      <c r="U51" s="17">
        <v>2006</v>
      </c>
      <c r="V51" s="20">
        <v>408000</v>
      </c>
      <c r="BA51" s="215">
        <v>2013</v>
      </c>
      <c r="BB51" s="214">
        <v>589500</v>
      </c>
    </row>
    <row r="52" spans="1:57" ht="28.5" customHeight="1" thickBot="1">
      <c r="A52" s="831" t="s">
        <v>64</v>
      </c>
      <c r="B52" s="831"/>
      <c r="C52" s="831"/>
      <c r="D52" s="831"/>
      <c r="E52" s="831"/>
      <c r="F52" s="831"/>
      <c r="G52" s="831"/>
      <c r="H52" s="831"/>
      <c r="I52" s="831"/>
      <c r="J52" s="831"/>
      <c r="K52" s="831"/>
      <c r="L52" s="831"/>
      <c r="M52" s="831"/>
      <c r="N52" s="831"/>
      <c r="U52" s="17">
        <v>2005</v>
      </c>
      <c r="V52" s="20">
        <v>381500</v>
      </c>
      <c r="BA52" s="215">
        <v>2014</v>
      </c>
      <c r="BB52" s="214">
        <v>616000</v>
      </c>
    </row>
    <row r="53" spans="1:57" ht="51.75" customHeight="1" thickBot="1">
      <c r="A53" s="842" t="s">
        <v>113</v>
      </c>
      <c r="B53" s="842"/>
      <c r="C53" s="842"/>
      <c r="D53" s="842"/>
      <c r="E53" s="842"/>
      <c r="F53" s="842"/>
      <c r="G53" s="842"/>
      <c r="H53" s="842"/>
      <c r="I53" s="842"/>
      <c r="J53" s="842"/>
      <c r="K53" s="842"/>
      <c r="L53" s="838" t="s">
        <v>56</v>
      </c>
      <c r="M53" s="838"/>
      <c r="N53" s="838"/>
      <c r="O53" s="9"/>
      <c r="P53" s="10"/>
      <c r="U53" s="17">
        <v>2004</v>
      </c>
      <c r="V53" s="20">
        <v>358000</v>
      </c>
      <c r="BA53" s="215">
        <v>2015</v>
      </c>
      <c r="BB53" s="214">
        <v>644350</v>
      </c>
    </row>
    <row r="54" spans="1:57" ht="132.75" customHeight="1" thickBot="1">
      <c r="A54" s="842"/>
      <c r="B54" s="842"/>
      <c r="C54" s="842"/>
      <c r="D54" s="842"/>
      <c r="E54" s="842"/>
      <c r="F54" s="842"/>
      <c r="G54" s="842"/>
      <c r="H54" s="842"/>
      <c r="I54" s="842"/>
      <c r="J54" s="842"/>
      <c r="K54" s="842"/>
      <c r="L54" s="843">
        <v>1</v>
      </c>
      <c r="M54" s="843"/>
      <c r="N54" s="843"/>
      <c r="O54" s="9"/>
      <c r="P54" s="10"/>
      <c r="U54" s="17">
        <v>2003</v>
      </c>
      <c r="V54" s="20">
        <v>332000</v>
      </c>
      <c r="BA54" s="215">
        <v>2016</v>
      </c>
      <c r="BB54" s="214">
        <v>689455</v>
      </c>
    </row>
    <row r="55" spans="1:57" ht="36.75" customHeight="1" thickBot="1">
      <c r="A55" s="221"/>
      <c r="B55" s="222"/>
      <c r="C55" s="221"/>
      <c r="D55" s="221"/>
      <c r="E55" s="221"/>
      <c r="F55" s="221"/>
      <c r="G55" s="221"/>
      <c r="H55" s="221"/>
      <c r="I55" s="221"/>
      <c r="J55" s="221"/>
      <c r="K55" s="221"/>
      <c r="L55" s="221"/>
      <c r="M55" s="221"/>
      <c r="N55" s="221"/>
      <c r="O55" s="9"/>
      <c r="P55" s="10"/>
      <c r="U55" s="17">
        <v>2000</v>
      </c>
      <c r="V55" s="20">
        <v>260100</v>
      </c>
      <c r="BA55" s="215">
        <v>2017</v>
      </c>
      <c r="BB55" s="214">
        <v>737717</v>
      </c>
    </row>
    <row r="56" spans="1:57" ht="30.75" customHeight="1" thickBot="1">
      <c r="A56" s="831" t="s">
        <v>238</v>
      </c>
      <c r="B56" s="831"/>
      <c r="C56" s="831"/>
      <c r="D56" s="831"/>
      <c r="E56" s="831"/>
      <c r="F56" s="831"/>
      <c r="G56" s="831"/>
      <c r="H56" s="831"/>
      <c r="I56" s="831"/>
      <c r="J56" s="831"/>
      <c r="K56" s="831"/>
      <c r="L56" s="831"/>
      <c r="M56" s="831"/>
      <c r="N56" s="831"/>
      <c r="O56" s="9"/>
      <c r="P56" s="10"/>
      <c r="U56" s="17">
        <v>1999</v>
      </c>
      <c r="V56" s="20">
        <v>236438</v>
      </c>
      <c r="BA56" s="215">
        <v>2018</v>
      </c>
      <c r="BB56" s="214">
        <v>781242</v>
      </c>
      <c r="BD56" s="2" t="s">
        <v>68</v>
      </c>
      <c r="BE56" s="10" t="s">
        <v>69</v>
      </c>
    </row>
    <row r="57" spans="1:57" ht="33.75" customHeight="1" thickBot="1">
      <c r="A57" s="814" t="s">
        <v>57</v>
      </c>
      <c r="B57" s="814"/>
      <c r="C57" s="844" t="s">
        <v>58</v>
      </c>
      <c r="D57" s="844"/>
      <c r="E57" s="844"/>
      <c r="F57" s="844"/>
      <c r="G57" s="844"/>
      <c r="H57" s="844"/>
      <c r="I57" s="844"/>
      <c r="J57" s="844"/>
      <c r="K57" s="844"/>
      <c r="L57" s="843">
        <v>20</v>
      </c>
      <c r="M57" s="843"/>
      <c r="N57" s="843"/>
      <c r="O57" s="6"/>
      <c r="P57" s="10"/>
      <c r="U57" s="17">
        <v>1998</v>
      </c>
      <c r="V57" s="20">
        <v>203825</v>
      </c>
      <c r="BA57" s="215">
        <v>2019</v>
      </c>
      <c r="BB57" s="214">
        <v>828116</v>
      </c>
      <c r="BC57" s="49" t="str">
        <f>+H21</f>
        <v>CELQO SAS</v>
      </c>
      <c r="BD57" s="2" t="s">
        <v>70</v>
      </c>
      <c r="BE57" s="2" t="s">
        <v>71</v>
      </c>
    </row>
    <row r="58" spans="1:57" ht="33.75" customHeight="1" thickBot="1">
      <c r="A58" s="814"/>
      <c r="B58" s="814"/>
      <c r="C58" s="844" t="s">
        <v>59</v>
      </c>
      <c r="D58" s="844"/>
      <c r="E58" s="844"/>
      <c r="F58" s="844"/>
      <c r="G58" s="844"/>
      <c r="H58" s="844"/>
      <c r="I58" s="844"/>
      <c r="J58" s="844"/>
      <c r="K58" s="844"/>
      <c r="L58" s="843"/>
      <c r="M58" s="843"/>
      <c r="N58" s="843"/>
      <c r="O58" s="6"/>
      <c r="P58" s="10"/>
      <c r="U58" s="17">
        <v>1997</v>
      </c>
      <c r="V58" s="20">
        <v>172005</v>
      </c>
      <c r="BA58" s="215">
        <v>2019</v>
      </c>
      <c r="BB58" s="214">
        <v>828116</v>
      </c>
      <c r="BC58" s="49" t="str">
        <f>+H22</f>
        <v>EPYPSA SAS</v>
      </c>
      <c r="BD58" s="50">
        <v>45180</v>
      </c>
      <c r="BE58" s="2" t="s">
        <v>71</v>
      </c>
    </row>
    <row r="59" spans="1:57" ht="31.5" customHeight="1" thickBot="1">
      <c r="A59" s="814"/>
      <c r="B59" s="814"/>
      <c r="C59" s="844" t="s">
        <v>60</v>
      </c>
      <c r="D59" s="844"/>
      <c r="E59" s="844"/>
      <c r="F59" s="844"/>
      <c r="G59" s="844"/>
      <c r="H59" s="844"/>
      <c r="I59" s="844"/>
      <c r="J59" s="844"/>
      <c r="K59" s="844"/>
      <c r="L59" s="843"/>
      <c r="M59" s="843"/>
      <c r="N59" s="843"/>
      <c r="O59" s="6"/>
      <c r="P59" s="10"/>
      <c r="U59" s="17">
        <v>1996</v>
      </c>
      <c r="V59" s="20">
        <v>142125</v>
      </c>
      <c r="BA59" s="215">
        <v>2020</v>
      </c>
      <c r="BB59" s="214">
        <v>877803</v>
      </c>
    </row>
    <row r="60" spans="1:57" ht="32.25" customHeight="1" thickBot="1">
      <c r="A60" s="814"/>
      <c r="B60" s="814"/>
      <c r="C60" s="844" t="s">
        <v>61</v>
      </c>
      <c r="D60" s="844"/>
      <c r="E60" s="844"/>
      <c r="F60" s="844"/>
      <c r="G60" s="844"/>
      <c r="H60" s="844"/>
      <c r="I60" s="844"/>
      <c r="J60" s="844"/>
      <c r="K60" s="844"/>
      <c r="L60" s="843"/>
      <c r="M60" s="843"/>
      <c r="N60" s="843"/>
      <c r="O60" s="6"/>
      <c r="P60" s="10"/>
      <c r="U60" s="17">
        <v>1995</v>
      </c>
      <c r="V60" s="20">
        <v>118934</v>
      </c>
      <c r="BA60" s="215">
        <v>2021</v>
      </c>
      <c r="BB60" s="214">
        <v>908526</v>
      </c>
    </row>
    <row r="61" spans="1:57" ht="30" customHeight="1" thickBot="1">
      <c r="A61" s="814" t="s">
        <v>62</v>
      </c>
      <c r="B61" s="814"/>
      <c r="C61" s="844" t="s">
        <v>124</v>
      </c>
      <c r="D61" s="844"/>
      <c r="E61" s="844"/>
      <c r="F61" s="844"/>
      <c r="G61" s="844"/>
      <c r="H61" s="844"/>
      <c r="I61" s="844"/>
      <c r="J61" s="844"/>
      <c r="K61" s="844"/>
      <c r="L61" s="843"/>
      <c r="M61" s="843"/>
      <c r="N61" s="843"/>
      <c r="O61" s="6"/>
      <c r="P61" s="10"/>
      <c r="U61" s="17">
        <v>1994</v>
      </c>
      <c r="V61" s="20">
        <v>98700</v>
      </c>
      <c r="BA61" s="215">
        <v>2022</v>
      </c>
      <c r="BB61" s="214">
        <v>1000000</v>
      </c>
    </row>
    <row r="62" spans="1:57" ht="30.75" thickBot="1">
      <c r="A62" s="219"/>
      <c r="B62" s="220"/>
      <c r="C62" s="219"/>
      <c r="D62" s="219"/>
      <c r="E62" s="219"/>
      <c r="F62" s="219"/>
      <c r="G62" s="219"/>
      <c r="H62" s="218"/>
      <c r="I62" s="218"/>
      <c r="J62" s="218"/>
      <c r="K62" s="217"/>
      <c r="L62" s="216"/>
      <c r="M62" s="216"/>
      <c r="N62" s="216"/>
      <c r="S62" s="8"/>
      <c r="U62" s="17">
        <v>2006</v>
      </c>
      <c r="V62" s="20">
        <v>408000</v>
      </c>
      <c r="BA62" s="215">
        <v>2023</v>
      </c>
      <c r="BB62" s="214">
        <v>1160000</v>
      </c>
    </row>
    <row r="63" spans="1:57" ht="28.5" customHeight="1" thickBot="1">
      <c r="A63" s="831" t="s">
        <v>118</v>
      </c>
      <c r="B63" s="831"/>
      <c r="C63" s="831"/>
      <c r="D63" s="831"/>
      <c r="E63" s="831"/>
      <c r="F63" s="831"/>
      <c r="G63" s="831"/>
      <c r="H63" s="831"/>
      <c r="I63" s="831"/>
      <c r="J63" s="831"/>
      <c r="K63" s="831"/>
      <c r="L63" s="831"/>
      <c r="M63" s="831"/>
      <c r="N63" s="831"/>
      <c r="U63" s="17">
        <v>2005</v>
      </c>
      <c r="V63" s="20">
        <v>381500</v>
      </c>
      <c r="BA63" s="215">
        <v>2024</v>
      </c>
      <c r="BB63" s="214">
        <v>1300000</v>
      </c>
    </row>
    <row r="64" spans="1:57" ht="63.75" customHeight="1" thickBot="1">
      <c r="A64" s="842" t="s">
        <v>114</v>
      </c>
      <c r="B64" s="842"/>
      <c r="C64" s="842"/>
      <c r="D64" s="842"/>
      <c r="E64" s="842"/>
      <c r="F64" s="842"/>
      <c r="G64" s="842"/>
      <c r="H64" s="842"/>
      <c r="I64" s="842"/>
      <c r="J64" s="842"/>
      <c r="K64" s="842"/>
      <c r="L64" s="838" t="s">
        <v>56</v>
      </c>
      <c r="M64" s="838"/>
      <c r="N64" s="838"/>
      <c r="O64" s="9"/>
      <c r="P64" s="10"/>
      <c r="U64" s="17">
        <v>2004</v>
      </c>
      <c r="V64" s="20">
        <v>358000</v>
      </c>
    </row>
    <row r="65" spans="1:22" ht="324" customHeight="1" thickBot="1">
      <c r="A65" s="842"/>
      <c r="B65" s="842"/>
      <c r="C65" s="842"/>
      <c r="D65" s="842"/>
      <c r="E65" s="842"/>
      <c r="F65" s="842"/>
      <c r="G65" s="842"/>
      <c r="H65" s="842"/>
      <c r="I65" s="842"/>
      <c r="J65" s="842"/>
      <c r="K65" s="842"/>
      <c r="L65" s="843">
        <v>1</v>
      </c>
      <c r="M65" s="843"/>
      <c r="N65" s="843"/>
      <c r="O65" s="9"/>
      <c r="P65" s="10"/>
      <c r="U65" s="17">
        <v>2003</v>
      </c>
      <c r="V65" s="20">
        <v>332000</v>
      </c>
    </row>
    <row r="66" spans="1:22" ht="30" customHeight="1" thickBot="1">
      <c r="A66" s="845"/>
      <c r="B66" s="845"/>
      <c r="C66" s="845"/>
      <c r="D66" s="845"/>
      <c r="E66" s="845"/>
      <c r="F66" s="845"/>
      <c r="G66" s="845"/>
      <c r="H66" s="845"/>
      <c r="I66" s="845"/>
      <c r="J66" s="845"/>
      <c r="K66" s="845"/>
      <c r="L66" s="845"/>
      <c r="M66" s="845"/>
      <c r="N66" s="845"/>
      <c r="O66" s="6"/>
      <c r="P66" s="10"/>
      <c r="U66" s="17">
        <v>1993</v>
      </c>
      <c r="V66" s="20">
        <v>81510</v>
      </c>
    </row>
    <row r="67" spans="1:22" ht="30" customHeight="1" thickBot="1">
      <c r="A67" s="831" t="s">
        <v>117</v>
      </c>
      <c r="B67" s="831"/>
      <c r="C67" s="831"/>
      <c r="D67" s="831"/>
      <c r="E67" s="831"/>
      <c r="F67" s="831"/>
      <c r="G67" s="831"/>
      <c r="H67" s="831"/>
      <c r="I67" s="831"/>
      <c r="J67" s="831"/>
      <c r="K67" s="831"/>
      <c r="L67" s="831"/>
      <c r="M67" s="831"/>
      <c r="N67" s="831"/>
      <c r="O67" s="6"/>
      <c r="P67" s="10"/>
      <c r="U67" s="17"/>
      <c r="V67" s="20"/>
    </row>
    <row r="68" spans="1:22" ht="30" customHeight="1" thickBot="1">
      <c r="A68" s="680" t="s">
        <v>115</v>
      </c>
      <c r="B68" s="703"/>
      <c r="C68" s="703"/>
      <c r="D68" s="703"/>
      <c r="E68" s="703"/>
      <c r="F68" s="703"/>
      <c r="G68" s="703"/>
      <c r="H68" s="703"/>
      <c r="I68" s="703"/>
      <c r="J68" s="703"/>
      <c r="K68" s="704"/>
      <c r="L68" s="683">
        <v>0.25</v>
      </c>
      <c r="M68" s="684"/>
      <c r="N68" s="685"/>
      <c r="O68" s="6"/>
      <c r="P68" s="10"/>
      <c r="U68" s="17"/>
      <c r="V68" s="20"/>
    </row>
    <row r="69" spans="1:22" ht="30" customHeight="1" thickBot="1">
      <c r="A69" s="602"/>
      <c r="B69" s="603"/>
      <c r="C69" s="603"/>
      <c r="D69" s="603"/>
      <c r="E69" s="603"/>
      <c r="F69" s="603"/>
      <c r="G69" s="603"/>
      <c r="H69" s="603"/>
      <c r="I69" s="603"/>
      <c r="J69" s="603"/>
      <c r="K69" s="604"/>
      <c r="L69" s="608"/>
      <c r="M69" s="609"/>
      <c r="N69" s="610"/>
      <c r="O69" s="6"/>
      <c r="P69" s="10"/>
      <c r="U69" s="17"/>
      <c r="V69" s="20"/>
    </row>
    <row r="70" spans="1:22" ht="30" customHeight="1" thickBot="1">
      <c r="A70" s="602"/>
      <c r="B70" s="603"/>
      <c r="C70" s="603"/>
      <c r="D70" s="603"/>
      <c r="E70" s="603"/>
      <c r="F70" s="603"/>
      <c r="G70" s="603"/>
      <c r="H70" s="603"/>
      <c r="I70" s="603"/>
      <c r="J70" s="603"/>
      <c r="K70" s="604"/>
      <c r="L70" s="608"/>
      <c r="M70" s="609"/>
      <c r="N70" s="610"/>
      <c r="O70" s="6"/>
      <c r="P70" s="10"/>
      <c r="U70" s="17"/>
      <c r="V70" s="20"/>
    </row>
    <row r="71" spans="1:22" ht="30" customHeight="1" thickBot="1">
      <c r="A71" s="602"/>
      <c r="B71" s="603"/>
      <c r="C71" s="603"/>
      <c r="D71" s="603"/>
      <c r="E71" s="603"/>
      <c r="F71" s="603"/>
      <c r="G71" s="603"/>
      <c r="H71" s="603"/>
      <c r="I71" s="603"/>
      <c r="J71" s="603"/>
      <c r="K71" s="604"/>
      <c r="L71" s="608"/>
      <c r="M71" s="609"/>
      <c r="N71" s="610"/>
      <c r="O71" s="6"/>
      <c r="P71" s="10"/>
      <c r="U71" s="17"/>
      <c r="V71" s="20"/>
    </row>
    <row r="72" spans="1:22" ht="30" customHeight="1" thickBot="1">
      <c r="A72" s="602"/>
      <c r="B72" s="603"/>
      <c r="C72" s="603"/>
      <c r="D72" s="603"/>
      <c r="E72" s="603"/>
      <c r="F72" s="603"/>
      <c r="G72" s="603"/>
      <c r="H72" s="603"/>
      <c r="I72" s="603"/>
      <c r="J72" s="603"/>
      <c r="K72" s="604"/>
      <c r="L72" s="608"/>
      <c r="M72" s="609"/>
      <c r="N72" s="610"/>
      <c r="O72" s="6"/>
      <c r="P72" s="10"/>
      <c r="U72" s="17"/>
      <c r="V72" s="20"/>
    </row>
    <row r="73" spans="1:22" ht="30" customHeight="1" thickBot="1">
      <c r="A73" s="602"/>
      <c r="B73" s="603"/>
      <c r="C73" s="603"/>
      <c r="D73" s="603"/>
      <c r="E73" s="603"/>
      <c r="F73" s="603"/>
      <c r="G73" s="603"/>
      <c r="H73" s="603"/>
      <c r="I73" s="603"/>
      <c r="J73" s="603"/>
      <c r="K73" s="604"/>
      <c r="L73" s="611"/>
      <c r="M73" s="612"/>
      <c r="N73" s="613"/>
      <c r="O73" s="6"/>
      <c r="P73" s="10"/>
      <c r="U73" s="17"/>
      <c r="V73" s="20"/>
    </row>
    <row r="74" spans="1:22" ht="30" customHeight="1" thickBot="1">
      <c r="A74" s="845"/>
      <c r="B74" s="845"/>
      <c r="C74" s="845"/>
      <c r="D74" s="845"/>
      <c r="E74" s="845"/>
      <c r="F74" s="845"/>
      <c r="G74" s="845"/>
      <c r="H74" s="845"/>
      <c r="I74" s="845"/>
      <c r="J74" s="845"/>
      <c r="K74" s="845"/>
      <c r="L74" s="845"/>
      <c r="M74" s="845"/>
      <c r="N74" s="845"/>
      <c r="O74" s="6"/>
      <c r="P74" s="10"/>
      <c r="U74" s="17"/>
      <c r="V74" s="20"/>
    </row>
    <row r="75" spans="1:22" ht="30" customHeight="1" thickBot="1">
      <c r="A75" s="831" t="s">
        <v>67</v>
      </c>
      <c r="B75" s="831"/>
      <c r="C75" s="831"/>
      <c r="D75" s="831"/>
      <c r="E75" s="831"/>
      <c r="F75" s="831"/>
      <c r="G75" s="831"/>
      <c r="H75" s="831"/>
      <c r="I75" s="831"/>
      <c r="J75" s="831"/>
      <c r="K75" s="831"/>
      <c r="L75" s="831"/>
      <c r="M75" s="831"/>
      <c r="N75" s="831"/>
      <c r="O75" s="6"/>
      <c r="P75" s="10"/>
      <c r="U75" s="17"/>
      <c r="V75" s="20"/>
    </row>
    <row r="76" spans="1:22" s="10" customFormat="1" ht="30" customHeight="1" thickBot="1">
      <c r="A76" s="680" t="s">
        <v>116</v>
      </c>
      <c r="B76" s="681"/>
      <c r="C76" s="681"/>
      <c r="D76" s="681"/>
      <c r="E76" s="681"/>
      <c r="F76" s="681"/>
      <c r="G76" s="681"/>
      <c r="H76" s="681"/>
      <c r="I76" s="681"/>
      <c r="J76" s="681"/>
      <c r="K76" s="682"/>
      <c r="L76" s="683">
        <v>0.25</v>
      </c>
      <c r="M76" s="684"/>
      <c r="N76" s="685"/>
      <c r="O76" s="6"/>
      <c r="U76" s="27"/>
      <c r="V76" s="28"/>
    </row>
    <row r="77" spans="1:22" s="10" customFormat="1" ht="30" customHeight="1" thickBot="1">
      <c r="A77" s="627"/>
      <c r="B77" s="628"/>
      <c r="C77" s="628"/>
      <c r="D77" s="628"/>
      <c r="E77" s="628"/>
      <c r="F77" s="628"/>
      <c r="G77" s="628"/>
      <c r="H77" s="628"/>
      <c r="I77" s="628"/>
      <c r="J77" s="628"/>
      <c r="K77" s="629"/>
      <c r="L77" s="608"/>
      <c r="M77" s="609"/>
      <c r="N77" s="610"/>
      <c r="O77" s="6"/>
      <c r="U77" s="27"/>
      <c r="V77" s="28"/>
    </row>
    <row r="78" spans="1:22" s="10" customFormat="1" ht="30" customHeight="1" thickBot="1">
      <c r="A78" s="627"/>
      <c r="B78" s="628"/>
      <c r="C78" s="628"/>
      <c r="D78" s="628"/>
      <c r="E78" s="628"/>
      <c r="F78" s="628"/>
      <c r="G78" s="628"/>
      <c r="H78" s="628"/>
      <c r="I78" s="628"/>
      <c r="J78" s="628"/>
      <c r="K78" s="629"/>
      <c r="L78" s="608"/>
      <c r="M78" s="609"/>
      <c r="N78" s="610"/>
      <c r="O78" s="6"/>
      <c r="U78" s="27"/>
      <c r="V78" s="28"/>
    </row>
    <row r="79" spans="1:22" s="10" customFormat="1" ht="30" customHeight="1" thickBot="1">
      <c r="A79" s="627"/>
      <c r="B79" s="628"/>
      <c r="C79" s="628"/>
      <c r="D79" s="628"/>
      <c r="E79" s="628"/>
      <c r="F79" s="628"/>
      <c r="G79" s="628"/>
      <c r="H79" s="628"/>
      <c r="I79" s="628"/>
      <c r="J79" s="628"/>
      <c r="K79" s="629"/>
      <c r="L79" s="608"/>
      <c r="M79" s="609"/>
      <c r="N79" s="610"/>
      <c r="O79" s="6"/>
      <c r="U79" s="27"/>
      <c r="V79" s="28"/>
    </row>
    <row r="80" spans="1:22" s="10" customFormat="1" ht="30" customHeight="1" thickBot="1">
      <c r="A80" s="627"/>
      <c r="B80" s="628"/>
      <c r="C80" s="628"/>
      <c r="D80" s="628"/>
      <c r="E80" s="628"/>
      <c r="F80" s="628"/>
      <c r="G80" s="628"/>
      <c r="H80" s="628"/>
      <c r="I80" s="628"/>
      <c r="J80" s="628"/>
      <c r="K80" s="629"/>
      <c r="L80" s="608"/>
      <c r="M80" s="609"/>
      <c r="N80" s="610"/>
      <c r="O80" s="6"/>
      <c r="U80" s="27"/>
      <c r="V80" s="28"/>
    </row>
    <row r="81" spans="1:22" s="10" customFormat="1" ht="30" customHeight="1" thickBot="1">
      <c r="A81" s="630"/>
      <c r="B81" s="631"/>
      <c r="C81" s="631"/>
      <c r="D81" s="631"/>
      <c r="E81" s="631"/>
      <c r="F81" s="631"/>
      <c r="G81" s="631"/>
      <c r="H81" s="631"/>
      <c r="I81" s="631"/>
      <c r="J81" s="631"/>
      <c r="K81" s="632"/>
      <c r="L81" s="611"/>
      <c r="M81" s="612"/>
      <c r="N81" s="613"/>
      <c r="O81" s="6"/>
      <c r="U81" s="27"/>
      <c r="V81" s="28"/>
    </row>
    <row r="82" spans="1:22" s="10" customFormat="1" ht="30" customHeight="1" thickBot="1">
      <c r="A82" s="845"/>
      <c r="B82" s="845"/>
      <c r="C82" s="845"/>
      <c r="D82" s="845"/>
      <c r="E82" s="845"/>
      <c r="F82" s="845"/>
      <c r="G82" s="845"/>
      <c r="H82" s="845"/>
      <c r="I82" s="845"/>
      <c r="J82" s="845"/>
      <c r="K82" s="845"/>
      <c r="L82" s="845"/>
      <c r="M82" s="845"/>
      <c r="N82" s="845"/>
      <c r="O82" s="6"/>
      <c r="U82" s="27"/>
      <c r="V82" s="28"/>
    </row>
    <row r="83" spans="1:22" ht="21" thickBot="1">
      <c r="A83" s="846" t="s">
        <v>17</v>
      </c>
      <c r="B83" s="846"/>
      <c r="C83" s="846"/>
      <c r="D83" s="846"/>
      <c r="E83" s="846"/>
      <c r="F83" s="846"/>
      <c r="G83" s="846"/>
      <c r="H83" s="847" t="s">
        <v>6</v>
      </c>
      <c r="I83" s="847"/>
      <c r="J83" s="847"/>
      <c r="K83" s="847"/>
      <c r="L83" s="848">
        <f>+L65+L57+L54+L50+L49+L68+L76</f>
        <v>32.5</v>
      </c>
      <c r="M83" s="848"/>
      <c r="N83" s="848"/>
      <c r="O83" s="6"/>
      <c r="P83" s="10"/>
      <c r="U83" s="17">
        <v>1992</v>
      </c>
      <c r="V83" s="20">
        <v>65190</v>
      </c>
    </row>
    <row r="84" spans="1:22" ht="25.5" customHeight="1" thickBot="1">
      <c r="A84" s="691" t="s">
        <v>66</v>
      </c>
      <c r="B84" s="692"/>
      <c r="C84" s="692"/>
      <c r="D84" s="692"/>
      <c r="E84" s="692"/>
      <c r="F84" s="692"/>
      <c r="G84" s="692"/>
      <c r="H84" s="692"/>
      <c r="I84" s="692"/>
      <c r="J84" s="692"/>
      <c r="K84" s="692"/>
      <c r="L84" s="692"/>
      <c r="M84" s="692"/>
      <c r="N84" s="616"/>
      <c r="O84" s="6"/>
      <c r="P84" s="10"/>
      <c r="U84" s="17">
        <v>1991</v>
      </c>
      <c r="V84" s="20">
        <v>51720</v>
      </c>
    </row>
    <row r="85" spans="1:22" ht="318.75" customHeight="1" thickBot="1">
      <c r="A85" s="660" t="s">
        <v>641</v>
      </c>
      <c r="B85" s="661"/>
      <c r="C85" s="661"/>
      <c r="D85" s="661"/>
      <c r="E85" s="661"/>
      <c r="F85" s="661"/>
      <c r="G85" s="661"/>
      <c r="H85" s="661"/>
      <c r="I85" s="661"/>
      <c r="J85" s="661"/>
      <c r="K85" s="661"/>
      <c r="L85" s="661"/>
      <c r="M85" s="661"/>
      <c r="N85" s="662"/>
      <c r="O85" s="6"/>
      <c r="P85" s="10"/>
      <c r="U85" s="21">
        <v>1990</v>
      </c>
      <c r="V85" s="22">
        <v>41025</v>
      </c>
    </row>
    <row r="86" spans="1:22">
      <c r="A86" s="3"/>
      <c r="C86" s="14"/>
      <c r="O86" s="6"/>
      <c r="P86" s="10"/>
    </row>
    <row r="87" spans="1:22" ht="78" customHeight="1">
      <c r="A87" s="850" t="s">
        <v>81</v>
      </c>
      <c r="B87" s="694"/>
      <c r="C87" s="694"/>
      <c r="D87" s="694"/>
      <c r="E87" s="695"/>
      <c r="F87" s="851"/>
      <c r="G87" s="673"/>
      <c r="H87" s="673"/>
      <c r="I87" s="673"/>
      <c r="J87" s="673"/>
      <c r="K87" s="673"/>
      <c r="L87" s="673"/>
      <c r="M87" s="673"/>
      <c r="N87" s="674"/>
      <c r="O87" s="6"/>
      <c r="P87" s="10"/>
    </row>
    <row r="88" spans="1:22" ht="159" customHeight="1">
      <c r="A88" s="852" t="s">
        <v>123</v>
      </c>
      <c r="B88" s="852"/>
      <c r="C88" s="852"/>
      <c r="D88" s="852"/>
      <c r="E88" s="852"/>
      <c r="F88" s="853" t="s">
        <v>82</v>
      </c>
      <c r="G88" s="853"/>
      <c r="H88" s="853"/>
      <c r="I88" s="853"/>
      <c r="J88" s="853"/>
      <c r="K88" s="853"/>
      <c r="L88" s="853"/>
      <c r="M88" s="853"/>
      <c r="N88" s="853"/>
      <c r="O88" s="6"/>
      <c r="P88" s="10"/>
    </row>
    <row r="89" spans="1:22" ht="213" customHeight="1">
      <c r="A89" s="856"/>
      <c r="B89" s="670"/>
      <c r="C89" s="670"/>
      <c r="D89" s="670"/>
      <c r="E89" s="671"/>
      <c r="F89" s="851"/>
      <c r="G89" s="673"/>
      <c r="H89" s="673"/>
      <c r="I89" s="673"/>
      <c r="J89" s="673"/>
      <c r="K89" s="673"/>
      <c r="L89" s="673"/>
      <c r="M89" s="674"/>
      <c r="N89" s="213" t="s">
        <v>6</v>
      </c>
      <c r="O89" s="6"/>
      <c r="P89" s="10"/>
    </row>
    <row r="90" spans="1:22" ht="156.75" customHeight="1">
      <c r="A90" s="643" t="s">
        <v>83</v>
      </c>
      <c r="B90" s="675"/>
      <c r="C90" s="675"/>
      <c r="D90" s="675"/>
      <c r="E90" s="675"/>
      <c r="F90" s="675"/>
      <c r="G90" s="675"/>
      <c r="H90" s="675"/>
      <c r="I90" s="60"/>
      <c r="J90" s="60"/>
      <c r="K90" s="60"/>
      <c r="L90" s="60"/>
      <c r="M90" s="60"/>
      <c r="N90" s="60"/>
      <c r="O90" s="6"/>
      <c r="P90" s="10"/>
    </row>
    <row r="91" spans="1:22" s="77" customFormat="1" ht="66.75" customHeight="1">
      <c r="A91" s="212"/>
      <c r="B91" s="857" t="s">
        <v>141</v>
      </c>
      <c r="C91" s="677"/>
      <c r="D91" s="678"/>
      <c r="E91" s="211" t="s">
        <v>88</v>
      </c>
      <c r="F91" s="210" t="s">
        <v>89</v>
      </c>
      <c r="G91" s="209" t="s">
        <v>105</v>
      </c>
      <c r="H91" s="202"/>
      <c r="I91" s="648"/>
      <c r="J91" s="648"/>
      <c r="K91" s="648"/>
      <c r="L91" s="648"/>
      <c r="M91" s="648"/>
      <c r="N91" s="648"/>
      <c r="O91" s="76"/>
    </row>
    <row r="92" spans="1:22" ht="46.5" customHeight="1">
      <c r="A92" s="207">
        <v>1</v>
      </c>
      <c r="B92" s="849" t="s">
        <v>136</v>
      </c>
      <c r="C92" s="849"/>
      <c r="D92" s="849"/>
      <c r="E92" s="420">
        <v>16065000</v>
      </c>
      <c r="F92" s="420">
        <v>16065000</v>
      </c>
      <c r="G92" s="205" t="str">
        <f>+IF(F92&gt;E92, "CAUSAL DE RECHAZO M", "CUMPLE")</f>
        <v>CUMPLE</v>
      </c>
      <c r="H92" s="204" t="s">
        <v>6</v>
      </c>
      <c r="O92" s="6"/>
      <c r="P92" s="10"/>
    </row>
    <row r="93" spans="1:22" ht="57.75" customHeight="1">
      <c r="A93" s="207">
        <v>2</v>
      </c>
      <c r="B93" s="849" t="s">
        <v>137</v>
      </c>
      <c r="C93" s="849"/>
      <c r="D93" s="849"/>
      <c r="E93" s="420">
        <v>376740000</v>
      </c>
      <c r="F93" s="420">
        <v>376740000</v>
      </c>
      <c r="G93" s="205" t="str">
        <f>+IF(F93&gt;E93, "CAUSAL DE RECHAZO M", "CUMPLE")</f>
        <v>CUMPLE</v>
      </c>
      <c r="H93" s="204" t="s">
        <v>6</v>
      </c>
      <c r="N93" s="7"/>
      <c r="O93" s="10"/>
      <c r="P93" s="10"/>
    </row>
    <row r="94" spans="1:22" ht="39" customHeight="1">
      <c r="A94" s="207">
        <v>3</v>
      </c>
      <c r="B94" s="849" t="s">
        <v>138</v>
      </c>
      <c r="C94" s="849"/>
      <c r="D94" s="849"/>
      <c r="E94" s="420">
        <v>105000000</v>
      </c>
      <c r="F94" s="420">
        <v>105000000</v>
      </c>
      <c r="G94" s="205" t="str">
        <f>+IF(F94&gt;E94, "CAUSAL DE RECHAZO M", "CUMPLE")</f>
        <v>CUMPLE</v>
      </c>
      <c r="H94" s="204" t="s">
        <v>6</v>
      </c>
    </row>
    <row r="95" spans="1:22" ht="39" customHeight="1">
      <c r="A95" s="207">
        <v>4</v>
      </c>
      <c r="B95" s="649" t="s">
        <v>140</v>
      </c>
      <c r="C95" s="650"/>
      <c r="D95" s="651"/>
      <c r="E95" s="420">
        <v>77258613</v>
      </c>
      <c r="F95" s="420">
        <v>77258613</v>
      </c>
      <c r="G95" s="205" t="str">
        <f>+IF(F95&gt;E95, "CAUSAL DE RECHAZO M", "CUMPLE")</f>
        <v>CUMPLE</v>
      </c>
      <c r="H95" s="204" t="s">
        <v>6</v>
      </c>
    </row>
    <row r="96" spans="1:22" ht="46.5" customHeight="1">
      <c r="A96" s="207">
        <v>5</v>
      </c>
      <c r="B96" s="854" t="s">
        <v>84</v>
      </c>
      <c r="C96" s="854"/>
      <c r="D96" s="854"/>
      <c r="E96" s="421">
        <v>684325699</v>
      </c>
      <c r="F96" s="422">
        <v>684325699</v>
      </c>
      <c r="G96" s="205" t="str">
        <f>+IF(F96&gt;E96, "CAUSAL DE RECHAZO L", "CUMPLE")</f>
        <v>CUMPLE</v>
      </c>
      <c r="H96" s="204" t="s">
        <v>6</v>
      </c>
    </row>
    <row r="97" spans="2:8" ht="99" customHeight="1">
      <c r="E97" s="855" t="s">
        <v>90</v>
      </c>
      <c r="F97" s="855"/>
      <c r="G97" s="855"/>
      <c r="H97" s="204" t="str">
        <f>+IF(OR(H92="NO CUMPLE",H93="NO CUMPLE",H94="NO CUMPLE",H96="NO CUMPLE"), "NO CUMPLE", "CUMPLE")</f>
        <v>CUMPLE</v>
      </c>
    </row>
    <row r="99" spans="2:8" ht="27.75">
      <c r="B99" s="130" t="s">
        <v>139</v>
      </c>
    </row>
    <row r="103" spans="2:8">
      <c r="C103" s="13"/>
    </row>
    <row r="104" spans="2:8">
      <c r="C104" s="13"/>
    </row>
    <row r="106" spans="2:8">
      <c r="C106" s="13"/>
    </row>
    <row r="108" spans="2:8">
      <c r="C108" s="13"/>
    </row>
    <row r="119" ht="4.5" customHeight="1"/>
  </sheetData>
  <mergeCells count="109">
    <mergeCell ref="B93:D93"/>
    <mergeCell ref="B94:D94"/>
    <mergeCell ref="B95:D95"/>
    <mergeCell ref="B96:D96"/>
    <mergeCell ref="E97:G97"/>
    <mergeCell ref="A89:E89"/>
    <mergeCell ref="F89:M89"/>
    <mergeCell ref="A90:H90"/>
    <mergeCell ref="B91:D91"/>
    <mergeCell ref="I91:N91"/>
    <mergeCell ref="A76:K81"/>
    <mergeCell ref="L76:N81"/>
    <mergeCell ref="A82:N82"/>
    <mergeCell ref="A83:G83"/>
    <mergeCell ref="H83:K83"/>
    <mergeCell ref="L83:N83"/>
    <mergeCell ref="B92:D92"/>
    <mergeCell ref="A84:N84"/>
    <mergeCell ref="A85:N85"/>
    <mergeCell ref="A87:E87"/>
    <mergeCell ref="F87:N87"/>
    <mergeCell ref="A88:E88"/>
    <mergeCell ref="F88:N88"/>
    <mergeCell ref="A64:K65"/>
    <mergeCell ref="L64:N64"/>
    <mergeCell ref="L65:N65"/>
    <mergeCell ref="A66:N66"/>
    <mergeCell ref="A67:N67"/>
    <mergeCell ref="A68:K73"/>
    <mergeCell ref="L68:N73"/>
    <mergeCell ref="A74:N74"/>
    <mergeCell ref="A75:N75"/>
    <mergeCell ref="A57:B60"/>
    <mergeCell ref="C57:K57"/>
    <mergeCell ref="L57:N61"/>
    <mergeCell ref="C58:K58"/>
    <mergeCell ref="C59:K59"/>
    <mergeCell ref="C60:K60"/>
    <mergeCell ref="A61:B61"/>
    <mergeCell ref="C61:K61"/>
    <mergeCell ref="A63:N63"/>
    <mergeCell ref="A49:K49"/>
    <mergeCell ref="L49:N49"/>
    <mergeCell ref="A50:K50"/>
    <mergeCell ref="L50:N50"/>
    <mergeCell ref="A52:N52"/>
    <mergeCell ref="A53:K54"/>
    <mergeCell ref="L53:N53"/>
    <mergeCell ref="L54:N54"/>
    <mergeCell ref="A56:N56"/>
    <mergeCell ref="A41:B41"/>
    <mergeCell ref="D41:E41"/>
    <mergeCell ref="A43:N43"/>
    <mergeCell ref="A44:K44"/>
    <mergeCell ref="L44:N44"/>
    <mergeCell ref="A45:K45"/>
    <mergeCell ref="L45:N45"/>
    <mergeCell ref="A47:N47"/>
    <mergeCell ref="A48:K48"/>
    <mergeCell ref="L48:N48"/>
    <mergeCell ref="A39:D40"/>
    <mergeCell ref="E39:L39"/>
    <mergeCell ref="M39:N39"/>
    <mergeCell ref="E40:L40"/>
    <mergeCell ref="M40:N40"/>
    <mergeCell ref="B27:G27"/>
    <mergeCell ref="H27:I27"/>
    <mergeCell ref="J27:K27"/>
    <mergeCell ref="L27:N27"/>
    <mergeCell ref="A29:N29"/>
    <mergeCell ref="A31:G31"/>
    <mergeCell ref="H31:N31"/>
    <mergeCell ref="T31:T32"/>
    <mergeCell ref="A13:G13"/>
    <mergeCell ref="A14:G14"/>
    <mergeCell ref="A15:G15"/>
    <mergeCell ref="A16:G16"/>
    <mergeCell ref="A18:N18"/>
    <mergeCell ref="A19:A26"/>
    <mergeCell ref="B19:G26"/>
    <mergeCell ref="A30:N30"/>
    <mergeCell ref="O26:T26"/>
    <mergeCell ref="K20:M20"/>
    <mergeCell ref="H21:I21"/>
    <mergeCell ref="K21:M21"/>
    <mergeCell ref="H22:I22"/>
    <mergeCell ref="K22:M22"/>
    <mergeCell ref="H23:I23"/>
    <mergeCell ref="K23:M23"/>
    <mergeCell ref="A10:G10"/>
    <mergeCell ref="A11:G11"/>
    <mergeCell ref="A12:G12"/>
    <mergeCell ref="H19:J19"/>
    <mergeCell ref="K19:N19"/>
    <mergeCell ref="H20:I20"/>
    <mergeCell ref="H24:I24"/>
    <mergeCell ref="K24:M26"/>
    <mergeCell ref="N24:N26"/>
    <mergeCell ref="H25:I25"/>
    <mergeCell ref="H26:I26"/>
    <mergeCell ref="A1:N1"/>
    <mergeCell ref="A2:N2"/>
    <mergeCell ref="A3:N3"/>
    <mergeCell ref="A4:G4"/>
    <mergeCell ref="A5:G5"/>
    <mergeCell ref="A6:G6"/>
    <mergeCell ref="A7:G7"/>
    <mergeCell ref="A8:G8"/>
    <mergeCell ref="A9:G9"/>
  </mergeCells>
  <conditionalFormatting sqref="H83:K83">
    <cfRule type="containsText" dxfId="94" priority="66" operator="containsText" text="SUBSANAR">
      <formula>NOT(ISERROR(SEARCH("SUBSANAR",H83)))</formula>
    </cfRule>
  </conditionalFormatting>
  <conditionalFormatting sqref="H83:L83 N42:O42 H4:H16 O43">
    <cfRule type="cellIs" dxfId="93" priority="78" operator="equal">
      <formula>"NO CUMPLE"</formula>
    </cfRule>
    <cfRule type="cellIs" dxfId="92" priority="79" operator="equal">
      <formula>"CUMPLE"</formula>
    </cfRule>
    <cfRule type="cellIs" dxfId="91" priority="80" operator="equal">
      <formula>100</formula>
    </cfRule>
  </conditionalFormatting>
  <conditionalFormatting sqref="L45">
    <cfRule type="cellIs" dxfId="90" priority="84" operator="equal">
      <formula>"NO CUMPLE"</formula>
    </cfRule>
    <cfRule type="cellIs" dxfId="89" priority="85" operator="equal">
      <formula>"CUMPLE"</formula>
    </cfRule>
    <cfRule type="cellIs" dxfId="88" priority="86" operator="equal">
      <formula>100</formula>
    </cfRule>
  </conditionalFormatting>
  <conditionalFormatting sqref="L49:L50">
    <cfRule type="cellIs" dxfId="87" priority="90" operator="equal">
      <formula>"NO CUMPLE"</formula>
    </cfRule>
    <cfRule type="cellIs" dxfId="86" priority="91" operator="equal">
      <formula>"CUMPLE"</formula>
    </cfRule>
    <cfRule type="cellIs" dxfId="85" priority="92" operator="equal">
      <formula>100</formula>
    </cfRule>
  </conditionalFormatting>
  <conditionalFormatting sqref="L54">
    <cfRule type="cellIs" dxfId="84" priority="70" operator="equal">
      <formula>"NO CUMPLE"</formula>
    </cfRule>
    <cfRule type="cellIs" dxfId="83" priority="71" operator="equal">
      <formula>"CUMPLE"</formula>
    </cfRule>
    <cfRule type="cellIs" dxfId="82" priority="72" operator="equal">
      <formula>100</formula>
    </cfRule>
  </conditionalFormatting>
  <conditionalFormatting sqref="L57">
    <cfRule type="cellIs" dxfId="81" priority="81" operator="equal">
      <formula>"NO CUMPLE"</formula>
    </cfRule>
    <cfRule type="cellIs" dxfId="80" priority="82" operator="equal">
      <formula>"CUMPLE"</formula>
    </cfRule>
    <cfRule type="cellIs" dxfId="79" priority="83" operator="equal">
      <formula>100</formula>
    </cfRule>
  </conditionalFormatting>
  <conditionalFormatting sqref="L65">
    <cfRule type="cellIs" dxfId="78" priority="67" operator="equal">
      <formula>"NO CUMPLE"</formula>
    </cfRule>
    <cfRule type="cellIs" dxfId="77" priority="68" operator="equal">
      <formula>"CUMPLE"</formula>
    </cfRule>
    <cfRule type="cellIs" dxfId="76" priority="69" operator="equal">
      <formula>100</formula>
    </cfRule>
  </conditionalFormatting>
  <conditionalFormatting sqref="N21:N23">
    <cfRule type="cellIs" dxfId="75" priority="73" operator="equal">
      <formula>"NO"</formula>
    </cfRule>
    <cfRule type="cellIs" dxfId="74" priority="74" operator="equal">
      <formula>"SI"</formula>
    </cfRule>
  </conditionalFormatting>
  <conditionalFormatting sqref="N24">
    <cfRule type="cellIs" dxfId="73" priority="75" operator="equal">
      <formula>"NO CUMPLE"</formula>
    </cfRule>
    <cfRule type="cellIs" dxfId="72" priority="76" operator="equal">
      <formula>"CUMPLE"</formula>
    </cfRule>
    <cfRule type="cellIs" dxfId="71" priority="77" operator="equal">
      <formula>100</formula>
    </cfRule>
  </conditionalFormatting>
  <conditionalFormatting sqref="N40">
    <cfRule type="cellIs" dxfId="70" priority="96" operator="equal">
      <formula>"NO CUMPLE"</formula>
    </cfRule>
    <cfRule type="cellIs" dxfId="69" priority="97" operator="equal">
      <formula>"CUMPLE"</formula>
    </cfRule>
    <cfRule type="cellIs" dxfId="68" priority="98" operator="equal">
      <formula>100</formula>
    </cfRule>
  </conditionalFormatting>
  <conditionalFormatting sqref="N46:O46">
    <cfRule type="cellIs" dxfId="67" priority="93" operator="equal">
      <formula>"NO CUMPLE"</formula>
    </cfRule>
    <cfRule type="cellIs" dxfId="66" priority="94" operator="equal">
      <formula>"CUMPLE"</formula>
    </cfRule>
    <cfRule type="cellIs" dxfId="65" priority="95" operator="equal">
      <formula>100</formula>
    </cfRule>
  </conditionalFormatting>
  <conditionalFormatting sqref="O49:O50">
    <cfRule type="cellIs" dxfId="64" priority="87" operator="equal">
      <formula>"NO CUMPLE"</formula>
    </cfRule>
    <cfRule type="cellIs" dxfId="63" priority="88" operator="equal">
      <formula>"CUMPLE"</formula>
    </cfRule>
    <cfRule type="cellIs" dxfId="62" priority="89" operator="equal">
      <formula>100</formula>
    </cfRule>
  </conditionalFormatting>
  <conditionalFormatting sqref="I33:J36">
    <cfRule type="cellIs" dxfId="61" priority="65" stopIfTrue="1" operator="greaterThan">
      <formula>0</formula>
    </cfRule>
  </conditionalFormatting>
  <conditionalFormatting sqref="N89">
    <cfRule type="cellIs" dxfId="60" priority="62" operator="equal">
      <formula>"NO CUMPLE"</formula>
    </cfRule>
    <cfRule type="cellIs" dxfId="59" priority="63" operator="equal">
      <formula>"CUMPLE"</formula>
    </cfRule>
    <cfRule type="cellIs" dxfId="58" priority="64" operator="equal">
      <formula>100</formula>
    </cfRule>
  </conditionalFormatting>
  <conditionalFormatting sqref="H92:H96">
    <cfRule type="cellIs" dxfId="57" priority="59" operator="equal">
      <formula>"NO CUMPLE"</formula>
    </cfRule>
    <cfRule type="cellIs" dxfId="56" priority="60" operator="equal">
      <formula>"CUMPLE"</formula>
    </cfRule>
    <cfRule type="cellIs" dxfId="55" priority="61" operator="equal">
      <formula>100</formula>
    </cfRule>
  </conditionalFormatting>
  <conditionalFormatting sqref="H97">
    <cfRule type="cellIs" dxfId="54" priority="56" operator="equal">
      <formula>"NO CUMPLE"</formula>
    </cfRule>
    <cfRule type="cellIs" dxfId="53" priority="57" operator="equal">
      <formula>"CUMPLE"</formula>
    </cfRule>
    <cfRule type="cellIs" dxfId="52" priority="58" operator="equal">
      <formula>100</formula>
    </cfRule>
  </conditionalFormatting>
  <conditionalFormatting sqref="G92:G96">
    <cfRule type="cellIs" dxfId="51" priority="55" operator="equal">
      <formula>"CAUSAL DE RECHAZO L"</formula>
    </cfRule>
  </conditionalFormatting>
  <conditionalFormatting sqref="H6">
    <cfRule type="cellIs" dxfId="50" priority="52" operator="equal">
      <formula>"NO CUMPLE"</formula>
    </cfRule>
    <cfRule type="cellIs" dxfId="49" priority="53" operator="equal">
      <formula>"CUMPLE"</formula>
    </cfRule>
    <cfRule type="cellIs" dxfId="48" priority="54" operator="equal">
      <formula>100</formula>
    </cfRule>
  </conditionalFormatting>
  <conditionalFormatting sqref="G33">
    <cfRule type="cellIs" dxfId="47" priority="49" operator="equal">
      <formula>"NO CUMPLE"</formula>
    </cfRule>
    <cfRule type="cellIs" dxfId="46" priority="50" operator="equal">
      <formula>"CUMPLE"</formula>
    </cfRule>
    <cfRule type="cellIs" dxfId="45" priority="51" operator="equal">
      <formula>100</formula>
    </cfRule>
  </conditionalFormatting>
  <conditionalFormatting sqref="G34">
    <cfRule type="cellIs" dxfId="44" priority="46" operator="equal">
      <formula>"NO CUMPLE"</formula>
    </cfRule>
    <cfRule type="cellIs" dxfId="43" priority="47" operator="equal">
      <formula>"CUMPLE"</formula>
    </cfRule>
    <cfRule type="cellIs" dxfId="42" priority="48" operator="equal">
      <formula>100</formula>
    </cfRule>
  </conditionalFormatting>
  <conditionalFormatting sqref="G36:G38">
    <cfRule type="cellIs" dxfId="41" priority="43" operator="equal">
      <formula>"NO CUMPLE"</formula>
    </cfRule>
    <cfRule type="cellIs" dxfId="40" priority="44" operator="equal">
      <formula>"CUMPLE"</formula>
    </cfRule>
    <cfRule type="cellIs" dxfId="39" priority="45" operator="equal">
      <formula>100</formula>
    </cfRule>
  </conditionalFormatting>
  <conditionalFormatting sqref="F33">
    <cfRule type="cellIs" dxfId="38" priority="40" operator="equal">
      <formula>"NO CUMPLE"</formula>
    </cfRule>
    <cfRule type="cellIs" dxfId="37" priority="41" operator="equal">
      <formula>"CUMPLE"</formula>
    </cfRule>
    <cfRule type="cellIs" dxfId="36" priority="42" operator="equal">
      <formula>100</formula>
    </cfRule>
  </conditionalFormatting>
  <conditionalFormatting sqref="F34">
    <cfRule type="cellIs" dxfId="35" priority="37" operator="equal">
      <formula>"NO CUMPLE"</formula>
    </cfRule>
    <cfRule type="cellIs" dxfId="34" priority="38" operator="equal">
      <formula>"CUMPLE"</formula>
    </cfRule>
    <cfRule type="cellIs" dxfId="33" priority="39" operator="equal">
      <formula>100</formula>
    </cfRule>
  </conditionalFormatting>
  <conditionalFormatting sqref="F36:F38">
    <cfRule type="cellIs" dxfId="32" priority="34" operator="equal">
      <formula>"NO CUMPLE"</formula>
    </cfRule>
    <cfRule type="cellIs" dxfId="31" priority="35" operator="equal">
      <formula>"CUMPLE"</formula>
    </cfRule>
    <cfRule type="cellIs" dxfId="30" priority="36" operator="equal">
      <formula>100</formula>
    </cfRule>
  </conditionalFormatting>
  <conditionalFormatting sqref="F41">
    <cfRule type="cellIs" dxfId="29" priority="31" operator="equal">
      <formula>"NO CUMPLE"</formula>
    </cfRule>
    <cfRule type="cellIs" dxfId="28" priority="32" operator="equal">
      <formula>"CUMPLE"</formula>
    </cfRule>
    <cfRule type="cellIs" dxfId="27" priority="33" operator="equal">
      <formula>100</formula>
    </cfRule>
  </conditionalFormatting>
  <conditionalFormatting sqref="N33">
    <cfRule type="cellIs" dxfId="26" priority="28" operator="equal">
      <formula>"NO CUMPLE"</formula>
    </cfRule>
    <cfRule type="cellIs" dxfId="25" priority="29" operator="equal">
      <formula>"CUMPLE"</formula>
    </cfRule>
    <cfRule type="cellIs" dxfId="24" priority="30" operator="equal">
      <formula>100</formula>
    </cfRule>
  </conditionalFormatting>
  <conditionalFormatting sqref="N34:N35">
    <cfRule type="cellIs" dxfId="23" priority="25" operator="equal">
      <formula>"NO CUMPLE"</formula>
    </cfRule>
    <cfRule type="cellIs" dxfId="22" priority="26" operator="equal">
      <formula>"CUMPLE"</formula>
    </cfRule>
    <cfRule type="cellIs" dxfId="21" priority="27" operator="equal">
      <formula>100</formula>
    </cfRule>
  </conditionalFormatting>
  <conditionalFormatting sqref="N36 N38">
    <cfRule type="cellIs" dxfId="20" priority="22" operator="equal">
      <formula>"NO CUMPLE"</formula>
    </cfRule>
    <cfRule type="cellIs" dxfId="19" priority="23" operator="equal">
      <formula>"CUMPLE"</formula>
    </cfRule>
    <cfRule type="cellIs" dxfId="18" priority="24" operator="equal">
      <formula>100</formula>
    </cfRule>
  </conditionalFormatting>
  <conditionalFormatting sqref="N37">
    <cfRule type="cellIs" dxfId="17" priority="19" operator="equal">
      <formula>"NO CUMPLE"</formula>
    </cfRule>
    <cfRule type="cellIs" dxfId="16" priority="20" operator="equal">
      <formula>"CUMPLE"</formula>
    </cfRule>
    <cfRule type="cellIs" dxfId="15" priority="21" operator="equal">
      <formula>100</formula>
    </cfRule>
  </conditionalFormatting>
  <conditionalFormatting sqref="G41">
    <cfRule type="cellIs" dxfId="14" priority="13" operator="equal">
      <formula>"NO CUMPLE"</formula>
    </cfRule>
    <cfRule type="cellIs" dxfId="13" priority="14" operator="equal">
      <formula>"CUMPLE"</formula>
    </cfRule>
    <cfRule type="cellIs" dxfId="12" priority="15" operator="equal">
      <formula>100</formula>
    </cfRule>
  </conditionalFormatting>
  <conditionalFormatting sqref="G35">
    <cfRule type="cellIs" dxfId="11" priority="10" operator="equal">
      <formula>"NO CUMPLE"</formula>
    </cfRule>
    <cfRule type="cellIs" dxfId="10" priority="11" operator="equal">
      <formula>"CUMPLE"</formula>
    </cfRule>
    <cfRule type="cellIs" dxfId="9" priority="12" operator="equal">
      <formula>100</formula>
    </cfRule>
  </conditionalFormatting>
  <conditionalFormatting sqref="F35">
    <cfRule type="cellIs" dxfId="8" priority="7" operator="equal">
      <formula>"NO CUMPLE"</formula>
    </cfRule>
    <cfRule type="cellIs" dxfId="7" priority="8" operator="equal">
      <formula>"CUMPLE"</formula>
    </cfRule>
    <cfRule type="cellIs" dxfId="6" priority="9" operator="equal">
      <formula>100</formula>
    </cfRule>
  </conditionalFormatting>
  <conditionalFormatting sqref="BA35">
    <cfRule type="cellIs" dxfId="5" priority="4" operator="equal">
      <formula>"NO CUMPLE"</formula>
    </cfRule>
    <cfRule type="cellIs" dxfId="4" priority="5" operator="equal">
      <formula>"CUMPLE"</formula>
    </cfRule>
    <cfRule type="cellIs" dxfId="3" priority="6" operator="equal">
      <formula>100</formula>
    </cfRule>
  </conditionalFormatting>
  <conditionalFormatting sqref="N41">
    <cfRule type="cellIs" dxfId="2" priority="1" operator="equal">
      <formula>"NO CUMPLE"</formula>
    </cfRule>
    <cfRule type="cellIs" dxfId="1" priority="2" operator="equal">
      <formula>"CUMPLE"</formula>
    </cfRule>
    <cfRule type="cellIs" dxfId="0" priority="3" operator="equal">
      <formula>100</formula>
    </cfRule>
  </conditionalFormatting>
  <dataValidations count="10">
    <dataValidation type="list" allowBlank="1" showInputMessage="1" showErrorMessage="1" error="SELECCIONE A QUIEN CORRESPONDE ESTA EXPERIENCIA (INTEGRANTE)_x000a_" sqref="H33:H38" xr:uid="{00000000-0002-0000-3100-000000000000}">
      <formula1>$V$21:$V$25</formula1>
    </dataValidation>
    <dataValidation type="list" allowBlank="1" showInputMessage="1" showErrorMessage="1" sqref="N21:N23" xr:uid="{00000000-0002-0000-3100-000001000000}">
      <formula1>$R$2:$R$3</formula1>
    </dataValidation>
    <dataValidation type="list" allowBlank="1" showInputMessage="1" showErrorMessage="1" error="debe ser.. CUMPLE O NO CUMPLE" sqref="L45" xr:uid="{00000000-0002-0000-3100-000002000000}">
      <formula1>$Q$2:$Q$3</formula1>
    </dataValidation>
    <dataValidation type="list" allowBlank="1" showInputMessage="1" showErrorMessage="1" sqref="L49:L50" xr:uid="{00000000-0002-0000-3100-000003000000}">
      <formula1>$Q$19:$Q$21</formula1>
    </dataValidation>
    <dataValidation type="list" allowBlank="1" showInputMessage="1" showErrorMessage="1" error="SELECCIONE EL PRESUPUESTO A EVALUAR, EN LA LISTA DESPEGABLE._x000a_" sqref="H28:J28" xr:uid="{00000000-0002-0000-3100-000004000000}">
      <formula1>$A$86:$A$96</formula1>
    </dataValidation>
    <dataValidation type="list" allowBlank="1" showInputMessage="1" showErrorMessage="1" sqref="L57" xr:uid="{00000000-0002-0000-3100-000005000000}">
      <formula1>$U$1:$U$3</formula1>
    </dataValidation>
    <dataValidation type="list" allowBlank="1" showInputMessage="1" showErrorMessage="1" sqref="U1:U2" xr:uid="{00000000-0002-0000-3100-000006000000}">
      <formula1>$U$1:$U$2</formula1>
    </dataValidation>
    <dataValidation type="list" allowBlank="1" showInputMessage="1" showErrorMessage="1" sqref="N46 N24 H92:H97 N89 H4:H16 F33:G38 N33:N38 BA35" xr:uid="{00000000-0002-0000-3100-000007000000}">
      <formula1>$Q$2:$Q$3</formula1>
    </dataValidation>
    <dataValidation type="list" allowBlank="1" showInputMessage="1" showErrorMessage="1" sqref="L54:N54 L65:N65" xr:uid="{00000000-0002-0000-3100-000008000000}">
      <formula1>$T$1:$T$3</formula1>
    </dataValidation>
    <dataValidation type="list" allowBlank="1" showInputMessage="1" showErrorMessage="1" sqref="H83:K83" xr:uid="{00000000-0002-0000-3100-000009000000}">
      <formula1>$Q$23:$Q$25</formula1>
    </dataValidation>
  </dataValidations>
  <pageMargins left="0.7" right="0.7" top="0.75" bottom="0.75" header="0.3" footer="0.3"/>
  <pageSetup scale="11"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3354664596AB8409F40A23252473DD3" ma:contentTypeVersion="16" ma:contentTypeDescription="Create a new document." ma:contentTypeScope="" ma:versionID="74d1c52165edc086a92ad9e9f54dd742">
  <xsd:schema xmlns:xsd="http://www.w3.org/2001/XMLSchema" xmlns:xs="http://www.w3.org/2001/XMLSchema" xmlns:p="http://schemas.microsoft.com/office/2006/metadata/properties" xmlns:ns3="8baa72a1-38f6-41eb-92f7-42303f1ba29f" xmlns:ns4="bcee75c2-c64b-483a-a2c5-247baa1a9185" targetNamespace="http://schemas.microsoft.com/office/2006/metadata/properties" ma:root="true" ma:fieldsID="3d81d8820740fc21b2c0900a76d68e5f" ns3:_="" ns4:_="">
    <xsd:import namespace="8baa72a1-38f6-41eb-92f7-42303f1ba29f"/>
    <xsd:import namespace="bcee75c2-c64b-483a-a2c5-247baa1a918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GenerationTime" minOccurs="0"/>
                <xsd:element ref="ns4:MediaServiceEventHashCode" minOccurs="0"/>
                <xsd:element ref="ns4:MediaLengthInSeconds" minOccurs="0"/>
                <xsd:element ref="ns4:MediaServiceAutoKeyPoints" minOccurs="0"/>
                <xsd:element ref="ns4:MediaServiceKeyPoints" minOccurs="0"/>
                <xsd:element ref="ns4:_activity"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aa72a1-38f6-41eb-92f7-42303f1ba29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cee75c2-c64b-483a-a2c5-247baa1a918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_activity" ma:index="22" nillable="true" ma:displayName="_activity" ma:hidden="true" ma:internalName="_activity">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bcee75c2-c64b-483a-a2c5-247baa1a9185" xsi:nil="true"/>
  </documentManagement>
</p:properties>
</file>

<file path=customXml/itemProps1.xml><?xml version="1.0" encoding="utf-8"?>
<ds:datastoreItem xmlns:ds="http://schemas.openxmlformats.org/officeDocument/2006/customXml" ds:itemID="{73A0EAF0-CC03-4CBA-B0F2-AE0EB01787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aa72a1-38f6-41eb-92f7-42303f1ba29f"/>
    <ds:schemaRef ds:uri="bcee75c2-c64b-483a-a2c5-247baa1a91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390865E-2C58-4ACD-A4E4-D564F6F24103}">
  <ds:schemaRefs>
    <ds:schemaRef ds:uri="http://schemas.microsoft.com/sharepoint/v3/contenttype/forms"/>
  </ds:schemaRefs>
</ds:datastoreItem>
</file>

<file path=customXml/itemProps3.xml><?xml version="1.0" encoding="utf-8"?>
<ds:datastoreItem xmlns:ds="http://schemas.openxmlformats.org/officeDocument/2006/customXml" ds:itemID="{88635F63-8661-4C37-A44C-DBFE9AFE696A}">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bcee75c2-c64b-483a-a2c5-247baa1a9185"/>
    <ds:schemaRef ds:uri="http://purl.org/dc/elements/1.1/"/>
    <ds:schemaRef ds:uri="8baa72a1-38f6-41eb-92f7-42303f1ba29f"/>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50</vt:i4>
      </vt:variant>
      <vt:variant>
        <vt:lpstr>Rangos con nombre</vt:lpstr>
      </vt:variant>
      <vt:variant>
        <vt:i4>9</vt:i4>
      </vt:variant>
    </vt:vector>
  </HeadingPairs>
  <TitlesOfParts>
    <vt:vector size="59" baseType="lpstr">
      <vt:lpstr>Datos</vt:lpstr>
      <vt:lpstr>Mediana absoluto</vt:lpstr>
      <vt:lpstr>RESUMEN</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'41'!Área_de_impresión</vt:lpstr>
      <vt:lpstr>'42'!Área_de_impresión</vt:lpstr>
      <vt:lpstr>'43'!Área_de_impresión</vt:lpstr>
      <vt:lpstr>'44'!Área_de_impresión</vt:lpstr>
      <vt:lpstr>'45'!Área_de_impresión</vt:lpstr>
      <vt:lpstr>'46'!Área_de_impresión</vt:lpstr>
      <vt:lpstr>'47'!Área_de_impresión</vt:lpstr>
      <vt:lpstr>RESUMEN!Área_de_impresión</vt:lpstr>
      <vt:lpstr>RESUMEN!Títulos_a_imprimir</vt:lpstr>
    </vt:vector>
  </TitlesOfParts>
  <Manager/>
  <Company>U. A. E. de aeronáutica Civil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DIAA;MIKE STEVEN DELGADO;Ing Mike Delgado;MIKE DELGADO</dc:creator>
  <cp:keywords/>
  <dc:description/>
  <cp:lastModifiedBy>Lina Marcela Davila Estrada</cp:lastModifiedBy>
  <cp:revision/>
  <cp:lastPrinted>2024-04-22T23:08:46Z</cp:lastPrinted>
  <dcterms:created xsi:type="dcterms:W3CDTF">2014-07-14T21:38:45Z</dcterms:created>
  <dcterms:modified xsi:type="dcterms:W3CDTF">2024-06-25T18:39:05Z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0x010100E3354664596AB8409F40A23252473DD3</vt:lpwstr>
  </property>
</Properties>
</file>