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sena4-my.sharepoint.com/personal/gsalcedod_sena_edu_co/Documents/2024/2024/2. BYS/014. Materiales de Dep. y Tur/Apertura/CO1_RANL_6787412_20240704203109/"/>
    </mc:Choice>
  </mc:AlternateContent>
  <xr:revisionPtr revIDLastSave="0" documentId="8_{F5888928-00E8-DA46-A245-8D859A95E91C}" xr6:coauthVersionLast="45" xr6:coauthVersionMax="47" xr10:uidLastSave="{00000000-0000-0000-0000-000000000000}"/>
  <bookViews>
    <workbookView xWindow="-120" yWindow="-120" windowWidth="29040" windowHeight="15840" xr2:uid="{00000000-000D-0000-FFFF-FFFF00000000}"/>
  </bookViews>
  <sheets>
    <sheet name="BIENES Y SERVICIOS" sheetId="1" r:id="rId1"/>
  </sheets>
  <definedNames>
    <definedName name="_xlnm.Print_Area" localSheetId="0">'BIENES Y SERVICIOS'!$A$1:$L$16</definedName>
    <definedName name="OLE_LINK1" localSheetId="0">'BIENES Y SERVICIOS'!#REF!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8" i="1" l="1"/>
  <c r="K11" i="1"/>
  <c r="I11" i="1" s="1"/>
  <c r="J11" i="1" s="1"/>
  <c r="L11" i="1" s="1"/>
  <c r="K8" i="1"/>
  <c r="I8" i="1" s="1"/>
  <c r="J8" i="1" s="1"/>
  <c r="K7" i="1"/>
  <c r="K6" i="1"/>
  <c r="K36" i="1"/>
  <c r="I36" i="1"/>
  <c r="J36" i="1" s="1"/>
  <c r="L36" i="1" s="1"/>
  <c r="K35" i="1"/>
  <c r="K31" i="1"/>
  <c r="I31" i="1" s="1"/>
  <c r="J31" i="1" s="1"/>
  <c r="L31" i="1" s="1"/>
  <c r="K30" i="1"/>
  <c r="K12" i="1"/>
  <c r="I35" i="1"/>
  <c r="J35" i="1" s="1"/>
  <c r="L35" i="1" s="1"/>
  <c r="I37" i="1"/>
  <c r="J37" i="1" s="1"/>
  <c r="I12" i="1"/>
  <c r="J12" i="1" s="1"/>
  <c r="L12" i="1" s="1"/>
  <c r="I13" i="1"/>
  <c r="J13" i="1" s="1"/>
  <c r="I14" i="1"/>
  <c r="J14" i="1" s="1"/>
  <c r="L14" i="1" s="1"/>
  <c r="I15" i="1"/>
  <c r="J15" i="1" s="1"/>
  <c r="L15" i="1" s="1"/>
  <c r="I16" i="1"/>
  <c r="I17" i="1"/>
  <c r="J17" i="1" s="1"/>
  <c r="I18" i="1"/>
  <c r="J18" i="1" s="1"/>
  <c r="L18" i="1" s="1"/>
  <c r="I19" i="1"/>
  <c r="J19" i="1" s="1"/>
  <c r="I20" i="1"/>
  <c r="J20" i="1" s="1"/>
  <c r="L20" i="1" s="1"/>
  <c r="I21" i="1"/>
  <c r="J21" i="1" s="1"/>
  <c r="I22" i="1"/>
  <c r="J22" i="1" s="1"/>
  <c r="L22" i="1" s="1"/>
  <c r="I23" i="1"/>
  <c r="I24" i="1"/>
  <c r="I25" i="1"/>
  <c r="I26" i="1"/>
  <c r="J26" i="1" s="1"/>
  <c r="L26" i="1" s="1"/>
  <c r="I27" i="1"/>
  <c r="I28" i="1"/>
  <c r="J28" i="1" s="1"/>
  <c r="I29" i="1"/>
  <c r="I30" i="1"/>
  <c r="J30" i="1" s="1"/>
  <c r="L30" i="1" s="1"/>
  <c r="I32" i="1"/>
  <c r="I33" i="1"/>
  <c r="I9" i="1"/>
  <c r="I10" i="1"/>
  <c r="J10" i="1" s="1"/>
  <c r="L10" i="1" s="1"/>
  <c r="K37" i="1"/>
  <c r="K10" i="1"/>
  <c r="K13" i="1"/>
  <c r="K14" i="1"/>
  <c r="K15" i="1"/>
  <c r="K16" i="1"/>
  <c r="K17" i="1"/>
  <c r="K18" i="1"/>
  <c r="K19" i="1"/>
  <c r="K20" i="1"/>
  <c r="K21" i="1"/>
  <c r="K22" i="1"/>
  <c r="K23" i="1"/>
  <c r="K24" i="1"/>
  <c r="K25" i="1"/>
  <c r="K26" i="1"/>
  <c r="K27" i="1"/>
  <c r="K29" i="1"/>
  <c r="K32" i="1"/>
  <c r="K33" i="1"/>
  <c r="K9" i="1"/>
  <c r="L4" i="1"/>
  <c r="M5" i="1"/>
  <c r="K4" i="1"/>
  <c r="I7" i="1"/>
  <c r="I6" i="1"/>
  <c r="J6" i="1" s="1"/>
  <c r="M6" i="1"/>
  <c r="J7" i="1"/>
  <c r="J9" i="1"/>
  <c r="J16" i="1"/>
  <c r="L16" i="1" s="1"/>
  <c r="L19" i="1"/>
  <c r="J23" i="1"/>
  <c r="L23" i="1" s="1"/>
  <c r="J24" i="1"/>
  <c r="L24" i="1" s="1"/>
  <c r="J25" i="1"/>
  <c r="J27" i="1"/>
  <c r="L27" i="1" s="1"/>
  <c r="L28" i="1"/>
  <c r="J29" i="1"/>
  <c r="J32" i="1"/>
  <c r="L32" i="1" s="1"/>
  <c r="J33" i="1"/>
  <c r="J4" i="1"/>
  <c r="L37" i="1" l="1"/>
  <c r="L33" i="1"/>
  <c r="L17" i="1"/>
  <c r="L13" i="1"/>
  <c r="L29" i="1"/>
  <c r="L25" i="1"/>
  <c r="L21" i="1"/>
  <c r="L9" i="1"/>
  <c r="L8" i="1"/>
  <c r="L7" i="1"/>
  <c r="L6" i="1"/>
  <c r="L38" i="1" l="1"/>
</calcChain>
</file>

<file path=xl/sharedStrings.xml><?xml version="1.0" encoding="utf-8"?>
<sst xmlns="http://schemas.openxmlformats.org/spreadsheetml/2006/main" count="112" uniqueCount="84">
  <si>
    <t xml:space="preserve">ITEM </t>
  </si>
  <si>
    <t>CODIGO UNSPSC</t>
  </si>
  <si>
    <t xml:space="preserve">NOMBRE DEL ELEMENTO / SERVICIO </t>
  </si>
  <si>
    <t>UNIDAD DE MEDIDA</t>
  </si>
  <si>
    <t>CANTIDAD</t>
  </si>
  <si>
    <t>UNIDAD</t>
  </si>
  <si>
    <t>CARACTERISTICAS TECNICAS MINIMAS (Describir exactamente lo que se requiere, tener en cuenta que exista en el mercado)</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</si>
  <si>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</si>
  <si>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VALOR UNITARIO ESTIMADO POR LA ENTIDAD (EL OFERENTE NO PODRÁ OFERTAR UN VALOR SUPERIOR)</t>
  </si>
  <si>
    <t>VALOR UNITARIO SIN IVA</t>
  </si>
  <si>
    <t>VALOR DEL IVA</t>
  </si>
  <si>
    <t>VALOR UNITARIO OFERTADO POR EL OFERENTE (INCLUIDO IVA Y DEMAS)</t>
  </si>
  <si>
    <t xml:space="preserve">VALOR TOTAL </t>
  </si>
  <si>
    <t>KIT DE ANTROPOMETRÍA</t>
  </si>
  <si>
    <t>KIT DE ANTROPOMETRÍA BÁSICA compuesto por 7 piesas:                                                                                                                                                                                                                              PLICOMETRO SLIM GUIDE
1. Es el más utilizado en el mundo y aprobado por la ISAK.
2. Es lo suficientemente exacto para uso profesional
3. Apertura de 80 mm.
4. Precisión de 1 mm.
5. Diseño ergonómico.
6. Colores Disponibles ( BLANCO - ROSADO - MORADO - NEGRO )
ANTROPÓMETRO VITUVRIAN
Diseñado para medir el ancho del codo, cuenta con una escala
impresa en ambos lados para hombre y mujeres con los puntos
de corte, para determinar constitución física chica, mediana o grande
con base a la escala y ancho del codo.
1. Apertura 140 mm
2. Precisión 1 mm
3. Colores disponibles ( BLANCO - NEGRO )
ANTROPOMETRO PIE DE REY HUESOS CORTOS
El calibre, también denominado calibrador, cartabón de corredera, pie de rey,
Vernier, es un aparato destinado a la medida de pequeñas longitudes y espesores,
profundidades y diámetros interiores y otros objetos pequeños.Suele medir en centímetros
y en fracciones de milímetros (1/10 de milímetro, 1/20 de milímetro, 1/50 de milímetro).
En la escala de las pulgadas tiene divisiones equivalentes a 1/16 de pulgada, y,
en su nonio, de 1/128 de pulgada.
1. Apertura 150 mm
2. Precisión 1 mm
3. Colores Disponibles ( BLANCO - NEGRO )
ESTADIMETRO DE PARED CON PLATAFORMA
1. Cinta enrollable
2. Ahorra espacio y fácil de usar
3. Económico.
4. Rango de medida: 0-2200 mm
5. Graduación: 1 mm
6. Dimensiones : 140 x 35 x 130 mm
7. Peso aprox.: 180 g
CINTA METRICA BMI
Mediciones para hombre y mujer según la parte visible de la cinta.
Con retracción automática.
Divisiones con colores.
Mediciones para: Cintura, piernas, muslos, brazos, cuello.
Calcula el índice de masa corporal (BMI) conociendo el peso y la altura.
BOLSA DE TRANSPORTE</t>
  </si>
  <si>
    <t>PELOTAS PARA EJERCICIOS</t>
  </si>
  <si>
    <t xml:space="preserve">Material: PVC
Libras de Aire: Hasta 4 Libras
Diseños: Tradicional
Superficie lisa   Nota: Pelota inflable en PVC sin cámara de aire. Voleibol                                                                                               </t>
  </si>
  <si>
    <t>KIT ENTRENAMIENTO DEPORTIVO.</t>
  </si>
  <si>
    <t>KIT DE ENTRENAMIENTO MARVEL
Incluye:
10 Conos con huecos (20 cm de altura) cada uno.
10 Aros Hula Hula 50 Cm.
8 Platillos demarcación.
5 Bastones (1,2 Mts) cada uno.
1 Escalera de coordinación (4Mts).</t>
  </si>
  <si>
    <t>PLATILLO DEMARCADOR</t>
  </si>
  <si>
    <t>Set 50 Platillos De Entrenamiento , colores surtidos en material Pvc Flexible</t>
  </si>
  <si>
    <t xml:space="preserve"> Set X 50 unidades</t>
  </si>
  <si>
    <t>TULA BALONERA  MEDIANA,12  BALONES</t>
  </si>
  <si>
    <t>TULA BALONERA 100% POLYESTER (12 BALONES Aprox
Construido en red abierta de malla y poliester, ojales de estructura metálica, cuenta con cierre de cordón para un cierre ajustable de amarrar, correa para transportarla, cuenta con base en PVC, posee refuerzo con lona de alta resistencia en el cuerpo parte inferior y superior, incorpora cargadera ajustable para hombro con protección de material acolchado, compartimiento amplio con capacidad para 12 balones aproximadamente. Altura x Ancho x Profundidad: 90 cm x 50 cm x 90 cm</t>
  </si>
  <si>
    <t>TULA  EXTRA GRANDE DE MALLA  PARA BALONES Y ELEMENTOS DEPORTIVOS</t>
  </si>
  <si>
    <t xml:space="preserve"> Bolsa de malla extragrande para balones de fútbol, varios deportes, playa y equipo de natación Correa para el hombro ajustable, diseñado para adaptarse a niños y adultos Bolsillo con cierre lateral seguro para sus objetos personales 40 x 30"
* Jumbo tamaño extragrande bolsa de malla mide en 40 x 30 . </t>
  </si>
  <si>
    <t xml:space="preserve">BANDA ELÁSTICA DE PODER </t>
  </si>
  <si>
    <t>Material en látex.
Medida: 2000 x 44 x 4.5 mm. Cerrada
Resistencia: Fuerte 100 – 120 Lbs Tensión
Gruesa, extra fuerte e ideal para uso intensivo
Diseñadas especialmente para trabajar los músculos de la parte inferior de las piernas, proporcionar resistencia para caminatas, movimientos aleatorios
Color: Verde</t>
  </si>
  <si>
    <t>KIT DE BANDAS ELÁSTICAS TUBULARES</t>
  </si>
  <si>
    <t>Kit teratubos para yoga, Pilates, tonificación y terapias de recuperación en látex
Contiene:
-2 agarres antideslizantes en espuma de alta densidad para las manos
-2 agarres en lona con anclajes metálicos para los pies
-1 agarre en lona con anclaje para la puerta
5 bandas de diferentes resistencias:
-1 teratubo amarillo (10 lbs)
-1 teratubo verde (15 lbs)
-1 teratubo rojo (20 lbs)
-1 teratubo azul (25 lbs)
-1 teratubo negro (30 lbs)
Incluye práctica bolsa para guardarlos.</t>
  </si>
  <si>
    <t>KIT</t>
  </si>
  <si>
    <t>BANDAS PLANAS ABIERTAS</t>
  </si>
  <si>
    <t>Material: Látex de caucho natural 
Largo: Rollo de  25 Metros
Nivel: 3,4,5,6,7 
Observación: cada rollo viene e diferente color lo cual indica el nivel de dificultad para los trabajos. (amarillo, azul,rojo y verde) Rollo X 25 m</t>
  </si>
  <si>
    <t>BANDAS DE SUSPENSIÓN</t>
  </si>
  <si>
    <t>Riata de tráfico pesado ideal para el trabajo funcional 
Correa ajustable para diferentes usuarios.
Agarres antideslizantes
Ganchos alpinistas y chapas de alta resistencia en hierro.
Costuras de alta calidad en hilo aptan con costura en varios tramos para mayor resistencia.
Extensión doble riata de 0.90 cm.
Incluye soporte para trabajo individual adaptable al marco de las puertas.
Uso: Domestico - Institucional - Profesional 
Peso máximo del usuario: 150 Kg.
Entrenamiento de resistencia a partir del peso corporal.
Desarrolla 5 ejercicios a la vez: fuerza, potencia, equilibrio, flexibilidad y estabilidad.
Bandas de suspensión para trabajar potencia muscular y fuerza combinada.
Uso Indoor y outdoor.
Dimensiones: 3.30 m de largo X 4 cm de ancho X 0.5 mm de espesor.</t>
  </si>
  <si>
    <t>CONO TIPO BASE</t>
  </si>
  <si>
    <t>Material Polietileno, medida 13 cm de diametro x 11, color naranja, superficie con ovalos</t>
  </si>
  <si>
    <t xml:space="preserve">SILBATO PITO, PROFESIONAL, ARBITRO ENTRENADOR  </t>
  </si>
  <si>
    <t>Camping profesional</t>
  </si>
  <si>
    <t xml:space="preserve">CRONOMETRO DIGITAL PROFESIONAL </t>
  </si>
  <si>
    <t>Cronometro Digital Profesional Deportivo 
2 vueltas / memoria dividida
1/100 segundos de precisión con contador dividido (durante los primeros 30 minutos)
Calendario
Reloj (formato de 12/24 horas)
Alarma diaria
Señal horaria
Funcion de dormir
Características amigables para el consumidor.</t>
  </si>
  <si>
    <t xml:space="preserve">INFLADOR MANUAL </t>
  </si>
  <si>
    <t>MINI INFLADOR PARA BALONES DE FÚTBOL, BALONCESTO, VOLEIBOL, FUTSALA, MICROFÚTBOL, ETC.
- Compatibilidad: Doble Válvula SCHRADER y PRESTA.
- Construcción: PVC.
- Resistente.
- Muy liviano.
- Sirve para múltiples usos (balones, bombas, etc.)
- Fácil de transportar.</t>
  </si>
  <si>
    <t xml:space="preserve">BALÓN PILATES </t>
  </si>
  <si>
    <t xml:space="preserve">Balón para hacer ejercicio, material pvc, extra durable.
Resiste hasta 180 kg.
Diámetro 65 cm.
Adecuado para yoga, pilates, entrenamiento con pesas y otros deportes de equilibrio.
</t>
  </si>
  <si>
    <t>BASES INESTABLES: COJIN INESTABLE</t>
  </si>
  <si>
    <t>Cojín Estabilizador para Gimnasio color Azul, Diámetro de 35cm/14in</t>
  </si>
  <si>
    <t>CAJON PLIOMETRICO</t>
  </si>
  <si>
    <t>Caja de madera fenolica de alta calidad y resistente a la humedad de 40 cm</t>
  </si>
  <si>
    <t>CAJA</t>
  </si>
  <si>
    <t>Caja de madera fenolica de alta calidad y resistente a la humedad de 50  cm</t>
  </si>
  <si>
    <t>Caja de madera fenolica de alta calidad y resistente a la humedad de 60 cm</t>
  </si>
  <si>
    <t>COLCHONETAS</t>
  </si>
  <si>
    <t xml:space="preserve">Fabricada en tela PVC reforzada, lavable, enrorllable, antideslizante, elástica, liviana. Dimensiones: 173 cms. X 63 cm x 6 cm. Espesor 6cm </t>
  </si>
  <si>
    <t>PAQUETE</t>
  </si>
  <si>
    <t>ESTACAS CON BASE PARA SLALON</t>
  </si>
  <si>
    <t>estacas en pvc con base de 35 cms de alto y base en plastico</t>
  </si>
  <si>
    <t>PAQUETE X6</t>
  </si>
  <si>
    <t>estacas en pvc con base de 80 cms de alto y base en plastico</t>
  </si>
  <si>
    <t>estacas en pvc con base de 1.20 cms de alto y base en plastico</t>
  </si>
  <si>
    <t>LAZO, SOGA DE BATIDA, BATALLA CROSSFIT</t>
  </si>
  <si>
    <t>CUERDA DE BATIDA CON PROTECCION  071468 – 71468
CUERDA DE BATIDA CON PROTECCIÓN
• Material: En fique con topes de plástico
• Medidas: 30mm X 10mts
• Uso: institucional y profesional.</t>
  </si>
  <si>
    <t>ESTERA TATAMI</t>
  </si>
  <si>
    <t>Loseta de caucho tipo puzzle, engarzables de 6mm de espesor.</t>
  </si>
  <si>
    <t>PAQUETE X10</t>
  </si>
  <si>
    <t>BALÓN DE FUTBOL</t>
  </si>
  <si>
    <t>balón de futbol aprobado FIFA (federación internacional de futbol asociado) de marca reconocida en el mercado, con especificaciones técnicas de FIFA, superficie lisa y acabado brillante, cubierta en material sintético a base de diseño en cubierta pentagonal y hexagonal, 32paneles, construcción cocida a mano, neumático de caucho butilo, capa esponjosa bajo la cubierta de cuero   sintético, que cumpla especificaciones FIFA, de tamaño y peso que mantenga sus especificaciones FIFA, sobresaliente durabilidad, mínima perdida de aire, excelente suavidad al toque. detalles técnicos: circunferencia 62-64 cm, peso 400-440 grs.</t>
  </si>
  <si>
    <t>BALÓN DE VOLEIBOL</t>
  </si>
  <si>
    <t>balón de voleibol, oficial fedevolei Colombia oficial liga de voleibol del valle, diseño flistatec, de marca reconocida en el mercado, aprobación y especificaciones técnicas de fivb (federación internacional de voleibol), superficie lisa, diseños de cascos tipo llama, cubierta de material sintético a base de cuero pu suave, 18 paneles, colores oficiales blanco, verde y rojo, construcción tipo laminado al calor, enmallado en hilo 100% nylon, neumático en caucho butilo, capa esponjosa bajo la cubierta de cuero sintético, que cumpla especificaciones de fivb de tamaño y peso, impermeable al agua, que mantenga sus especificaciones (fivb), sobresaliente durabilidad, mínima perdida de aire, excelente suavidad al toque, detalles técnicos: circunferencia 65-67 cm, peso 260- 280.</t>
  </si>
  <si>
    <t>BALÓN PROFESIONAL DE MICROFUTBOL</t>
  </si>
  <si>
    <t>balón de fútbol de salón.  impermeable.
Alta retención de aire.
Garantiza óptimo balanceo.
Total esfericidad.
Alta resistencia.
Calidad certificada.
Superficie de juego: Madera, Baldosa, Duras
N5 cubierta en pu japones peso 450 a 500gm</t>
  </si>
  <si>
    <t>BALÓN DE BALONCESTO</t>
  </si>
  <si>
    <t>Balón de Baloncesto, Construcción tipo laminado al calor 
Neumático en caucho butilo de 2 capas
Enmallado en hilo 100% de nailon de alta tenacidad, cubierta en cuero, con tecnología en punta..</t>
  </si>
  <si>
    <t>TURISMO</t>
  </si>
  <si>
    <t>Brùjula</t>
  </si>
  <si>
    <t>Brújula con regla para mapas de senderismo geonaute explorer500 naranja</t>
  </si>
  <si>
    <t>Unidad</t>
  </si>
  <si>
    <t>Camiseta Algodòn</t>
  </si>
  <si>
    <t>Camiseta de algodòn unisex,color cuello redondo</t>
  </si>
  <si>
    <t>Gorra Protecciòn Solar</t>
  </si>
  <si>
    <t>La tela debe ser anti-UV (índice FPS superior a 50), debe tener el ancho necesario para proteger la cara y la nuca.</t>
  </si>
  <si>
    <t>% DEL IVA</t>
  </si>
  <si>
    <t xml:space="preserve">POR FAVOR DILIGENCIAR EL % DE IVA EN LA COLUMNA "H" (RESALTADA EN AZUL) Y  "VALOR UNITARIO SIN IVA" EN LA COLUMNA "I"  (RESALTADA EN AZUL), YA QUE LAS DEMAS COLUMNAS ESTAN FORMULADAS. </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</si>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</sst>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0;[Red]#,##0"/>
    <numFmt numFmtId="166" formatCode="_-&quot;$&quot;* #,##0_-;\-&quot;$&quot;* #,##0_-;_-&quot;$&quot;* &quot;-&quot;??_-;_-@_-"/>
  </numFmts>
  <fonts count="17" x14ac:knownFonts="1">
    <font>
      <sz val="10"/>
      <name val="Arial"/>
    </font>
    <font>
      <sz val="11"/>
      <color theme="1"/>
      <name val="Calibri"/>
      <family val="2"/>
      <scheme val="minor"/>
    </font>
    <font>
      <sz val="10"/>
      <name val="Arial"/>
      <family val="2"/>
    </font>
    <font>
      <sz val="9"/>
      <name val="Arial"/>
      <family val="2"/>
    </font>
    <font>
      <sz val="10"/>
      <name val="Arial"/>
      <family val="2"/>
    </font>
    <font>
      <sz val="9"/>
      <color rgb="FFFF0000"/>
      <name val="Arial"/>
      <family val="2"/>
    </font>
    <font>
      <sz val="10"/>
      <color rgb="FF000000"/>
      <name val="Arial"/>
      <family val="2"/>
    </font>
    <font>
      <b/>
      <sz val="10"/>
      <name val="Arial"/>
      <family val="2"/>
    </font>
    <font>
      <b/>
      <sz val="8"/>
      <color theme="1"/>
      <name val="Arial"/>
      <family val="2"/>
    </font>
    <font>
      <sz val="8"/>
      <name val="Arial"/>
      <family val="2"/>
    </font>
    <font>
      <sz val="8"/>
      <color rgb="FF000000"/>
      <name val="Arial"/>
      <family val="2"/>
    </font>
    <font>
      <sz val="8"/>
      <color theme="1"/>
      <name val="Arial"/>
      <family val="2"/>
    </font>
    <font>
      <b/>
      <sz val="8"/>
      <name val="Arial"/>
      <family val="2"/>
    </font>
    <font>
      <sz val="10"/>
      <name val="Arial"/>
      <family val="2"/>
    </font>
    <font>
      <sz val="10"/>
      <color theme="1"/>
      <name val="Arial"/>
      <family val="2"/>
    </font>
    <font>
      <b/>
      <sz val="14"/>
      <name val="Arial"/>
      <family val="2"/>
    </font>
    <font>
      <b/>
      <u/>
      <sz val="14"/>
      <name val="Arial"/>
      <family val="2"/>
    </font>
  </fonts>
  <fills count="11">
    <fill>
      <patternFill patternType="none"/>
    </fill>
    <fill>
      <patternFill patternType="gray125"/>
    </fill>
    <fill>
      <patternFill patternType="solid">
        <fgColor theme="9" tint="0.39997558519241921"/>
        <bgColor indexed="65"/>
      </patternFill>
    </fill>
    <fill>
      <patternFill patternType="solid">
        <fgColor indexed="9"/>
        <bgColor indexed="64"/>
      </patternFill>
    </fill>
    <fill>
      <patternFill patternType="solid">
        <fgColor rgb="FFFFFFFF"/>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7" tint="0.59999389629810485"/>
        <bgColor indexed="64"/>
      </patternFill>
    </fill>
    <fill>
      <patternFill patternType="solid">
        <fgColor theme="8" tint="0.79998168889431442"/>
        <bgColor indexed="64"/>
      </patternFill>
    </fill>
    <fill>
      <patternFill patternType="solid">
        <fgColor theme="8" tint="0.79998168889431442"/>
        <bgColor rgb="FF000000"/>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0" fontId="1" fillId="2" borderId="0" applyNumberFormat="0" applyBorder="0" applyAlignment="0" applyProtection="0"/>
    <xf numFmtId="164" fontId="4" fillId="0" borderId="0" applyFont="0" applyFill="0" applyBorder="0" applyAlignment="0" applyProtection="0"/>
    <xf numFmtId="0" fontId="6" fillId="0" borderId="0"/>
    <xf numFmtId="0" fontId="1" fillId="0" borderId="0"/>
    <xf numFmtId="0" fontId="2" fillId="0" borderId="0"/>
    <xf numFmtId="43" fontId="13" fillId="0" borderId="0" applyFont="0" applyFill="0" applyBorder="0" applyAlignment="0" applyProtection="0"/>
    <xf numFmtId="9" fontId="13" fillId="0" borderId="0" applyFont="0" applyFill="0" applyBorder="0" applyAlignment="0" applyProtection="0"/>
  </cellStyleXfs>
  <cellXfs count="67">
    <xf numFmtId="0" fontId="0" fillId="0" borderId="0" xfId="0"/>
    <xf numFmtId="0" fontId="2" fillId="3" borderId="0" xfId="0" applyFont="1" applyFill="1"/>
    <xf numFmtId="0" fontId="2" fillId="3" borderId="1" xfId="0" applyFont="1" applyFill="1" applyBorder="1"/>
    <xf numFmtId="0" fontId="6" fillId="0" borderId="0" xfId="3"/>
    <xf numFmtId="0" fontId="6" fillId="0" borderId="0" xfId="0" applyFont="1"/>
    <xf numFmtId="0" fontId="8" fillId="0" borderId="1" xfId="0" applyFont="1" applyBorder="1" applyAlignment="1">
      <alignment horizontal="center" vertical="center"/>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5" applyFont="1" applyFill="1" applyBorder="1" applyAlignment="1">
      <alignment horizontal="left" vertical="top" wrapText="1"/>
    </xf>
    <xf numFmtId="0" fontId="9" fillId="4" borderId="6" xfId="5" applyFont="1" applyFill="1" applyBorder="1" applyAlignment="1">
      <alignment horizontal="center" vertical="center" wrapText="1"/>
    </xf>
    <xf numFmtId="0" fontId="9" fillId="4" borderId="1" xfId="5" applyFont="1" applyFill="1" applyBorder="1" applyAlignment="1">
      <alignment horizontal="center" vertical="center" wrapText="1"/>
    </xf>
    <xf numFmtId="0" fontId="11" fillId="0" borderId="8" xfId="0" applyFont="1" applyBorder="1" applyAlignment="1">
      <alignment horizontal="center" vertical="center" wrapText="1"/>
    </xf>
    <xf numFmtId="165" fontId="11" fillId="0" borderId="8" xfId="0" applyNumberFormat="1" applyFont="1" applyBorder="1" applyAlignment="1">
      <alignment horizontal="justify" vertical="center" wrapText="1"/>
    </xf>
    <xf numFmtId="165" fontId="11" fillId="0" borderId="8" xfId="0" applyNumberFormat="1" applyFont="1" applyBorder="1" applyAlignment="1">
      <alignment horizontal="center" vertical="center" wrapText="1"/>
    </xf>
    <xf numFmtId="0" fontId="8" fillId="6" borderId="1" xfId="0" applyFont="1" applyFill="1" applyBorder="1" applyAlignment="1">
      <alignment horizontal="center" vertical="center"/>
    </xf>
    <xf numFmtId="0" fontId="9" fillId="7" borderId="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2" fillId="7" borderId="1" xfId="5" applyFont="1" applyFill="1" applyBorder="1" applyAlignment="1">
      <alignment horizontal="center" vertical="top" wrapText="1"/>
    </xf>
    <xf numFmtId="0" fontId="9" fillId="7" borderId="1" xfId="5" applyFont="1" applyFill="1" applyBorder="1" applyAlignment="1">
      <alignment horizontal="center" vertical="center" wrapText="1"/>
    </xf>
    <xf numFmtId="0" fontId="9" fillId="7" borderId="0" xfId="5" applyFont="1" applyFill="1" applyAlignment="1">
      <alignment horizontal="center" vertical="center" wrapText="1"/>
    </xf>
    <xf numFmtId="43" fontId="9" fillId="4" borderId="1" xfId="6" applyFont="1" applyFill="1" applyBorder="1" applyAlignment="1">
      <alignment horizontal="center" vertical="center" wrapText="1"/>
    </xf>
    <xf numFmtId="43" fontId="9" fillId="7" borderId="0" xfId="6" applyFont="1" applyFill="1" applyAlignment="1">
      <alignment horizontal="center" vertical="center" wrapText="1"/>
    </xf>
    <xf numFmtId="43" fontId="11" fillId="0" borderId="8" xfId="6" applyFont="1" applyBorder="1" applyAlignment="1">
      <alignment horizontal="center" vertical="center" wrapText="1"/>
    </xf>
    <xf numFmtId="164" fontId="7" fillId="5" borderId="4" xfId="2" applyFont="1" applyFill="1" applyBorder="1" applyAlignment="1">
      <alignment horizontal="center" vertical="center" wrapText="1"/>
    </xf>
    <xf numFmtId="164" fontId="7" fillId="9" borderId="4" xfId="2" applyFont="1" applyFill="1" applyBorder="1" applyAlignment="1">
      <alignment horizontal="center" vertical="center" wrapText="1"/>
    </xf>
    <xf numFmtId="9" fontId="2" fillId="10" borderId="1" xfId="7" applyFont="1" applyFill="1" applyBorder="1" applyAlignment="1">
      <alignment horizontal="center" vertical="center" wrapText="1"/>
    </xf>
    <xf numFmtId="9" fontId="2" fillId="7" borderId="0" xfId="7" applyFont="1" applyFill="1" applyAlignment="1">
      <alignment horizontal="center" vertical="center" wrapText="1"/>
    </xf>
    <xf numFmtId="9" fontId="14" fillId="9" borderId="8" xfId="7" applyFont="1" applyFill="1" applyBorder="1" applyAlignment="1">
      <alignment horizontal="center" vertical="center" wrapText="1"/>
    </xf>
    <xf numFmtId="164" fontId="2" fillId="3" borderId="0" xfId="2" applyFont="1" applyFill="1"/>
    <xf numFmtId="166" fontId="2" fillId="3" borderId="0" xfId="2" applyNumberFormat="1" applyFont="1" applyFill="1"/>
    <xf numFmtId="164" fontId="2" fillId="3" borderId="1" xfId="2" applyFont="1" applyFill="1" applyBorder="1" applyAlignment="1">
      <alignment horizontal="center" vertical="center"/>
    </xf>
    <xf numFmtId="164" fontId="2" fillId="10" borderId="1" xfId="2" applyFont="1" applyFill="1" applyBorder="1" applyAlignment="1">
      <alignment horizontal="center" vertical="center" wrapText="1"/>
    </xf>
    <xf numFmtId="164" fontId="14" fillId="0" borderId="7" xfId="2" applyFont="1" applyBorder="1" applyAlignment="1">
      <alignment horizontal="center" vertical="center" wrapText="1"/>
    </xf>
    <xf numFmtId="164" fontId="14" fillId="6" borderId="7" xfId="2" applyFont="1" applyFill="1" applyBorder="1" applyAlignment="1">
      <alignment horizontal="center" vertical="center" wrapText="1"/>
    </xf>
    <xf numFmtId="164" fontId="2" fillId="6" borderId="1" xfId="2" applyFont="1" applyFill="1" applyBorder="1" applyAlignment="1">
      <alignment vertical="center"/>
    </xf>
    <xf numFmtId="164" fontId="7" fillId="3" borderId="1" xfId="2" applyFont="1" applyFill="1" applyBorder="1"/>
    <xf numFmtId="164" fontId="2" fillId="3" borderId="1" xfId="2" applyFont="1" applyFill="1" applyBorder="1" applyAlignment="1">
      <alignment vertical="center"/>
    </xf>
    <xf numFmtId="166" fontId="7" fillId="5" borderId="4" xfId="2" applyNumberFormat="1" applyFont="1" applyFill="1" applyBorder="1" applyAlignment="1">
      <alignment horizontal="center" vertical="center" wrapText="1"/>
    </xf>
    <xf numFmtId="166" fontId="2" fillId="0" borderId="1" xfId="2" applyNumberFormat="1" applyFont="1" applyFill="1" applyBorder="1" applyAlignment="1">
      <alignment vertical="center"/>
    </xf>
    <xf numFmtId="166" fontId="7" fillId="3" borderId="1" xfId="2" applyNumberFormat="1" applyFont="1" applyFill="1" applyBorder="1"/>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9" fillId="4" borderId="2"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9" fillId="4" borderId="2" xfId="5" applyFont="1" applyFill="1" applyBorder="1" applyAlignment="1">
      <alignment horizontal="left" vertical="top" wrapText="1"/>
    </xf>
    <xf numFmtId="0" fontId="9" fillId="4" borderId="4" xfId="5" applyFont="1" applyFill="1" applyBorder="1" applyAlignment="1">
      <alignment horizontal="left" vertical="top" wrapText="1"/>
    </xf>
    <xf numFmtId="0" fontId="9" fillId="4" borderId="3" xfId="5" applyFont="1" applyFill="1" applyBorder="1" applyAlignment="1">
      <alignment horizontal="center" vertical="center" wrapText="1"/>
    </xf>
    <xf numFmtId="0" fontId="9" fillId="4" borderId="5" xfId="5" applyFont="1" applyFill="1" applyBorder="1" applyAlignment="1">
      <alignment horizontal="center" vertical="center" wrapText="1"/>
    </xf>
    <xf numFmtId="0" fontId="9" fillId="4" borderId="1" xfId="5" applyFont="1" applyFill="1" applyBorder="1" applyAlignment="1">
      <alignment horizontal="center" vertical="center" wrapText="1"/>
    </xf>
    <xf numFmtId="43" fontId="9" fillId="4" borderId="2" xfId="6" applyFont="1" applyFill="1" applyBorder="1" applyAlignment="1">
      <alignment horizontal="center" vertical="center" wrapText="1"/>
    </xf>
    <xf numFmtId="43" fontId="9" fillId="4" borderId="4" xfId="6" applyFont="1" applyFill="1" applyBorder="1" applyAlignment="1">
      <alignment horizontal="center" vertical="center" wrapText="1"/>
    </xf>
    <xf numFmtId="164" fontId="2" fillId="10" borderId="1" xfId="2" applyFont="1" applyFill="1" applyBorder="1" applyAlignment="1">
      <alignment horizontal="center" vertical="center" wrapText="1"/>
    </xf>
    <xf numFmtId="164" fontId="14" fillId="0" borderId="1" xfId="2" applyFont="1" applyBorder="1" applyAlignment="1">
      <alignment horizontal="center" vertical="center" wrapText="1"/>
    </xf>
    <xf numFmtId="166" fontId="2" fillId="0" borderId="2" xfId="2" applyNumberFormat="1" applyFont="1" applyBorder="1" applyAlignment="1">
      <alignment horizontal="center" vertical="center"/>
    </xf>
    <xf numFmtId="166" fontId="2" fillId="0" borderId="4" xfId="2" applyNumberFormat="1" applyFont="1" applyBorder="1" applyAlignment="1">
      <alignment horizontal="center" vertical="center"/>
    </xf>
    <xf numFmtId="164" fontId="2" fillId="3" borderId="2" xfId="2" applyFont="1" applyFill="1" applyBorder="1" applyAlignment="1">
      <alignment horizontal="center" vertical="center"/>
    </xf>
    <xf numFmtId="164" fontId="2" fillId="3" borderId="4" xfId="2" applyFont="1" applyFill="1" applyBorder="1" applyAlignment="1">
      <alignment horizontal="center" vertical="center"/>
    </xf>
    <xf numFmtId="0" fontId="16" fillId="8" borderId="12" xfId="0" applyFont="1" applyFill="1" applyBorder="1" applyAlignment="1" applyProtection="1">
      <alignment horizontal="center" vertical="center" wrapText="1"/>
      <protection locked="0"/>
    </xf>
    <xf numFmtId="0" fontId="15" fillId="8" borderId="13" xfId="0" applyFont="1" applyFill="1" applyBorder="1" applyAlignment="1" applyProtection="1">
      <alignment horizontal="center" vertical="center" wrapText="1"/>
      <protection locked="0"/>
    </xf>
    <xf numFmtId="0" fontId="15" fillId="8" borderId="14" xfId="0" applyFont="1" applyFill="1" applyBorder="1" applyAlignment="1" applyProtection="1">
      <alignment horizontal="center" vertical="center" wrapText="1"/>
      <protection locked="0"/>
    </xf>
    <xf numFmtId="9" fontId="2" fillId="10" borderId="2" xfId="7" applyFont="1" applyFill="1" applyBorder="1" applyAlignment="1">
      <alignment horizontal="center" vertical="center" wrapText="1"/>
    </xf>
    <xf numFmtId="9" fontId="2" fillId="10" borderId="4" xfId="7" applyFont="1" applyFill="1" applyBorder="1" applyAlignment="1">
      <alignment horizontal="center" vertical="center" wrapText="1"/>
    </xf>
  </cellXfs>
  <cellStyles count="8">
    <cellStyle name="60% - Énfasis6 2" xfId="1" xr:uid="{5846E128-30AE-400B-904D-CE988C420847}"/>
    <cellStyle name="Millares" xfId="6" builtinId="3"/>
    <cellStyle name="Moneda" xfId="2" builtinId="4"/>
    <cellStyle name="Normal" xfId="0" builtinId="0"/>
    <cellStyle name="Normal 2 2" xfId="5" xr:uid="{1FF65CA8-6B6C-4502-8A9A-C48CC70F5163}"/>
    <cellStyle name="Normal 2 3" xfId="3" xr:uid="{74803B49-81A5-7245-9FB4-55EE5359D143}"/>
    <cellStyle name="Normal 3 2" xfId="4" xr:uid="{E968CA5D-51F1-1D42-90A4-3C4B90777255}"/>
    <cellStyle name="Porcentaje" xfId="7"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4704080</xdr:colOff>
      <xdr:row>0</xdr:row>
      <xdr:rowOff>2641600</xdr:rowOff>
    </xdr:from>
    <xdr:to>
      <xdr:col>5</xdr:col>
      <xdr:colOff>365760</xdr:colOff>
      <xdr:row>0</xdr:row>
      <xdr:rowOff>3051368</xdr:rowOff>
    </xdr:to>
    <xdr:pic>
      <xdr:nvPicPr>
        <xdr:cNvPr id="3" name="Imagen 2">
          <a:extLst>
            <a:ext uri="{FF2B5EF4-FFF2-40B4-BE49-F238E27FC236}">
              <a16:creationId xmlns:a16="http://schemas.microsoft.com/office/drawing/2014/main" id="{BD289207-0BBB-151E-4E74-2E873B4F86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32240" y="2641600"/>
          <a:ext cx="1788160" cy="40976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38"/>
  <sheetViews>
    <sheetView tabSelected="1" topLeftCell="C37" zoomScaleNormal="100" zoomScaleSheetLayoutView="85" workbookViewId="0">
      <selection activeCell="I49" activeCellId="1" sqref="D4:D5 I49"/>
    </sheetView>
  </sheetViews>
  <sheetFormatPr baseColWidth="10" defaultColWidth="11.42578125" defaultRowHeight="12.75" x14ac:dyDescent="0.2"/>
  <cols>
    <col min="1" max="1" width="16.85546875" style="1" customWidth="1"/>
    <col min="2" max="2" width="14.7109375" style="1" customWidth="1"/>
    <col min="3" max="3" width="25.28515625" style="1" customWidth="1"/>
    <col min="4" max="4" width="65.85546875" style="1" customWidth="1"/>
    <col min="5" max="5" width="14.42578125" style="1" customWidth="1"/>
    <col min="6" max="6" width="14.7109375" style="1" customWidth="1"/>
    <col min="7" max="7" width="22.7109375" style="1" customWidth="1"/>
    <col min="8" max="8" width="14.28515625" style="1" customWidth="1"/>
    <col min="9" max="9" width="20" style="28" customWidth="1"/>
    <col min="10" max="10" width="17.28515625" style="28" customWidth="1"/>
    <col min="11" max="11" width="16.7109375" style="29" customWidth="1"/>
    <col min="12" max="12" width="17.28515625" style="28" customWidth="1"/>
    <col min="13" max="13" width="11.42578125" style="1" hidden="1" customWidth="1"/>
    <col min="14" max="16384" width="11.42578125" style="1"/>
  </cols>
  <sheetData>
    <row r="1" spans="1:27" s="4" customFormat="1" ht="322.5" customHeight="1" thickBot="1" x14ac:dyDescent="0.25">
      <c r="A1" s="40" t="s">
        <v>7</v>
      </c>
      <c r="B1" s="41"/>
      <c r="C1" s="41"/>
      <c r="D1" s="41"/>
      <c r="E1" s="41"/>
      <c r="F1" s="41"/>
      <c r="G1" s="41"/>
      <c r="H1" s="41"/>
      <c r="I1" s="41"/>
      <c r="J1" s="41"/>
      <c r="K1" s="41"/>
      <c r="L1" s="42"/>
      <c r="M1" s="3"/>
      <c r="N1" s="3"/>
      <c r="O1" s="3"/>
      <c r="P1" s="3"/>
    </row>
    <row r="2" spans="1:27" s="4" customFormat="1" ht="54.75" customHeight="1" thickBot="1" x14ac:dyDescent="0.25">
      <c r="A2" s="62" t="s">
        <v>82</v>
      </c>
      <c r="B2" s="63"/>
      <c r="C2" s="63"/>
      <c r="D2" s="63"/>
      <c r="E2" s="63"/>
      <c r="F2" s="63"/>
      <c r="G2" s="63"/>
      <c r="H2" s="63"/>
      <c r="I2" s="63"/>
      <c r="J2" s="63"/>
      <c r="K2" s="63"/>
      <c r="L2" s="64"/>
      <c r="M2" s="3"/>
      <c r="N2" s="3"/>
      <c r="O2" s="3"/>
      <c r="P2" s="3"/>
    </row>
    <row r="3" spans="1:27" s="2" customFormat="1" ht="71.099999999999994" customHeight="1" x14ac:dyDescent="0.2">
      <c r="A3" s="23" t="s">
        <v>0</v>
      </c>
      <c r="B3" s="23" t="s">
        <v>1</v>
      </c>
      <c r="C3" s="23" t="s">
        <v>2</v>
      </c>
      <c r="D3" s="23" t="s">
        <v>6</v>
      </c>
      <c r="E3" s="23" t="s">
        <v>3</v>
      </c>
      <c r="F3" s="23" t="s">
        <v>4</v>
      </c>
      <c r="G3" s="23" t="s">
        <v>8</v>
      </c>
      <c r="H3" s="24" t="s">
        <v>81</v>
      </c>
      <c r="I3" s="24" t="s">
        <v>9</v>
      </c>
      <c r="J3" s="23" t="s">
        <v>10</v>
      </c>
      <c r="K3" s="37" t="s">
        <v>11</v>
      </c>
      <c r="L3" s="23" t="s">
        <v>12</v>
      </c>
      <c r="M3" s="1"/>
      <c r="N3" s="1"/>
      <c r="O3" s="1"/>
      <c r="P3" s="1"/>
      <c r="Q3" s="1"/>
      <c r="R3" s="1"/>
      <c r="S3" s="1"/>
      <c r="T3" s="1"/>
      <c r="U3" s="1"/>
      <c r="V3" s="1"/>
      <c r="W3" s="1"/>
      <c r="X3" s="1"/>
      <c r="Y3" s="1"/>
      <c r="Z3" s="1"/>
      <c r="AA3" s="1"/>
    </row>
    <row r="4" spans="1:27" ht="211.5" customHeight="1" x14ac:dyDescent="0.2">
      <c r="A4" s="43">
        <v>1</v>
      </c>
      <c r="B4" s="45">
        <v>42301504</v>
      </c>
      <c r="C4" s="47" t="s">
        <v>13</v>
      </c>
      <c r="D4" s="49" t="s">
        <v>14</v>
      </c>
      <c r="E4" s="51" t="s">
        <v>5</v>
      </c>
      <c r="F4" s="53">
        <v>4</v>
      </c>
      <c r="G4" s="54">
        <v>875000</v>
      </c>
      <c r="H4" s="65">
        <v>0.19</v>
      </c>
      <c r="I4" s="56">
        <v>602941.17647058831</v>
      </c>
      <c r="J4" s="57">
        <f>+I4*H4</f>
        <v>114558.82352941178</v>
      </c>
      <c r="K4" s="58">
        <f>G4-(G4*18%)</f>
        <v>717500</v>
      </c>
      <c r="L4" s="60">
        <f>K4*F4</f>
        <v>2870000</v>
      </c>
    </row>
    <row r="5" spans="1:27" ht="315.75" customHeight="1" x14ac:dyDescent="0.2">
      <c r="A5" s="44"/>
      <c r="B5" s="46"/>
      <c r="C5" s="48"/>
      <c r="D5" s="50"/>
      <c r="E5" s="52"/>
      <c r="F5" s="53"/>
      <c r="G5" s="55"/>
      <c r="H5" s="66"/>
      <c r="I5" s="56"/>
      <c r="J5" s="57"/>
      <c r="K5" s="59"/>
      <c r="L5" s="61"/>
      <c r="M5" s="1">
        <f>717500/1.19</f>
        <v>602941.17647058831</v>
      </c>
    </row>
    <row r="6" spans="1:27" ht="66" customHeight="1" x14ac:dyDescent="0.2">
      <c r="A6" s="5">
        <v>2</v>
      </c>
      <c r="B6" s="6">
        <v>49201514</v>
      </c>
      <c r="C6" s="7" t="s">
        <v>15</v>
      </c>
      <c r="D6" s="8" t="s">
        <v>16</v>
      </c>
      <c r="E6" s="9" t="s">
        <v>5</v>
      </c>
      <c r="F6" s="10">
        <v>18</v>
      </c>
      <c r="G6" s="20">
        <v>21000</v>
      </c>
      <c r="H6" s="25">
        <v>0.19</v>
      </c>
      <c r="I6" s="30">
        <f>18500/1.19</f>
        <v>15546.218487394959</v>
      </c>
      <c r="J6" s="32">
        <f>+I6*H6</f>
        <v>2953.7815126050423</v>
      </c>
      <c r="K6" s="38">
        <f>G6-(G6*10%)</f>
        <v>18900</v>
      </c>
      <c r="L6" s="36">
        <f>+K6*F6</f>
        <v>340200</v>
      </c>
      <c r="M6" s="29">
        <f>18500/1.19</f>
        <v>15546.218487394959</v>
      </c>
    </row>
    <row r="7" spans="1:27" ht="78.75" x14ac:dyDescent="0.2">
      <c r="A7" s="5">
        <v>3</v>
      </c>
      <c r="B7" s="6">
        <v>49201600</v>
      </c>
      <c r="C7" s="7" t="s">
        <v>17</v>
      </c>
      <c r="D7" s="8" t="s">
        <v>18</v>
      </c>
      <c r="E7" s="9" t="s">
        <v>5</v>
      </c>
      <c r="F7" s="10">
        <v>3</v>
      </c>
      <c r="G7" s="20">
        <v>299000</v>
      </c>
      <c r="H7" s="25">
        <v>0.19</v>
      </c>
      <c r="I7" s="30">
        <f>18500/1.19</f>
        <v>15546.218487394959</v>
      </c>
      <c r="J7" s="32">
        <f t="shared" ref="J7:J37" si="0">+I7*H7</f>
        <v>2953.7815126050423</v>
      </c>
      <c r="K7" s="38">
        <f>G7-(G7*26%)</f>
        <v>221260</v>
      </c>
      <c r="L7" s="36">
        <f t="shared" ref="L7:L37" si="1">+K7*F7</f>
        <v>663780</v>
      </c>
      <c r="M7" s="29"/>
    </row>
    <row r="8" spans="1:27" x14ac:dyDescent="0.2">
      <c r="A8" s="5">
        <v>4</v>
      </c>
      <c r="B8" s="6">
        <v>49161500</v>
      </c>
      <c r="C8" s="7" t="s">
        <v>19</v>
      </c>
      <c r="D8" s="8" t="s">
        <v>20</v>
      </c>
      <c r="E8" s="9" t="s">
        <v>21</v>
      </c>
      <c r="F8" s="10">
        <v>2</v>
      </c>
      <c r="G8" s="20">
        <v>195000</v>
      </c>
      <c r="H8" s="25">
        <v>0.19</v>
      </c>
      <c r="I8" s="31">
        <f>K8/1.19</f>
        <v>131092.43697478992</v>
      </c>
      <c r="J8" s="32">
        <f t="shared" si="0"/>
        <v>24907.563025210085</v>
      </c>
      <c r="K8" s="38">
        <f>G8-(G8*20%)</f>
        <v>156000</v>
      </c>
      <c r="L8" s="36">
        <f t="shared" si="1"/>
        <v>312000</v>
      </c>
    </row>
    <row r="9" spans="1:27" ht="78.75" x14ac:dyDescent="0.2">
      <c r="A9" s="5">
        <v>5</v>
      </c>
      <c r="B9" s="6">
        <v>49221511</v>
      </c>
      <c r="C9" s="7" t="s">
        <v>22</v>
      </c>
      <c r="D9" s="8" t="s">
        <v>23</v>
      </c>
      <c r="E9" s="9" t="s">
        <v>5</v>
      </c>
      <c r="F9" s="10">
        <v>3</v>
      </c>
      <c r="G9" s="20">
        <v>67500</v>
      </c>
      <c r="H9" s="25">
        <v>0.19</v>
      </c>
      <c r="I9" s="31">
        <f t="shared" ref="I9:I37" si="2">K9/1.19</f>
        <v>44810.924369747903</v>
      </c>
      <c r="J9" s="32">
        <f t="shared" si="0"/>
        <v>8514.0756302521022</v>
      </c>
      <c r="K9" s="38">
        <f>G9-(G9*21%)</f>
        <v>53325</v>
      </c>
      <c r="L9" s="36">
        <f t="shared" si="1"/>
        <v>159975</v>
      </c>
    </row>
    <row r="10" spans="1:27" ht="45" x14ac:dyDescent="0.2">
      <c r="A10" s="5">
        <v>6</v>
      </c>
      <c r="B10" s="6">
        <v>49221511</v>
      </c>
      <c r="C10" s="7" t="s">
        <v>24</v>
      </c>
      <c r="D10" s="8" t="s">
        <v>25</v>
      </c>
      <c r="E10" s="9" t="s">
        <v>5</v>
      </c>
      <c r="F10" s="10">
        <v>3</v>
      </c>
      <c r="G10" s="20">
        <v>76500</v>
      </c>
      <c r="H10" s="25">
        <v>0.19</v>
      </c>
      <c r="I10" s="31">
        <f t="shared" si="2"/>
        <v>50785.71428571429</v>
      </c>
      <c r="J10" s="32">
        <f t="shared" si="0"/>
        <v>9649.2857142857156</v>
      </c>
      <c r="K10" s="38">
        <f t="shared" ref="K10:K37" si="3">G10-(G10*21%)</f>
        <v>60435</v>
      </c>
      <c r="L10" s="36">
        <f t="shared" si="1"/>
        <v>181305</v>
      </c>
    </row>
    <row r="11" spans="1:27" ht="78.75" x14ac:dyDescent="0.2">
      <c r="A11" s="5">
        <v>7</v>
      </c>
      <c r="B11" s="6">
        <v>49201600</v>
      </c>
      <c r="C11" s="7" t="s">
        <v>26</v>
      </c>
      <c r="D11" s="8" t="s">
        <v>27</v>
      </c>
      <c r="E11" s="9" t="s">
        <v>5</v>
      </c>
      <c r="F11" s="10">
        <v>15</v>
      </c>
      <c r="G11" s="20">
        <v>59500</v>
      </c>
      <c r="H11" s="25">
        <v>0.19</v>
      </c>
      <c r="I11" s="31">
        <f t="shared" si="2"/>
        <v>37500</v>
      </c>
      <c r="J11" s="32">
        <f t="shared" si="0"/>
        <v>7125</v>
      </c>
      <c r="K11" s="38">
        <f>G11-(G11*25%)</f>
        <v>44625</v>
      </c>
      <c r="L11" s="36">
        <f t="shared" si="1"/>
        <v>669375</v>
      </c>
    </row>
    <row r="12" spans="1:27" ht="135" x14ac:dyDescent="0.2">
      <c r="A12" s="5">
        <v>8</v>
      </c>
      <c r="B12" s="6">
        <v>49201600</v>
      </c>
      <c r="C12" s="7" t="s">
        <v>28</v>
      </c>
      <c r="D12" s="8" t="s">
        <v>29</v>
      </c>
      <c r="E12" s="9" t="s">
        <v>30</v>
      </c>
      <c r="F12" s="10">
        <v>15</v>
      </c>
      <c r="G12" s="20">
        <v>97500</v>
      </c>
      <c r="H12" s="25">
        <v>0.19</v>
      </c>
      <c r="I12" s="31">
        <f t="shared" si="2"/>
        <v>53256.302521008409</v>
      </c>
      <c r="J12" s="32">
        <f t="shared" si="0"/>
        <v>10118.697478991598</v>
      </c>
      <c r="K12" s="38">
        <f>G12-(G12*35%)</f>
        <v>63375</v>
      </c>
      <c r="L12" s="36">
        <f t="shared" si="1"/>
        <v>950625</v>
      </c>
    </row>
    <row r="13" spans="1:27" ht="36.950000000000003" customHeight="1" x14ac:dyDescent="0.2">
      <c r="A13" s="5">
        <v>9</v>
      </c>
      <c r="B13" s="6">
        <v>31151519</v>
      </c>
      <c r="C13" s="7" t="s">
        <v>31</v>
      </c>
      <c r="D13" s="8" t="s">
        <v>32</v>
      </c>
      <c r="E13" s="9" t="s">
        <v>5</v>
      </c>
      <c r="F13" s="10">
        <v>1</v>
      </c>
      <c r="G13" s="20">
        <v>236000</v>
      </c>
      <c r="H13" s="25">
        <v>0.19</v>
      </c>
      <c r="I13" s="31">
        <f t="shared" si="2"/>
        <v>156672.26890756303</v>
      </c>
      <c r="J13" s="32">
        <f t="shared" si="0"/>
        <v>29767.731092436978</v>
      </c>
      <c r="K13" s="38">
        <f t="shared" si="3"/>
        <v>186440</v>
      </c>
      <c r="L13" s="36">
        <f t="shared" si="1"/>
        <v>186440</v>
      </c>
    </row>
    <row r="14" spans="1:27" ht="65.099999999999994" customHeight="1" x14ac:dyDescent="0.2">
      <c r="A14" s="5">
        <v>10</v>
      </c>
      <c r="B14" s="6">
        <v>49171500</v>
      </c>
      <c r="C14" s="7" t="s">
        <v>33</v>
      </c>
      <c r="D14" s="8" t="s">
        <v>34</v>
      </c>
      <c r="E14" s="9" t="s">
        <v>30</v>
      </c>
      <c r="F14" s="10">
        <v>20</v>
      </c>
      <c r="G14" s="20">
        <v>199000</v>
      </c>
      <c r="H14" s="25">
        <v>0.19</v>
      </c>
      <c r="I14" s="31">
        <f t="shared" si="2"/>
        <v>132109.24369747899</v>
      </c>
      <c r="J14" s="32">
        <f t="shared" si="0"/>
        <v>25100.756302521007</v>
      </c>
      <c r="K14" s="38">
        <f t="shared" si="3"/>
        <v>157210</v>
      </c>
      <c r="L14" s="36">
        <f t="shared" si="1"/>
        <v>3144200</v>
      </c>
    </row>
    <row r="15" spans="1:27" x14ac:dyDescent="0.2">
      <c r="A15" s="5">
        <v>11</v>
      </c>
      <c r="B15" s="6">
        <v>49221500</v>
      </c>
      <c r="C15" s="7" t="s">
        <v>35</v>
      </c>
      <c r="D15" s="8" t="s">
        <v>36</v>
      </c>
      <c r="E15" s="9" t="s">
        <v>5</v>
      </c>
      <c r="F15" s="10">
        <v>30</v>
      </c>
      <c r="G15" s="20">
        <v>23500</v>
      </c>
      <c r="H15" s="25">
        <v>0.19</v>
      </c>
      <c r="I15" s="31">
        <f t="shared" si="2"/>
        <v>15600.840336134455</v>
      </c>
      <c r="J15" s="32">
        <f t="shared" si="0"/>
        <v>2964.1596638655465</v>
      </c>
      <c r="K15" s="38">
        <f t="shared" si="3"/>
        <v>18565</v>
      </c>
      <c r="L15" s="36">
        <f t="shared" si="1"/>
        <v>556950</v>
      </c>
    </row>
    <row r="16" spans="1:27" ht="117.95" customHeight="1" x14ac:dyDescent="0.2">
      <c r="A16" s="5">
        <v>12</v>
      </c>
      <c r="B16" s="6">
        <v>49221500</v>
      </c>
      <c r="C16" s="7" t="s">
        <v>37</v>
      </c>
      <c r="D16" s="8" t="s">
        <v>38</v>
      </c>
      <c r="E16" s="9" t="s">
        <v>5</v>
      </c>
      <c r="F16" s="10">
        <v>10</v>
      </c>
      <c r="G16" s="20">
        <v>76000</v>
      </c>
      <c r="H16" s="25">
        <v>0.19</v>
      </c>
      <c r="I16" s="31">
        <f t="shared" si="2"/>
        <v>50453.781512605041</v>
      </c>
      <c r="J16" s="32">
        <f t="shared" si="0"/>
        <v>9586.2184873949573</v>
      </c>
      <c r="K16" s="38">
        <f t="shared" si="3"/>
        <v>60040</v>
      </c>
      <c r="L16" s="36">
        <f t="shared" si="1"/>
        <v>600400</v>
      </c>
    </row>
    <row r="17" spans="1:12" ht="112.5" x14ac:dyDescent="0.2">
      <c r="A17" s="5">
        <v>13</v>
      </c>
      <c r="B17" s="6">
        <v>49221530</v>
      </c>
      <c r="C17" s="7" t="s">
        <v>39</v>
      </c>
      <c r="D17" s="8" t="s">
        <v>40</v>
      </c>
      <c r="E17" s="9" t="s">
        <v>5</v>
      </c>
      <c r="F17" s="10">
        <v>15</v>
      </c>
      <c r="G17" s="20">
        <v>97500</v>
      </c>
      <c r="H17" s="25">
        <v>0.19</v>
      </c>
      <c r="I17" s="31">
        <f t="shared" si="2"/>
        <v>64726.89075630252</v>
      </c>
      <c r="J17" s="32">
        <f t="shared" si="0"/>
        <v>12298.10924369748</v>
      </c>
      <c r="K17" s="38">
        <f t="shared" si="3"/>
        <v>77025</v>
      </c>
      <c r="L17" s="36">
        <f t="shared" si="1"/>
        <v>1155375</v>
      </c>
    </row>
    <row r="18" spans="1:12" ht="90" x14ac:dyDescent="0.2">
      <c r="A18" s="5">
        <v>14</v>
      </c>
      <c r="B18" s="6">
        <v>49221515</v>
      </c>
      <c r="C18" s="7" t="s">
        <v>41</v>
      </c>
      <c r="D18" s="8" t="s">
        <v>42</v>
      </c>
      <c r="E18" s="9" t="s">
        <v>5</v>
      </c>
      <c r="F18" s="10">
        <v>5</v>
      </c>
      <c r="G18" s="20">
        <v>29500</v>
      </c>
      <c r="H18" s="25">
        <v>0.19</v>
      </c>
      <c r="I18" s="31">
        <f t="shared" si="2"/>
        <v>19584.033613445379</v>
      </c>
      <c r="J18" s="32">
        <f t="shared" si="0"/>
        <v>3720.9663865546222</v>
      </c>
      <c r="K18" s="38">
        <f t="shared" si="3"/>
        <v>23305</v>
      </c>
      <c r="L18" s="36">
        <f t="shared" si="1"/>
        <v>116525</v>
      </c>
    </row>
    <row r="19" spans="1:12" ht="56.25" x14ac:dyDescent="0.2">
      <c r="A19" s="5">
        <v>15</v>
      </c>
      <c r="B19" s="6">
        <v>49161603</v>
      </c>
      <c r="C19" s="7" t="s">
        <v>43</v>
      </c>
      <c r="D19" s="8" t="s">
        <v>44</v>
      </c>
      <c r="E19" s="9" t="s">
        <v>5</v>
      </c>
      <c r="F19" s="10">
        <v>25</v>
      </c>
      <c r="G19" s="20">
        <v>45500</v>
      </c>
      <c r="H19" s="25">
        <v>0.19</v>
      </c>
      <c r="I19" s="31">
        <f t="shared" si="2"/>
        <v>30205.882352941178</v>
      </c>
      <c r="J19" s="32">
        <f t="shared" si="0"/>
        <v>5739.1176470588243</v>
      </c>
      <c r="K19" s="38">
        <f t="shared" si="3"/>
        <v>35945</v>
      </c>
      <c r="L19" s="36">
        <f t="shared" si="1"/>
        <v>898625</v>
      </c>
    </row>
    <row r="20" spans="1:12" ht="22.5" x14ac:dyDescent="0.2">
      <c r="A20" s="5">
        <v>16</v>
      </c>
      <c r="B20" s="6">
        <v>49221500</v>
      </c>
      <c r="C20" s="7" t="s">
        <v>45</v>
      </c>
      <c r="D20" s="8" t="s">
        <v>46</v>
      </c>
      <c r="E20" s="9" t="s">
        <v>5</v>
      </c>
      <c r="F20" s="10">
        <v>10</v>
      </c>
      <c r="G20" s="20">
        <v>56000</v>
      </c>
      <c r="H20" s="25">
        <v>0.19</v>
      </c>
      <c r="I20" s="31">
        <f t="shared" si="2"/>
        <v>37176.470588235294</v>
      </c>
      <c r="J20" s="32">
        <f t="shared" si="0"/>
        <v>7063.5294117647063</v>
      </c>
      <c r="K20" s="38">
        <f t="shared" si="3"/>
        <v>44240</v>
      </c>
      <c r="L20" s="36">
        <f t="shared" si="1"/>
        <v>442400</v>
      </c>
    </row>
    <row r="21" spans="1:12" x14ac:dyDescent="0.2">
      <c r="A21" s="5">
        <v>17</v>
      </c>
      <c r="B21" s="6">
        <v>41110000</v>
      </c>
      <c r="C21" s="7" t="s">
        <v>47</v>
      </c>
      <c r="D21" s="8" t="s">
        <v>48</v>
      </c>
      <c r="E21" s="9" t="s">
        <v>49</v>
      </c>
      <c r="F21" s="10">
        <v>1</v>
      </c>
      <c r="G21" s="20">
        <v>459000</v>
      </c>
      <c r="H21" s="25">
        <v>0.19</v>
      </c>
      <c r="I21" s="31">
        <f t="shared" si="2"/>
        <v>304714.28571428574</v>
      </c>
      <c r="J21" s="32">
        <f t="shared" si="0"/>
        <v>57895.71428571429</v>
      </c>
      <c r="K21" s="38">
        <f t="shared" si="3"/>
        <v>362610</v>
      </c>
      <c r="L21" s="36">
        <f t="shared" si="1"/>
        <v>362610</v>
      </c>
    </row>
    <row r="22" spans="1:12" x14ac:dyDescent="0.2">
      <c r="A22" s="5">
        <v>18</v>
      </c>
      <c r="B22" s="6">
        <v>41110000</v>
      </c>
      <c r="C22" s="7" t="s">
        <v>47</v>
      </c>
      <c r="D22" s="8" t="s">
        <v>50</v>
      </c>
      <c r="E22" s="9" t="s">
        <v>49</v>
      </c>
      <c r="F22" s="10">
        <v>1</v>
      </c>
      <c r="G22" s="20">
        <v>459000</v>
      </c>
      <c r="H22" s="25">
        <v>0.19</v>
      </c>
      <c r="I22" s="31">
        <f t="shared" si="2"/>
        <v>304714.28571428574</v>
      </c>
      <c r="J22" s="32">
        <f t="shared" si="0"/>
        <v>57895.71428571429</v>
      </c>
      <c r="K22" s="38">
        <f t="shared" si="3"/>
        <v>362610</v>
      </c>
      <c r="L22" s="36">
        <f t="shared" si="1"/>
        <v>362610</v>
      </c>
    </row>
    <row r="23" spans="1:12" x14ac:dyDescent="0.2">
      <c r="A23" s="5">
        <v>19</v>
      </c>
      <c r="B23" s="6">
        <v>41110000</v>
      </c>
      <c r="C23" s="7" t="s">
        <v>47</v>
      </c>
      <c r="D23" s="8" t="s">
        <v>51</v>
      </c>
      <c r="E23" s="9" t="s">
        <v>49</v>
      </c>
      <c r="F23" s="10">
        <v>1</v>
      </c>
      <c r="G23" s="20">
        <v>459000</v>
      </c>
      <c r="H23" s="25">
        <v>0.19</v>
      </c>
      <c r="I23" s="31">
        <f t="shared" si="2"/>
        <v>304714.28571428574</v>
      </c>
      <c r="J23" s="32">
        <f t="shared" si="0"/>
        <v>57895.71428571429</v>
      </c>
      <c r="K23" s="38">
        <f t="shared" si="3"/>
        <v>362610</v>
      </c>
      <c r="L23" s="36">
        <f t="shared" si="1"/>
        <v>362610</v>
      </c>
    </row>
    <row r="24" spans="1:12" ht="22.5" x14ac:dyDescent="0.2">
      <c r="A24" s="5">
        <v>20</v>
      </c>
      <c r="B24" s="6">
        <v>49201500</v>
      </c>
      <c r="C24" s="7" t="s">
        <v>52</v>
      </c>
      <c r="D24" s="8" t="s">
        <v>53</v>
      </c>
      <c r="E24" s="9" t="s">
        <v>54</v>
      </c>
      <c r="F24" s="10">
        <v>26</v>
      </c>
      <c r="G24" s="20">
        <v>60000</v>
      </c>
      <c r="H24" s="25">
        <v>0.19</v>
      </c>
      <c r="I24" s="31">
        <f t="shared" si="2"/>
        <v>39831.932773109249</v>
      </c>
      <c r="J24" s="32">
        <f t="shared" si="0"/>
        <v>7568.0672268907574</v>
      </c>
      <c r="K24" s="38">
        <f t="shared" si="3"/>
        <v>47400</v>
      </c>
      <c r="L24" s="36">
        <f t="shared" si="1"/>
        <v>1232400</v>
      </c>
    </row>
    <row r="25" spans="1:12" ht="22.5" x14ac:dyDescent="0.2">
      <c r="A25" s="5">
        <v>21</v>
      </c>
      <c r="B25" s="6">
        <v>49221500</v>
      </c>
      <c r="C25" s="7" t="s">
        <v>55</v>
      </c>
      <c r="D25" s="8" t="s">
        <v>56</v>
      </c>
      <c r="E25" s="9" t="s">
        <v>57</v>
      </c>
      <c r="F25" s="10">
        <v>2</v>
      </c>
      <c r="G25" s="20">
        <v>181000</v>
      </c>
      <c r="H25" s="25">
        <v>0.19</v>
      </c>
      <c r="I25" s="31">
        <f t="shared" si="2"/>
        <v>120159.66386554623</v>
      </c>
      <c r="J25" s="32">
        <f t="shared" si="0"/>
        <v>22830.336134453784</v>
      </c>
      <c r="K25" s="38">
        <f t="shared" si="3"/>
        <v>142990</v>
      </c>
      <c r="L25" s="36">
        <f t="shared" si="1"/>
        <v>285980</v>
      </c>
    </row>
    <row r="26" spans="1:12" ht="22.5" x14ac:dyDescent="0.2">
      <c r="A26" s="5">
        <v>22</v>
      </c>
      <c r="B26" s="6">
        <v>49221500</v>
      </c>
      <c r="C26" s="7" t="s">
        <v>55</v>
      </c>
      <c r="D26" s="8" t="s">
        <v>58</v>
      </c>
      <c r="E26" s="9" t="s">
        <v>57</v>
      </c>
      <c r="F26" s="10">
        <v>2</v>
      </c>
      <c r="G26" s="20">
        <v>211000</v>
      </c>
      <c r="H26" s="25">
        <v>0.19</v>
      </c>
      <c r="I26" s="31">
        <f t="shared" si="2"/>
        <v>140075.63025210085</v>
      </c>
      <c r="J26" s="32">
        <f t="shared" si="0"/>
        <v>26614.36974789916</v>
      </c>
      <c r="K26" s="38">
        <f t="shared" si="3"/>
        <v>166690</v>
      </c>
      <c r="L26" s="36">
        <f t="shared" si="1"/>
        <v>333380</v>
      </c>
    </row>
    <row r="27" spans="1:12" ht="22.5" x14ac:dyDescent="0.2">
      <c r="A27" s="5">
        <v>23</v>
      </c>
      <c r="B27" s="6">
        <v>49221500</v>
      </c>
      <c r="C27" s="7" t="s">
        <v>55</v>
      </c>
      <c r="D27" s="8" t="s">
        <v>59</v>
      </c>
      <c r="E27" s="9" t="s">
        <v>57</v>
      </c>
      <c r="F27" s="10">
        <v>2</v>
      </c>
      <c r="G27" s="20">
        <v>231500</v>
      </c>
      <c r="H27" s="25">
        <v>0.19</v>
      </c>
      <c r="I27" s="31">
        <f t="shared" si="2"/>
        <v>153684.87394957984</v>
      </c>
      <c r="J27" s="32">
        <f t="shared" si="0"/>
        <v>29200.126050420171</v>
      </c>
      <c r="K27" s="38">
        <f t="shared" si="3"/>
        <v>182885</v>
      </c>
      <c r="L27" s="36">
        <f t="shared" si="1"/>
        <v>365770</v>
      </c>
    </row>
    <row r="28" spans="1:12" ht="56.25" x14ac:dyDescent="0.2">
      <c r="A28" s="5">
        <v>24</v>
      </c>
      <c r="B28" s="6">
        <v>49171500</v>
      </c>
      <c r="C28" s="7" t="s">
        <v>60</v>
      </c>
      <c r="D28" s="8" t="s">
        <v>61</v>
      </c>
      <c r="E28" s="9" t="s">
        <v>5</v>
      </c>
      <c r="F28" s="10">
        <v>5</v>
      </c>
      <c r="G28" s="20">
        <v>268500</v>
      </c>
      <c r="H28" s="25">
        <v>0.19</v>
      </c>
      <c r="I28" s="31">
        <f t="shared" si="2"/>
        <v>169222.68907563025</v>
      </c>
      <c r="J28" s="32">
        <f>+I28*H28</f>
        <v>32152.310924369747</v>
      </c>
      <c r="K28" s="38">
        <f>G28-(G28*25%)</f>
        <v>201375</v>
      </c>
      <c r="L28" s="36">
        <f t="shared" si="1"/>
        <v>1006875</v>
      </c>
    </row>
    <row r="29" spans="1:12" x14ac:dyDescent="0.2">
      <c r="A29" s="5">
        <v>25</v>
      </c>
      <c r="B29" s="6">
        <v>4225162</v>
      </c>
      <c r="C29" s="7" t="s">
        <v>62</v>
      </c>
      <c r="D29" s="8" t="s">
        <v>63</v>
      </c>
      <c r="E29" s="9" t="s">
        <v>64</v>
      </c>
      <c r="F29" s="10">
        <v>6</v>
      </c>
      <c r="G29" s="20">
        <v>155500</v>
      </c>
      <c r="H29" s="25">
        <v>0.19</v>
      </c>
      <c r="I29" s="31">
        <f t="shared" si="2"/>
        <v>103231.0924369748</v>
      </c>
      <c r="J29" s="32">
        <f t="shared" si="0"/>
        <v>19613.907563025212</v>
      </c>
      <c r="K29" s="38">
        <f t="shared" si="3"/>
        <v>122845</v>
      </c>
      <c r="L29" s="36">
        <f t="shared" si="1"/>
        <v>737070</v>
      </c>
    </row>
    <row r="30" spans="1:12" ht="78.75" x14ac:dyDescent="0.2">
      <c r="A30" s="5">
        <v>26</v>
      </c>
      <c r="B30" s="6">
        <v>49161504</v>
      </c>
      <c r="C30" s="7" t="s">
        <v>65</v>
      </c>
      <c r="D30" s="8" t="s">
        <v>66</v>
      </c>
      <c r="E30" s="9" t="s">
        <v>5</v>
      </c>
      <c r="F30" s="10">
        <v>20</v>
      </c>
      <c r="G30" s="20">
        <v>254500</v>
      </c>
      <c r="H30" s="25">
        <v>0.19</v>
      </c>
      <c r="I30" s="31">
        <f t="shared" si="2"/>
        <v>139012.6050420168</v>
      </c>
      <c r="J30" s="32">
        <f t="shared" si="0"/>
        <v>26412.394957983193</v>
      </c>
      <c r="K30" s="38">
        <f>G30-(G30*35%)</f>
        <v>165425</v>
      </c>
      <c r="L30" s="36">
        <f t="shared" si="1"/>
        <v>3308500</v>
      </c>
    </row>
    <row r="31" spans="1:12" ht="101.25" x14ac:dyDescent="0.2">
      <c r="A31" s="5">
        <v>27</v>
      </c>
      <c r="B31" s="6">
        <v>49161608</v>
      </c>
      <c r="C31" s="7" t="s">
        <v>67</v>
      </c>
      <c r="D31" s="8" t="s">
        <v>68</v>
      </c>
      <c r="E31" s="9" t="s">
        <v>5</v>
      </c>
      <c r="F31" s="10">
        <v>20</v>
      </c>
      <c r="G31" s="20">
        <v>153500</v>
      </c>
      <c r="H31" s="25">
        <v>0.19</v>
      </c>
      <c r="I31" s="31">
        <f t="shared" si="2"/>
        <v>104483.19327731093</v>
      </c>
      <c r="J31" s="32">
        <f t="shared" si="0"/>
        <v>19851.806722689078</v>
      </c>
      <c r="K31" s="38">
        <f>G31-(G31*19%)</f>
        <v>124335</v>
      </c>
      <c r="L31" s="36">
        <f t="shared" si="1"/>
        <v>2486700</v>
      </c>
    </row>
    <row r="32" spans="1:12" ht="90" x14ac:dyDescent="0.2">
      <c r="A32" s="5">
        <v>28</v>
      </c>
      <c r="B32" s="6">
        <v>49161500</v>
      </c>
      <c r="C32" s="7" t="s">
        <v>69</v>
      </c>
      <c r="D32" s="8" t="s">
        <v>70</v>
      </c>
      <c r="E32" s="9" t="s">
        <v>5</v>
      </c>
      <c r="F32" s="10">
        <v>20</v>
      </c>
      <c r="G32" s="20">
        <v>136500</v>
      </c>
      <c r="H32" s="25">
        <v>0.19</v>
      </c>
      <c r="I32" s="31">
        <f t="shared" si="2"/>
        <v>90617.647058823539</v>
      </c>
      <c r="J32" s="32">
        <f t="shared" si="0"/>
        <v>17217.352941176472</v>
      </c>
      <c r="K32" s="38">
        <f t="shared" si="3"/>
        <v>107835</v>
      </c>
      <c r="L32" s="36">
        <f t="shared" si="1"/>
        <v>2156700</v>
      </c>
    </row>
    <row r="33" spans="1:12" ht="45" x14ac:dyDescent="0.2">
      <c r="A33" s="5">
        <v>29</v>
      </c>
      <c r="B33" s="6">
        <v>49161500</v>
      </c>
      <c r="C33" s="7" t="s">
        <v>71</v>
      </c>
      <c r="D33" s="8" t="s">
        <v>72</v>
      </c>
      <c r="E33" s="9" t="s">
        <v>5</v>
      </c>
      <c r="F33" s="10">
        <v>20</v>
      </c>
      <c r="G33" s="20">
        <v>85500</v>
      </c>
      <c r="H33" s="25">
        <v>0.19</v>
      </c>
      <c r="I33" s="31">
        <f t="shared" si="2"/>
        <v>56760.504201680676</v>
      </c>
      <c r="J33" s="32">
        <f t="shared" si="0"/>
        <v>10784.495798319329</v>
      </c>
      <c r="K33" s="38">
        <f t="shared" si="3"/>
        <v>67545</v>
      </c>
      <c r="L33" s="36">
        <f t="shared" si="1"/>
        <v>1350900</v>
      </c>
    </row>
    <row r="34" spans="1:12" x14ac:dyDescent="0.2">
      <c r="A34" s="14"/>
      <c r="B34" s="15"/>
      <c r="C34" s="16"/>
      <c r="D34" s="17" t="s">
        <v>73</v>
      </c>
      <c r="E34" s="18"/>
      <c r="F34" s="19"/>
      <c r="G34" s="21"/>
      <c r="H34" s="26"/>
      <c r="I34" s="26"/>
      <c r="J34" s="33"/>
      <c r="K34" s="33"/>
      <c r="L34" s="34"/>
    </row>
    <row r="35" spans="1:12" x14ac:dyDescent="0.2">
      <c r="A35" s="5">
        <v>30</v>
      </c>
      <c r="B35" s="11">
        <v>39111900</v>
      </c>
      <c r="C35" s="11" t="s">
        <v>74</v>
      </c>
      <c r="D35" s="12" t="s">
        <v>75</v>
      </c>
      <c r="E35" s="13" t="s">
        <v>76</v>
      </c>
      <c r="F35" s="13">
        <v>7</v>
      </c>
      <c r="G35" s="22">
        <v>74500</v>
      </c>
      <c r="H35" s="27">
        <v>0.19</v>
      </c>
      <c r="I35" s="31">
        <f t="shared" si="2"/>
        <v>51336.134453781517</v>
      </c>
      <c r="J35" s="32">
        <f t="shared" si="0"/>
        <v>9753.8655462184888</v>
      </c>
      <c r="K35" s="38">
        <f>G35-(G35*18%)</f>
        <v>61090</v>
      </c>
      <c r="L35" s="36">
        <f t="shared" si="1"/>
        <v>427630</v>
      </c>
    </row>
    <row r="36" spans="1:12" x14ac:dyDescent="0.2">
      <c r="A36" s="5">
        <v>31</v>
      </c>
      <c r="B36" s="11">
        <v>49221500</v>
      </c>
      <c r="C36" s="11" t="s">
        <v>77</v>
      </c>
      <c r="D36" s="12" t="s">
        <v>78</v>
      </c>
      <c r="E36" s="13" t="s">
        <v>76</v>
      </c>
      <c r="F36" s="13">
        <v>61</v>
      </c>
      <c r="G36" s="22">
        <v>27500</v>
      </c>
      <c r="H36" s="27">
        <v>0.19</v>
      </c>
      <c r="I36" s="31">
        <f t="shared" si="2"/>
        <v>18949.579831932773</v>
      </c>
      <c r="J36" s="32">
        <f t="shared" si="0"/>
        <v>3600.4201680672268</v>
      </c>
      <c r="K36" s="38">
        <f>G36-(G36*18%)</f>
        <v>22550</v>
      </c>
      <c r="L36" s="36">
        <f t="shared" si="1"/>
        <v>1375550</v>
      </c>
    </row>
    <row r="37" spans="1:12" ht="29.1" customHeight="1" x14ac:dyDescent="0.2">
      <c r="A37" s="5">
        <v>32</v>
      </c>
      <c r="B37" s="11">
        <v>53102300</v>
      </c>
      <c r="C37" s="11" t="s">
        <v>79</v>
      </c>
      <c r="D37" s="12" t="s">
        <v>80</v>
      </c>
      <c r="E37" s="13" t="s">
        <v>76</v>
      </c>
      <c r="F37" s="13">
        <v>61</v>
      </c>
      <c r="G37" s="22">
        <v>52500</v>
      </c>
      <c r="H37" s="27">
        <v>0.19</v>
      </c>
      <c r="I37" s="31">
        <f t="shared" si="2"/>
        <v>34852.941176470587</v>
      </c>
      <c r="J37" s="32">
        <f t="shared" si="0"/>
        <v>6622.0588235294117</v>
      </c>
      <c r="K37" s="38">
        <f t="shared" si="3"/>
        <v>41475</v>
      </c>
      <c r="L37" s="36">
        <f t="shared" si="1"/>
        <v>2529975</v>
      </c>
    </row>
    <row r="38" spans="1:12" x14ac:dyDescent="0.2">
      <c r="K38" s="39" t="s">
        <v>83</v>
      </c>
      <c r="L38" s="35">
        <f>SUM(L4:L37)</f>
        <v>31933435</v>
      </c>
    </row>
  </sheetData>
  <mergeCells count="14">
    <mergeCell ref="A1:L1"/>
    <mergeCell ref="A4:A5"/>
    <mergeCell ref="B4:B5"/>
    <mergeCell ref="C4:C5"/>
    <mergeCell ref="D4:D5"/>
    <mergeCell ref="E4:E5"/>
    <mergeCell ref="F4:F5"/>
    <mergeCell ref="G4:G5"/>
    <mergeCell ref="I4:I5"/>
    <mergeCell ref="J4:J5"/>
    <mergeCell ref="K4:K5"/>
    <mergeCell ref="L4:L5"/>
    <mergeCell ref="A2:L2"/>
    <mergeCell ref="H4:H5"/>
  </mergeCells>
  <conditionalFormatting sqref="C14">
    <cfRule type="duplicateValues" dxfId="0" priority="1"/>
  </conditionalFormatting>
  <pageMargins left="0.25" right="0.25" top="0.75" bottom="0.75" header="0.3" footer="0.3"/>
  <pageSetup paperSize="5" scale="44"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BIENES Y SERVICIOS</vt:lpstr>
      <vt:lpstr>'BIENES Y SERVICIOS'!Área_de_impresión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 Paola Salcedo Dominguez</dc:creator>
  <cp:lastModifiedBy>Gina Paola Salcedo Dominguez</cp:lastModifiedBy>
  <cp:lastPrinted>2024-04-16T19:38:16Z</cp:lastPrinted>
  <dcterms:created xsi:type="dcterms:W3CDTF">2024-02-07T16:06:04Z</dcterms:created>
  <dcterms:modified xsi:type="dcterms:W3CDTF">2024-07-09T15:08:23Z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2024-04-12T17:02:22Z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357736f0-e570-4e93-80fe-6352d4d6a48f</vt:lpwstr>
  </property>
  <property fmtid="{D5CDD505-2E9C-101B-9397-08002B2CF9AE}" pid="7" name="MSIP_Label_defa4170-0d19-0005-0004-bc88714345d2_ActionId">
    <vt:lpwstr>e54c10da-c6ed-4edb-8a1b-f6b4a14bd544</vt:lpwstr>
  </property>
  <property fmtid="{D5CDD505-2E9C-101B-9397-08002B2CF9AE}" pid="8" name="MSIP_Label_defa4170-0d19-0005-0004-bc88714345d2_ContentBits">
    <vt:lpwstr>0</vt:lpwstr>
  </property>
</Properties>
</file>