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pineda\Desktop\INFORME FINAL\"/>
    </mc:Choice>
  </mc:AlternateContent>
  <bookViews>
    <workbookView xWindow="0" yWindow="0" windowWidth="7590" windowHeight="3110"/>
  </bookViews>
  <sheets>
    <sheet name="OFERTA ECONOMICA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0" i="1" l="1"/>
  <c r="C29" i="1" l="1"/>
  <c r="C35" i="1"/>
  <c r="M10" i="1"/>
  <c r="N10" i="1" s="1"/>
  <c r="M11" i="1"/>
  <c r="N11" i="1"/>
  <c r="M12" i="1"/>
  <c r="N12" i="1" s="1"/>
  <c r="C37" i="1" l="1"/>
  <c r="C36" i="1"/>
  <c r="N13" i="1"/>
  <c r="E13" i="1" l="1"/>
  <c r="C28" i="1"/>
  <c r="J12" i="1"/>
  <c r="K12" i="1" s="1"/>
  <c r="J11" i="1"/>
  <c r="K11" i="1" s="1"/>
  <c r="J10" i="1"/>
  <c r="K10" i="1" s="1"/>
  <c r="K13" i="1" s="1"/>
</calcChain>
</file>

<file path=xl/sharedStrings.xml><?xml version="1.0" encoding="utf-8"?>
<sst xmlns="http://schemas.openxmlformats.org/spreadsheetml/2006/main" count="51" uniqueCount="33">
  <si>
    <t>OBJETO: Mantenimiento preventivo y correctivo con suministro de repuestos para el sistema red contra incendios de las distintas sedes de la Contraloría de Bogotá D.C</t>
  </si>
  <si>
    <t>ITEM</t>
  </si>
  <si>
    <t xml:space="preserve">DESCRIPCION
TIPO DE SERVICIO MANTENIMIENTO PREVENTIVO
</t>
  </si>
  <si>
    <t>CANTIDAD</t>
  </si>
  <si>
    <t xml:space="preserve">IVA </t>
  </si>
  <si>
    <t xml:space="preserve">TOTAL </t>
  </si>
  <si>
    <r>
      <t xml:space="preserve">SISTEMA DE EXTINCION CON ROCIADORES AUTOMATICOS 
(SEDE ESCUELA DE CAPACITACIÓN) </t>
    </r>
    <r>
      <rPr>
        <b/>
        <u/>
        <sz val="11"/>
        <color rgb="FF383838"/>
        <rFont val="Arial"/>
        <family val="2"/>
      </rPr>
      <t>(De acuerdo con la ficha técnica)</t>
    </r>
  </si>
  <si>
    <r>
      <t xml:space="preserve">SISTEMA DE DETECCION Y ALARMA CONTRA INCENDIOS (BODEGA SAN CAYETANO) Y SISTEMA DE EXTINCION CON AGUA NEBULIZADA (BODEGA SAN CAYETANO)
</t>
    </r>
    <r>
      <rPr>
        <b/>
        <u/>
        <sz val="11"/>
        <color rgb="FF383838"/>
        <rFont val="Arial"/>
        <family val="2"/>
      </rPr>
      <t>(De acuerdo con la ficha técnica)</t>
    </r>
  </si>
  <si>
    <r>
      <t xml:space="preserve">SISTEMA DE DETECCIÓN Y EXTINCIÓN DE INCENDIOS DATA CENTER (SEDE PRINCIPAL EDIFICIO LOTERÍA DE BOGOTA PISO 7)
</t>
    </r>
    <r>
      <rPr>
        <b/>
        <u/>
        <sz val="11"/>
        <color rgb="FF383838"/>
        <rFont val="Arial"/>
        <family val="2"/>
      </rPr>
      <t>(De acuerdo con la ficha técnica)</t>
    </r>
  </si>
  <si>
    <t xml:space="preserve">VALOR UNITARIO ANTES DE IVA </t>
  </si>
  <si>
    <t>VALORES A OFERTAR</t>
  </si>
  <si>
    <t>Valor Total INCLUIDO IVA Ofertado</t>
  </si>
  <si>
    <t>V/Total Unitario Techo Incluido IVA</t>
  </si>
  <si>
    <t xml:space="preserve">
“Control fiscal de todos y para todos”</t>
  </si>
  <si>
    <t>INGENIERIA DE BOMBAS Y PLANTAS SAS</t>
  </si>
  <si>
    <t>ING SOLUTION SAS</t>
  </si>
  <si>
    <t>PRESUPUESTO OFICIAL</t>
  </si>
  <si>
    <t>TRM</t>
  </si>
  <si>
    <t>GPO</t>
  </si>
  <si>
    <t>nv</t>
  </si>
  <si>
    <t>x</t>
  </si>
  <si>
    <t xml:space="preserve">n </t>
  </si>
  <si>
    <t>PO</t>
  </si>
  <si>
    <t>Pi2</t>
  </si>
  <si>
    <t xml:space="preserve">Pi1 </t>
  </si>
  <si>
    <t xml:space="preserve">PROPONENETE 1 </t>
  </si>
  <si>
    <t>PROPONENETE 2</t>
  </si>
  <si>
    <t>nv+n</t>
  </si>
  <si>
    <t>MAKINGENIERIA S.A.S.</t>
  </si>
  <si>
    <t>Pi3</t>
  </si>
  <si>
    <t>PROPONENETE 3</t>
  </si>
  <si>
    <t>NOMBRE: VIVIAN LILIBETH BERNAL IZQUIERDO</t>
  </si>
  <si>
    <t>CARGO: Subdirectora Financiera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</si>
</sst>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&quot;$&quot;\ * #,##0.00_-;\-&quot;$&quot;\ * #,##0.00_-;_-&quot;$&quot;\ * &quot;-&quot;??_-;_-@_-"/>
    <numFmt numFmtId="165" formatCode="_-[$$-240A]\ * #,##0_-;\-[$$-240A]\ * #,##0_-;_-[$$-240A]\ * &quot;-&quot;??_-;_-@_-"/>
    <numFmt numFmtId="166" formatCode="_-[$$-240A]* #,##0_-;\-[$$-240A]* #,##0_-;_-[$$-240A]* &quot;-&quot;??_-;_-@_-"/>
    <numFmt numFmtId="167" formatCode="_-[$$-240A]\ * #,##0.00_-;\-[$$-240A]\ * #,##0.00_-;_-[$$-240A]\ 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Calibri"/>
      <family val="2"/>
      <charset val="1"/>
      <scheme val="minor"/>
    </font>
    <font>
      <b/>
      <sz val="11"/>
      <name val="Arial"/>
      <family val="2"/>
    </font>
    <font>
      <sz val="11"/>
      <color rgb="FF383838"/>
      <name val="Arial"/>
      <family val="2"/>
    </font>
    <font>
      <b/>
      <u/>
      <sz val="11"/>
      <color rgb="FF383838"/>
      <name val="Arial"/>
      <family val="2"/>
    </font>
    <font>
      <sz val="10"/>
      <color theme="1"/>
      <name val="Arial"/>
      <family val="2"/>
    </font>
    <font>
      <b/>
      <sz val="10"/>
      <color indexed="8"/>
      <name val="Arial"/>
      <family val="2"/>
    </font>
    <font>
      <b/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4" fillId="0" borderId="0"/>
    <xf numFmtId="0" fontId="1" fillId="0" borderId="0"/>
  </cellStyleXfs>
  <cellXfs count="50">
    <xf numFmtId="0" fontId="0" fillId="0" borderId="0" xfId="0"/>
    <xf numFmtId="0" fontId="0" fillId="3" borderId="0" xfId="0" applyFill="1"/>
    <xf numFmtId="0" fontId="6" fillId="3" borderId="1" xfId="2" applyFont="1" applyFill="1" applyBorder="1" applyAlignment="1">
      <alignment horizontal="left" vertical="center" wrapText="1"/>
    </xf>
    <xf numFmtId="0" fontId="3" fillId="3" borderId="1" xfId="2" applyFont="1" applyFill="1" applyBorder="1" applyAlignment="1">
      <alignment horizontal="center" vertical="center" wrapText="1"/>
    </xf>
    <xf numFmtId="165" fontId="2" fillId="3" borderId="1" xfId="1" applyNumberFormat="1" applyFont="1" applyFill="1" applyBorder="1" applyAlignment="1">
      <alignment horizontal="center" vertical="center" wrapText="1"/>
    </xf>
    <xf numFmtId="166" fontId="3" fillId="3" borderId="1" xfId="2" applyNumberFormat="1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 wrapText="1"/>
    </xf>
    <xf numFmtId="0" fontId="8" fillId="3" borderId="0" xfId="0" applyFont="1" applyFill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3" fillId="3" borderId="2" xfId="2" applyFont="1" applyFill="1" applyBorder="1" applyAlignment="1">
      <alignment horizontal="center" vertical="center"/>
    </xf>
    <xf numFmtId="165" fontId="2" fillId="3" borderId="3" xfId="1" applyNumberFormat="1" applyFont="1" applyFill="1" applyBorder="1" applyAlignment="1">
      <alignment horizontal="center" vertical="center" wrapText="1"/>
    </xf>
    <xf numFmtId="166" fontId="3" fillId="3" borderId="3" xfId="2" applyNumberFormat="1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0" fillId="3" borderId="1" xfId="0" applyFill="1" applyBorder="1"/>
    <xf numFmtId="167" fontId="2" fillId="3" borderId="1" xfId="1" applyNumberFormat="1" applyFont="1" applyFill="1" applyBorder="1" applyAlignment="1">
      <alignment horizontal="center" vertical="center" wrapText="1"/>
    </xf>
    <xf numFmtId="166" fontId="0" fillId="3" borderId="1" xfId="0" applyNumberFormat="1" applyFill="1" applyBorder="1"/>
    <xf numFmtId="2" fontId="0" fillId="3" borderId="1" xfId="0" applyNumberFormat="1" applyFill="1" applyBorder="1"/>
    <xf numFmtId="167" fontId="2" fillId="3" borderId="3" xfId="1" applyNumberFormat="1" applyFont="1" applyFill="1" applyBorder="1" applyAlignment="1">
      <alignment horizontal="center" vertical="center" wrapText="1"/>
    </xf>
    <xf numFmtId="0" fontId="0" fillId="5" borderId="1" xfId="0" applyFill="1" applyBorder="1"/>
    <xf numFmtId="0" fontId="10" fillId="0" borderId="0" xfId="0" applyFont="1"/>
    <xf numFmtId="0" fontId="3" fillId="3" borderId="2" xfId="2" applyFont="1" applyFill="1" applyBorder="1" applyAlignment="1">
      <alignment horizontal="center" vertical="center"/>
    </xf>
    <xf numFmtId="0" fontId="3" fillId="3" borderId="1" xfId="2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1" fillId="0" borderId="7" xfId="3" applyBorder="1" applyAlignment="1">
      <alignment horizontal="center" vertical="center" wrapText="1"/>
    </xf>
    <xf numFmtId="0" fontId="1" fillId="0" borderId="8" xfId="3" applyBorder="1" applyAlignment="1">
      <alignment horizontal="center" vertical="center" wrapText="1"/>
    </xf>
    <xf numFmtId="0" fontId="1" fillId="0" borderId="9" xfId="3" applyBorder="1" applyAlignment="1">
      <alignment horizontal="center" vertical="center" wrapText="1"/>
    </xf>
    <xf numFmtId="0" fontId="1" fillId="0" borderId="0" xfId="3" applyAlignment="1">
      <alignment horizontal="center" vertical="center" wrapText="1"/>
    </xf>
    <xf numFmtId="0" fontId="1" fillId="0" borderId="10" xfId="3" applyBorder="1" applyAlignment="1">
      <alignment horizontal="center" vertical="center" wrapText="1"/>
    </xf>
    <xf numFmtId="0" fontId="1" fillId="0" borderId="6" xfId="3" applyBorder="1" applyAlignment="1">
      <alignment horizontal="center" vertical="center" wrapText="1"/>
    </xf>
    <xf numFmtId="0" fontId="3" fillId="2" borderId="2" xfId="2" applyFont="1" applyFill="1" applyBorder="1" applyAlignment="1">
      <alignment horizontal="center" vertical="center" wrapText="1"/>
    </xf>
    <xf numFmtId="0" fontId="3" fillId="2" borderId="1" xfId="2" applyFont="1" applyFill="1" applyBorder="1" applyAlignment="1">
      <alignment horizontal="center" vertical="center" wrapText="1"/>
    </xf>
    <xf numFmtId="0" fontId="3" fillId="2" borderId="1" xfId="2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9" fillId="0" borderId="4" xfId="3" applyFont="1" applyBorder="1" applyAlignment="1">
      <alignment horizontal="center" vertical="center" wrapText="1"/>
    </xf>
    <xf numFmtId="0" fontId="9" fillId="0" borderId="5" xfId="3" applyFont="1" applyBorder="1" applyAlignment="1">
      <alignment horizontal="center" vertical="center" wrapText="1"/>
    </xf>
    <xf numFmtId="0" fontId="9" fillId="0" borderId="1" xfId="3" applyFont="1" applyBorder="1" applyAlignment="1">
      <alignment horizontal="center" vertical="center" wrapText="1"/>
    </xf>
    <xf numFmtId="0" fontId="9" fillId="0" borderId="3" xfId="3" applyFont="1" applyBorder="1" applyAlignment="1">
      <alignment horizontal="center" vertical="center" wrapText="1"/>
    </xf>
  </cellXfs>
  <cellStyles count="4">
    <cellStyle name="Moneda" xfId="1" builtinId="4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199571</xdr:colOff>
      <xdr:row>1</xdr:row>
      <xdr:rowOff>43051</xdr:rowOff>
    </xdr:from>
    <xdr:to>
      <xdr:col>2</xdr:col>
      <xdr:colOff>2535465</xdr:colOff>
      <xdr:row>3</xdr:row>
      <xdr:rowOff>0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CE17CE61-1B55-4F00-B931-6798C466C2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69571" y="650837"/>
          <a:ext cx="2440215" cy="1172520"/>
        </a:xfrm>
        <a:prstGeom prst="rect">
          <a:avLst/>
        </a:prstGeom>
      </xdr:spPr>
    </xdr:pic>
    <xdr:clientData/>
  </xdr:twoCellAnchor>
  <xdr:twoCellAnchor editAs="oneCell">
    <xdr:from>
      <xdr:col>4</xdr:col>
      <xdr:colOff>95250</xdr:colOff>
      <xdr:row>14</xdr:row>
      <xdr:rowOff>142875</xdr:rowOff>
    </xdr:from>
    <xdr:to>
      <xdr:col>9</xdr:col>
      <xdr:colOff>704115</xdr:colOff>
      <xdr:row>54</xdr:row>
      <xdr:rowOff>141923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505450" y="8115300"/>
          <a:ext cx="5876190" cy="7619048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55</xdr:row>
      <xdr:rowOff>0</xdr:rowOff>
    </xdr:from>
    <xdr:to>
      <xdr:col>10</xdr:col>
      <xdr:colOff>284948</xdr:colOff>
      <xdr:row>60</xdr:row>
      <xdr:rowOff>37976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067550" y="15592425"/>
          <a:ext cx="6419048" cy="990476"/>
        </a:xfrm>
        <a:prstGeom prst="rect">
          <a:avLst/>
        </a:prstGeom>
      </xdr:spPr>
    </xdr:pic>
    <xdr:clientData/>
  </xdr:twoCellAnchor>
  <xdr:twoCellAnchor editAs="oneCell">
    <xdr:from>
      <xdr:col>0</xdr:col>
      <xdr:colOff>1781175</xdr:colOff>
      <xdr:row>27</xdr:row>
      <xdr:rowOff>162556</xdr:rowOff>
    </xdr:from>
    <xdr:to>
      <xdr:col>1</xdr:col>
      <xdr:colOff>1381125</xdr:colOff>
      <xdr:row>28</xdr:row>
      <xdr:rowOff>183710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781175" y="10230481"/>
          <a:ext cx="2019300" cy="211654"/>
        </a:xfrm>
        <a:prstGeom prst="rect">
          <a:avLst/>
        </a:prstGeom>
      </xdr:spPr>
    </xdr:pic>
    <xdr:clientData/>
  </xdr:twoCellAnchor>
  <xdr:twoCellAnchor editAs="oneCell">
    <xdr:from>
      <xdr:col>0</xdr:col>
      <xdr:colOff>266701</xdr:colOff>
      <xdr:row>41</xdr:row>
      <xdr:rowOff>177800</xdr:rowOff>
    </xdr:from>
    <xdr:to>
      <xdr:col>0</xdr:col>
      <xdr:colOff>1828801</xdr:colOff>
      <xdr:row>43</xdr:row>
      <xdr:rowOff>127000</xdr:rowOff>
    </xdr:to>
    <xdr:pic>
      <xdr:nvPicPr>
        <xdr:cNvPr id="6" name="Image 13"/>
        <xdr:cNvPicPr/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266701" y="11861800"/>
          <a:ext cx="1562100" cy="317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6"/>
  <sheetViews>
    <sheetView tabSelected="1" zoomScaleNormal="100" workbookViewId="0">
      <selection activeCell="B47" sqref="B47"/>
    </sheetView>
  </sheetViews>
  <sheetFormatPr baseColWidth="10" defaultColWidth="11.453125" defaultRowHeight="14.5" x14ac:dyDescent="0.35"/>
  <cols>
    <col min="1" max="1" width="36.26953125" style="1" bestFit="1" customWidth="1"/>
    <col min="2" max="2" width="20.81640625" style="1" bestFit="1" customWidth="1"/>
    <col min="3" max="3" width="42" style="1" bestFit="1" customWidth="1"/>
    <col min="4" max="4" width="16" style="1" customWidth="1"/>
    <col min="5" max="5" width="17.54296875" style="1" bestFit="1" customWidth="1"/>
    <col min="6" max="6" width="19.1796875" style="1" bestFit="1" customWidth="1"/>
    <col min="7" max="7" width="13" style="1" bestFit="1" customWidth="1"/>
    <col min="8" max="8" width="15.1796875" style="1" bestFit="1" customWidth="1"/>
    <col min="9" max="9" width="14.1796875" style="1" bestFit="1" customWidth="1"/>
    <col min="10" max="10" width="13" style="1" bestFit="1" customWidth="1"/>
    <col min="11" max="12" width="14.1796875" style="1" bestFit="1" customWidth="1"/>
    <col min="13" max="13" width="15.81640625" style="1" bestFit="1" customWidth="1"/>
    <col min="14" max="14" width="17.1796875" style="1" bestFit="1" customWidth="1"/>
    <col min="15" max="16384" width="11.453125" style="1"/>
  </cols>
  <sheetData>
    <row r="1" spans="2:14" s="7" customFormat="1" ht="48" customHeight="1" thickBot="1" x14ac:dyDescent="0.4"/>
    <row r="2" spans="2:14" s="7" customFormat="1" ht="43" customHeight="1" x14ac:dyDescent="0.35">
      <c r="B2" s="32" t="s">
        <v>13</v>
      </c>
      <c r="C2" s="33"/>
      <c r="D2" s="33"/>
      <c r="E2" s="46"/>
      <c r="F2" s="46"/>
      <c r="G2" s="46"/>
      <c r="H2" s="47"/>
    </row>
    <row r="3" spans="2:14" s="7" customFormat="1" ht="53.15" customHeight="1" x14ac:dyDescent="0.35">
      <c r="B3" s="34"/>
      <c r="C3" s="35"/>
      <c r="D3" s="35"/>
      <c r="E3" s="48"/>
      <c r="F3" s="48"/>
      <c r="G3" s="48"/>
      <c r="H3" s="49"/>
    </row>
    <row r="4" spans="2:14" s="7" customFormat="1" ht="13" x14ac:dyDescent="0.35">
      <c r="B4" s="36"/>
      <c r="C4" s="37"/>
      <c r="D4" s="37"/>
      <c r="E4" s="48"/>
      <c r="F4" s="48"/>
      <c r="G4" s="48"/>
      <c r="H4" s="49"/>
    </row>
    <row r="5" spans="2:14" x14ac:dyDescent="0.35">
      <c r="B5" s="41" t="s">
        <v>0</v>
      </c>
      <c r="C5" s="42"/>
      <c r="D5" s="42"/>
      <c r="E5" s="42"/>
      <c r="F5" s="42"/>
      <c r="G5" s="42"/>
      <c r="H5" s="43"/>
    </row>
    <row r="6" spans="2:14" x14ac:dyDescent="0.35">
      <c r="B6" s="41"/>
      <c r="C6" s="42"/>
      <c r="D6" s="42"/>
      <c r="E6" s="42"/>
      <c r="F6" s="42"/>
      <c r="G6" s="42"/>
      <c r="H6" s="43"/>
    </row>
    <row r="7" spans="2:14" ht="15" customHeight="1" x14ac:dyDescent="0.35">
      <c r="B7" s="14"/>
      <c r="C7" s="15"/>
      <c r="D7" s="15"/>
      <c r="E7" s="15"/>
      <c r="F7" s="44" t="s">
        <v>14</v>
      </c>
      <c r="G7" s="28"/>
      <c r="H7" s="29"/>
      <c r="I7" s="27" t="s">
        <v>15</v>
      </c>
      <c r="J7" s="28"/>
      <c r="K7" s="29"/>
      <c r="L7" s="27" t="s">
        <v>28</v>
      </c>
      <c r="M7" s="28"/>
      <c r="N7" s="29"/>
    </row>
    <row r="8" spans="2:14" ht="32.25" customHeight="1" x14ac:dyDescent="0.35">
      <c r="B8" s="38" t="s">
        <v>1</v>
      </c>
      <c r="C8" s="39" t="s">
        <v>2</v>
      </c>
      <c r="D8" s="39" t="s">
        <v>3</v>
      </c>
      <c r="E8" s="45" t="s">
        <v>12</v>
      </c>
      <c r="F8" s="30" t="s">
        <v>10</v>
      </c>
      <c r="G8" s="30"/>
      <c r="H8" s="31"/>
      <c r="I8" s="30" t="s">
        <v>10</v>
      </c>
      <c r="J8" s="30"/>
      <c r="K8" s="31"/>
      <c r="L8" s="30" t="s">
        <v>10</v>
      </c>
      <c r="M8" s="30"/>
      <c r="N8" s="31"/>
    </row>
    <row r="9" spans="2:14" ht="56" x14ac:dyDescent="0.35">
      <c r="B9" s="38"/>
      <c r="C9" s="40"/>
      <c r="D9" s="39"/>
      <c r="E9" s="45"/>
      <c r="F9" s="6" t="s">
        <v>9</v>
      </c>
      <c r="G9" s="6" t="s">
        <v>4</v>
      </c>
      <c r="H9" s="8" t="s">
        <v>11</v>
      </c>
      <c r="I9" s="12" t="s">
        <v>9</v>
      </c>
      <c r="J9" s="12" t="s">
        <v>4</v>
      </c>
      <c r="K9" s="13" t="s">
        <v>11</v>
      </c>
      <c r="L9" s="16" t="s">
        <v>9</v>
      </c>
      <c r="M9" s="16" t="s">
        <v>4</v>
      </c>
      <c r="N9" s="17" t="s">
        <v>11</v>
      </c>
    </row>
    <row r="10" spans="2:14" ht="56" x14ac:dyDescent="0.35">
      <c r="B10" s="9">
        <v>1</v>
      </c>
      <c r="C10" s="2" t="s">
        <v>6</v>
      </c>
      <c r="D10" s="3">
        <v>1</v>
      </c>
      <c r="E10" s="4">
        <v>16179397</v>
      </c>
      <c r="F10" s="4">
        <v>12943518</v>
      </c>
      <c r="G10" s="4">
        <v>2459268</v>
      </c>
      <c r="H10" s="10">
        <v>15402786</v>
      </c>
      <c r="I10" s="4">
        <v>9869432.1699999999</v>
      </c>
      <c r="J10" s="4">
        <f>+I10*19%</f>
        <v>1875192.1122999999</v>
      </c>
      <c r="K10" s="10">
        <f>+I10+J10</f>
        <v>11744624.282299999</v>
      </c>
      <c r="L10" s="4">
        <v>13136359</v>
      </c>
      <c r="M10" s="19">
        <f t="shared" ref="M10:M11" si="0">+L10*19%</f>
        <v>2495908.21</v>
      </c>
      <c r="N10" s="22">
        <f t="shared" ref="N10:N11" si="1">+L10+M10</f>
        <v>15632267.210000001</v>
      </c>
    </row>
    <row r="11" spans="2:14" ht="84" x14ac:dyDescent="0.35">
      <c r="B11" s="9">
        <v>2</v>
      </c>
      <c r="C11" s="2" t="s">
        <v>7</v>
      </c>
      <c r="D11" s="3">
        <v>1</v>
      </c>
      <c r="E11" s="4">
        <v>25728181</v>
      </c>
      <c r="F11" s="4">
        <v>20582545</v>
      </c>
      <c r="G11" s="4">
        <v>3910684</v>
      </c>
      <c r="H11" s="10">
        <v>24493228</v>
      </c>
      <c r="I11" s="4">
        <v>15694190.41</v>
      </c>
      <c r="J11" s="4">
        <f t="shared" ref="J11:J12" si="2">+I11*19%</f>
        <v>2981896.1779</v>
      </c>
      <c r="K11" s="10">
        <f t="shared" ref="K11:K12" si="3">+I11+J11</f>
        <v>18676086.587900002</v>
      </c>
      <c r="L11" s="4">
        <v>20889198</v>
      </c>
      <c r="M11" s="19">
        <f t="shared" si="0"/>
        <v>3968947.62</v>
      </c>
      <c r="N11" s="22">
        <f t="shared" si="1"/>
        <v>24858145.620000001</v>
      </c>
    </row>
    <row r="12" spans="2:14" ht="70" x14ac:dyDescent="0.35">
      <c r="B12" s="9">
        <v>3</v>
      </c>
      <c r="C12" s="2" t="s">
        <v>8</v>
      </c>
      <c r="D12" s="3">
        <v>1</v>
      </c>
      <c r="E12" s="4">
        <v>14087518</v>
      </c>
      <c r="F12" s="4">
        <v>11270014</v>
      </c>
      <c r="G12" s="4">
        <v>2141303</v>
      </c>
      <c r="H12" s="10">
        <v>13411317</v>
      </c>
      <c r="I12" s="4">
        <v>8593385.9800000004</v>
      </c>
      <c r="J12" s="4">
        <f t="shared" si="2"/>
        <v>1632743.3362</v>
      </c>
      <c r="K12" s="10">
        <f t="shared" si="3"/>
        <v>10226129.316200001</v>
      </c>
      <c r="L12" s="4">
        <v>11274524</v>
      </c>
      <c r="M12" s="19">
        <f t="shared" ref="M12" si="4">+L12*19%</f>
        <v>2142159.56</v>
      </c>
      <c r="N12" s="22">
        <f t="shared" ref="N12" si="5">+L12+M12</f>
        <v>13416683.560000001</v>
      </c>
    </row>
    <row r="13" spans="2:14" x14ac:dyDescent="0.35">
      <c r="B13" s="25" t="s">
        <v>5</v>
      </c>
      <c r="C13" s="26"/>
      <c r="D13" s="26"/>
      <c r="E13" s="11">
        <f>E10+E11+E12</f>
        <v>55995096</v>
      </c>
      <c r="F13" s="5"/>
      <c r="G13" s="5"/>
      <c r="H13" s="11">
        <v>53307331</v>
      </c>
      <c r="K13" s="11">
        <f>+SUM(K10:K12)</f>
        <v>40646840.186400004</v>
      </c>
      <c r="N13" s="11">
        <f>+SUM(N10:N12)</f>
        <v>53907096.390000001</v>
      </c>
    </row>
    <row r="16" spans="2:14" x14ac:dyDescent="0.35">
      <c r="B16" s="18" t="s">
        <v>16</v>
      </c>
      <c r="C16" s="4">
        <v>150000000</v>
      </c>
    </row>
    <row r="17" spans="1:3" x14ac:dyDescent="0.35">
      <c r="B17" s="18" t="s">
        <v>17</v>
      </c>
      <c r="C17" s="19">
        <v>4133.6099999999997</v>
      </c>
    </row>
    <row r="20" spans="1:3" x14ac:dyDescent="0.35">
      <c r="B20" s="18" t="s">
        <v>18</v>
      </c>
      <c r="C20" s="23" t="s">
        <v>20</v>
      </c>
    </row>
    <row r="21" spans="1:3" x14ac:dyDescent="0.35">
      <c r="B21" s="18" t="s">
        <v>19</v>
      </c>
      <c r="C21" s="18">
        <v>1</v>
      </c>
    </row>
    <row r="22" spans="1:3" x14ac:dyDescent="0.35">
      <c r="B22" s="18" t="s">
        <v>21</v>
      </c>
      <c r="C22" s="18">
        <v>3</v>
      </c>
    </row>
    <row r="23" spans="1:3" x14ac:dyDescent="0.35">
      <c r="B23" s="18" t="s">
        <v>22</v>
      </c>
      <c r="C23" s="4">
        <v>150000000</v>
      </c>
    </row>
    <row r="24" spans="1:3" x14ac:dyDescent="0.35">
      <c r="B24" s="18" t="s">
        <v>24</v>
      </c>
      <c r="C24" s="20">
        <v>53907331</v>
      </c>
    </row>
    <row r="25" spans="1:3" x14ac:dyDescent="0.35">
      <c r="B25" s="18" t="s">
        <v>23</v>
      </c>
      <c r="C25" s="20">
        <v>40646840</v>
      </c>
    </row>
    <row r="26" spans="1:3" x14ac:dyDescent="0.35">
      <c r="B26" s="18" t="s">
        <v>29</v>
      </c>
      <c r="C26" s="20">
        <v>53907096</v>
      </c>
    </row>
    <row r="28" spans="1:3" x14ac:dyDescent="0.35">
      <c r="B28" s="1" t="s">
        <v>27</v>
      </c>
      <c r="C28" s="18">
        <f>C21+C22</f>
        <v>4</v>
      </c>
    </row>
    <row r="29" spans="1:3" x14ac:dyDescent="0.35">
      <c r="C29" s="20">
        <f>(C23*C24*C25*C26)</f>
        <v>1.7717882363334121E+31</v>
      </c>
    </row>
    <row r="30" spans="1:3" x14ac:dyDescent="0.35">
      <c r="B30" s="18" t="s">
        <v>18</v>
      </c>
      <c r="C30" s="20">
        <f>C29^(1/4)</f>
        <v>64878821.64904698</v>
      </c>
    </row>
    <row r="31" spans="1:3" ht="15" customHeight="1" x14ac:dyDescent="0.35">
      <c r="A31" s="18" t="s">
        <v>14</v>
      </c>
      <c r="B31" s="18" t="s">
        <v>25</v>
      </c>
      <c r="C31" s="20">
        <v>53307331</v>
      </c>
    </row>
    <row r="32" spans="1:3" x14ac:dyDescent="0.35">
      <c r="A32" s="18" t="s">
        <v>15</v>
      </c>
      <c r="B32" s="18" t="s">
        <v>26</v>
      </c>
      <c r="C32" s="20">
        <v>40646840</v>
      </c>
    </row>
    <row r="33" spans="1:3" x14ac:dyDescent="0.35">
      <c r="A33" s="18" t="s">
        <v>28</v>
      </c>
      <c r="B33" s="18" t="s">
        <v>30</v>
      </c>
      <c r="C33" s="20">
        <v>53907096</v>
      </c>
    </row>
    <row r="35" spans="1:3" x14ac:dyDescent="0.35">
      <c r="A35" s="18" t="s">
        <v>14</v>
      </c>
      <c r="B35" s="18" t="s">
        <v>25</v>
      </c>
      <c r="C35" s="21">
        <f>50*1-(C30-C31)/C30</f>
        <v>49.821644562047666</v>
      </c>
    </row>
    <row r="36" spans="1:3" x14ac:dyDescent="0.35">
      <c r="A36" s="18" t="s">
        <v>15</v>
      </c>
      <c r="B36" s="18" t="s">
        <v>26</v>
      </c>
      <c r="C36" s="21">
        <f>50*1-(C30-C32)/C30</f>
        <v>49.626503980295347</v>
      </c>
    </row>
    <row r="37" spans="1:3" x14ac:dyDescent="0.35">
      <c r="A37" s="18" t="s">
        <v>28</v>
      </c>
      <c r="B37" s="18" t="s">
        <v>30</v>
      </c>
      <c r="C37" s="21">
        <f>50*1-(C30-C33)/C30</f>
        <v>49.83088895004294</v>
      </c>
    </row>
    <row r="45" spans="1:3" x14ac:dyDescent="0.35">
      <c r="A45" s="24" t="s">
        <v>31</v>
      </c>
    </row>
    <row r="46" spans="1:3" x14ac:dyDescent="0.35">
      <c r="A46" s="24" t="s">
        <v>32</v>
      </c>
    </row>
  </sheetData>
  <sheetProtection sheet="1" objects="1" scenarios="1"/>
  <mergeCells count="16">
    <mergeCell ref="B13:D13"/>
    <mergeCell ref="L7:N7"/>
    <mergeCell ref="L8:N8"/>
    <mergeCell ref="B2:D4"/>
    <mergeCell ref="B8:B9"/>
    <mergeCell ref="C8:C9"/>
    <mergeCell ref="D8:D9"/>
    <mergeCell ref="F8:H8"/>
    <mergeCell ref="B5:H6"/>
    <mergeCell ref="F7:H7"/>
    <mergeCell ref="E8:E9"/>
    <mergeCell ref="I7:K7"/>
    <mergeCell ref="I8:K8"/>
    <mergeCell ref="E2:H2"/>
    <mergeCell ref="E3:H3"/>
    <mergeCell ref="E4:H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Alexandra Maria Rodriguez Fonseca</dc:creator>
  <cp:lastModifiedBy>Andrés Felipe Pineda Pulgarín</cp:lastModifiedBy>
  <dcterms:created xsi:type="dcterms:W3CDTF">2024-03-09T17:11:05Z</dcterms:created>
  <dcterms:modified xsi:type="dcterms:W3CDTF">2024-07-08T21:47:05Z</dcterms:modified>
</cp:coreProperties>
</file>