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TRATACION\CONTRATACION 2024\MÍNIMA CUANTÍA\MIN-15905. INTERV. EST Y DIS EL ARO - AndresBustamante\03-INVITACION\"/>
    </mc:Choice>
  </mc:AlternateContent>
  <xr:revisionPtr revIDLastSave="0" documentId="13_ncr:1_{73DD5946-DF49-4AAB-AF10-6E7389355F7D}" xr6:coauthVersionLast="47" xr6:coauthVersionMax="47" xr10:uidLastSave="{00000000-0000-0000-0000-000000000000}"/>
  <bookViews>
    <workbookView xWindow="-120" yWindow="-120" windowWidth="29040" windowHeight="15720" xr2:uid="{F0351043-FA39-48AA-8438-C006F6A4BEDD}"/>
  </bookViews>
  <sheets>
    <sheet name="INTERVENTORIA" sheetId="1" r:id="rId1"/>
  </sheets>
  <externalReferences>
    <externalReference r:id="rId2"/>
  </externalReferences>
  <definedNames>
    <definedName name="_xlnm.Print_Area" localSheetId="0">INTERVENTORIA!$A$1:$H$52</definedName>
    <definedName name="in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4" i="1" l="1"/>
  <c r="H44" i="1" s="1"/>
  <c r="F43" i="1"/>
  <c r="H43" i="1" s="1"/>
  <c r="B41" i="1"/>
  <c r="G34" i="1"/>
  <c r="G35" i="1" s="1"/>
  <c r="G36" i="1" s="1"/>
  <c r="G37" i="1" s="1"/>
  <c r="G38" i="1" s="1"/>
  <c r="G39" i="1" s="1"/>
  <c r="G40" i="1" s="1"/>
  <c r="F33" i="1"/>
  <c r="H33" i="1" s="1"/>
  <c r="F32" i="1"/>
  <c r="G27" i="1"/>
  <c r="H25" i="1"/>
  <c r="G24" i="1"/>
  <c r="H24" i="1" s="1"/>
  <c r="G22" i="1"/>
  <c r="H22" i="1" s="1"/>
  <c r="G21" i="1"/>
  <c r="H21" i="1" s="1"/>
  <c r="G20" i="1"/>
  <c r="H20" i="1"/>
  <c r="G19" i="1"/>
  <c r="H19" i="1" s="1"/>
  <c r="G18" i="1"/>
  <c r="G17" i="1"/>
  <c r="G16" i="1"/>
  <c r="F16" i="1"/>
  <c r="F17" i="1" s="1"/>
  <c r="F18" i="1" s="1"/>
  <c r="G15" i="1"/>
  <c r="H15" i="1"/>
  <c r="G14" i="1"/>
  <c r="F14" i="1"/>
  <c r="G13" i="1"/>
  <c r="H13" i="1" s="1"/>
  <c r="G12" i="1"/>
  <c r="H12" i="1" s="1"/>
  <c r="G11" i="1"/>
  <c r="H11" i="1"/>
  <c r="G10" i="1"/>
  <c r="A10" i="1"/>
  <c r="A11" i="1" s="1"/>
  <c r="A12" i="1" s="1"/>
  <c r="A13" i="1" s="1"/>
  <c r="A14" i="1" s="1"/>
  <c r="A15" i="1" s="1"/>
  <c r="A16" i="1" s="1"/>
  <c r="A17" i="1" s="1"/>
  <c r="H9" i="1"/>
  <c r="F34" i="1" l="1"/>
  <c r="F35" i="1" s="1"/>
  <c r="F36" i="1" s="1"/>
  <c r="F37" i="1" s="1"/>
  <c r="F38" i="1" s="1"/>
  <c r="F39" i="1" s="1"/>
  <c r="F40" i="1" s="1"/>
  <c r="F41" i="1" s="1"/>
  <c r="H14" i="1"/>
  <c r="H16" i="1"/>
  <c r="G42" i="1"/>
  <c r="G41" i="1"/>
  <c r="H17" i="1"/>
  <c r="H18" i="1"/>
  <c r="H10" i="1"/>
  <c r="H26" i="1" s="1"/>
  <c r="H28" i="1" s="1"/>
  <c r="H32" i="1"/>
  <c r="F42" i="1" l="1"/>
  <c r="H34" i="1"/>
  <c r="H35" i="1"/>
  <c r="H36" i="1" l="1"/>
  <c r="H37" i="1" l="1"/>
  <c r="H38" i="1" l="1"/>
  <c r="H39" i="1" l="1"/>
  <c r="H42" i="1" l="1"/>
  <c r="H41" i="1"/>
  <c r="H40" i="1"/>
  <c r="H45" i="1" l="1"/>
  <c r="H47" i="1" l="1"/>
  <c r="H48" i="1" s="1"/>
  <c r="H49" i="1" s="1"/>
</calcChain>
</file>

<file path=xl/sharedStrings.xml><?xml version="1.0" encoding="utf-8"?>
<sst xmlns="http://schemas.openxmlformats.org/spreadsheetml/2006/main" count="86" uniqueCount="52">
  <si>
    <t>DEPARTAMENTO DE ANTIOQUIA</t>
  </si>
  <si>
    <t>SECRETARÍA DE INFRAESTRUCTURA FÍSICA</t>
  </si>
  <si>
    <t>INTERVENTORIA TECNICA, ADMINISTRATIVA Y FINANCIERA PARA ESTUDIOS Y DISEÑOS PARA LA CONSTRUCCION DE  VIA EL ARO-VIA PUERTO VALDIVIA-PRESA EN EL MUNICIPIO DE ITUANGO- ANTIOQUIA</t>
  </si>
  <si>
    <t>PRESUPUESTO INTERVENTORÍA</t>
  </si>
  <si>
    <t>ÍTEM</t>
  </si>
  <si>
    <t>DESCRIPCIÓN</t>
  </si>
  <si>
    <t>UNIDAD</t>
  </si>
  <si>
    <t xml:space="preserve">CANTIDAD </t>
  </si>
  <si>
    <t>SUELDO O TARIFA MENSUAL</t>
  </si>
  <si>
    <t>DEDICACIÓN MENSUAL  (%)</t>
  </si>
  <si>
    <t>DURACIÓN (meses)</t>
  </si>
  <si>
    <t>VALOR PARCIAL ($)</t>
  </si>
  <si>
    <t>A</t>
  </si>
  <si>
    <t>COSTOS DIRECTOS DE PERSONAL</t>
  </si>
  <si>
    <t>Personal Profesional:</t>
  </si>
  <si>
    <t>Director de Interventoría</t>
  </si>
  <si>
    <t>Persona</t>
  </si>
  <si>
    <t>Ingeniero civil especialista en vías y/o transporte</t>
  </si>
  <si>
    <t>Topógrafo</t>
  </si>
  <si>
    <t>Especialista en hidrología e hidráulica</t>
  </si>
  <si>
    <t>Especialista en geotecnía</t>
  </si>
  <si>
    <t>Especialista en estructuras</t>
  </si>
  <si>
    <t>Especialista en pavimentos</t>
  </si>
  <si>
    <t>Especialista en geología</t>
  </si>
  <si>
    <t>Especialista  ambiental</t>
  </si>
  <si>
    <t>Especialista forestal</t>
  </si>
  <si>
    <t>Abogado gestión predial o avaluador</t>
  </si>
  <si>
    <t>Biologo</t>
  </si>
  <si>
    <t>Arqueologo</t>
  </si>
  <si>
    <t>Profesional presupuestador</t>
  </si>
  <si>
    <t>Personal Técnico No Profesional:</t>
  </si>
  <si>
    <t>Secretaria</t>
  </si>
  <si>
    <t>Mensajero</t>
  </si>
  <si>
    <t>SUBTOTAL COSTOS DE PERSONAL</t>
  </si>
  <si>
    <t>Factor Multiplicador  (FM = )</t>
  </si>
  <si>
    <t>TOTAL COSTOS DIRECTOS DE PERSONAL (A)</t>
  </si>
  <si>
    <t>B</t>
  </si>
  <si>
    <t>OTROS COSTOS DIRECTOS</t>
  </si>
  <si>
    <t>Gastos de transporte, Alquiler de Equipo y Otros:</t>
  </si>
  <si>
    <t>Gastos de viaje</t>
  </si>
  <si>
    <t>mes</t>
  </si>
  <si>
    <t>Topografo</t>
  </si>
  <si>
    <t>Especialista en hidrologia e hidráulica</t>
  </si>
  <si>
    <t>Vehículo doble tracción, doble cabina, 2000 CC o superior (modelo 2018 o superior)  tarifa de alquiler tiempo completo, incluye combustible,  incluye conductor. Se debe garantizar permanencia de los vehículos durante toda la ejecución del proyecto.</t>
  </si>
  <si>
    <t xml:space="preserve">Fotocopias, edición de informes, registro, fotográficos, planos y otros </t>
  </si>
  <si>
    <t>Unidad</t>
  </si>
  <si>
    <t>SUBTOTAL OTROS COSTOS DIRECTOS (B)</t>
  </si>
  <si>
    <t>PROVISIÓN PARA EL PAGO DE PRIMAS DE GARANTÍAS</t>
  </si>
  <si>
    <t>VALOR BÁSICO (A + B)</t>
  </si>
  <si>
    <t>IVA (19%) SOBRE VALOR BASICO</t>
  </si>
  <si>
    <t>VALOR TOTAL DE LA INTERVENTORÍA</t>
  </si>
  <si>
    <t>NOTA FINAL: El valor del FACTOR MULTIPLICADOR, el cual afecta los costos de personal, NO PODRÁ en ningún caso ser superior al establecido por la entidad en el Presupuesto Oficial.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</si>
</sst>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.00_);_(* \(#,##0.00\);_(* &quot;-&quot;??_);_(@_)"/>
    <numFmt numFmtId="168" formatCode="_(* #,##0_);_(* \(#,##0\);_(* &quot;-&quot;??_);_(@_)"/>
    <numFmt numFmtId="169" formatCode="#,##0.00000"/>
    <numFmt numFmtId="170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b/>
      <sz val="10"/>
      <name val="Arial"/>
      <family val="2"/>
    </font>
    <font>
      <sz val="11"/>
      <color rgb="FFFF000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</cellStyleXfs>
  <cellXfs count="159">
    <xf numFmtId="0" fontId="0" fillId="0" borderId="0" xfId="0"/>
    <xf numFmtId="0" fontId="2" fillId="0" borderId="0" xfId="4" applyAlignment="1">
      <alignment horizontal="center" vertical="center"/>
    </xf>
    <xf numFmtId="0" fontId="2" fillId="0" borderId="0" xfId="4"/>
    <xf numFmtId="3" fontId="3" fillId="0" borderId="0" xfId="4" applyNumberFormat="1" applyFont="1"/>
    <xf numFmtId="4" fontId="2" fillId="0" borderId="0" xfId="4" applyNumberFormat="1"/>
    <xf numFmtId="3" fontId="2" fillId="0" borderId="0" xfId="4" applyNumberFormat="1"/>
    <xf numFmtId="0" fontId="6" fillId="0" borderId="0" xfId="4" applyFont="1"/>
    <xf numFmtId="0" fontId="6" fillId="0" borderId="0" xfId="4" applyFont="1" applyAlignment="1">
      <alignment horizontal="center" wrapText="1"/>
    </xf>
    <xf numFmtId="0" fontId="7" fillId="0" borderId="0" xfId="4" applyFont="1"/>
    <xf numFmtId="0" fontId="8" fillId="2" borderId="4" xfId="4" applyFont="1" applyFill="1" applyBorder="1" applyAlignment="1">
      <alignment horizontal="center" vertical="center"/>
    </xf>
    <xf numFmtId="0" fontId="8" fillId="2" borderId="5" xfId="4" applyFont="1" applyFill="1" applyBorder="1" applyAlignment="1">
      <alignment horizontal="center" vertical="center"/>
    </xf>
    <xf numFmtId="0" fontId="8" fillId="2" borderId="5" xfId="4" applyFont="1" applyFill="1" applyBorder="1" applyAlignment="1">
      <alignment horizontal="center" vertical="center" wrapText="1"/>
    </xf>
    <xf numFmtId="3" fontId="8" fillId="2" borderId="5" xfId="4" applyNumberFormat="1" applyFont="1" applyFill="1" applyBorder="1" applyAlignment="1">
      <alignment horizontal="center" vertical="center" wrapText="1"/>
    </xf>
    <xf numFmtId="4" fontId="8" fillId="2" borderId="5" xfId="4" applyNumberFormat="1" applyFont="1" applyFill="1" applyBorder="1" applyAlignment="1">
      <alignment horizontal="center" vertical="center" wrapText="1"/>
    </xf>
    <xf numFmtId="3" fontId="8" fillId="2" borderId="6" xfId="4" applyNumberFormat="1" applyFont="1" applyFill="1" applyBorder="1" applyAlignment="1">
      <alignment horizontal="center" vertical="center" wrapText="1"/>
    </xf>
    <xf numFmtId="3" fontId="8" fillId="0" borderId="0" xfId="5" applyNumberFormat="1" applyFont="1" applyAlignment="1">
      <alignment vertical="center" wrapText="1"/>
    </xf>
    <xf numFmtId="0" fontId="4" fillId="2" borderId="7" xfId="4" applyFont="1" applyFill="1" applyBorder="1" applyAlignment="1">
      <alignment horizontal="center" vertical="center"/>
    </xf>
    <xf numFmtId="0" fontId="4" fillId="2" borderId="8" xfId="4" applyFont="1" applyFill="1" applyBorder="1" applyAlignment="1">
      <alignment vertical="center"/>
    </xf>
    <xf numFmtId="0" fontId="5" fillId="2" borderId="9" xfId="4" applyFont="1" applyFill="1" applyBorder="1"/>
    <xf numFmtId="3" fontId="9" fillId="2" borderId="9" xfId="4" applyNumberFormat="1" applyFont="1" applyFill="1" applyBorder="1"/>
    <xf numFmtId="4" fontId="5" fillId="2" borderId="9" xfId="4" applyNumberFormat="1" applyFont="1" applyFill="1" applyBorder="1"/>
    <xf numFmtId="3" fontId="5" fillId="2" borderId="10" xfId="4" applyNumberFormat="1" applyFont="1" applyFill="1" applyBorder="1"/>
    <xf numFmtId="0" fontId="8" fillId="0" borderId="0" xfId="6" applyFont="1" applyAlignment="1">
      <alignment vertical="center" wrapText="1"/>
    </xf>
    <xf numFmtId="0" fontId="4" fillId="0" borderId="11" xfId="4" applyFont="1" applyBorder="1" applyAlignment="1">
      <alignment horizontal="center" vertical="center"/>
    </xf>
    <xf numFmtId="0" fontId="4" fillId="0" borderId="12" xfId="4" applyFont="1" applyBorder="1" applyAlignment="1">
      <alignment vertical="center"/>
    </xf>
    <xf numFmtId="0" fontId="5" fillId="0" borderId="13" xfId="4" applyFont="1" applyBorder="1"/>
    <xf numFmtId="3" fontId="9" fillId="0" borderId="13" xfId="4" applyNumberFormat="1" applyFont="1" applyBorder="1"/>
    <xf numFmtId="4" fontId="5" fillId="0" borderId="13" xfId="4" applyNumberFormat="1" applyFont="1" applyBorder="1"/>
    <xf numFmtId="3" fontId="5" fillId="0" borderId="14" xfId="4" applyNumberFormat="1" applyFont="1" applyBorder="1"/>
    <xf numFmtId="0" fontId="8" fillId="0" borderId="0" xfId="4" applyFont="1" applyAlignment="1">
      <alignment horizontal="center" vertical="center" wrapText="1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left" vertical="center"/>
    </xf>
    <xf numFmtId="0" fontId="5" fillId="0" borderId="16" xfId="4" applyFont="1" applyBorder="1" applyAlignment="1">
      <alignment horizontal="center" vertical="center"/>
    </xf>
    <xf numFmtId="9" fontId="5" fillId="0" borderId="16" xfId="3" applyFont="1" applyBorder="1" applyAlignment="1">
      <alignment horizontal="center" vertical="center"/>
    </xf>
    <xf numFmtId="4" fontId="5" fillId="0" borderId="16" xfId="4" applyNumberFormat="1" applyFont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 wrapText="1"/>
    </xf>
    <xf numFmtId="0" fontId="10" fillId="0" borderId="0" xfId="4" applyFont="1" applyAlignment="1">
      <alignment horizontal="left" vertical="center"/>
    </xf>
    <xf numFmtId="166" fontId="2" fillId="0" borderId="0" xfId="4" applyNumberFormat="1" applyAlignment="1">
      <alignment horizontal="center" vertical="center"/>
    </xf>
    <xf numFmtId="0" fontId="5" fillId="0" borderId="18" xfId="8" applyFont="1" applyBorder="1" applyAlignment="1">
      <alignment horizontal="left" vertical="center" wrapText="1"/>
    </xf>
    <xf numFmtId="2" fontId="5" fillId="0" borderId="15" xfId="4" applyNumberFormat="1" applyFont="1" applyBorder="1" applyAlignment="1">
      <alignment horizontal="center" vertical="center"/>
    </xf>
    <xf numFmtId="0" fontId="5" fillId="0" borderId="16" xfId="8" applyFont="1" applyBorder="1" applyAlignment="1">
      <alignment horizontal="left" vertical="center" wrapText="1"/>
    </xf>
    <xf numFmtId="0" fontId="4" fillId="0" borderId="15" xfId="4" applyFont="1" applyBorder="1" applyAlignment="1">
      <alignment horizontal="center" vertical="center"/>
    </xf>
    <xf numFmtId="0" fontId="4" fillId="0" borderId="16" xfId="4" applyFont="1" applyBorder="1" applyAlignment="1">
      <alignment vertical="center"/>
    </xf>
    <xf numFmtId="0" fontId="5" fillId="0" borderId="16" xfId="4" applyFont="1" applyBorder="1" applyAlignment="1">
      <alignment horizontal="center"/>
    </xf>
    <xf numFmtId="3" fontId="5" fillId="0" borderId="16" xfId="4" applyNumberFormat="1" applyFont="1" applyBorder="1" applyAlignment="1">
      <alignment horizontal="center"/>
    </xf>
    <xf numFmtId="0" fontId="4" fillId="0" borderId="0" xfId="4" applyFont="1" applyAlignment="1">
      <alignment vertical="center"/>
    </xf>
    <xf numFmtId="0" fontId="5" fillId="0" borderId="19" xfId="4" applyFont="1" applyBorder="1" applyAlignment="1">
      <alignment horizontal="left" vertical="center"/>
    </xf>
    <xf numFmtId="0" fontId="5" fillId="0" borderId="19" xfId="4" applyFont="1" applyBorder="1" applyAlignment="1">
      <alignment horizontal="center" vertical="center"/>
    </xf>
    <xf numFmtId="3" fontId="5" fillId="0" borderId="19" xfId="4" applyNumberFormat="1" applyFont="1" applyBorder="1" applyAlignment="1">
      <alignment horizontal="center" vertical="center"/>
    </xf>
    <xf numFmtId="9" fontId="5" fillId="0" borderId="19" xfId="3" applyFont="1" applyBorder="1" applyAlignment="1">
      <alignment horizontal="center" vertical="center"/>
    </xf>
    <xf numFmtId="4" fontId="5" fillId="0" borderId="19" xfId="4" applyNumberFormat="1" applyFont="1" applyBorder="1" applyAlignment="1">
      <alignment horizontal="center" vertical="center"/>
    </xf>
    <xf numFmtId="164" fontId="5" fillId="0" borderId="20" xfId="2" applyFont="1" applyFill="1" applyBorder="1" applyAlignment="1">
      <alignment horizontal="center" vertical="center" wrapText="1"/>
    </xf>
    <xf numFmtId="0" fontId="5" fillId="0" borderId="21" xfId="4" applyFont="1" applyBorder="1" applyAlignment="1">
      <alignment horizontal="center" vertical="center"/>
    </xf>
    <xf numFmtId="0" fontId="4" fillId="0" borderId="1" xfId="4" applyFont="1" applyBorder="1" applyAlignment="1">
      <alignment vertical="center"/>
    </xf>
    <xf numFmtId="0" fontId="5" fillId="0" borderId="2" xfId="4" applyFont="1" applyBorder="1" applyAlignment="1">
      <alignment horizontal="center"/>
    </xf>
    <xf numFmtId="3" fontId="5" fillId="0" borderId="2" xfId="4" applyNumberFormat="1" applyFont="1" applyBorder="1" applyAlignment="1">
      <alignment horizontal="center"/>
    </xf>
    <xf numFmtId="4" fontId="5" fillId="0" borderId="2" xfId="4" applyNumberFormat="1" applyFont="1" applyBorder="1" applyAlignment="1">
      <alignment horizontal="center"/>
    </xf>
    <xf numFmtId="164" fontId="4" fillId="0" borderId="3" xfId="2" applyFont="1" applyFill="1" applyBorder="1" applyAlignment="1">
      <alignment horizontal="center" vertical="center" wrapText="1"/>
    </xf>
    <xf numFmtId="165" fontId="2" fillId="0" borderId="0" xfId="7" applyFont="1" applyAlignment="1">
      <alignment horizontal="center" wrapText="1"/>
    </xf>
    <xf numFmtId="0" fontId="2" fillId="0" borderId="0" xfId="4" applyAlignment="1">
      <alignment wrapText="1"/>
    </xf>
    <xf numFmtId="2" fontId="4" fillId="0" borderId="2" xfId="3" applyNumberFormat="1" applyFont="1" applyBorder="1" applyAlignment="1">
      <alignment horizontal="center" vertical="center"/>
    </xf>
    <xf numFmtId="3" fontId="4" fillId="0" borderId="3" xfId="4" applyNumberFormat="1" applyFont="1" applyBorder="1" applyAlignment="1">
      <alignment horizontal="right" vertical="center"/>
    </xf>
    <xf numFmtId="0" fontId="2" fillId="0" borderId="0" xfId="4" applyAlignment="1">
      <alignment horizontal="center"/>
    </xf>
    <xf numFmtId="0" fontId="4" fillId="3" borderId="22" xfId="4" applyFont="1" applyFill="1" applyBorder="1" applyAlignment="1">
      <alignment vertical="center"/>
    </xf>
    <xf numFmtId="0" fontId="5" fillId="3" borderId="23" xfId="4" applyFont="1" applyFill="1" applyBorder="1" applyAlignment="1">
      <alignment horizontal="center"/>
    </xf>
    <xf numFmtId="3" fontId="9" fillId="3" borderId="23" xfId="4" applyNumberFormat="1" applyFont="1" applyFill="1" applyBorder="1" applyAlignment="1">
      <alignment horizontal="center"/>
    </xf>
    <xf numFmtId="4" fontId="5" fillId="3" borderId="23" xfId="4" applyNumberFormat="1" applyFont="1" applyFill="1" applyBorder="1" applyAlignment="1">
      <alignment horizontal="center"/>
    </xf>
    <xf numFmtId="4" fontId="5" fillId="3" borderId="24" xfId="4" applyNumberFormat="1" applyFont="1" applyFill="1" applyBorder="1" applyAlignment="1">
      <alignment horizontal="center"/>
    </xf>
    <xf numFmtId="164" fontId="4" fillId="3" borderId="3" xfId="2" applyFont="1" applyFill="1" applyBorder="1" applyAlignment="1">
      <alignment horizontal="center" vertical="center" wrapText="1"/>
    </xf>
    <xf numFmtId="0" fontId="4" fillId="2" borderId="11" xfId="4" applyFont="1" applyFill="1" applyBorder="1" applyAlignment="1">
      <alignment horizontal="center" vertical="center"/>
    </xf>
    <xf numFmtId="0" fontId="4" fillId="2" borderId="25" xfId="4" applyFont="1" applyFill="1" applyBorder="1" applyAlignment="1">
      <alignment vertical="center"/>
    </xf>
    <xf numFmtId="0" fontId="5" fillId="2" borderId="0" xfId="4" applyFont="1" applyFill="1" applyAlignment="1">
      <alignment horizontal="center"/>
    </xf>
    <xf numFmtId="3" fontId="9" fillId="2" borderId="0" xfId="4" applyNumberFormat="1" applyFont="1" applyFill="1" applyAlignment="1">
      <alignment horizontal="center"/>
    </xf>
    <xf numFmtId="4" fontId="5" fillId="2" borderId="0" xfId="4" applyNumberFormat="1" applyFont="1" applyFill="1" applyAlignment="1">
      <alignment horizontal="center"/>
    </xf>
    <xf numFmtId="3" fontId="4" fillId="2" borderId="26" xfId="4" applyNumberFormat="1" applyFont="1" applyFill="1" applyBorder="1"/>
    <xf numFmtId="0" fontId="5" fillId="0" borderId="4" xfId="4" applyFont="1" applyBorder="1" applyAlignment="1">
      <alignment horizontal="center" vertical="center"/>
    </xf>
    <xf numFmtId="0" fontId="4" fillId="0" borderId="27" xfId="4" applyFont="1" applyBorder="1" applyAlignment="1">
      <alignment vertical="center"/>
    </xf>
    <xf numFmtId="0" fontId="5" fillId="0" borderId="28" xfId="4" applyFont="1" applyBorder="1" applyAlignment="1">
      <alignment horizontal="center"/>
    </xf>
    <xf numFmtId="0" fontId="5" fillId="0" borderId="5" xfId="4" applyFont="1" applyBorder="1" applyAlignment="1">
      <alignment horizontal="center"/>
    </xf>
    <xf numFmtId="3" fontId="9" fillId="0" borderId="5" xfId="4" applyNumberFormat="1" applyFont="1" applyBorder="1" applyAlignment="1">
      <alignment horizontal="center"/>
    </xf>
    <xf numFmtId="4" fontId="5" fillId="0" borderId="5" xfId="4" applyNumberFormat="1" applyFont="1" applyBorder="1" applyAlignment="1">
      <alignment horizontal="center"/>
    </xf>
    <xf numFmtId="3" fontId="5" fillId="0" borderId="6" xfId="4" applyNumberFormat="1" applyFont="1" applyBorder="1" applyAlignment="1">
      <alignment horizontal="right"/>
    </xf>
    <xf numFmtId="3" fontId="5" fillId="0" borderId="29" xfId="4" applyNumberFormat="1" applyFont="1" applyBorder="1" applyAlignment="1">
      <alignment horizontal="center" vertical="center"/>
    </xf>
    <xf numFmtId="0" fontId="2" fillId="0" borderId="16" xfId="4" applyBorder="1" applyAlignment="1">
      <alignment horizontal="center"/>
    </xf>
    <xf numFmtId="167" fontId="10" fillId="4" borderId="16" xfId="1" applyFont="1" applyFill="1" applyBorder="1" applyAlignment="1">
      <alignment vertical="center"/>
    </xf>
    <xf numFmtId="0" fontId="11" fillId="0" borderId="16" xfId="8" applyFont="1" applyBorder="1" applyAlignment="1">
      <alignment horizontal="left" vertical="center" wrapText="1"/>
    </xf>
    <xf numFmtId="3" fontId="5" fillId="0" borderId="17" xfId="4" applyNumberFormat="1" applyFont="1" applyBorder="1" applyAlignment="1">
      <alignment horizontal="right"/>
    </xf>
    <xf numFmtId="0" fontId="2" fillId="0" borderId="16" xfId="4" applyBorder="1" applyAlignment="1">
      <alignment horizontal="center" vertical="center"/>
    </xf>
    <xf numFmtId="164" fontId="5" fillId="0" borderId="16" xfId="2" applyFont="1" applyFill="1" applyBorder="1" applyAlignment="1">
      <alignment horizontal="center" vertical="center" wrapText="1"/>
    </xf>
    <xf numFmtId="10" fontId="5" fillId="0" borderId="30" xfId="3" applyNumberFormat="1" applyFont="1" applyBorder="1" applyAlignment="1">
      <alignment horizontal="center" vertical="center"/>
    </xf>
    <xf numFmtId="4" fontId="5" fillId="0" borderId="16" xfId="8" applyNumberFormat="1" applyFont="1" applyBorder="1" applyAlignment="1">
      <alignment horizontal="center" vertical="center" wrapText="1"/>
    </xf>
    <xf numFmtId="164" fontId="5" fillId="0" borderId="31" xfId="2" applyFont="1" applyFill="1" applyBorder="1" applyAlignment="1">
      <alignment horizontal="center" vertical="center" wrapText="1"/>
    </xf>
    <xf numFmtId="164" fontId="5" fillId="0" borderId="18" xfId="2" applyFont="1" applyFill="1" applyBorder="1" applyAlignment="1">
      <alignment horizontal="center" vertical="center" wrapText="1"/>
    </xf>
    <xf numFmtId="0" fontId="5" fillId="0" borderId="16" xfId="9" applyFont="1" applyBorder="1" applyAlignment="1">
      <alignment horizontal="justify" vertical="center" wrapText="1"/>
    </xf>
    <xf numFmtId="0" fontId="8" fillId="0" borderId="0" xfId="4" applyFont="1" applyAlignment="1">
      <alignment horizontal="center" vertical="center"/>
    </xf>
    <xf numFmtId="0" fontId="5" fillId="0" borderId="11" xfId="4" applyFont="1" applyBorder="1" applyAlignment="1">
      <alignment horizontal="center" vertical="center"/>
    </xf>
    <xf numFmtId="0" fontId="5" fillId="0" borderId="18" xfId="8" applyFont="1" applyBorder="1" applyAlignment="1">
      <alignment horizontal="justify" vertical="center" wrapText="1"/>
    </xf>
    <xf numFmtId="3" fontId="5" fillId="0" borderId="12" xfId="4" applyNumberFormat="1" applyFont="1" applyBorder="1" applyAlignment="1">
      <alignment horizontal="center" vertical="center"/>
    </xf>
    <xf numFmtId="4" fontId="2" fillId="0" borderId="19" xfId="4" applyNumberFormat="1" applyBorder="1" applyAlignment="1">
      <alignment horizontal="center" vertical="center"/>
    </xf>
    <xf numFmtId="164" fontId="5" fillId="0" borderId="32" xfId="2" applyFont="1" applyFill="1" applyBorder="1" applyAlignment="1">
      <alignment horizontal="center" vertical="center" wrapText="1"/>
    </xf>
    <xf numFmtId="9" fontId="5" fillId="0" borderId="33" xfId="3" applyFont="1" applyBorder="1" applyAlignment="1">
      <alignment horizontal="center" vertical="center"/>
    </xf>
    <xf numFmtId="4" fontId="10" fillId="0" borderId="19" xfId="8" applyNumberFormat="1" applyFont="1" applyBorder="1" applyAlignment="1">
      <alignment horizontal="center" vertical="center" wrapText="1"/>
    </xf>
    <xf numFmtId="168" fontId="8" fillId="0" borderId="0" xfId="1" applyNumberFormat="1" applyFont="1" applyAlignment="1">
      <alignment horizontal="center" vertical="center"/>
    </xf>
    <xf numFmtId="0" fontId="5" fillId="3" borderId="34" xfId="4" applyFont="1" applyFill="1" applyBorder="1" applyAlignment="1">
      <alignment horizontal="center" vertical="center"/>
    </xf>
    <xf numFmtId="0" fontId="4" fillId="3" borderId="28" xfId="4" applyFont="1" applyFill="1" applyBorder="1" applyAlignment="1">
      <alignment vertical="center"/>
    </xf>
    <xf numFmtId="0" fontId="4" fillId="3" borderId="28" xfId="4" applyFont="1" applyFill="1" applyBorder="1" applyAlignment="1">
      <alignment horizontal="center"/>
    </xf>
    <xf numFmtId="3" fontId="9" fillId="3" borderId="28" xfId="4" applyNumberFormat="1" applyFont="1" applyFill="1" applyBorder="1"/>
    <xf numFmtId="4" fontId="5" fillId="3" borderId="28" xfId="4" applyNumberFormat="1" applyFont="1" applyFill="1" applyBorder="1"/>
    <xf numFmtId="164" fontId="4" fillId="3" borderId="35" xfId="2" applyFont="1" applyFill="1" applyBorder="1" applyAlignment="1">
      <alignment horizontal="center" vertical="center" wrapText="1"/>
    </xf>
    <xf numFmtId="0" fontId="5" fillId="3" borderId="36" xfId="4" applyFont="1" applyFill="1" applyBorder="1" applyAlignment="1">
      <alignment horizontal="center" vertical="center"/>
    </xf>
    <xf numFmtId="0" fontId="4" fillId="3" borderId="9" xfId="4" applyFont="1" applyFill="1" applyBorder="1" applyAlignment="1">
      <alignment vertical="center"/>
    </xf>
    <xf numFmtId="0" fontId="4" fillId="3" borderId="9" xfId="4" applyFont="1" applyFill="1" applyBorder="1" applyAlignment="1">
      <alignment horizontal="center"/>
    </xf>
    <xf numFmtId="3" fontId="9" fillId="3" borderId="9" xfId="4" applyNumberFormat="1" applyFont="1" applyFill="1" applyBorder="1"/>
    <xf numFmtId="4" fontId="5" fillId="3" borderId="9" xfId="4" applyNumberFormat="1" applyFont="1" applyFill="1" applyBorder="1"/>
    <xf numFmtId="164" fontId="4" fillId="3" borderId="37" xfId="2" applyFont="1" applyFill="1" applyBorder="1" applyAlignment="1">
      <alignment horizontal="center" vertical="center" wrapText="1"/>
    </xf>
    <xf numFmtId="0" fontId="5" fillId="3" borderId="21" xfId="4" applyFont="1" applyFill="1" applyBorder="1" applyAlignment="1">
      <alignment horizontal="center" vertical="center"/>
    </xf>
    <xf numFmtId="0" fontId="4" fillId="3" borderId="38" xfId="4" applyFont="1" applyFill="1" applyBorder="1" applyAlignment="1">
      <alignment vertical="center"/>
    </xf>
    <xf numFmtId="0" fontId="4" fillId="3" borderId="38" xfId="4" applyFont="1" applyFill="1" applyBorder="1" applyAlignment="1">
      <alignment horizontal="center"/>
    </xf>
    <xf numFmtId="3" fontId="9" fillId="3" borderId="38" xfId="4" applyNumberFormat="1" applyFont="1" applyFill="1" applyBorder="1"/>
    <xf numFmtId="4" fontId="5" fillId="3" borderId="38" xfId="4" applyNumberFormat="1" applyFont="1" applyFill="1" applyBorder="1"/>
    <xf numFmtId="0" fontId="5" fillId="3" borderId="39" xfId="4" applyFont="1" applyFill="1" applyBorder="1" applyAlignment="1">
      <alignment horizontal="center" vertical="center"/>
    </xf>
    <xf numFmtId="0" fontId="4" fillId="3" borderId="13" xfId="4" applyFont="1" applyFill="1" applyBorder="1" applyAlignment="1">
      <alignment vertical="center"/>
    </xf>
    <xf numFmtId="0" fontId="4" fillId="3" borderId="13" xfId="4" applyFont="1" applyFill="1" applyBorder="1" applyAlignment="1">
      <alignment horizontal="center"/>
    </xf>
    <xf numFmtId="3" fontId="9" fillId="3" borderId="13" xfId="4" applyNumberFormat="1" applyFont="1" applyFill="1" applyBorder="1"/>
    <xf numFmtId="4" fontId="5" fillId="3" borderId="13" xfId="4" applyNumberFormat="1" applyFont="1" applyFill="1" applyBorder="1"/>
    <xf numFmtId="164" fontId="4" fillId="3" borderId="40" xfId="2" applyFont="1" applyFill="1" applyBorder="1" applyAlignment="1">
      <alignment horizontal="center" vertical="center" wrapText="1"/>
    </xf>
    <xf numFmtId="0" fontId="5" fillId="2" borderId="22" xfId="4" applyFont="1" applyFill="1" applyBorder="1" applyAlignment="1">
      <alignment horizontal="center" vertical="center"/>
    </xf>
    <xf numFmtId="0" fontId="4" fillId="2" borderId="23" xfId="4" applyFont="1" applyFill="1" applyBorder="1" applyAlignment="1">
      <alignment vertical="center"/>
    </xf>
    <xf numFmtId="0" fontId="4" fillId="2" borderId="23" xfId="4" applyFont="1" applyFill="1" applyBorder="1" applyAlignment="1">
      <alignment horizontal="center"/>
    </xf>
    <xf numFmtId="3" fontId="9" fillId="2" borderId="23" xfId="4" applyNumberFormat="1" applyFont="1" applyFill="1" applyBorder="1"/>
    <xf numFmtId="4" fontId="5" fillId="2" borderId="23" xfId="4" applyNumberFormat="1" applyFont="1" applyFill="1" applyBorder="1"/>
    <xf numFmtId="164" fontId="4" fillId="2" borderId="41" xfId="2" applyFont="1" applyFill="1" applyBorder="1" applyAlignment="1">
      <alignment horizontal="center" vertical="center" wrapText="1"/>
    </xf>
    <xf numFmtId="169" fontId="4" fillId="0" borderId="0" xfId="4" applyNumberFormat="1" applyFont="1" applyAlignment="1">
      <alignment horizontal="center"/>
    </xf>
    <xf numFmtId="0" fontId="5" fillId="0" borderId="42" xfId="4" applyFont="1" applyBorder="1" applyAlignment="1">
      <alignment horizontal="center" vertical="center"/>
    </xf>
    <xf numFmtId="0" fontId="4" fillId="0" borderId="43" xfId="4" applyFont="1" applyBorder="1" applyAlignment="1">
      <alignment vertical="center"/>
    </xf>
    <xf numFmtId="0" fontId="4" fillId="0" borderId="43" xfId="4" applyFont="1" applyBorder="1" applyAlignment="1">
      <alignment horizontal="center"/>
    </xf>
    <xf numFmtId="3" fontId="9" fillId="0" borderId="43" xfId="4" applyNumberFormat="1" applyFont="1" applyBorder="1"/>
    <xf numFmtId="4" fontId="5" fillId="0" borderId="43" xfId="4" applyNumberFormat="1" applyFont="1" applyBorder="1"/>
    <xf numFmtId="3" fontId="5" fillId="0" borderId="44" xfId="4" applyNumberFormat="1" applyFont="1" applyBorder="1" applyAlignment="1">
      <alignment horizontal="justify" vertical="center" wrapText="1"/>
    </xf>
    <xf numFmtId="0" fontId="4" fillId="0" borderId="0" xfId="4" applyFont="1" applyAlignment="1">
      <alignment horizontal="center"/>
    </xf>
    <xf numFmtId="3" fontId="9" fillId="0" borderId="0" xfId="4" applyNumberFormat="1" applyFont="1"/>
    <xf numFmtId="4" fontId="5" fillId="0" borderId="0" xfId="4" applyNumberFormat="1" applyFont="1"/>
    <xf numFmtId="0" fontId="5" fillId="0" borderId="45" xfId="4" applyFont="1" applyBorder="1" applyAlignment="1">
      <alignment horizontal="center" vertical="center"/>
    </xf>
    <xf numFmtId="3" fontId="5" fillId="0" borderId="26" xfId="4" applyNumberFormat="1" applyFont="1" applyBorder="1" applyAlignment="1">
      <alignment horizontal="justify" vertical="center" wrapText="1"/>
    </xf>
    <xf numFmtId="0" fontId="2" fillId="0" borderId="0" xfId="4" applyAlignment="1">
      <alignment horizontal="left" vertical="center"/>
    </xf>
    <xf numFmtId="169" fontId="4" fillId="0" borderId="45" xfId="4" applyNumberFormat="1" applyFont="1" applyBorder="1" applyAlignment="1">
      <alignment horizontal="center"/>
    </xf>
    <xf numFmtId="170" fontId="5" fillId="0" borderId="16" xfId="11" applyNumberFormat="1" applyFont="1" applyBorder="1" applyAlignment="1">
      <alignment horizontal="right" vertical="center" wrapText="1"/>
    </xf>
    <xf numFmtId="170" fontId="9" fillId="0" borderId="16" xfId="11" applyNumberFormat="1" applyFont="1" applyBorder="1" applyAlignment="1">
      <alignment horizontal="center"/>
    </xf>
    <xf numFmtId="170" fontId="5" fillId="0" borderId="16" xfId="11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 wrapText="1"/>
    </xf>
    <xf numFmtId="0" fontId="5" fillId="0" borderId="2" xfId="4" applyFont="1" applyBorder="1" applyAlignment="1">
      <alignment vertical="center" wrapText="1"/>
    </xf>
    <xf numFmtId="0" fontId="5" fillId="0" borderId="3" xfId="4" applyFont="1" applyBorder="1" applyAlignment="1">
      <alignment vertical="center" wrapText="1"/>
    </xf>
    <xf numFmtId="49" fontId="4" fillId="0" borderId="1" xfId="4" applyNumberFormat="1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  <xf numFmtId="0" fontId="6" fillId="0" borderId="5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12" fillId="0" borderId="22" xfId="9" applyFont="1" applyBorder="1" applyAlignment="1">
      <alignment horizontal="left" vertical="center" wrapText="1"/>
    </xf>
    <xf numFmtId="0" fontId="12" fillId="0" borderId="23" xfId="9" applyFont="1" applyBorder="1" applyAlignment="1">
      <alignment horizontal="left" vertical="center" wrapText="1"/>
    </xf>
    <xf numFmtId="0" fontId="12" fillId="0" borderId="46" xfId="9" applyFont="1" applyBorder="1" applyAlignment="1">
      <alignment horizontal="left" vertical="center" wrapText="1"/>
    </xf>
  </cellXfs>
  <cellStyles count="12">
    <cellStyle name="Millares" xfId="1" builtinId="3"/>
    <cellStyle name="Moneda" xfId="11" builtinId="4"/>
    <cellStyle name="Moneda [0]" xfId="2" builtinId="7"/>
    <cellStyle name="Moneda 5" xfId="7" xr:uid="{0A8E5A3D-B513-4A98-A1F0-7FC90DF36DF9}"/>
    <cellStyle name="Normal" xfId="0" builtinId="0"/>
    <cellStyle name="Normal 2 10" xfId="4" xr:uid="{90BE698E-2175-4BFE-A815-A47CB36D42DC}"/>
    <cellStyle name="Normal 2 2" xfId="8" xr:uid="{63D17830-C15A-43BB-A8E7-05D1AAE4A6E1}"/>
    <cellStyle name="Normal 2 2 2" xfId="9" xr:uid="{FF7FFA43-501C-4A4B-AAEC-767B531C28BE}"/>
    <cellStyle name="Normal 2_FORMATOS_PARA_ENTREGAR 2 2" xfId="5" xr:uid="{D2762BC8-6345-4CBF-85E4-374D2D5B5BD9}"/>
    <cellStyle name="Normal 3_ADM-INGENIEROS 2" xfId="6" xr:uid="{F5F11932-7665-4879-B34A-85F6F9BDD7A6}"/>
    <cellStyle name="Normal 6" xfId="10" xr:uid="{4C5339A4-E1C8-4B44-800F-2B85DC3D7A0F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1419225</xdr:colOff>
      <xdr:row>0</xdr:row>
      <xdr:rowOff>0</xdr:rowOff>
    </xdr:from>
    <xdr:to>
      <xdr:col>1</xdr:col>
      <xdr:colOff>2638425</xdr:colOff>
      <xdr:row>1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824DFB2-3EAB-427C-AED3-844E2C422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40" b="20290"/>
        <a:stretch>
          <a:fillRect/>
        </a:stretch>
      </xdr:blipFill>
      <xdr:spPr bwMode="auto">
        <a:xfrm>
          <a:off x="1885950" y="0"/>
          <a:ext cx="12192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NTRATACION/CONTRATACION%202024/M&#205;NIMA%20CUANT&#205;A/MIN-15849.%20INTERV.%20EST%20Y%20DIS%20EL%20ARO%20-%20AndresBustamante/03-INVITACI&#211;N/EDITABLES/PPTO%20interv%20Estud%20y%20dise&#241;os%20Ituango-El%20Aro_Sif%20V7%202024_L_NF2%20V.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Administrativos"/>
      <sheetName val="PROFESONALES"/>
      <sheetName val="INTERVENTORIA"/>
      <sheetName val="PAPSO INT"/>
      <sheetName val="INTERV FM"/>
      <sheetName val="INTER TASA INT"/>
      <sheetName val="INTERV POLIZAS"/>
      <sheetName val="Ensayos de laboratorio"/>
      <sheetName val="CRONOGRAMA"/>
      <sheetName val="PRESUP Y CADENA DE VALOR"/>
      <sheetName val="FM"/>
      <sheetName val="INTE TASAS"/>
      <sheetName val="POLIZAS"/>
      <sheetName val="I ESTUDIO TRANSITO"/>
      <sheetName val="II TOPOGRAFÍA"/>
      <sheetName val="III GEOMÉTRICO"/>
      <sheetName val="IV GEOLOGÍA"/>
      <sheetName val="V ESTUDIO DE SUELOS"/>
      <sheetName val="VI HIDROLÓGICO"/>
      <sheetName val="VII GEOTÉCNICO PAVIMENTO"/>
      <sheetName val="VIII ESTABILIDAD DE TALUDES"/>
      <sheetName val="IX ESTRUCTURAS"/>
      <sheetName val="X URBANISMO Y PAISAJISMO"/>
      <sheetName val="XI AMBIENTAL "/>
      <sheetName val="XII PMT"/>
      <sheetName val="XIII GESTIÓN PREDIAL"/>
      <sheetName val="XIV RIEGOS Y SOSTENIBILIDAD"/>
      <sheetName val="XV PRESUPUESTO"/>
      <sheetName val="XVI INFORME EJECUTIVO"/>
      <sheetName val="APU Georeferenzación"/>
      <sheetName val="Comision Top"/>
    </sheetNames>
    <sheetDataSet>
      <sheetData sheetId="0"/>
      <sheetData sheetId="1"/>
      <sheetData sheetId="2"/>
      <sheetData sheetId="3"/>
      <sheetData sheetId="4"/>
      <sheetData sheetId="5">
        <row r="46">
          <cell r="D46">
            <v>2.25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5AD9C-ABC0-4D84-B0AF-1C0FE0DF8C0A}">
  <sheetPr>
    <tabColor theme="7" tint="0.59999389629810485"/>
  </sheetPr>
  <dimension ref="A1:M53"/>
  <sheetViews>
    <sheetView tabSelected="1" view="pageBreakPreview" zoomScale="90" zoomScaleNormal="100" zoomScaleSheetLayoutView="90" workbookViewId="0">
      <selection activeCell="I13" sqref="I13"/>
    </sheetView>
  </sheetViews>
  <sheetFormatPr baseColWidth="10" defaultRowHeight="12.75" x14ac:dyDescent="0.2"/>
  <cols>
    <col min="1" max="1" width="7" style="1" customWidth="1"/>
    <col min="2" max="2" width="56.28515625" style="2" customWidth="1"/>
    <col min="3" max="3" width="10.42578125" style="2" customWidth="1"/>
    <col min="4" max="4" width="12.42578125" style="2" customWidth="1"/>
    <col min="5" max="5" width="13.140625" style="3" customWidth="1"/>
    <col min="6" max="6" width="14.7109375" style="4" customWidth="1"/>
    <col min="7" max="7" width="14.28515625" style="4" customWidth="1"/>
    <col min="8" max="8" width="16" style="5" customWidth="1"/>
    <col min="9" max="9" width="17.7109375" style="2" customWidth="1"/>
    <col min="10" max="10" width="20.140625" style="2" customWidth="1"/>
    <col min="11" max="11" width="8.42578125" style="2" customWidth="1"/>
    <col min="12" max="13" width="27" style="2" customWidth="1"/>
    <col min="14" max="16384" width="11.42578125" style="2"/>
  </cols>
  <sheetData>
    <row r="1" spans="1:13" ht="60" customHeight="1" thickBot="1" x14ac:dyDescent="0.25"/>
    <row r="2" spans="1:13" s="6" customFormat="1" ht="16.5" thickBot="1" x14ac:dyDescent="0.3">
      <c r="A2" s="149" t="s">
        <v>0</v>
      </c>
      <c r="B2" s="150"/>
      <c r="C2" s="150"/>
      <c r="D2" s="150"/>
      <c r="E2" s="150"/>
      <c r="F2" s="150"/>
      <c r="G2" s="150"/>
      <c r="H2" s="151"/>
    </row>
    <row r="3" spans="1:13" ht="17.25" customHeight="1" thickBot="1" x14ac:dyDescent="0.25">
      <c r="A3" s="149" t="s">
        <v>1</v>
      </c>
      <c r="B3" s="150"/>
      <c r="C3" s="150"/>
      <c r="D3" s="150"/>
      <c r="E3" s="150"/>
      <c r="F3" s="150"/>
      <c r="G3" s="150"/>
      <c r="H3" s="151"/>
      <c r="I3" s="4"/>
    </row>
    <row r="4" spans="1:13" ht="34.5" customHeight="1" thickBot="1" x14ac:dyDescent="0.3">
      <c r="A4" s="152" t="s">
        <v>2</v>
      </c>
      <c r="B4" s="150"/>
      <c r="C4" s="150"/>
      <c r="D4" s="150"/>
      <c r="E4" s="150"/>
      <c r="F4" s="150"/>
      <c r="G4" s="150"/>
      <c r="H4" s="151"/>
      <c r="I4" s="7"/>
    </row>
    <row r="5" spans="1:13" s="8" customFormat="1" ht="24" thickBot="1" x14ac:dyDescent="0.4">
      <c r="A5" s="153" t="s">
        <v>3</v>
      </c>
      <c r="B5" s="154"/>
      <c r="C5" s="154"/>
      <c r="D5" s="154"/>
      <c r="E5" s="154"/>
      <c r="F5" s="154"/>
      <c r="G5" s="154"/>
      <c r="H5" s="155"/>
    </row>
    <row r="6" spans="1:13" ht="36.75" customHeight="1" x14ac:dyDescent="0.2">
      <c r="A6" s="9" t="s">
        <v>4</v>
      </c>
      <c r="B6" s="10" t="s">
        <v>5</v>
      </c>
      <c r="C6" s="11" t="s">
        <v>6</v>
      </c>
      <c r="D6" s="11" t="s">
        <v>7</v>
      </c>
      <c r="E6" s="12" t="s">
        <v>8</v>
      </c>
      <c r="F6" s="13" t="s">
        <v>9</v>
      </c>
      <c r="G6" s="13" t="s">
        <v>10</v>
      </c>
      <c r="H6" s="14" t="s">
        <v>11</v>
      </c>
      <c r="J6" s="15"/>
      <c r="K6" s="15"/>
      <c r="L6" s="15"/>
      <c r="M6" s="15"/>
    </row>
    <row r="7" spans="1:13" ht="15" x14ac:dyDescent="0.2">
      <c r="A7" s="16" t="s">
        <v>12</v>
      </c>
      <c r="B7" s="17" t="s">
        <v>13</v>
      </c>
      <c r="C7" s="18"/>
      <c r="D7" s="18"/>
      <c r="E7" s="19"/>
      <c r="F7" s="20"/>
      <c r="G7" s="20"/>
      <c r="H7" s="21"/>
      <c r="J7" s="22"/>
      <c r="K7" s="22"/>
      <c r="L7" s="22"/>
      <c r="M7" s="22"/>
    </row>
    <row r="8" spans="1:13" ht="15" x14ac:dyDescent="0.2">
      <c r="A8" s="23">
        <v>1</v>
      </c>
      <c r="B8" s="24" t="s">
        <v>14</v>
      </c>
      <c r="C8" s="25"/>
      <c r="D8" s="25"/>
      <c r="E8" s="26"/>
      <c r="F8" s="27"/>
      <c r="G8" s="27"/>
      <c r="H8" s="28"/>
      <c r="J8" s="29"/>
      <c r="K8" s="29"/>
      <c r="L8" s="29"/>
      <c r="M8" s="29"/>
    </row>
    <row r="9" spans="1:13" s="1" customFormat="1" ht="15" x14ac:dyDescent="0.25">
      <c r="A9" s="30">
        <v>1.1000000000000001</v>
      </c>
      <c r="B9" s="31" t="s">
        <v>15</v>
      </c>
      <c r="C9" s="32" t="s">
        <v>16</v>
      </c>
      <c r="D9" s="32">
        <v>1</v>
      </c>
      <c r="E9" s="146"/>
      <c r="F9" s="33">
        <v>0.25</v>
      </c>
      <c r="G9" s="34">
        <v>3.5</v>
      </c>
      <c r="H9" s="35">
        <f>+E9*F9*G9*D9</f>
        <v>0</v>
      </c>
      <c r="I9" s="36"/>
      <c r="J9" s="37"/>
      <c r="K9" s="37"/>
      <c r="L9" s="37"/>
      <c r="M9" s="37"/>
    </row>
    <row r="10" spans="1:13" s="1" customFormat="1" ht="15" x14ac:dyDescent="0.25">
      <c r="A10" s="30">
        <f>A9+0.1</f>
        <v>1.2000000000000002</v>
      </c>
      <c r="B10" s="38" t="s">
        <v>17</v>
      </c>
      <c r="C10" s="32" t="s">
        <v>16</v>
      </c>
      <c r="D10" s="32">
        <v>1</v>
      </c>
      <c r="E10" s="146"/>
      <c r="F10" s="33">
        <v>1</v>
      </c>
      <c r="G10" s="34">
        <f>13/30</f>
        <v>0.43333333333333335</v>
      </c>
      <c r="H10" s="35">
        <f t="shared" ref="H10:H24" si="0">+E10*F10*G10*D10</f>
        <v>0</v>
      </c>
      <c r="I10" s="36"/>
      <c r="J10" s="37"/>
      <c r="K10" s="37"/>
      <c r="L10" s="37"/>
      <c r="M10" s="37"/>
    </row>
    <row r="11" spans="1:13" s="1" customFormat="1" ht="15" x14ac:dyDescent="0.25">
      <c r="A11" s="30">
        <f t="shared" ref="A11:A17" si="1">A10+0.1</f>
        <v>1.3000000000000003</v>
      </c>
      <c r="B11" s="31" t="s">
        <v>18</v>
      </c>
      <c r="C11" s="32" t="s">
        <v>16</v>
      </c>
      <c r="D11" s="32">
        <v>1</v>
      </c>
      <c r="E11" s="146"/>
      <c r="F11" s="33">
        <v>1</v>
      </c>
      <c r="G11" s="34">
        <f>2/30</f>
        <v>6.6666666666666666E-2</v>
      </c>
      <c r="H11" s="35">
        <f t="shared" si="0"/>
        <v>0</v>
      </c>
      <c r="I11" s="36"/>
      <c r="J11" s="37"/>
      <c r="K11" s="37"/>
      <c r="L11" s="37"/>
      <c r="M11" s="37"/>
    </row>
    <row r="12" spans="1:13" s="1" customFormat="1" ht="15" x14ac:dyDescent="0.25">
      <c r="A12" s="30">
        <f t="shared" si="1"/>
        <v>1.4000000000000004</v>
      </c>
      <c r="B12" s="31" t="s">
        <v>19</v>
      </c>
      <c r="C12" s="32" t="s">
        <v>16</v>
      </c>
      <c r="D12" s="32">
        <v>1</v>
      </c>
      <c r="E12" s="146"/>
      <c r="F12" s="33">
        <v>1</v>
      </c>
      <c r="G12" s="34">
        <f>6/30</f>
        <v>0.2</v>
      </c>
      <c r="H12" s="35">
        <f t="shared" si="0"/>
        <v>0</v>
      </c>
      <c r="I12" s="36"/>
      <c r="J12" s="37"/>
      <c r="K12" s="37"/>
      <c r="L12" s="37"/>
      <c r="M12" s="37"/>
    </row>
    <row r="13" spans="1:13" s="1" customFormat="1" ht="15" x14ac:dyDescent="0.25">
      <c r="A13" s="30">
        <f t="shared" si="1"/>
        <v>1.5000000000000004</v>
      </c>
      <c r="B13" s="31" t="s">
        <v>20</v>
      </c>
      <c r="C13" s="32" t="s">
        <v>16</v>
      </c>
      <c r="D13" s="32">
        <v>1</v>
      </c>
      <c r="E13" s="146"/>
      <c r="F13" s="33">
        <v>1</v>
      </c>
      <c r="G13" s="34">
        <f>6/30</f>
        <v>0.2</v>
      </c>
      <c r="H13" s="35">
        <f t="shared" si="0"/>
        <v>0</v>
      </c>
      <c r="I13" s="36"/>
      <c r="J13" s="37"/>
      <c r="K13" s="37"/>
      <c r="L13" s="37"/>
      <c r="M13" s="37"/>
    </row>
    <row r="14" spans="1:13" s="1" customFormat="1" ht="15" x14ac:dyDescent="0.25">
      <c r="A14" s="30">
        <f t="shared" si="1"/>
        <v>1.6000000000000005</v>
      </c>
      <c r="B14" s="31" t="s">
        <v>21</v>
      </c>
      <c r="C14" s="32" t="s">
        <v>16</v>
      </c>
      <c r="D14" s="32">
        <v>1</v>
      </c>
      <c r="E14" s="146"/>
      <c r="F14" s="33">
        <f>F13</f>
        <v>1</v>
      </c>
      <c r="G14" s="34">
        <f>6/30</f>
        <v>0.2</v>
      </c>
      <c r="H14" s="35">
        <f t="shared" si="0"/>
        <v>0</v>
      </c>
      <c r="I14" s="36"/>
      <c r="J14" s="37"/>
      <c r="K14" s="37"/>
      <c r="L14" s="37"/>
      <c r="M14" s="37"/>
    </row>
    <row r="15" spans="1:13" s="1" customFormat="1" ht="15" x14ac:dyDescent="0.25">
      <c r="A15" s="30">
        <f>A14+0.1</f>
        <v>1.7000000000000006</v>
      </c>
      <c r="B15" s="31" t="s">
        <v>22</v>
      </c>
      <c r="C15" s="32" t="s">
        <v>16</v>
      </c>
      <c r="D15" s="32">
        <v>1</v>
      </c>
      <c r="E15" s="146"/>
      <c r="F15" s="33">
        <v>1</v>
      </c>
      <c r="G15" s="34">
        <f>3/30</f>
        <v>0.1</v>
      </c>
      <c r="H15" s="35">
        <f t="shared" si="0"/>
        <v>0</v>
      </c>
      <c r="I15" s="36"/>
      <c r="J15" s="37"/>
      <c r="K15" s="37"/>
      <c r="L15" s="37"/>
      <c r="M15" s="37"/>
    </row>
    <row r="16" spans="1:13" s="1" customFormat="1" ht="15" x14ac:dyDescent="0.25">
      <c r="A16" s="30">
        <f t="shared" si="1"/>
        <v>1.8000000000000007</v>
      </c>
      <c r="B16" s="31" t="s">
        <v>23</v>
      </c>
      <c r="C16" s="32" t="s">
        <v>16</v>
      </c>
      <c r="D16" s="32">
        <v>1</v>
      </c>
      <c r="E16" s="146"/>
      <c r="F16" s="33">
        <f>F15</f>
        <v>1</v>
      </c>
      <c r="G16" s="34">
        <f>2/30</f>
        <v>6.6666666666666666E-2</v>
      </c>
      <c r="H16" s="35">
        <f t="shared" si="0"/>
        <v>0</v>
      </c>
      <c r="I16" s="36"/>
      <c r="J16" s="37"/>
      <c r="K16" s="37"/>
      <c r="L16" s="37"/>
      <c r="M16" s="37"/>
    </row>
    <row r="17" spans="1:13" s="1" customFormat="1" ht="15" x14ac:dyDescent="0.25">
      <c r="A17" s="30">
        <f t="shared" si="1"/>
        <v>1.9000000000000008</v>
      </c>
      <c r="B17" s="31" t="s">
        <v>24</v>
      </c>
      <c r="C17" s="32" t="s">
        <v>16</v>
      </c>
      <c r="D17" s="32">
        <v>1</v>
      </c>
      <c r="E17" s="146"/>
      <c r="F17" s="33">
        <f>F16</f>
        <v>1</v>
      </c>
      <c r="G17" s="34">
        <f>4/30</f>
        <v>0.13333333333333333</v>
      </c>
      <c r="H17" s="35">
        <f t="shared" si="0"/>
        <v>0</v>
      </c>
      <c r="I17" s="36"/>
      <c r="J17" s="37"/>
      <c r="K17" s="37"/>
      <c r="L17" s="37"/>
      <c r="M17" s="37"/>
    </row>
    <row r="18" spans="1:13" s="1" customFormat="1" ht="15" x14ac:dyDescent="0.25">
      <c r="A18" s="39">
        <v>1.1000000000000001</v>
      </c>
      <c r="B18" s="31" t="s">
        <v>25</v>
      </c>
      <c r="C18" s="32" t="s">
        <v>16</v>
      </c>
      <c r="D18" s="32">
        <v>1</v>
      </c>
      <c r="E18" s="146"/>
      <c r="F18" s="33">
        <f>F17</f>
        <v>1</v>
      </c>
      <c r="G18" s="34">
        <f>3/30</f>
        <v>0.1</v>
      </c>
      <c r="H18" s="35">
        <f t="shared" si="0"/>
        <v>0</v>
      </c>
      <c r="I18" s="36"/>
      <c r="J18" s="37"/>
      <c r="K18" s="37"/>
      <c r="L18" s="37"/>
      <c r="M18" s="37"/>
    </row>
    <row r="19" spans="1:13" s="1" customFormat="1" ht="15" x14ac:dyDescent="0.25">
      <c r="A19" s="30">
        <v>1.1100000000000001</v>
      </c>
      <c r="B19" s="40" t="s">
        <v>26</v>
      </c>
      <c r="C19" s="32" t="s">
        <v>16</v>
      </c>
      <c r="D19" s="32">
        <v>1</v>
      </c>
      <c r="E19" s="146"/>
      <c r="F19" s="33">
        <v>1</v>
      </c>
      <c r="G19" s="34">
        <f>2/30</f>
        <v>6.6666666666666666E-2</v>
      </c>
      <c r="H19" s="35">
        <f t="shared" si="0"/>
        <v>0</v>
      </c>
      <c r="I19" s="36"/>
      <c r="J19" s="37"/>
      <c r="K19" s="37"/>
      <c r="L19" s="37"/>
      <c r="M19" s="37"/>
    </row>
    <row r="20" spans="1:13" s="1" customFormat="1" ht="15" x14ac:dyDescent="0.25">
      <c r="A20" s="30">
        <v>1.1200000000000001</v>
      </c>
      <c r="B20" s="40" t="s">
        <v>27</v>
      </c>
      <c r="C20" s="32" t="s">
        <v>16</v>
      </c>
      <c r="D20" s="32">
        <v>1</v>
      </c>
      <c r="E20" s="146"/>
      <c r="F20" s="33">
        <v>1</v>
      </c>
      <c r="G20" s="34">
        <f>3/30</f>
        <v>0.1</v>
      </c>
      <c r="H20" s="35">
        <f t="shared" si="0"/>
        <v>0</v>
      </c>
      <c r="I20" s="36"/>
      <c r="J20" s="37"/>
      <c r="K20" s="37"/>
      <c r="L20" s="37"/>
      <c r="M20" s="37"/>
    </row>
    <row r="21" spans="1:13" s="1" customFormat="1" ht="15" x14ac:dyDescent="0.25">
      <c r="A21" s="30">
        <v>1.1299999999999999</v>
      </c>
      <c r="B21" s="40" t="s">
        <v>28</v>
      </c>
      <c r="C21" s="32" t="s">
        <v>16</v>
      </c>
      <c r="D21" s="32">
        <v>1</v>
      </c>
      <c r="E21" s="146"/>
      <c r="F21" s="33">
        <v>1</v>
      </c>
      <c r="G21" s="34">
        <f>2/30</f>
        <v>6.6666666666666666E-2</v>
      </c>
      <c r="H21" s="35">
        <f t="shared" si="0"/>
        <v>0</v>
      </c>
      <c r="I21" s="36"/>
      <c r="J21" s="37"/>
      <c r="K21" s="37"/>
      <c r="L21" s="37"/>
      <c r="M21" s="37"/>
    </row>
    <row r="22" spans="1:13" s="1" customFormat="1" ht="15" x14ac:dyDescent="0.25">
      <c r="A22" s="30">
        <v>1.1399999999999999</v>
      </c>
      <c r="B22" s="40" t="s">
        <v>29</v>
      </c>
      <c r="C22" s="32" t="s">
        <v>16</v>
      </c>
      <c r="D22" s="32">
        <v>1</v>
      </c>
      <c r="E22" s="146"/>
      <c r="F22" s="33">
        <v>1</v>
      </c>
      <c r="G22" s="34">
        <f>2/30</f>
        <v>6.6666666666666666E-2</v>
      </c>
      <c r="H22" s="35">
        <f t="shared" si="0"/>
        <v>0</v>
      </c>
      <c r="I22" s="36"/>
      <c r="J22" s="37"/>
      <c r="K22" s="37"/>
      <c r="L22" s="37"/>
      <c r="M22" s="37"/>
    </row>
    <row r="23" spans="1:13" ht="15" x14ac:dyDescent="0.2">
      <c r="A23" s="41">
        <v>2</v>
      </c>
      <c r="B23" s="42" t="s">
        <v>30</v>
      </c>
      <c r="C23" s="43"/>
      <c r="D23" s="43"/>
      <c r="E23" s="147"/>
      <c r="F23" s="44"/>
      <c r="G23" s="34"/>
      <c r="H23" s="35"/>
      <c r="I23" s="45"/>
      <c r="J23" s="37"/>
      <c r="K23" s="37"/>
      <c r="L23" s="37"/>
      <c r="M23" s="37"/>
    </row>
    <row r="24" spans="1:13" s="1" customFormat="1" ht="15.75" thickBot="1" x14ac:dyDescent="0.3">
      <c r="A24" s="30">
        <v>2.1</v>
      </c>
      <c r="B24" s="31" t="s">
        <v>31</v>
      </c>
      <c r="C24" s="32" t="s">
        <v>16</v>
      </c>
      <c r="D24" s="32">
        <v>1</v>
      </c>
      <c r="E24" s="148"/>
      <c r="F24" s="33">
        <v>0.25</v>
      </c>
      <c r="G24" s="34">
        <f>G9</f>
        <v>3.5</v>
      </c>
      <c r="H24" s="35">
        <f t="shared" si="0"/>
        <v>0</v>
      </c>
      <c r="I24" s="36"/>
      <c r="J24" s="37"/>
      <c r="K24" s="37"/>
      <c r="L24" s="37"/>
      <c r="M24" s="37"/>
    </row>
    <row r="25" spans="1:13" s="1" customFormat="1" ht="15.75" hidden="1" thickBot="1" x14ac:dyDescent="0.3">
      <c r="A25" s="30">
        <v>2.2000000000000002</v>
      </c>
      <c r="B25" s="46" t="s">
        <v>32</v>
      </c>
      <c r="C25" s="47" t="s">
        <v>16</v>
      </c>
      <c r="D25" s="47">
        <v>0</v>
      </c>
      <c r="E25" s="48">
        <v>1300000</v>
      </c>
      <c r="F25" s="49">
        <v>0.25</v>
      </c>
      <c r="G25" s="50">
        <v>3</v>
      </c>
      <c r="H25" s="51">
        <f>+E25*F25*G25*D25</f>
        <v>0</v>
      </c>
      <c r="I25" s="36"/>
      <c r="J25" s="37"/>
      <c r="K25" s="37"/>
      <c r="L25" s="37"/>
      <c r="M25" s="37"/>
    </row>
    <row r="26" spans="1:13" ht="15.75" thickBot="1" x14ac:dyDescent="0.25">
      <c r="A26" s="52"/>
      <c r="B26" s="53" t="s">
        <v>33</v>
      </c>
      <c r="C26" s="54"/>
      <c r="D26" s="54"/>
      <c r="E26" s="55"/>
      <c r="F26" s="56"/>
      <c r="G26" s="56"/>
      <c r="H26" s="57">
        <f>ROUND(SUM(H9:H25),0)</f>
        <v>0</v>
      </c>
      <c r="I26" s="58"/>
      <c r="J26" s="59"/>
    </row>
    <row r="27" spans="1:13" ht="15.75" thickBot="1" x14ac:dyDescent="0.25">
      <c r="A27" s="52"/>
      <c r="B27" s="53" t="s">
        <v>34</v>
      </c>
      <c r="C27" s="54"/>
      <c r="D27" s="54"/>
      <c r="E27" s="55"/>
      <c r="F27" s="56"/>
      <c r="G27" s="60">
        <f>'[1]INTERV FM'!D46</f>
        <v>2.25</v>
      </c>
      <c r="H27" s="61"/>
      <c r="I27" s="62"/>
    </row>
    <row r="28" spans="1:13" ht="15.75" thickBot="1" x14ac:dyDescent="0.25">
      <c r="A28" s="52"/>
      <c r="B28" s="63" t="s">
        <v>35</v>
      </c>
      <c r="C28" s="64"/>
      <c r="D28" s="64"/>
      <c r="E28" s="65"/>
      <c r="F28" s="66"/>
      <c r="G28" s="67"/>
      <c r="H28" s="68">
        <f>+ROUND((H26*G27),0)</f>
        <v>0</v>
      </c>
    </row>
    <row r="29" spans="1:13" ht="15.75" thickBot="1" x14ac:dyDescent="0.3">
      <c r="A29" s="69" t="s">
        <v>36</v>
      </c>
      <c r="B29" s="70" t="s">
        <v>37</v>
      </c>
      <c r="C29" s="71"/>
      <c r="D29" s="71"/>
      <c r="E29" s="72"/>
      <c r="F29" s="73"/>
      <c r="G29" s="73"/>
      <c r="H29" s="74"/>
    </row>
    <row r="30" spans="1:13" ht="15" x14ac:dyDescent="0.2">
      <c r="A30" s="75">
        <v>3</v>
      </c>
      <c r="B30" s="76" t="s">
        <v>38</v>
      </c>
      <c r="C30" s="77"/>
      <c r="D30" s="78"/>
      <c r="E30" s="79"/>
      <c r="F30" s="80"/>
      <c r="G30" s="80"/>
      <c r="H30" s="81"/>
    </row>
    <row r="31" spans="1:13" ht="24.6" customHeight="1" x14ac:dyDescent="0.2">
      <c r="A31" s="30">
        <v>3.1</v>
      </c>
      <c r="B31" s="38" t="s">
        <v>39</v>
      </c>
      <c r="C31" s="82"/>
      <c r="D31" s="83"/>
      <c r="E31" s="84"/>
      <c r="F31" s="85"/>
      <c r="G31" s="85"/>
      <c r="H31" s="86"/>
    </row>
    <row r="32" spans="1:13" ht="17.25" customHeight="1" x14ac:dyDescent="0.2">
      <c r="A32" s="30"/>
      <c r="B32" s="38" t="s">
        <v>15</v>
      </c>
      <c r="C32" s="82" t="s">
        <v>40</v>
      </c>
      <c r="D32" s="87">
        <v>1</v>
      </c>
      <c r="E32" s="88"/>
      <c r="F32" s="89">
        <f>2/30</f>
        <v>6.6666666666666666E-2</v>
      </c>
      <c r="G32" s="90">
        <v>1</v>
      </c>
      <c r="H32" s="91">
        <f>+E32*F32*G32*D32</f>
        <v>0</v>
      </c>
    </row>
    <row r="33" spans="1:13" ht="17.25" customHeight="1" x14ac:dyDescent="0.2">
      <c r="A33" s="30"/>
      <c r="B33" s="38" t="s">
        <v>17</v>
      </c>
      <c r="C33" s="82" t="s">
        <v>40</v>
      </c>
      <c r="D33" s="87">
        <v>1</v>
      </c>
      <c r="E33" s="92"/>
      <c r="F33" s="89">
        <f>1/30</f>
        <v>3.3333333333333333E-2</v>
      </c>
      <c r="G33" s="90">
        <v>1</v>
      </c>
      <c r="H33" s="91">
        <f t="shared" ref="H33:H43" si="2">+E33*F33*G33*D33</f>
        <v>0</v>
      </c>
    </row>
    <row r="34" spans="1:13" ht="17.25" hidden="1" customHeight="1" x14ac:dyDescent="0.2">
      <c r="A34" s="30"/>
      <c r="B34" s="38" t="s">
        <v>41</v>
      </c>
      <c r="C34" s="82" t="s">
        <v>40</v>
      </c>
      <c r="D34" s="87">
        <v>0</v>
      </c>
      <c r="E34" s="92"/>
      <c r="F34" s="89">
        <f t="shared" ref="F34:G41" si="3">+F33</f>
        <v>3.3333333333333333E-2</v>
      </c>
      <c r="G34" s="90">
        <f t="shared" si="3"/>
        <v>1</v>
      </c>
      <c r="H34" s="91">
        <f t="shared" si="2"/>
        <v>0</v>
      </c>
    </row>
    <row r="35" spans="1:13" ht="17.25" customHeight="1" x14ac:dyDescent="0.2">
      <c r="A35" s="30"/>
      <c r="B35" s="38" t="s">
        <v>42</v>
      </c>
      <c r="C35" s="82" t="s">
        <v>40</v>
      </c>
      <c r="D35" s="87">
        <v>1</v>
      </c>
      <c r="E35" s="92"/>
      <c r="F35" s="89">
        <f>+F34</f>
        <v>3.3333333333333333E-2</v>
      </c>
      <c r="G35" s="90">
        <f t="shared" si="3"/>
        <v>1</v>
      </c>
      <c r="H35" s="91">
        <f t="shared" si="2"/>
        <v>0</v>
      </c>
    </row>
    <row r="36" spans="1:13" ht="17.25" customHeight="1" x14ac:dyDescent="0.2">
      <c r="A36" s="30"/>
      <c r="B36" s="38" t="s">
        <v>20</v>
      </c>
      <c r="C36" s="82" t="s">
        <v>40</v>
      </c>
      <c r="D36" s="87">
        <v>1</v>
      </c>
      <c r="E36" s="92"/>
      <c r="F36" s="89">
        <f t="shared" si="3"/>
        <v>3.3333333333333333E-2</v>
      </c>
      <c r="G36" s="90">
        <f t="shared" si="3"/>
        <v>1</v>
      </c>
      <c r="H36" s="91">
        <f t="shared" si="2"/>
        <v>0</v>
      </c>
    </row>
    <row r="37" spans="1:13" ht="17.25" customHeight="1" x14ac:dyDescent="0.2">
      <c r="A37" s="30"/>
      <c r="B37" s="38" t="s">
        <v>22</v>
      </c>
      <c r="C37" s="82" t="s">
        <v>40</v>
      </c>
      <c r="D37" s="87">
        <v>1</v>
      </c>
      <c r="E37" s="92"/>
      <c r="F37" s="89">
        <f t="shared" si="3"/>
        <v>3.3333333333333333E-2</v>
      </c>
      <c r="G37" s="90">
        <f t="shared" si="3"/>
        <v>1</v>
      </c>
      <c r="H37" s="91">
        <f t="shared" si="2"/>
        <v>0</v>
      </c>
    </row>
    <row r="38" spans="1:13" ht="17.25" customHeight="1" x14ac:dyDescent="0.2">
      <c r="A38" s="30"/>
      <c r="B38" s="38" t="s">
        <v>23</v>
      </c>
      <c r="C38" s="82" t="s">
        <v>40</v>
      </c>
      <c r="D38" s="87">
        <v>1</v>
      </c>
      <c r="E38" s="92"/>
      <c r="F38" s="89">
        <f t="shared" si="3"/>
        <v>3.3333333333333333E-2</v>
      </c>
      <c r="G38" s="90">
        <f t="shared" si="3"/>
        <v>1</v>
      </c>
      <c r="H38" s="91">
        <f t="shared" si="2"/>
        <v>0</v>
      </c>
    </row>
    <row r="39" spans="1:13" ht="17.25" customHeight="1" x14ac:dyDescent="0.2">
      <c r="A39" s="30"/>
      <c r="B39" s="38" t="s">
        <v>24</v>
      </c>
      <c r="C39" s="82" t="s">
        <v>40</v>
      </c>
      <c r="D39" s="87">
        <v>1</v>
      </c>
      <c r="E39" s="92"/>
      <c r="F39" s="89">
        <f t="shared" si="3"/>
        <v>3.3333333333333333E-2</v>
      </c>
      <c r="G39" s="90">
        <f t="shared" si="3"/>
        <v>1</v>
      </c>
      <c r="H39" s="91">
        <f t="shared" si="2"/>
        <v>0</v>
      </c>
    </row>
    <row r="40" spans="1:13" ht="17.25" customHeight="1" x14ac:dyDescent="0.2">
      <c r="A40" s="30"/>
      <c r="B40" s="38" t="s">
        <v>25</v>
      </c>
      <c r="C40" s="82" t="s">
        <v>40</v>
      </c>
      <c r="D40" s="87">
        <v>1</v>
      </c>
      <c r="E40" s="92"/>
      <c r="F40" s="89">
        <f t="shared" si="3"/>
        <v>3.3333333333333333E-2</v>
      </c>
      <c r="G40" s="90">
        <f t="shared" si="3"/>
        <v>1</v>
      </c>
      <c r="H40" s="91">
        <f t="shared" si="2"/>
        <v>0</v>
      </c>
    </row>
    <row r="41" spans="1:13" ht="17.25" customHeight="1" x14ac:dyDescent="0.2">
      <c r="A41" s="30"/>
      <c r="B41" s="38" t="str">
        <f>B20</f>
        <v>Biologo</v>
      </c>
      <c r="C41" s="82" t="s">
        <v>40</v>
      </c>
      <c r="D41" s="87">
        <v>1</v>
      </c>
      <c r="E41" s="92"/>
      <c r="F41" s="89">
        <f t="shared" si="3"/>
        <v>3.3333333333333333E-2</v>
      </c>
      <c r="G41" s="90">
        <f t="shared" si="3"/>
        <v>1</v>
      </c>
      <c r="H41" s="91">
        <f>+E41*F41*G41*D41</f>
        <v>0</v>
      </c>
    </row>
    <row r="42" spans="1:13" ht="17.25" customHeight="1" x14ac:dyDescent="0.2">
      <c r="A42" s="30"/>
      <c r="B42" s="38" t="s">
        <v>26</v>
      </c>
      <c r="C42" s="82" t="s">
        <v>40</v>
      </c>
      <c r="D42" s="87">
        <v>1</v>
      </c>
      <c r="E42" s="92"/>
      <c r="F42" s="89">
        <f>+F40</f>
        <v>3.3333333333333333E-2</v>
      </c>
      <c r="G42" s="90">
        <f>+G40</f>
        <v>1</v>
      </c>
      <c r="H42" s="91">
        <f t="shared" si="2"/>
        <v>0</v>
      </c>
    </row>
    <row r="43" spans="1:13" s="1" customFormat="1" ht="72.75" customHeight="1" x14ac:dyDescent="0.25">
      <c r="A43" s="30">
        <v>3.2</v>
      </c>
      <c r="B43" s="93" t="s">
        <v>43</v>
      </c>
      <c r="C43" s="82" t="s">
        <v>40</v>
      </c>
      <c r="D43" s="87">
        <v>1</v>
      </c>
      <c r="E43" s="88"/>
      <c r="F43" s="89">
        <f>10/30</f>
        <v>0.33333333333333331</v>
      </c>
      <c r="G43" s="90">
        <v>1</v>
      </c>
      <c r="H43" s="91">
        <f t="shared" si="2"/>
        <v>0</v>
      </c>
      <c r="M43" s="94"/>
    </row>
    <row r="44" spans="1:13" s="1" customFormat="1" ht="33" customHeight="1" thickBot="1" x14ac:dyDescent="0.3">
      <c r="A44" s="95">
        <v>3.3</v>
      </c>
      <c r="B44" s="96" t="s">
        <v>44</v>
      </c>
      <c r="C44" s="97" t="s">
        <v>45</v>
      </c>
      <c r="D44" s="98">
        <f>ROUND(G9,0)</f>
        <v>4</v>
      </c>
      <c r="E44" s="99"/>
      <c r="F44" s="100"/>
      <c r="G44" s="101"/>
      <c r="H44" s="51">
        <f>+E44*D44</f>
        <v>0</v>
      </c>
      <c r="L44" s="102"/>
      <c r="M44" s="102"/>
    </row>
    <row r="45" spans="1:13" s="1" customFormat="1" ht="15" x14ac:dyDescent="0.25">
      <c r="A45" s="103"/>
      <c r="B45" s="104" t="s">
        <v>46</v>
      </c>
      <c r="C45" s="105"/>
      <c r="D45" s="105"/>
      <c r="E45" s="106"/>
      <c r="F45" s="107"/>
      <c r="G45" s="107"/>
      <c r="H45" s="108">
        <f>ROUND(SUM(H32:H44),0)</f>
        <v>0</v>
      </c>
    </row>
    <row r="46" spans="1:13" s="1" customFormat="1" ht="15" x14ac:dyDescent="0.25">
      <c r="A46" s="109"/>
      <c r="B46" s="110" t="s">
        <v>47</v>
      </c>
      <c r="C46" s="111"/>
      <c r="D46" s="111"/>
      <c r="E46" s="112"/>
      <c r="F46" s="113"/>
      <c r="G46" s="113"/>
      <c r="H46" s="114"/>
    </row>
    <row r="47" spans="1:13" s="1" customFormat="1" ht="15" x14ac:dyDescent="0.25">
      <c r="A47" s="115"/>
      <c r="B47" s="116" t="s">
        <v>48</v>
      </c>
      <c r="C47" s="117"/>
      <c r="D47" s="117"/>
      <c r="E47" s="118"/>
      <c r="F47" s="119"/>
      <c r="G47" s="119"/>
      <c r="H47" s="114">
        <f>H28+H45+H46</f>
        <v>0</v>
      </c>
    </row>
    <row r="48" spans="1:13" s="1" customFormat="1" ht="15.75" thickBot="1" x14ac:dyDescent="0.3">
      <c r="A48" s="120"/>
      <c r="B48" s="121" t="s">
        <v>49</v>
      </c>
      <c r="C48" s="122"/>
      <c r="D48" s="122"/>
      <c r="E48" s="123"/>
      <c r="F48" s="124"/>
      <c r="G48" s="124"/>
      <c r="H48" s="125">
        <f>ROUND(0.19*H47,0)</f>
        <v>0</v>
      </c>
    </row>
    <row r="49" spans="1:11" ht="15.75" thickBot="1" x14ac:dyDescent="0.3">
      <c r="A49" s="126"/>
      <c r="B49" s="127" t="s">
        <v>50</v>
      </c>
      <c r="C49" s="128"/>
      <c r="D49" s="128"/>
      <c r="E49" s="129"/>
      <c r="F49" s="130"/>
      <c r="G49" s="130"/>
      <c r="H49" s="131">
        <f>ROUND(H47+H48,0)</f>
        <v>0</v>
      </c>
      <c r="I49" s="132"/>
    </row>
    <row r="50" spans="1:11" ht="15.75" thickBot="1" x14ac:dyDescent="0.3">
      <c r="A50" s="133"/>
      <c r="B50" s="134"/>
      <c r="C50" s="135"/>
      <c r="D50" s="135"/>
      <c r="E50" s="136"/>
      <c r="F50" s="137"/>
      <c r="G50" s="137"/>
      <c r="H50" s="138"/>
      <c r="I50" s="145"/>
    </row>
    <row r="51" spans="1:11" ht="37.5" customHeight="1" thickBot="1" x14ac:dyDescent="0.25">
      <c r="A51" s="156" t="s">
        <v>51</v>
      </c>
      <c r="B51" s="157"/>
      <c r="C51" s="157"/>
      <c r="D51" s="157"/>
      <c r="E51" s="157"/>
      <c r="F51" s="157"/>
      <c r="G51" s="157"/>
      <c r="H51" s="158"/>
      <c r="I51" s="45"/>
      <c r="J51" s="5"/>
      <c r="K51" s="5"/>
    </row>
    <row r="52" spans="1:11" ht="15" x14ac:dyDescent="0.25">
      <c r="A52" s="142"/>
      <c r="B52" s="45"/>
      <c r="C52" s="139"/>
      <c r="D52" s="139"/>
      <c r="E52" s="140"/>
      <c r="F52" s="141"/>
      <c r="G52" s="141"/>
      <c r="H52" s="143"/>
      <c r="I52" s="132"/>
    </row>
    <row r="53" spans="1:11" x14ac:dyDescent="0.2">
      <c r="A53" s="144"/>
    </row>
  </sheetData>
  <protectedRanges>
    <protectedRange sqref="E7:E8 H7:H50 E45:E50 E52 I49:I50 I52" name="Rango1_5"/>
    <protectedRange sqref="E23 E26:E30" name="Rango1_3_2"/>
    <protectedRange sqref="E9:E22" name="Rango1_3_2_1"/>
    <protectedRange sqref="E24:E25" name="Rango1_3_2_2"/>
    <protectedRange sqref="H52" name="Rango1_1_1_1_1_1_2_2"/>
    <protectedRange sqref="E51" name="Rango1_1_1_1_1_1_2_2_1_1"/>
  </protectedRanges>
  <mergeCells count="5">
    <mergeCell ref="A2:H2"/>
    <mergeCell ref="A3:H3"/>
    <mergeCell ref="A4:H4"/>
    <mergeCell ref="A5:H5"/>
    <mergeCell ref="A51:H51"/>
  </mergeCells>
  <printOptions horizontalCentered="1"/>
  <pageMargins left="0.23622047244094499" right="0.23622047244094499" top="0.49803149600000002" bottom="0.49803149600000002" header="0.31496062992126" footer="0.31496062992126"/>
  <pageSetup scale="64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INTERVENTORIA</vt:lpstr>
      <vt:lpstr>INTERVENTORIA!Área_de_impresión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BUSTAMANTE MONSALVE</dc:creator>
  <cp:lastModifiedBy>ANDRES FELIPE BUSTAMANTE MONSALVE</cp:lastModifiedBy>
  <dcterms:created xsi:type="dcterms:W3CDTF">2024-06-11T20:34:53Z</dcterms:created>
  <dcterms:modified xsi:type="dcterms:W3CDTF">2024-07-12T16:51:30Z</dcterms:modified>
</cp:coreProperties>
</file>