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caldia\Documents\CARPETA 2024\SECRETARIA DE INFRAESTRUCTURA 2024\CONTRATOS\MC 041 - 2024 PARADEROS - MOVILIDAD\EVALUACIÓN\subsanaciones\ANEXOS\anexos\"/>
    </mc:Choice>
  </mc:AlternateContent>
  <xr:revisionPtr revIDLastSave="0" documentId="8_{4A3474FA-D33D-4C3F-B006-F86FC81A3C04}" xr6:coauthVersionLast="47" xr6:coauthVersionMax="47" xr10:uidLastSave="{00000000-0000-0000-0000-000000000000}"/>
  <bookViews>
    <workbookView xWindow="-120" yWindow="-120" windowWidth="29040" windowHeight="15720" tabRatio="707" activeTab="3" xr2:uid="{00000000-000D-0000-FFFF-FFFF00000000}"/>
  </bookViews>
  <sheets>
    <sheet name="Información" sheetId="3" r:id="rId1"/>
    <sheet name="Cierre" sheetId="2" state="hidden" r:id="rId2"/>
    <sheet name="Capacidad Juridica" sheetId="1" state="hidden" r:id="rId3"/>
    <sheet name="Capacidad Financiera" sheetId="8" r:id="rId4"/>
    <sheet name="Experiencia" sheetId="4" state="hidden" r:id="rId5"/>
    <sheet name="Resumen Calificación" sheetId="6" state="hidden" r:id="rId6"/>
    <sheet name="SMMLV" sheetId="7" state="hidden" r:id="rId7"/>
  </sheets>
  <externalReferences>
    <externalReference r:id="rId8"/>
    <externalReference r:id="rId9"/>
  </externalReferences>
  <definedNames>
    <definedName name="_xlnm._FilterDatabase" localSheetId="3" hidden="1">'Capacidad Financiera'!#REF!</definedName>
    <definedName name="_xlnm._FilterDatabase" localSheetId="2" hidden="1">'Capacidad Juridica'!$I$2:$L$442</definedName>
    <definedName name="_xlnm._FilterDatabase" localSheetId="1" hidden="1">Cierre!$A$1:$K$149</definedName>
    <definedName name="_xlnm._FilterDatabase" localSheetId="4" hidden="1">Experiencia!$A$1:$P$90</definedName>
    <definedName name="_xlnm.Print_Area" localSheetId="1">Cierre!$A$1:$S$259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2" i="8" l="1"/>
  <c r="L9" i="8" l="1"/>
  <c r="K9" i="8" l="1"/>
  <c r="L5" i="8"/>
  <c r="O11" i="8"/>
  <c r="O4" i="8" l="1"/>
  <c r="O3" i="8"/>
  <c r="L12" i="8" l="1"/>
  <c r="O15" i="8" l="1"/>
  <c r="O14" i="8"/>
  <c r="Q9" i="8"/>
  <c r="Q7" i="8"/>
  <c r="Q5" i="8"/>
  <c r="N12" i="8"/>
  <c r="M12" i="8"/>
  <c r="K12" i="8"/>
  <c r="O13" i="8"/>
  <c r="O12" i="8"/>
  <c r="O10" i="8"/>
  <c r="O9" i="8"/>
  <c r="N9" i="8"/>
  <c r="M9" i="8"/>
  <c r="P9" i="8" l="1"/>
  <c r="P12" i="8"/>
  <c r="Q3" i="8"/>
  <c r="N3" i="8"/>
  <c r="M3" i="8"/>
  <c r="L3" i="8"/>
  <c r="K3" i="8"/>
  <c r="K7" i="8"/>
  <c r="L7" i="8"/>
  <c r="M7" i="8"/>
  <c r="N7" i="8"/>
  <c r="K5" i="8"/>
  <c r="O8" i="8"/>
  <c r="O7" i="8"/>
  <c r="O6" i="8"/>
  <c r="O5" i="8"/>
  <c r="N5" i="8"/>
  <c r="M5" i="8"/>
  <c r="D51" i="7"/>
  <c r="P3" i="8" l="1"/>
  <c r="P7" i="8"/>
  <c r="P5" i="8"/>
  <c r="D50" i="7"/>
  <c r="D49" i="7" l="1"/>
  <c r="D48" i="7" l="1"/>
  <c r="D47" i="7" l="1"/>
  <c r="D46" i="7"/>
  <c r="D45" i="7" l="1"/>
  <c r="D44" i="7" l="1"/>
  <c r="D43" i="7" l="1"/>
  <c r="O1" i="8" l="1"/>
  <c r="D435" i="1" l="1"/>
  <c r="B435" i="1"/>
  <c r="D433" i="1"/>
  <c r="B433" i="1"/>
  <c r="D431" i="1"/>
  <c r="B431" i="1"/>
  <c r="D430" i="1"/>
  <c r="B430" i="1"/>
  <c r="D428" i="1"/>
  <c r="B428" i="1"/>
  <c r="D427" i="1"/>
  <c r="B427" i="1"/>
  <c r="D425" i="1"/>
  <c r="B425" i="1"/>
  <c r="D423" i="1"/>
  <c r="B423" i="1"/>
  <c r="D421" i="1"/>
  <c r="B421" i="1"/>
  <c r="D419" i="1"/>
  <c r="B419" i="1"/>
  <c r="D418" i="1"/>
  <c r="B418" i="1"/>
  <c r="D417" i="1"/>
  <c r="B417" i="1"/>
  <c r="D415" i="1"/>
  <c r="B415" i="1"/>
  <c r="D413" i="1"/>
  <c r="B413" i="1"/>
  <c r="D412" i="1"/>
  <c r="B412" i="1"/>
  <c r="D409" i="1"/>
  <c r="B409" i="1"/>
  <c r="D407" i="1"/>
  <c r="B407" i="1"/>
  <c r="D406" i="1"/>
  <c r="B406" i="1"/>
  <c r="D405" i="1"/>
  <c r="B405" i="1"/>
  <c r="D404" i="1"/>
  <c r="B404" i="1"/>
  <c r="D402" i="1"/>
  <c r="B402" i="1"/>
  <c r="D400" i="1"/>
  <c r="B400" i="1"/>
  <c r="D398" i="1"/>
  <c r="B398" i="1"/>
  <c r="D397" i="1"/>
  <c r="B397" i="1"/>
  <c r="D395" i="1"/>
  <c r="B395" i="1"/>
  <c r="D393" i="1"/>
  <c r="B393" i="1"/>
  <c r="D392" i="1"/>
  <c r="B392" i="1"/>
  <c r="D391" i="1"/>
  <c r="B391" i="1"/>
  <c r="D390" i="1"/>
  <c r="B390" i="1"/>
  <c r="D389" i="1"/>
  <c r="B389" i="1"/>
  <c r="D388" i="1"/>
  <c r="B388" i="1"/>
  <c r="D387" i="1"/>
  <c r="B387" i="1"/>
  <c r="D385" i="1"/>
  <c r="B385" i="1"/>
  <c r="D384" i="1"/>
  <c r="B384" i="1"/>
  <c r="D382" i="1"/>
  <c r="B382" i="1"/>
  <c r="D381" i="1"/>
  <c r="B381" i="1"/>
  <c r="D379" i="1"/>
  <c r="B379" i="1"/>
  <c r="D378" i="1"/>
  <c r="B378" i="1"/>
  <c r="D377" i="1" l="1"/>
  <c r="B377" i="1"/>
  <c r="D375" i="1"/>
  <c r="B375" i="1"/>
  <c r="D374" i="1"/>
  <c r="B374" i="1"/>
  <c r="D372" i="1"/>
  <c r="B372" i="1"/>
  <c r="D371" i="1"/>
  <c r="B371" i="1"/>
  <c r="D369" i="1"/>
  <c r="B369" i="1"/>
  <c r="D367" i="1"/>
  <c r="B367" i="1"/>
  <c r="D366" i="1"/>
  <c r="B366" i="1"/>
  <c r="D364" i="1"/>
  <c r="B364" i="1"/>
  <c r="D363" i="1"/>
  <c r="B363" i="1"/>
  <c r="D362" i="1"/>
  <c r="B362" i="1"/>
  <c r="D361" i="1"/>
  <c r="B361" i="1"/>
  <c r="D358" i="1"/>
  <c r="B358" i="1"/>
  <c r="D355" i="1"/>
  <c r="B355" i="1"/>
  <c r="D354" i="1"/>
  <c r="B354" i="1"/>
  <c r="D353" i="1"/>
  <c r="B353" i="1"/>
  <c r="D352" i="1"/>
  <c r="B352" i="1"/>
  <c r="D350" i="1"/>
  <c r="B350" i="1"/>
  <c r="D349" i="1"/>
  <c r="B349" i="1"/>
  <c r="D347" i="1"/>
  <c r="B347" i="1"/>
  <c r="D345" i="1"/>
  <c r="B345" i="1"/>
  <c r="D343" i="1"/>
  <c r="B343" i="1"/>
  <c r="D342" i="1"/>
  <c r="B342" i="1"/>
  <c r="D340" i="1"/>
  <c r="B340" i="1"/>
  <c r="D339" i="1"/>
  <c r="B339" i="1"/>
  <c r="D337" i="1"/>
  <c r="B337" i="1"/>
  <c r="D336" i="1"/>
  <c r="B336" i="1"/>
  <c r="D334" i="1"/>
  <c r="B334" i="1"/>
  <c r="D332" i="1"/>
  <c r="B332" i="1"/>
  <c r="D331" i="1"/>
  <c r="B331" i="1"/>
  <c r="B437" i="1"/>
  <c r="D437" i="1"/>
  <c r="D329" i="1"/>
  <c r="B329" i="1"/>
  <c r="D328" i="1"/>
  <c r="B328" i="1"/>
  <c r="D326" i="1"/>
  <c r="B326" i="1"/>
  <c r="D324" i="1"/>
  <c r="B324" i="1"/>
  <c r="D322" i="1"/>
  <c r="B322" i="1"/>
  <c r="D321" i="1"/>
  <c r="B321" i="1"/>
  <c r="D259" i="1" l="1"/>
  <c r="B259" i="1"/>
  <c r="D319" i="1"/>
  <c r="B319" i="1"/>
  <c r="D317" i="1"/>
  <c r="B317" i="1"/>
  <c r="D316" i="1"/>
  <c r="B316" i="1"/>
  <c r="D314" i="1"/>
  <c r="B314" i="1"/>
  <c r="D312" i="1"/>
  <c r="B312" i="1"/>
  <c r="D311" i="1"/>
  <c r="B311" i="1"/>
  <c r="D310" i="1"/>
  <c r="B310" i="1"/>
  <c r="D308" i="1"/>
  <c r="B308" i="1"/>
  <c r="D307" i="1"/>
  <c r="B307" i="1"/>
  <c r="D306" i="1"/>
  <c r="B306" i="1"/>
  <c r="D304" i="1"/>
  <c r="B304" i="1"/>
  <c r="D302" i="1"/>
  <c r="B302" i="1"/>
  <c r="D300" i="1"/>
  <c r="B300" i="1"/>
  <c r="D298" i="1"/>
  <c r="B298" i="1"/>
  <c r="D296" i="1"/>
  <c r="B296" i="1"/>
  <c r="D294" i="1"/>
  <c r="B294" i="1"/>
  <c r="D291" i="1"/>
  <c r="B291" i="1"/>
  <c r="D289" i="1"/>
  <c r="B289" i="1"/>
  <c r="D286" i="1"/>
  <c r="B286" i="1"/>
  <c r="D283" i="1"/>
  <c r="B283" i="1"/>
  <c r="D282" i="1"/>
  <c r="B282" i="1"/>
  <c r="D279" i="1"/>
  <c r="B279" i="1"/>
  <c r="D277" i="1"/>
  <c r="B277" i="1"/>
  <c r="D276" i="1"/>
  <c r="B276" i="1"/>
  <c r="D274" i="1"/>
  <c r="B274" i="1"/>
  <c r="D273" i="1"/>
  <c r="B273" i="1"/>
  <c r="D272" i="1"/>
  <c r="B272" i="1"/>
  <c r="D270" i="1"/>
  <c r="B270" i="1"/>
  <c r="D268" i="1"/>
  <c r="B268" i="1"/>
  <c r="D266" i="1"/>
  <c r="B266" i="1"/>
  <c r="D264" i="1"/>
  <c r="B264" i="1"/>
  <c r="D262" i="1"/>
  <c r="B262" i="1"/>
  <c r="D260" i="1"/>
  <c r="B260" i="1"/>
  <c r="D257" i="1"/>
  <c r="B257" i="1"/>
  <c r="D256" i="1"/>
  <c r="B256" i="1"/>
  <c r="D254" i="1" l="1"/>
  <c r="B254" i="1"/>
  <c r="D253" i="1"/>
  <c r="B253" i="1"/>
  <c r="D252" i="1"/>
  <c r="B252" i="1"/>
  <c r="D251" i="1"/>
  <c r="B251" i="1"/>
  <c r="D248" i="1"/>
  <c r="B248" i="1"/>
  <c r="D247" i="1"/>
  <c r="B247" i="1"/>
  <c r="D246" i="1"/>
  <c r="B246" i="1"/>
  <c r="D243" i="1"/>
  <c r="B243" i="1"/>
  <c r="D242" i="1"/>
  <c r="B242" i="1"/>
  <c r="D240" i="1"/>
  <c r="B240" i="1"/>
  <c r="D239" i="1"/>
  <c r="B239" i="1"/>
  <c r="D238" i="1"/>
  <c r="B238" i="1"/>
  <c r="D236" i="1"/>
  <c r="B236" i="1"/>
  <c r="D235" i="1"/>
  <c r="B235" i="1"/>
  <c r="D233" i="1"/>
  <c r="B233" i="1"/>
  <c r="D232" i="1"/>
  <c r="B232" i="1"/>
  <c r="D231" i="1"/>
  <c r="B231" i="1"/>
  <c r="D229" i="1"/>
  <c r="B229" i="1"/>
  <c r="D228" i="1"/>
  <c r="B228" i="1"/>
  <c r="D226" i="1"/>
  <c r="B226" i="1"/>
  <c r="D225" i="1"/>
  <c r="B225" i="1"/>
  <c r="D222" i="1"/>
  <c r="B222" i="1"/>
  <c r="D220" i="1"/>
  <c r="B220" i="1"/>
  <c r="D218" i="1"/>
  <c r="B218" i="1"/>
  <c r="D215" i="1"/>
  <c r="B215" i="1"/>
  <c r="D216" i="1"/>
  <c r="B216" i="1"/>
  <c r="D217" i="1"/>
  <c r="B217" i="1"/>
  <c r="D213" i="1"/>
  <c r="B213" i="1"/>
  <c r="D211" i="1"/>
  <c r="B211" i="1"/>
  <c r="D209" i="1"/>
  <c r="B209" i="1"/>
  <c r="D208" i="1"/>
  <c r="B208" i="1"/>
  <c r="D206" i="1"/>
  <c r="B206" i="1"/>
  <c r="D203" i="1"/>
  <c r="B203" i="1"/>
  <c r="D204" i="1"/>
  <c r="B204" i="1"/>
  <c r="D202" i="1"/>
  <c r="B202" i="1"/>
  <c r="D205" i="1"/>
  <c r="B205" i="1"/>
  <c r="D200" i="1" l="1"/>
  <c r="B200" i="1"/>
  <c r="D201" i="1"/>
  <c r="B201" i="1"/>
  <c r="D194" i="1"/>
  <c r="B194" i="1"/>
  <c r="D192" i="1"/>
  <c r="B192" i="1"/>
  <c r="D190" i="1"/>
  <c r="B190" i="1"/>
  <c r="D196" i="1"/>
  <c r="B196" i="1"/>
  <c r="D198" i="1"/>
  <c r="B198" i="1"/>
  <c r="D187" i="1"/>
  <c r="B187" i="1"/>
  <c r="D186" i="1"/>
  <c r="B186" i="1"/>
  <c r="D178" i="1"/>
  <c r="B178" i="1"/>
  <c r="D180" i="1"/>
  <c r="B180" i="1"/>
  <c r="D182" i="1"/>
  <c r="B182" i="1"/>
  <c r="D184" i="1"/>
  <c r="B184" i="1"/>
  <c r="D177" i="1"/>
  <c r="B177" i="1"/>
  <c r="D175" i="1"/>
  <c r="B175" i="1"/>
  <c r="D174" i="1"/>
  <c r="B174" i="1"/>
  <c r="D172" i="1"/>
  <c r="B172" i="1"/>
  <c r="D170" i="1"/>
  <c r="B170" i="1"/>
  <c r="D171" i="1"/>
  <c r="B171" i="1"/>
  <c r="D167" i="1"/>
  <c r="B167" i="1"/>
  <c r="D165" i="1"/>
  <c r="B165" i="1"/>
  <c r="D162" i="1"/>
  <c r="B162" i="1"/>
  <c r="D161" i="1"/>
  <c r="B161" i="1"/>
  <c r="D159" i="1"/>
  <c r="B159" i="1"/>
  <c r="D157" i="1"/>
  <c r="B157" i="1"/>
  <c r="D156" i="1"/>
  <c r="B156" i="1"/>
  <c r="D150" i="1"/>
  <c r="B150" i="1"/>
  <c r="D148" i="1"/>
  <c r="B148" i="1"/>
  <c r="D152" i="1"/>
  <c r="B152" i="1"/>
  <c r="D154" i="1"/>
  <c r="B154" i="1"/>
  <c r="D147" i="1"/>
  <c r="B147" i="1"/>
  <c r="D145" i="1"/>
  <c r="B145" i="1"/>
  <c r="D143" i="1"/>
  <c r="B143" i="1"/>
  <c r="D141" i="1"/>
  <c r="B141" i="1"/>
  <c r="D140" i="1"/>
  <c r="B140" i="1"/>
  <c r="D137" i="1"/>
  <c r="B137" i="1"/>
  <c r="D131" i="1"/>
  <c r="B131" i="1"/>
  <c r="D135" i="1"/>
  <c r="B135" i="1"/>
  <c r="D133" i="1"/>
  <c r="B133" i="1"/>
  <c r="D130" i="1"/>
  <c r="B130" i="1"/>
  <c r="D128" i="1"/>
  <c r="B128" i="1"/>
  <c r="D127" i="1"/>
  <c r="B127" i="1"/>
  <c r="D124" i="1"/>
  <c r="B124" i="1"/>
  <c r="D122" i="1"/>
  <c r="B122" i="1"/>
  <c r="D119" i="1"/>
  <c r="B119" i="1"/>
  <c r="D117" i="1"/>
  <c r="B117" i="1"/>
  <c r="D114" i="1"/>
  <c r="B114" i="1"/>
  <c r="D112" i="1"/>
  <c r="B112" i="1"/>
  <c r="D110" i="1"/>
  <c r="B110" i="1"/>
  <c r="D109" i="1"/>
  <c r="B109" i="1"/>
  <c r="D107" i="1"/>
  <c r="B107" i="1"/>
  <c r="D106" i="1"/>
  <c r="B106" i="1"/>
  <c r="D104" i="1"/>
  <c r="B104" i="1"/>
  <c r="D101" i="1"/>
  <c r="B101" i="1"/>
  <c r="D100" i="1"/>
  <c r="B100" i="1"/>
  <c r="D96" i="1"/>
  <c r="B96" i="1"/>
  <c r="D94" i="1"/>
  <c r="B94" i="1"/>
  <c r="D98" i="1"/>
  <c r="B98" i="1"/>
  <c r="D91" i="1"/>
  <c r="B91" i="1"/>
  <c r="D89" i="1"/>
  <c r="B89" i="1"/>
  <c r="D88" i="1"/>
  <c r="B88" i="1"/>
  <c r="D83" i="1"/>
  <c r="B83" i="1"/>
  <c r="D85" i="1"/>
  <c r="B85" i="1"/>
  <c r="D87" i="1"/>
  <c r="B87" i="1"/>
  <c r="D81" i="1"/>
  <c r="B81" i="1"/>
  <c r="D80" i="1"/>
  <c r="B80" i="1"/>
  <c r="D78" i="1"/>
  <c r="B78" i="1"/>
  <c r="D76" i="1"/>
  <c r="B76" i="1"/>
  <c r="D77" i="1"/>
  <c r="B77" i="1"/>
  <c r="D73" i="1"/>
  <c r="D74" i="1"/>
  <c r="B74" i="1"/>
  <c r="B73" i="1"/>
  <c r="D71" i="1"/>
  <c r="B71" i="1"/>
  <c r="D69" i="1"/>
  <c r="B69" i="1"/>
  <c r="D65" i="1"/>
  <c r="B65" i="1"/>
  <c r="D61" i="1"/>
  <c r="B61" i="1"/>
  <c r="D59" i="1"/>
  <c r="B59" i="1"/>
  <c r="D63" i="1"/>
  <c r="B63" i="1"/>
  <c r="D67" i="1"/>
  <c r="B67" i="1"/>
  <c r="D58" i="1"/>
  <c r="B58" i="1"/>
  <c r="D56" i="1"/>
  <c r="B56" i="1"/>
  <c r="D53" i="1"/>
  <c r="B53" i="1"/>
  <c r="D51" i="1"/>
  <c r="B51" i="1"/>
  <c r="D49" i="1"/>
  <c r="B49" i="1"/>
  <c r="D47" i="1"/>
  <c r="B47" i="1"/>
  <c r="D39" i="1"/>
  <c r="B39" i="1"/>
  <c r="D41" i="1"/>
  <c r="B41" i="1"/>
  <c r="D43" i="1"/>
  <c r="B43" i="1"/>
  <c r="D45" i="1"/>
  <c r="B45" i="1"/>
  <c r="D38" i="1"/>
  <c r="B38" i="1"/>
  <c r="D36" i="1"/>
  <c r="B36" i="1"/>
  <c r="D33" i="1"/>
  <c r="B33" i="1"/>
  <c r="D32" i="1"/>
  <c r="B32" i="1"/>
  <c r="D28" i="1"/>
  <c r="B28" i="1"/>
  <c r="D30" i="1"/>
  <c r="B30" i="1"/>
  <c r="D27" i="1"/>
  <c r="B27" i="1"/>
  <c r="D24" i="1"/>
  <c r="B24" i="1"/>
  <c r="D22" i="1"/>
  <c r="B22" i="1"/>
  <c r="D21" i="1"/>
  <c r="B21" i="1"/>
  <c r="D19" i="1"/>
  <c r="B19" i="1"/>
  <c r="D18" i="1"/>
  <c r="B18" i="1"/>
  <c r="D14" i="1"/>
  <c r="B14" i="1"/>
  <c r="D16" i="1"/>
  <c r="B16" i="1"/>
  <c r="D13" i="1"/>
  <c r="B13" i="1"/>
  <c r="D9" i="1"/>
  <c r="B9" i="1"/>
  <c r="D11" i="1"/>
  <c r="B11" i="1"/>
  <c r="D3" i="1"/>
  <c r="B3" i="1"/>
  <c r="D5" i="1"/>
  <c r="B5" i="1"/>
  <c r="D7" i="1"/>
  <c r="B7" i="1"/>
  <c r="B36" i="3" l="1"/>
  <c r="D36" i="3" s="1"/>
  <c r="B37" i="3"/>
  <c r="D37" i="3" s="1"/>
  <c r="B38" i="3"/>
  <c r="C38" i="3" s="1"/>
  <c r="B39" i="3"/>
  <c r="E39" i="3" s="1"/>
  <c r="B40" i="3"/>
  <c r="D40" i="3" s="1"/>
  <c r="D39" i="3" l="1"/>
  <c r="E36" i="3"/>
  <c r="E40" i="3"/>
  <c r="C36" i="3"/>
  <c r="C37" i="3"/>
  <c r="C40" i="3"/>
  <c r="E38" i="3"/>
  <c r="D38" i="3"/>
  <c r="E37" i="3"/>
  <c r="C39" i="3"/>
  <c r="B35" i="3"/>
  <c r="E35" i="3" l="1"/>
  <c r="C35" i="3"/>
  <c r="C43" i="3" s="1"/>
  <c r="D35" i="3"/>
  <c r="F182" i="6"/>
  <c r="E182" i="6"/>
  <c r="D182" i="6"/>
  <c r="C182" i="6"/>
  <c r="B182" i="6"/>
  <c r="F181" i="6"/>
  <c r="E181" i="6"/>
  <c r="D181" i="6"/>
  <c r="C181" i="6"/>
  <c r="B181" i="6"/>
  <c r="F180" i="6"/>
  <c r="E180" i="6"/>
  <c r="D180" i="6"/>
  <c r="C180" i="6"/>
  <c r="B180" i="6"/>
  <c r="F179" i="6"/>
  <c r="E179" i="6"/>
  <c r="D179" i="6"/>
  <c r="C179" i="6"/>
  <c r="B179" i="6"/>
  <c r="F178" i="6"/>
  <c r="E178" i="6"/>
  <c r="D178" i="6"/>
  <c r="C178" i="6"/>
  <c r="B178" i="6"/>
  <c r="F177" i="6"/>
  <c r="E177" i="6"/>
  <c r="D177" i="6"/>
  <c r="C177" i="6"/>
  <c r="B177" i="6"/>
  <c r="F176" i="6"/>
  <c r="E176" i="6"/>
  <c r="D176" i="6"/>
  <c r="C176" i="6"/>
  <c r="B176" i="6"/>
  <c r="F175" i="6"/>
  <c r="E175" i="6"/>
  <c r="D175" i="6"/>
  <c r="C175" i="6"/>
  <c r="B175" i="6"/>
  <c r="F174" i="6"/>
  <c r="E174" i="6"/>
  <c r="D174" i="6"/>
  <c r="C174" i="6"/>
  <c r="B174" i="6"/>
  <c r="F173" i="6"/>
  <c r="E173" i="6"/>
  <c r="D173" i="6"/>
  <c r="C173" i="6"/>
  <c r="B173" i="6"/>
  <c r="F172" i="6"/>
  <c r="E172" i="6"/>
  <c r="D172" i="6"/>
  <c r="C172" i="6"/>
  <c r="B172" i="6"/>
  <c r="C4" i="6"/>
  <c r="C5" i="6"/>
  <c r="C6" i="6"/>
  <c r="C7" i="6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1" i="6"/>
  <c r="C52" i="6"/>
  <c r="C53" i="6"/>
  <c r="C54" i="6"/>
  <c r="C55" i="6"/>
  <c r="C56" i="6"/>
  <c r="C57" i="6"/>
  <c r="C58" i="6"/>
  <c r="C59" i="6"/>
  <c r="C60" i="6"/>
  <c r="C61" i="6"/>
  <c r="C62" i="6"/>
  <c r="C63" i="6"/>
  <c r="C64" i="6"/>
  <c r="C65" i="6"/>
  <c r="C66" i="6"/>
  <c r="C67" i="6"/>
  <c r="C68" i="6"/>
  <c r="C69" i="6"/>
  <c r="C70" i="6"/>
  <c r="C71" i="6"/>
  <c r="C72" i="6"/>
  <c r="C73" i="6"/>
  <c r="C74" i="6"/>
  <c r="C75" i="6"/>
  <c r="C76" i="6"/>
  <c r="C77" i="6"/>
  <c r="C78" i="6"/>
  <c r="C79" i="6"/>
  <c r="C80" i="6"/>
  <c r="C81" i="6"/>
  <c r="C82" i="6"/>
  <c r="C83" i="6"/>
  <c r="C84" i="6"/>
  <c r="C85" i="6"/>
  <c r="C86" i="6"/>
  <c r="C87" i="6"/>
  <c r="C88" i="6"/>
  <c r="C89" i="6"/>
  <c r="C90" i="6"/>
  <c r="C91" i="6"/>
  <c r="C92" i="6"/>
  <c r="C93" i="6"/>
  <c r="C94" i="6"/>
  <c r="C95" i="6"/>
  <c r="C96" i="6"/>
  <c r="C97" i="6"/>
  <c r="C98" i="6"/>
  <c r="C99" i="6"/>
  <c r="C100" i="6"/>
  <c r="C101" i="6"/>
  <c r="C102" i="6"/>
  <c r="C103" i="6"/>
  <c r="C104" i="6"/>
  <c r="C105" i="6"/>
  <c r="C106" i="6"/>
  <c r="C107" i="6"/>
  <c r="C108" i="6"/>
  <c r="C109" i="6"/>
  <c r="C110" i="6"/>
  <c r="C111" i="6"/>
  <c r="C112" i="6"/>
  <c r="C113" i="6"/>
  <c r="C114" i="6"/>
  <c r="C115" i="6"/>
  <c r="C116" i="6"/>
  <c r="C117" i="6"/>
  <c r="C118" i="6"/>
  <c r="C119" i="6"/>
  <c r="C120" i="6"/>
  <c r="C121" i="6"/>
  <c r="C122" i="6"/>
  <c r="C123" i="6"/>
  <c r="C124" i="6"/>
  <c r="C125" i="6"/>
  <c r="C126" i="6"/>
  <c r="C127" i="6"/>
  <c r="C128" i="6"/>
  <c r="C129" i="6"/>
  <c r="C130" i="6"/>
  <c r="C131" i="6"/>
  <c r="C132" i="6"/>
  <c r="C133" i="6"/>
  <c r="C134" i="6"/>
  <c r="C135" i="6"/>
  <c r="C136" i="6"/>
  <c r="C137" i="6"/>
  <c r="C138" i="6"/>
  <c r="C139" i="6"/>
  <c r="C140" i="6"/>
  <c r="C141" i="6"/>
  <c r="C142" i="6"/>
  <c r="C143" i="6"/>
  <c r="C144" i="6"/>
  <c r="C145" i="6"/>
  <c r="C146" i="6"/>
  <c r="C147" i="6"/>
  <c r="C148" i="6"/>
  <c r="C149" i="6"/>
  <c r="C150" i="6"/>
  <c r="C151" i="6"/>
  <c r="C152" i="6"/>
  <c r="C153" i="6"/>
  <c r="C154" i="6"/>
  <c r="C155" i="6"/>
  <c r="C156" i="6"/>
  <c r="C157" i="6"/>
  <c r="C158" i="6"/>
  <c r="C159" i="6"/>
  <c r="C160" i="6"/>
  <c r="C161" i="6"/>
  <c r="C162" i="6"/>
  <c r="C163" i="6"/>
  <c r="C164" i="6"/>
  <c r="C165" i="6"/>
  <c r="C166" i="6"/>
  <c r="C167" i="6"/>
  <c r="C168" i="6"/>
  <c r="C169" i="6"/>
  <c r="C170" i="6"/>
  <c r="C171" i="6"/>
  <c r="C3" i="6"/>
  <c r="K6" i="4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6" i="4"/>
  <c r="K97" i="4"/>
  <c r="K98" i="4"/>
  <c r="K99" i="4"/>
  <c r="K100" i="4"/>
  <c r="K101" i="4"/>
  <c r="K102" i="4"/>
  <c r="K103" i="4"/>
  <c r="K104" i="4"/>
  <c r="K105" i="4"/>
  <c r="K106" i="4"/>
  <c r="K107" i="4"/>
  <c r="K108" i="4"/>
  <c r="K109" i="4"/>
  <c r="K110" i="4"/>
  <c r="K111" i="4"/>
  <c r="K112" i="4"/>
  <c r="K113" i="4"/>
  <c r="K114" i="4"/>
  <c r="K115" i="4"/>
  <c r="K116" i="4"/>
  <c r="K117" i="4"/>
  <c r="K118" i="4"/>
  <c r="K119" i="4"/>
  <c r="K120" i="4"/>
  <c r="K121" i="4"/>
  <c r="K122" i="4"/>
  <c r="K123" i="4"/>
  <c r="K124" i="4"/>
  <c r="K125" i="4"/>
  <c r="K126" i="4"/>
  <c r="K127" i="4"/>
  <c r="K128" i="4"/>
  <c r="K129" i="4"/>
  <c r="K130" i="4"/>
  <c r="K131" i="4"/>
  <c r="K132" i="4"/>
  <c r="K133" i="4"/>
  <c r="K134" i="4"/>
  <c r="K135" i="4"/>
  <c r="K136" i="4"/>
  <c r="K137" i="4"/>
  <c r="K138" i="4"/>
  <c r="K139" i="4"/>
  <c r="K140" i="4"/>
  <c r="K141" i="4"/>
  <c r="K142" i="4"/>
  <c r="K143" i="4"/>
  <c r="K144" i="4"/>
  <c r="K145" i="4"/>
  <c r="K146" i="4"/>
  <c r="K147" i="4"/>
  <c r="K148" i="4"/>
  <c r="K149" i="4"/>
  <c r="K150" i="4"/>
  <c r="K151" i="4"/>
  <c r="K152" i="4"/>
  <c r="K153" i="4"/>
  <c r="K154" i="4"/>
  <c r="K155" i="4"/>
  <c r="K156" i="4"/>
  <c r="K157" i="4"/>
  <c r="K158" i="4"/>
  <c r="K159" i="4"/>
  <c r="K160" i="4"/>
  <c r="K161" i="4"/>
  <c r="K162" i="4"/>
  <c r="K163" i="4"/>
  <c r="K164" i="4"/>
  <c r="K165" i="4"/>
  <c r="K166" i="4"/>
  <c r="K167" i="4"/>
  <c r="K168" i="4"/>
  <c r="K169" i="4"/>
  <c r="K170" i="4"/>
  <c r="K171" i="4"/>
  <c r="K172" i="4"/>
  <c r="K173" i="4"/>
  <c r="K174" i="4"/>
  <c r="K175" i="4"/>
  <c r="K176" i="4"/>
  <c r="K177" i="4"/>
  <c r="K178" i="4"/>
  <c r="K179" i="4"/>
  <c r="K180" i="4"/>
  <c r="K181" i="4"/>
  <c r="K182" i="4"/>
  <c r="K183" i="4"/>
  <c r="K184" i="4"/>
  <c r="K185" i="4"/>
  <c r="K186" i="4"/>
  <c r="K187" i="4"/>
  <c r="K188" i="4"/>
  <c r="K189" i="4"/>
  <c r="K190" i="4"/>
  <c r="K191" i="4"/>
  <c r="K192" i="4"/>
  <c r="K193" i="4"/>
  <c r="K194" i="4"/>
  <c r="K195" i="4"/>
  <c r="K196" i="4"/>
  <c r="K197" i="4"/>
  <c r="K198" i="4"/>
  <c r="K199" i="4"/>
  <c r="K200" i="4"/>
  <c r="K201" i="4"/>
  <c r="K202" i="4"/>
  <c r="K203" i="4"/>
  <c r="K204" i="4"/>
  <c r="K205" i="4"/>
  <c r="K206" i="4"/>
  <c r="K207" i="4"/>
  <c r="K208" i="4"/>
  <c r="K209" i="4"/>
  <c r="K210" i="4"/>
  <c r="K211" i="4"/>
  <c r="K212" i="4"/>
  <c r="K213" i="4"/>
  <c r="K214" i="4"/>
  <c r="K215" i="4"/>
  <c r="K216" i="4"/>
  <c r="K217" i="4"/>
  <c r="K218" i="4"/>
  <c r="K219" i="4"/>
  <c r="K220" i="4"/>
  <c r="K221" i="4"/>
  <c r="K222" i="4"/>
  <c r="K223" i="4"/>
  <c r="K224" i="4"/>
  <c r="K225" i="4"/>
  <c r="K226" i="4"/>
  <c r="K227" i="4"/>
  <c r="K228" i="4"/>
  <c r="K229" i="4"/>
  <c r="K230" i="4"/>
  <c r="K231" i="4"/>
  <c r="K232" i="4"/>
  <c r="K233" i="4"/>
  <c r="K234" i="4"/>
  <c r="K235" i="4"/>
  <c r="K236" i="4"/>
  <c r="K237" i="4"/>
  <c r="K238" i="4"/>
  <c r="K239" i="4"/>
  <c r="K240" i="4"/>
  <c r="K241" i="4"/>
  <c r="K242" i="4"/>
  <c r="K243" i="4"/>
  <c r="K244" i="4"/>
  <c r="K245" i="4"/>
  <c r="K246" i="4"/>
  <c r="K247" i="4"/>
  <c r="K248" i="4"/>
  <c r="K249" i="4"/>
  <c r="K250" i="4"/>
  <c r="K251" i="4"/>
  <c r="K252" i="4"/>
  <c r="K253" i="4"/>
  <c r="K254" i="4"/>
  <c r="K255" i="4"/>
  <c r="K256" i="4"/>
  <c r="K257" i="4"/>
  <c r="K258" i="4"/>
  <c r="K259" i="4"/>
  <c r="K260" i="4"/>
  <c r="K261" i="4"/>
  <c r="K262" i="4"/>
  <c r="K263" i="4"/>
  <c r="K264" i="4"/>
  <c r="K265" i="4"/>
  <c r="K266" i="4"/>
  <c r="K267" i="4"/>
  <c r="K268" i="4"/>
  <c r="K269" i="4"/>
  <c r="K270" i="4"/>
  <c r="K271" i="4"/>
  <c r="K272" i="4"/>
  <c r="K273" i="4"/>
  <c r="K274" i="4"/>
  <c r="K275" i="4"/>
  <c r="K276" i="4"/>
  <c r="K277" i="4"/>
  <c r="K278" i="4"/>
  <c r="K279" i="4"/>
  <c r="K280" i="4"/>
  <c r="K281" i="4"/>
  <c r="K282" i="4"/>
  <c r="K283" i="4"/>
  <c r="K284" i="4"/>
  <c r="K285" i="4"/>
  <c r="K286" i="4"/>
  <c r="K287" i="4"/>
  <c r="K288" i="4"/>
  <c r="K289" i="4"/>
  <c r="K290" i="4"/>
  <c r="K291" i="4"/>
  <c r="K292" i="4"/>
  <c r="K293" i="4"/>
  <c r="K294" i="4"/>
  <c r="K295" i="4"/>
  <c r="K296" i="4"/>
  <c r="K297" i="4"/>
  <c r="K298" i="4"/>
  <c r="K299" i="4"/>
  <c r="K300" i="4"/>
  <c r="K301" i="4"/>
  <c r="K302" i="4"/>
  <c r="K303" i="4"/>
  <c r="K304" i="4"/>
  <c r="K305" i="4"/>
  <c r="K306" i="4"/>
  <c r="K307" i="4"/>
  <c r="K308" i="4"/>
  <c r="K309" i="4"/>
  <c r="K310" i="4"/>
  <c r="K311" i="4"/>
  <c r="K312" i="4"/>
  <c r="K313" i="4"/>
  <c r="K314" i="4"/>
  <c r="K315" i="4"/>
  <c r="K316" i="4"/>
  <c r="K317" i="4"/>
  <c r="K318" i="4"/>
  <c r="K319" i="4"/>
  <c r="K320" i="4"/>
  <c r="K321" i="4"/>
  <c r="K322" i="4"/>
  <c r="K323" i="4"/>
  <c r="K324" i="4"/>
  <c r="K325" i="4"/>
  <c r="K326" i="4"/>
  <c r="K327" i="4"/>
  <c r="K328" i="4"/>
  <c r="K329" i="4"/>
  <c r="K330" i="4"/>
  <c r="K331" i="4"/>
  <c r="K332" i="4"/>
  <c r="K333" i="4"/>
  <c r="K334" i="4"/>
  <c r="K335" i="4"/>
  <c r="K336" i="4"/>
  <c r="K337" i="4"/>
  <c r="K338" i="4"/>
  <c r="K339" i="4"/>
  <c r="K340" i="4"/>
  <c r="K341" i="4"/>
  <c r="K342" i="4"/>
  <c r="K343" i="4"/>
  <c r="K344" i="4"/>
  <c r="K345" i="4"/>
  <c r="K346" i="4"/>
  <c r="K347" i="4"/>
  <c r="K348" i="4"/>
  <c r="K349" i="4"/>
  <c r="K350" i="4"/>
  <c r="D41" i="3" l="1"/>
  <c r="D43" i="3"/>
  <c r="C41" i="3"/>
  <c r="E41" i="3"/>
  <c r="E43" i="3"/>
  <c r="B24" i="3"/>
  <c r="F4" i="6" l="1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73" i="6"/>
  <c r="F74" i="6"/>
  <c r="F75" i="6"/>
  <c r="F76" i="6"/>
  <c r="F77" i="6"/>
  <c r="F78" i="6"/>
  <c r="F79" i="6"/>
  <c r="F80" i="6"/>
  <c r="F81" i="6"/>
  <c r="F82" i="6"/>
  <c r="F83" i="6"/>
  <c r="F84" i="6"/>
  <c r="F85" i="6"/>
  <c r="F86" i="6"/>
  <c r="F87" i="6"/>
  <c r="F88" i="6"/>
  <c r="F89" i="6"/>
  <c r="F90" i="6"/>
  <c r="F91" i="6"/>
  <c r="F92" i="6"/>
  <c r="F93" i="6"/>
  <c r="F94" i="6"/>
  <c r="F95" i="6"/>
  <c r="F96" i="6"/>
  <c r="F97" i="6"/>
  <c r="F98" i="6"/>
  <c r="F99" i="6"/>
  <c r="F100" i="6"/>
  <c r="F101" i="6"/>
  <c r="F102" i="6"/>
  <c r="F103" i="6"/>
  <c r="F104" i="6"/>
  <c r="F105" i="6"/>
  <c r="F106" i="6"/>
  <c r="F107" i="6"/>
  <c r="F108" i="6"/>
  <c r="F109" i="6"/>
  <c r="F110" i="6"/>
  <c r="F111" i="6"/>
  <c r="F112" i="6"/>
  <c r="F113" i="6"/>
  <c r="F114" i="6"/>
  <c r="F115" i="6"/>
  <c r="F116" i="6"/>
  <c r="F117" i="6"/>
  <c r="F118" i="6"/>
  <c r="F119" i="6"/>
  <c r="F120" i="6"/>
  <c r="F121" i="6"/>
  <c r="F122" i="6"/>
  <c r="F123" i="6"/>
  <c r="F124" i="6"/>
  <c r="F125" i="6"/>
  <c r="F126" i="6"/>
  <c r="F127" i="6"/>
  <c r="F128" i="6"/>
  <c r="F129" i="6"/>
  <c r="F130" i="6"/>
  <c r="F131" i="6"/>
  <c r="F132" i="6"/>
  <c r="F133" i="6"/>
  <c r="F134" i="6"/>
  <c r="F135" i="6"/>
  <c r="F136" i="6"/>
  <c r="F137" i="6"/>
  <c r="F138" i="6"/>
  <c r="F139" i="6"/>
  <c r="F140" i="6"/>
  <c r="F141" i="6"/>
  <c r="F142" i="6"/>
  <c r="F143" i="6"/>
  <c r="F144" i="6"/>
  <c r="F145" i="6"/>
  <c r="F146" i="6"/>
  <c r="F147" i="6"/>
  <c r="F148" i="6"/>
  <c r="F149" i="6"/>
  <c r="F150" i="6"/>
  <c r="F151" i="6"/>
  <c r="F152" i="6"/>
  <c r="F153" i="6"/>
  <c r="F154" i="6"/>
  <c r="F155" i="6"/>
  <c r="F156" i="6"/>
  <c r="F157" i="6"/>
  <c r="F158" i="6"/>
  <c r="F159" i="6"/>
  <c r="F160" i="6"/>
  <c r="F161" i="6"/>
  <c r="F162" i="6"/>
  <c r="F163" i="6"/>
  <c r="F164" i="6"/>
  <c r="F165" i="6"/>
  <c r="F166" i="6"/>
  <c r="F167" i="6"/>
  <c r="F168" i="6"/>
  <c r="F169" i="6"/>
  <c r="F170" i="6"/>
  <c r="F171" i="6"/>
  <c r="F3" i="6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3" i="6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3" i="6"/>
  <c r="AD143" i="4" l="1"/>
  <c r="AE143" i="4"/>
  <c r="AF143" i="4"/>
  <c r="AG143" i="4"/>
  <c r="AH143" i="4"/>
  <c r="AI143" i="4"/>
  <c r="AD144" i="4"/>
  <c r="AE144" i="4"/>
  <c r="AF144" i="4"/>
  <c r="AG144" i="4"/>
  <c r="AH144" i="4"/>
  <c r="AI144" i="4"/>
  <c r="AD145" i="4"/>
  <c r="AE145" i="4"/>
  <c r="AF145" i="4"/>
  <c r="AG145" i="4"/>
  <c r="AH145" i="4"/>
  <c r="AI145" i="4"/>
  <c r="AD146" i="4"/>
  <c r="AE146" i="4"/>
  <c r="AF146" i="4"/>
  <c r="AG146" i="4"/>
  <c r="AH146" i="4"/>
  <c r="AI146" i="4"/>
  <c r="AD147" i="4"/>
  <c r="AE147" i="4"/>
  <c r="AF147" i="4"/>
  <c r="AG147" i="4"/>
  <c r="AH147" i="4"/>
  <c r="AI147" i="4"/>
  <c r="AD148" i="4"/>
  <c r="AE148" i="4"/>
  <c r="AF148" i="4"/>
  <c r="AG148" i="4"/>
  <c r="AH148" i="4"/>
  <c r="AI148" i="4"/>
  <c r="AD149" i="4"/>
  <c r="AE149" i="4"/>
  <c r="AF149" i="4"/>
  <c r="AG149" i="4"/>
  <c r="AH149" i="4"/>
  <c r="AI149" i="4"/>
  <c r="AD150" i="4"/>
  <c r="AE150" i="4"/>
  <c r="AF150" i="4"/>
  <c r="AG150" i="4"/>
  <c r="AH150" i="4"/>
  <c r="AI150" i="4"/>
  <c r="AD151" i="4"/>
  <c r="AE151" i="4"/>
  <c r="AF151" i="4"/>
  <c r="AG151" i="4"/>
  <c r="AH151" i="4"/>
  <c r="AI151" i="4"/>
  <c r="AD152" i="4"/>
  <c r="AE152" i="4"/>
  <c r="AF152" i="4"/>
  <c r="AG152" i="4"/>
  <c r="AH152" i="4"/>
  <c r="AI152" i="4"/>
  <c r="AD153" i="4"/>
  <c r="AE153" i="4"/>
  <c r="AF153" i="4"/>
  <c r="AG153" i="4"/>
  <c r="AH153" i="4"/>
  <c r="AI153" i="4"/>
  <c r="AD154" i="4"/>
  <c r="AE154" i="4"/>
  <c r="AF154" i="4"/>
  <c r="AG154" i="4"/>
  <c r="AH154" i="4"/>
  <c r="AI154" i="4"/>
  <c r="AD155" i="4"/>
  <c r="AE155" i="4"/>
  <c r="AF155" i="4"/>
  <c r="AG155" i="4"/>
  <c r="AH155" i="4"/>
  <c r="AI155" i="4"/>
  <c r="AD156" i="4"/>
  <c r="AE156" i="4"/>
  <c r="AF156" i="4"/>
  <c r="AG156" i="4"/>
  <c r="AH156" i="4"/>
  <c r="AI156" i="4"/>
  <c r="AD157" i="4"/>
  <c r="AE157" i="4"/>
  <c r="AF157" i="4"/>
  <c r="AG157" i="4"/>
  <c r="AH157" i="4"/>
  <c r="AI157" i="4"/>
  <c r="AD158" i="4"/>
  <c r="AE158" i="4"/>
  <c r="AF158" i="4"/>
  <c r="AG158" i="4"/>
  <c r="AH158" i="4"/>
  <c r="AI158" i="4"/>
  <c r="AD159" i="4"/>
  <c r="AE159" i="4"/>
  <c r="AF159" i="4"/>
  <c r="AG159" i="4"/>
  <c r="AH159" i="4"/>
  <c r="AI159" i="4"/>
  <c r="AD160" i="4"/>
  <c r="AE160" i="4"/>
  <c r="AF160" i="4"/>
  <c r="AG160" i="4"/>
  <c r="AH160" i="4"/>
  <c r="AI160" i="4"/>
  <c r="AD161" i="4"/>
  <c r="AE161" i="4"/>
  <c r="AF161" i="4"/>
  <c r="AG161" i="4"/>
  <c r="AH161" i="4"/>
  <c r="AI161" i="4"/>
  <c r="AD162" i="4"/>
  <c r="AE162" i="4"/>
  <c r="AF162" i="4"/>
  <c r="AG162" i="4"/>
  <c r="AH162" i="4"/>
  <c r="AI162" i="4"/>
  <c r="AD163" i="4"/>
  <c r="AE163" i="4"/>
  <c r="AF163" i="4"/>
  <c r="AG163" i="4"/>
  <c r="AH163" i="4"/>
  <c r="AI163" i="4"/>
  <c r="AD164" i="4"/>
  <c r="AE164" i="4"/>
  <c r="AF164" i="4"/>
  <c r="AG164" i="4"/>
  <c r="AH164" i="4"/>
  <c r="AI164" i="4"/>
  <c r="AD165" i="4"/>
  <c r="AE165" i="4"/>
  <c r="AF165" i="4"/>
  <c r="AG165" i="4"/>
  <c r="AH165" i="4"/>
  <c r="AI165" i="4"/>
  <c r="AD166" i="4"/>
  <c r="AE166" i="4"/>
  <c r="AF166" i="4"/>
  <c r="AG166" i="4"/>
  <c r="AH166" i="4"/>
  <c r="AI166" i="4"/>
  <c r="AD167" i="4"/>
  <c r="AE167" i="4"/>
  <c r="AF167" i="4"/>
  <c r="AG167" i="4"/>
  <c r="AH167" i="4"/>
  <c r="AI167" i="4"/>
  <c r="AD168" i="4"/>
  <c r="AE168" i="4"/>
  <c r="AF168" i="4"/>
  <c r="AG168" i="4"/>
  <c r="AH168" i="4"/>
  <c r="AI168" i="4"/>
  <c r="AD169" i="4"/>
  <c r="AE169" i="4"/>
  <c r="AF169" i="4"/>
  <c r="AG169" i="4"/>
  <c r="AH169" i="4"/>
  <c r="AI169" i="4"/>
  <c r="AD170" i="4"/>
  <c r="AE170" i="4"/>
  <c r="AF170" i="4"/>
  <c r="AG170" i="4"/>
  <c r="AH170" i="4"/>
  <c r="AI170" i="4"/>
  <c r="AD171" i="4"/>
  <c r="AE171" i="4"/>
  <c r="AF171" i="4"/>
  <c r="AG171" i="4"/>
  <c r="AH171" i="4"/>
  <c r="AI171" i="4"/>
  <c r="AD172" i="4"/>
  <c r="AE172" i="4"/>
  <c r="AF172" i="4"/>
  <c r="AG172" i="4"/>
  <c r="AH172" i="4"/>
  <c r="AI172" i="4"/>
  <c r="AD173" i="4"/>
  <c r="AE173" i="4"/>
  <c r="AF173" i="4"/>
  <c r="AG173" i="4"/>
  <c r="AH173" i="4"/>
  <c r="AI173" i="4"/>
  <c r="AD174" i="4"/>
  <c r="AE174" i="4"/>
  <c r="AF174" i="4"/>
  <c r="AG174" i="4"/>
  <c r="AH174" i="4"/>
  <c r="AI174" i="4"/>
  <c r="AD175" i="4"/>
  <c r="AE175" i="4"/>
  <c r="AF175" i="4"/>
  <c r="AG175" i="4"/>
  <c r="AH175" i="4"/>
  <c r="AI175" i="4"/>
  <c r="AD176" i="4"/>
  <c r="AE176" i="4"/>
  <c r="AF176" i="4"/>
  <c r="AG176" i="4"/>
  <c r="AH176" i="4"/>
  <c r="AI176" i="4"/>
  <c r="AD177" i="4"/>
  <c r="AE177" i="4"/>
  <c r="AF177" i="4"/>
  <c r="AG177" i="4"/>
  <c r="AH177" i="4"/>
  <c r="AI177" i="4"/>
  <c r="AD178" i="4"/>
  <c r="AE178" i="4"/>
  <c r="AF178" i="4"/>
  <c r="AG178" i="4"/>
  <c r="AH178" i="4"/>
  <c r="AI178" i="4"/>
  <c r="AD179" i="4"/>
  <c r="AE179" i="4"/>
  <c r="AF179" i="4"/>
  <c r="AG179" i="4"/>
  <c r="AH179" i="4"/>
  <c r="AI179" i="4"/>
  <c r="AD180" i="4"/>
  <c r="AE180" i="4"/>
  <c r="AF180" i="4"/>
  <c r="AG180" i="4"/>
  <c r="AH180" i="4"/>
  <c r="AI180" i="4"/>
  <c r="AD181" i="4"/>
  <c r="AE181" i="4"/>
  <c r="AF181" i="4"/>
  <c r="AG181" i="4"/>
  <c r="AH181" i="4"/>
  <c r="AI181" i="4"/>
  <c r="AD182" i="4"/>
  <c r="AE182" i="4"/>
  <c r="AF182" i="4"/>
  <c r="AG182" i="4"/>
  <c r="AH182" i="4"/>
  <c r="AI182" i="4"/>
  <c r="AD183" i="4"/>
  <c r="AE183" i="4"/>
  <c r="AF183" i="4"/>
  <c r="AG183" i="4"/>
  <c r="AH183" i="4"/>
  <c r="AI183" i="4"/>
  <c r="AD184" i="4"/>
  <c r="AE184" i="4"/>
  <c r="AF184" i="4"/>
  <c r="AG184" i="4"/>
  <c r="AH184" i="4"/>
  <c r="AI184" i="4"/>
  <c r="AD185" i="4"/>
  <c r="AE185" i="4"/>
  <c r="AF185" i="4"/>
  <c r="AG185" i="4"/>
  <c r="AH185" i="4"/>
  <c r="AI185" i="4"/>
  <c r="AD186" i="4"/>
  <c r="AE186" i="4"/>
  <c r="AF186" i="4"/>
  <c r="AG186" i="4"/>
  <c r="AH186" i="4"/>
  <c r="AI186" i="4"/>
  <c r="AD187" i="4"/>
  <c r="AE187" i="4"/>
  <c r="AF187" i="4"/>
  <c r="AG187" i="4"/>
  <c r="AH187" i="4"/>
  <c r="AI187" i="4"/>
  <c r="AD188" i="4"/>
  <c r="AE188" i="4"/>
  <c r="AF188" i="4"/>
  <c r="AG188" i="4"/>
  <c r="AH188" i="4"/>
  <c r="AI188" i="4"/>
  <c r="AD189" i="4"/>
  <c r="AE189" i="4"/>
  <c r="AF189" i="4"/>
  <c r="AG189" i="4"/>
  <c r="AH189" i="4"/>
  <c r="AI189" i="4"/>
  <c r="AD190" i="4"/>
  <c r="AE190" i="4"/>
  <c r="AF190" i="4"/>
  <c r="AG190" i="4"/>
  <c r="AH190" i="4"/>
  <c r="AI190" i="4"/>
  <c r="AD191" i="4"/>
  <c r="AE191" i="4"/>
  <c r="AF191" i="4"/>
  <c r="AG191" i="4"/>
  <c r="AH191" i="4"/>
  <c r="AI191" i="4"/>
  <c r="AD192" i="4"/>
  <c r="AE192" i="4"/>
  <c r="AF192" i="4"/>
  <c r="AG192" i="4"/>
  <c r="AH192" i="4"/>
  <c r="AI192" i="4"/>
  <c r="AD193" i="4"/>
  <c r="AE193" i="4"/>
  <c r="AF193" i="4"/>
  <c r="AG193" i="4"/>
  <c r="AH193" i="4"/>
  <c r="AI193" i="4"/>
  <c r="AD194" i="4"/>
  <c r="AE194" i="4"/>
  <c r="AF194" i="4"/>
  <c r="AG194" i="4"/>
  <c r="AH194" i="4"/>
  <c r="AI194" i="4"/>
  <c r="AD195" i="4"/>
  <c r="AE195" i="4"/>
  <c r="AF195" i="4"/>
  <c r="AG195" i="4"/>
  <c r="AH195" i="4"/>
  <c r="AI195" i="4"/>
  <c r="AD196" i="4"/>
  <c r="AE196" i="4"/>
  <c r="AF196" i="4"/>
  <c r="AG196" i="4"/>
  <c r="AH196" i="4"/>
  <c r="AI196" i="4"/>
  <c r="AD197" i="4"/>
  <c r="AE197" i="4"/>
  <c r="AF197" i="4"/>
  <c r="AG197" i="4"/>
  <c r="AH197" i="4"/>
  <c r="AI197" i="4"/>
  <c r="AD198" i="4"/>
  <c r="AE198" i="4"/>
  <c r="AF198" i="4"/>
  <c r="AG198" i="4"/>
  <c r="AH198" i="4"/>
  <c r="AI198" i="4"/>
  <c r="AD199" i="4"/>
  <c r="AE199" i="4"/>
  <c r="AF199" i="4"/>
  <c r="AG199" i="4"/>
  <c r="AH199" i="4"/>
  <c r="AI199" i="4"/>
  <c r="AD200" i="4"/>
  <c r="AE200" i="4"/>
  <c r="AF200" i="4"/>
  <c r="AG200" i="4"/>
  <c r="AH200" i="4"/>
  <c r="AI200" i="4"/>
  <c r="AD201" i="4"/>
  <c r="AE201" i="4"/>
  <c r="AF201" i="4"/>
  <c r="AG201" i="4"/>
  <c r="AH201" i="4"/>
  <c r="AI201" i="4"/>
  <c r="AD202" i="4"/>
  <c r="AE202" i="4"/>
  <c r="AF202" i="4"/>
  <c r="AG202" i="4"/>
  <c r="AH202" i="4"/>
  <c r="AI202" i="4"/>
  <c r="AD203" i="4"/>
  <c r="AE203" i="4"/>
  <c r="AF203" i="4"/>
  <c r="AG203" i="4"/>
  <c r="AH203" i="4"/>
  <c r="AI203" i="4"/>
  <c r="AD204" i="4"/>
  <c r="AE204" i="4"/>
  <c r="AF204" i="4"/>
  <c r="AG204" i="4"/>
  <c r="AH204" i="4"/>
  <c r="AI204" i="4"/>
  <c r="AD205" i="4"/>
  <c r="AE205" i="4"/>
  <c r="AF205" i="4"/>
  <c r="AG205" i="4"/>
  <c r="AH205" i="4"/>
  <c r="AI205" i="4"/>
  <c r="AD206" i="4"/>
  <c r="AE206" i="4"/>
  <c r="AF206" i="4"/>
  <c r="AG206" i="4"/>
  <c r="AH206" i="4"/>
  <c r="AI206" i="4"/>
  <c r="AD207" i="4"/>
  <c r="AE207" i="4"/>
  <c r="AF207" i="4"/>
  <c r="AG207" i="4"/>
  <c r="AH207" i="4"/>
  <c r="AI207" i="4"/>
  <c r="AD208" i="4"/>
  <c r="AE208" i="4"/>
  <c r="AF208" i="4"/>
  <c r="AG208" i="4"/>
  <c r="AH208" i="4"/>
  <c r="AI208" i="4"/>
  <c r="AD209" i="4"/>
  <c r="AE209" i="4"/>
  <c r="AF209" i="4"/>
  <c r="AG209" i="4"/>
  <c r="AH209" i="4"/>
  <c r="AI209" i="4"/>
  <c r="AD210" i="4"/>
  <c r="AE210" i="4"/>
  <c r="AF210" i="4"/>
  <c r="AG210" i="4"/>
  <c r="AH210" i="4"/>
  <c r="AI210" i="4"/>
  <c r="AD211" i="4"/>
  <c r="AE211" i="4"/>
  <c r="AF211" i="4"/>
  <c r="AG211" i="4"/>
  <c r="AH211" i="4"/>
  <c r="AI211" i="4"/>
  <c r="AD212" i="4"/>
  <c r="AE212" i="4"/>
  <c r="AF212" i="4"/>
  <c r="AG212" i="4"/>
  <c r="AH212" i="4"/>
  <c r="AI212" i="4"/>
  <c r="AD213" i="4"/>
  <c r="AE213" i="4"/>
  <c r="AF213" i="4"/>
  <c r="AG213" i="4"/>
  <c r="AH213" i="4"/>
  <c r="AI213" i="4"/>
  <c r="AD214" i="4"/>
  <c r="AE214" i="4"/>
  <c r="AF214" i="4"/>
  <c r="AG214" i="4"/>
  <c r="AH214" i="4"/>
  <c r="AI214" i="4"/>
  <c r="AD215" i="4"/>
  <c r="AE215" i="4"/>
  <c r="AF215" i="4"/>
  <c r="AG215" i="4"/>
  <c r="AH215" i="4"/>
  <c r="AI215" i="4"/>
  <c r="AD216" i="4"/>
  <c r="AE216" i="4"/>
  <c r="AF216" i="4"/>
  <c r="AG216" i="4"/>
  <c r="AH216" i="4"/>
  <c r="AI216" i="4"/>
  <c r="AD217" i="4"/>
  <c r="AE217" i="4"/>
  <c r="AF217" i="4"/>
  <c r="AG217" i="4"/>
  <c r="AH217" i="4"/>
  <c r="AI217" i="4"/>
  <c r="AD218" i="4"/>
  <c r="AE218" i="4"/>
  <c r="AF218" i="4"/>
  <c r="AG218" i="4"/>
  <c r="AH218" i="4"/>
  <c r="AI218" i="4"/>
  <c r="AD219" i="4"/>
  <c r="AE219" i="4"/>
  <c r="AF219" i="4"/>
  <c r="AG219" i="4"/>
  <c r="AH219" i="4"/>
  <c r="AI219" i="4"/>
  <c r="AD220" i="4"/>
  <c r="AE220" i="4"/>
  <c r="AF220" i="4"/>
  <c r="AG220" i="4"/>
  <c r="AH220" i="4"/>
  <c r="AI220" i="4"/>
  <c r="AD221" i="4"/>
  <c r="AE221" i="4"/>
  <c r="AF221" i="4"/>
  <c r="AG221" i="4"/>
  <c r="AH221" i="4"/>
  <c r="AI221" i="4"/>
  <c r="AD222" i="4"/>
  <c r="AE222" i="4"/>
  <c r="AF222" i="4"/>
  <c r="AG222" i="4"/>
  <c r="AH222" i="4"/>
  <c r="AI222" i="4"/>
  <c r="AD223" i="4"/>
  <c r="AE223" i="4"/>
  <c r="AF223" i="4"/>
  <c r="AG223" i="4"/>
  <c r="AH223" i="4"/>
  <c r="AI223" i="4"/>
  <c r="AD224" i="4"/>
  <c r="AE224" i="4"/>
  <c r="AF224" i="4"/>
  <c r="AG224" i="4"/>
  <c r="AH224" i="4"/>
  <c r="AI224" i="4"/>
  <c r="AD225" i="4"/>
  <c r="AE225" i="4"/>
  <c r="AF225" i="4"/>
  <c r="AG225" i="4"/>
  <c r="AH225" i="4"/>
  <c r="AI225" i="4"/>
  <c r="AD226" i="4"/>
  <c r="AE226" i="4"/>
  <c r="AF226" i="4"/>
  <c r="AG226" i="4"/>
  <c r="AH226" i="4"/>
  <c r="AI226" i="4"/>
  <c r="AD227" i="4"/>
  <c r="AE227" i="4"/>
  <c r="AF227" i="4"/>
  <c r="AG227" i="4"/>
  <c r="AH227" i="4"/>
  <c r="AI227" i="4"/>
  <c r="AD228" i="4"/>
  <c r="AE228" i="4"/>
  <c r="AF228" i="4"/>
  <c r="AG228" i="4"/>
  <c r="AH228" i="4"/>
  <c r="AI228" i="4"/>
  <c r="AD229" i="4"/>
  <c r="AE229" i="4"/>
  <c r="AF229" i="4"/>
  <c r="AG229" i="4"/>
  <c r="AH229" i="4"/>
  <c r="AI229" i="4"/>
  <c r="AD230" i="4"/>
  <c r="AE230" i="4"/>
  <c r="AF230" i="4"/>
  <c r="AG230" i="4"/>
  <c r="AH230" i="4"/>
  <c r="AI230" i="4"/>
  <c r="AD231" i="4"/>
  <c r="AE231" i="4"/>
  <c r="AF231" i="4"/>
  <c r="AG231" i="4"/>
  <c r="AH231" i="4"/>
  <c r="AI231" i="4"/>
  <c r="AD232" i="4"/>
  <c r="AE232" i="4"/>
  <c r="AF232" i="4"/>
  <c r="AG232" i="4"/>
  <c r="AH232" i="4"/>
  <c r="AI232" i="4"/>
  <c r="AD233" i="4"/>
  <c r="AE233" i="4"/>
  <c r="AF233" i="4"/>
  <c r="AG233" i="4"/>
  <c r="AH233" i="4"/>
  <c r="AI233" i="4"/>
  <c r="AD234" i="4"/>
  <c r="AE234" i="4"/>
  <c r="AF234" i="4"/>
  <c r="AG234" i="4"/>
  <c r="AH234" i="4"/>
  <c r="AI234" i="4"/>
  <c r="AD235" i="4"/>
  <c r="AE235" i="4"/>
  <c r="AF235" i="4"/>
  <c r="AG235" i="4"/>
  <c r="AH235" i="4"/>
  <c r="AI235" i="4"/>
  <c r="AD236" i="4"/>
  <c r="AE236" i="4"/>
  <c r="AF236" i="4"/>
  <c r="AG236" i="4"/>
  <c r="AH236" i="4"/>
  <c r="AI236" i="4"/>
  <c r="AD237" i="4"/>
  <c r="AE237" i="4"/>
  <c r="AF237" i="4"/>
  <c r="AG237" i="4"/>
  <c r="AH237" i="4"/>
  <c r="AI237" i="4"/>
  <c r="AD238" i="4"/>
  <c r="AE238" i="4"/>
  <c r="AF238" i="4"/>
  <c r="AG238" i="4"/>
  <c r="AH238" i="4"/>
  <c r="AI238" i="4"/>
  <c r="AD239" i="4"/>
  <c r="AE239" i="4"/>
  <c r="AF239" i="4"/>
  <c r="AG239" i="4"/>
  <c r="AH239" i="4"/>
  <c r="AI239" i="4"/>
  <c r="AD240" i="4"/>
  <c r="AE240" i="4"/>
  <c r="AF240" i="4"/>
  <c r="AG240" i="4"/>
  <c r="AH240" i="4"/>
  <c r="AI240" i="4"/>
  <c r="AD241" i="4"/>
  <c r="AE241" i="4"/>
  <c r="AF241" i="4"/>
  <c r="AG241" i="4"/>
  <c r="AH241" i="4"/>
  <c r="AI241" i="4"/>
  <c r="AD242" i="4"/>
  <c r="AE242" i="4"/>
  <c r="AF242" i="4"/>
  <c r="AG242" i="4"/>
  <c r="AH242" i="4"/>
  <c r="AI242" i="4"/>
  <c r="AD243" i="4"/>
  <c r="AE243" i="4"/>
  <c r="AF243" i="4"/>
  <c r="AG243" i="4"/>
  <c r="AH243" i="4"/>
  <c r="AI243" i="4"/>
  <c r="AD244" i="4"/>
  <c r="AE244" i="4"/>
  <c r="AF244" i="4"/>
  <c r="AG244" i="4"/>
  <c r="AH244" i="4"/>
  <c r="AI244" i="4"/>
  <c r="AD245" i="4"/>
  <c r="AE245" i="4"/>
  <c r="AF245" i="4"/>
  <c r="AG245" i="4"/>
  <c r="AH245" i="4"/>
  <c r="AI245" i="4"/>
  <c r="AD246" i="4"/>
  <c r="AE246" i="4"/>
  <c r="AF246" i="4"/>
  <c r="AG246" i="4"/>
  <c r="AH246" i="4"/>
  <c r="AI246" i="4"/>
  <c r="AD247" i="4"/>
  <c r="AE247" i="4"/>
  <c r="AF247" i="4"/>
  <c r="AG247" i="4"/>
  <c r="AH247" i="4"/>
  <c r="AI247" i="4"/>
  <c r="AD248" i="4"/>
  <c r="AE248" i="4"/>
  <c r="AF248" i="4"/>
  <c r="AG248" i="4"/>
  <c r="AH248" i="4"/>
  <c r="AI248" i="4"/>
  <c r="AD249" i="4"/>
  <c r="AE249" i="4"/>
  <c r="AF249" i="4"/>
  <c r="AG249" i="4"/>
  <c r="AH249" i="4"/>
  <c r="AI249" i="4"/>
  <c r="AD250" i="4"/>
  <c r="AE250" i="4"/>
  <c r="AF250" i="4"/>
  <c r="AG250" i="4"/>
  <c r="AH250" i="4"/>
  <c r="AI250" i="4"/>
  <c r="AD251" i="4"/>
  <c r="AE251" i="4"/>
  <c r="AF251" i="4"/>
  <c r="AG251" i="4"/>
  <c r="AH251" i="4"/>
  <c r="AI251" i="4"/>
  <c r="AD252" i="4"/>
  <c r="AE252" i="4"/>
  <c r="AF252" i="4"/>
  <c r="AG252" i="4"/>
  <c r="AH252" i="4"/>
  <c r="AI252" i="4"/>
  <c r="AD253" i="4"/>
  <c r="AE253" i="4"/>
  <c r="AF253" i="4"/>
  <c r="AG253" i="4"/>
  <c r="AH253" i="4"/>
  <c r="AI253" i="4"/>
  <c r="AD254" i="4"/>
  <c r="AE254" i="4"/>
  <c r="AF254" i="4"/>
  <c r="AG254" i="4"/>
  <c r="AH254" i="4"/>
  <c r="AI254" i="4"/>
  <c r="AD255" i="4"/>
  <c r="AE255" i="4"/>
  <c r="AF255" i="4"/>
  <c r="AG255" i="4"/>
  <c r="AH255" i="4"/>
  <c r="AI255" i="4"/>
  <c r="AD256" i="4"/>
  <c r="AE256" i="4"/>
  <c r="AF256" i="4"/>
  <c r="AG256" i="4"/>
  <c r="AH256" i="4"/>
  <c r="AI256" i="4"/>
  <c r="AD257" i="4"/>
  <c r="AE257" i="4"/>
  <c r="AF257" i="4"/>
  <c r="AG257" i="4"/>
  <c r="AH257" i="4"/>
  <c r="AI257" i="4"/>
  <c r="AD258" i="4"/>
  <c r="AE258" i="4"/>
  <c r="AF258" i="4"/>
  <c r="AG258" i="4"/>
  <c r="AH258" i="4"/>
  <c r="AI258" i="4"/>
  <c r="AD259" i="4"/>
  <c r="AE259" i="4"/>
  <c r="AF259" i="4"/>
  <c r="AG259" i="4"/>
  <c r="AH259" i="4"/>
  <c r="AI259" i="4"/>
  <c r="AD260" i="4"/>
  <c r="AE260" i="4"/>
  <c r="AF260" i="4"/>
  <c r="AG260" i="4"/>
  <c r="AH260" i="4"/>
  <c r="AI260" i="4"/>
  <c r="AD261" i="4"/>
  <c r="AE261" i="4"/>
  <c r="AF261" i="4"/>
  <c r="AG261" i="4"/>
  <c r="AH261" i="4"/>
  <c r="AI261" i="4"/>
  <c r="AD262" i="4"/>
  <c r="AE262" i="4"/>
  <c r="AF262" i="4"/>
  <c r="AG262" i="4"/>
  <c r="AH262" i="4"/>
  <c r="AI262" i="4"/>
  <c r="AD263" i="4"/>
  <c r="AE263" i="4"/>
  <c r="AF263" i="4"/>
  <c r="AG263" i="4"/>
  <c r="AH263" i="4"/>
  <c r="AI263" i="4"/>
  <c r="AD264" i="4"/>
  <c r="AE264" i="4"/>
  <c r="AF264" i="4"/>
  <c r="AG264" i="4"/>
  <c r="AH264" i="4"/>
  <c r="AI264" i="4"/>
  <c r="AD265" i="4"/>
  <c r="AE265" i="4"/>
  <c r="AF265" i="4"/>
  <c r="AG265" i="4"/>
  <c r="AH265" i="4"/>
  <c r="AI265" i="4"/>
  <c r="AD266" i="4"/>
  <c r="AE266" i="4"/>
  <c r="AF266" i="4"/>
  <c r="AG266" i="4"/>
  <c r="AH266" i="4"/>
  <c r="AI266" i="4"/>
  <c r="AD267" i="4"/>
  <c r="AE267" i="4"/>
  <c r="AF267" i="4"/>
  <c r="AG267" i="4"/>
  <c r="AH267" i="4"/>
  <c r="AI267" i="4"/>
  <c r="AD268" i="4"/>
  <c r="AE268" i="4"/>
  <c r="AF268" i="4"/>
  <c r="AG268" i="4"/>
  <c r="AH268" i="4"/>
  <c r="AI268" i="4"/>
  <c r="AD269" i="4"/>
  <c r="AE269" i="4"/>
  <c r="AF269" i="4"/>
  <c r="AG269" i="4"/>
  <c r="AH269" i="4"/>
  <c r="AI269" i="4"/>
  <c r="AD270" i="4"/>
  <c r="AE270" i="4"/>
  <c r="AF270" i="4"/>
  <c r="AG270" i="4"/>
  <c r="AH270" i="4"/>
  <c r="AI270" i="4"/>
  <c r="AD271" i="4"/>
  <c r="AE271" i="4"/>
  <c r="AF271" i="4"/>
  <c r="AG271" i="4"/>
  <c r="AH271" i="4"/>
  <c r="AI271" i="4"/>
  <c r="AD272" i="4"/>
  <c r="AE272" i="4"/>
  <c r="AF272" i="4"/>
  <c r="AG272" i="4"/>
  <c r="AH272" i="4"/>
  <c r="AI272" i="4"/>
  <c r="AD273" i="4"/>
  <c r="AE273" i="4"/>
  <c r="AF273" i="4"/>
  <c r="AG273" i="4"/>
  <c r="AH273" i="4"/>
  <c r="AI273" i="4"/>
  <c r="AD274" i="4"/>
  <c r="AE274" i="4"/>
  <c r="AF274" i="4"/>
  <c r="AG274" i="4"/>
  <c r="AH274" i="4"/>
  <c r="AI274" i="4"/>
  <c r="AD275" i="4"/>
  <c r="AE275" i="4"/>
  <c r="AF275" i="4"/>
  <c r="AG275" i="4"/>
  <c r="AH275" i="4"/>
  <c r="AI275" i="4"/>
  <c r="AD276" i="4"/>
  <c r="AE276" i="4"/>
  <c r="AF276" i="4"/>
  <c r="AG276" i="4"/>
  <c r="AH276" i="4"/>
  <c r="AI276" i="4"/>
  <c r="AD277" i="4"/>
  <c r="AE277" i="4"/>
  <c r="AF277" i="4"/>
  <c r="AG277" i="4"/>
  <c r="AH277" i="4"/>
  <c r="AI277" i="4"/>
  <c r="AD278" i="4"/>
  <c r="AE278" i="4"/>
  <c r="AF278" i="4"/>
  <c r="AG278" i="4"/>
  <c r="AH278" i="4"/>
  <c r="AI278" i="4"/>
  <c r="AD279" i="4"/>
  <c r="AE279" i="4"/>
  <c r="AF279" i="4"/>
  <c r="AG279" i="4"/>
  <c r="AH279" i="4"/>
  <c r="AI279" i="4"/>
  <c r="AD280" i="4"/>
  <c r="AE280" i="4"/>
  <c r="AF280" i="4"/>
  <c r="AG280" i="4"/>
  <c r="AH280" i="4"/>
  <c r="AI280" i="4"/>
  <c r="AD281" i="4"/>
  <c r="AE281" i="4"/>
  <c r="AF281" i="4"/>
  <c r="AG281" i="4"/>
  <c r="AH281" i="4"/>
  <c r="AI281" i="4"/>
  <c r="AD282" i="4"/>
  <c r="AE282" i="4"/>
  <c r="AF282" i="4"/>
  <c r="AG282" i="4"/>
  <c r="AH282" i="4"/>
  <c r="AI282" i="4"/>
  <c r="AD283" i="4"/>
  <c r="AE283" i="4"/>
  <c r="AF283" i="4"/>
  <c r="AG283" i="4"/>
  <c r="AH283" i="4"/>
  <c r="AI283" i="4"/>
  <c r="AD284" i="4"/>
  <c r="AE284" i="4"/>
  <c r="AF284" i="4"/>
  <c r="AG284" i="4"/>
  <c r="AH284" i="4"/>
  <c r="AI284" i="4"/>
  <c r="AD285" i="4"/>
  <c r="AE285" i="4"/>
  <c r="AF285" i="4"/>
  <c r="AG285" i="4"/>
  <c r="AH285" i="4"/>
  <c r="AI285" i="4"/>
  <c r="AD286" i="4"/>
  <c r="AE286" i="4"/>
  <c r="AF286" i="4"/>
  <c r="AG286" i="4"/>
  <c r="AH286" i="4"/>
  <c r="AI286" i="4"/>
  <c r="AD287" i="4"/>
  <c r="AE287" i="4"/>
  <c r="AF287" i="4"/>
  <c r="AG287" i="4"/>
  <c r="AH287" i="4"/>
  <c r="AI287" i="4"/>
  <c r="AD288" i="4"/>
  <c r="AE288" i="4"/>
  <c r="AF288" i="4"/>
  <c r="AG288" i="4"/>
  <c r="AH288" i="4"/>
  <c r="AI288" i="4"/>
  <c r="AD289" i="4"/>
  <c r="AE289" i="4"/>
  <c r="AF289" i="4"/>
  <c r="AG289" i="4"/>
  <c r="AH289" i="4"/>
  <c r="AI289" i="4"/>
  <c r="AD290" i="4"/>
  <c r="AE290" i="4"/>
  <c r="AF290" i="4"/>
  <c r="AG290" i="4"/>
  <c r="AH290" i="4"/>
  <c r="AI290" i="4"/>
  <c r="AD291" i="4"/>
  <c r="AE291" i="4"/>
  <c r="AF291" i="4"/>
  <c r="AG291" i="4"/>
  <c r="AH291" i="4"/>
  <c r="AI291" i="4"/>
  <c r="AD292" i="4"/>
  <c r="AE292" i="4"/>
  <c r="AF292" i="4"/>
  <c r="AG292" i="4"/>
  <c r="AH292" i="4"/>
  <c r="AI292" i="4"/>
  <c r="AD293" i="4"/>
  <c r="AE293" i="4"/>
  <c r="AF293" i="4"/>
  <c r="AG293" i="4"/>
  <c r="AH293" i="4"/>
  <c r="AI293" i="4"/>
  <c r="AD294" i="4"/>
  <c r="AE294" i="4"/>
  <c r="AF294" i="4"/>
  <c r="AG294" i="4"/>
  <c r="AH294" i="4"/>
  <c r="AI294" i="4"/>
  <c r="AD295" i="4"/>
  <c r="AE295" i="4"/>
  <c r="AF295" i="4"/>
  <c r="AG295" i="4"/>
  <c r="AH295" i="4"/>
  <c r="AI295" i="4"/>
  <c r="AD296" i="4"/>
  <c r="AE296" i="4"/>
  <c r="AF296" i="4"/>
  <c r="AG296" i="4"/>
  <c r="AH296" i="4"/>
  <c r="AI296" i="4"/>
  <c r="AD297" i="4"/>
  <c r="AE297" i="4"/>
  <c r="AF297" i="4"/>
  <c r="AG297" i="4"/>
  <c r="AH297" i="4"/>
  <c r="AI297" i="4"/>
  <c r="AD298" i="4"/>
  <c r="AE298" i="4"/>
  <c r="AF298" i="4"/>
  <c r="AG298" i="4"/>
  <c r="AH298" i="4"/>
  <c r="AI298" i="4"/>
  <c r="AD299" i="4"/>
  <c r="AE299" i="4"/>
  <c r="AF299" i="4"/>
  <c r="AG299" i="4"/>
  <c r="AH299" i="4"/>
  <c r="AI299" i="4"/>
  <c r="AD300" i="4"/>
  <c r="AE300" i="4"/>
  <c r="AF300" i="4"/>
  <c r="AG300" i="4"/>
  <c r="AH300" i="4"/>
  <c r="AI300" i="4"/>
  <c r="AD301" i="4"/>
  <c r="AE301" i="4"/>
  <c r="AF301" i="4"/>
  <c r="AG301" i="4"/>
  <c r="AH301" i="4"/>
  <c r="AI301" i="4"/>
  <c r="AD302" i="4"/>
  <c r="AE302" i="4"/>
  <c r="AF302" i="4"/>
  <c r="AG302" i="4"/>
  <c r="AH302" i="4"/>
  <c r="AI302" i="4"/>
  <c r="AD303" i="4"/>
  <c r="AE303" i="4"/>
  <c r="AF303" i="4"/>
  <c r="AG303" i="4"/>
  <c r="AH303" i="4"/>
  <c r="AI303" i="4"/>
  <c r="AD304" i="4"/>
  <c r="AE304" i="4"/>
  <c r="AF304" i="4"/>
  <c r="AG304" i="4"/>
  <c r="AH304" i="4"/>
  <c r="AI304" i="4"/>
  <c r="AD305" i="4"/>
  <c r="AE305" i="4"/>
  <c r="AF305" i="4"/>
  <c r="AG305" i="4"/>
  <c r="AH305" i="4"/>
  <c r="AI305" i="4"/>
  <c r="AD306" i="4"/>
  <c r="AE306" i="4"/>
  <c r="AF306" i="4"/>
  <c r="AG306" i="4"/>
  <c r="AH306" i="4"/>
  <c r="AI306" i="4"/>
  <c r="AD307" i="4"/>
  <c r="AE307" i="4"/>
  <c r="AF307" i="4"/>
  <c r="AG307" i="4"/>
  <c r="AH307" i="4"/>
  <c r="AI307" i="4"/>
  <c r="AD308" i="4"/>
  <c r="AE308" i="4"/>
  <c r="AF308" i="4"/>
  <c r="AG308" i="4"/>
  <c r="AH308" i="4"/>
  <c r="AI308" i="4"/>
  <c r="AD309" i="4"/>
  <c r="AE309" i="4"/>
  <c r="AF309" i="4"/>
  <c r="AG309" i="4"/>
  <c r="AH309" i="4"/>
  <c r="AI309" i="4"/>
  <c r="AD310" i="4"/>
  <c r="AE310" i="4"/>
  <c r="AF310" i="4"/>
  <c r="AG310" i="4"/>
  <c r="AH310" i="4"/>
  <c r="AI310" i="4"/>
  <c r="AD311" i="4"/>
  <c r="AE311" i="4"/>
  <c r="AF311" i="4"/>
  <c r="AG311" i="4"/>
  <c r="AH311" i="4"/>
  <c r="AI311" i="4"/>
  <c r="AD312" i="4"/>
  <c r="AE312" i="4"/>
  <c r="AF312" i="4"/>
  <c r="AG312" i="4"/>
  <c r="AH312" i="4"/>
  <c r="AI312" i="4"/>
  <c r="AD313" i="4"/>
  <c r="AE313" i="4"/>
  <c r="AF313" i="4"/>
  <c r="AG313" i="4"/>
  <c r="AH313" i="4"/>
  <c r="AI313" i="4"/>
  <c r="AD314" i="4"/>
  <c r="AE314" i="4"/>
  <c r="AF314" i="4"/>
  <c r="AG314" i="4"/>
  <c r="AH314" i="4"/>
  <c r="AI314" i="4"/>
  <c r="AD315" i="4"/>
  <c r="AE315" i="4"/>
  <c r="AF315" i="4"/>
  <c r="AG315" i="4"/>
  <c r="AH315" i="4"/>
  <c r="AI315" i="4"/>
  <c r="AD316" i="4"/>
  <c r="AE316" i="4"/>
  <c r="AF316" i="4"/>
  <c r="AG316" i="4"/>
  <c r="AH316" i="4"/>
  <c r="AI316" i="4"/>
  <c r="AD317" i="4"/>
  <c r="AE317" i="4"/>
  <c r="AF317" i="4"/>
  <c r="AG317" i="4"/>
  <c r="AH317" i="4"/>
  <c r="AI317" i="4"/>
  <c r="AD318" i="4"/>
  <c r="AE318" i="4"/>
  <c r="AF318" i="4"/>
  <c r="AG318" i="4"/>
  <c r="AH318" i="4"/>
  <c r="AI318" i="4"/>
  <c r="AD319" i="4"/>
  <c r="AE319" i="4"/>
  <c r="AF319" i="4"/>
  <c r="AG319" i="4"/>
  <c r="AH319" i="4"/>
  <c r="AI319" i="4"/>
  <c r="AD320" i="4"/>
  <c r="AE320" i="4"/>
  <c r="AF320" i="4"/>
  <c r="AG320" i="4"/>
  <c r="AH320" i="4"/>
  <c r="AI320" i="4"/>
  <c r="AD321" i="4"/>
  <c r="AE321" i="4"/>
  <c r="AF321" i="4"/>
  <c r="AG321" i="4"/>
  <c r="AH321" i="4"/>
  <c r="AI321" i="4"/>
  <c r="AD322" i="4"/>
  <c r="AE322" i="4"/>
  <c r="AF322" i="4"/>
  <c r="AG322" i="4"/>
  <c r="AH322" i="4"/>
  <c r="AI322" i="4"/>
  <c r="AD323" i="4"/>
  <c r="AE323" i="4"/>
  <c r="AF323" i="4"/>
  <c r="AG323" i="4"/>
  <c r="AH323" i="4"/>
  <c r="AI323" i="4"/>
  <c r="AD324" i="4"/>
  <c r="AE324" i="4"/>
  <c r="AF324" i="4"/>
  <c r="AG324" i="4"/>
  <c r="AH324" i="4"/>
  <c r="AI324" i="4"/>
  <c r="AD325" i="4"/>
  <c r="AE325" i="4"/>
  <c r="AF325" i="4"/>
  <c r="AG325" i="4"/>
  <c r="AH325" i="4"/>
  <c r="AI325" i="4"/>
  <c r="AD326" i="4"/>
  <c r="AE326" i="4"/>
  <c r="AF326" i="4"/>
  <c r="AG326" i="4"/>
  <c r="AH326" i="4"/>
  <c r="AI326" i="4"/>
  <c r="AD327" i="4"/>
  <c r="AE327" i="4"/>
  <c r="AF327" i="4"/>
  <c r="AG327" i="4"/>
  <c r="AH327" i="4"/>
  <c r="AI327" i="4"/>
  <c r="AD328" i="4"/>
  <c r="AE328" i="4"/>
  <c r="AF328" i="4"/>
  <c r="AG328" i="4"/>
  <c r="AH328" i="4"/>
  <c r="AI328" i="4"/>
  <c r="AD329" i="4"/>
  <c r="AE329" i="4"/>
  <c r="AF329" i="4"/>
  <c r="AG329" i="4"/>
  <c r="AH329" i="4"/>
  <c r="AI329" i="4"/>
  <c r="AD330" i="4"/>
  <c r="AE330" i="4"/>
  <c r="AF330" i="4"/>
  <c r="AG330" i="4"/>
  <c r="AH330" i="4"/>
  <c r="AI330" i="4"/>
  <c r="AD331" i="4"/>
  <c r="AE331" i="4"/>
  <c r="AF331" i="4"/>
  <c r="AG331" i="4"/>
  <c r="AH331" i="4"/>
  <c r="AI331" i="4"/>
  <c r="AD332" i="4"/>
  <c r="AE332" i="4"/>
  <c r="AF332" i="4"/>
  <c r="AG332" i="4"/>
  <c r="AH332" i="4"/>
  <c r="AI332" i="4"/>
  <c r="AD333" i="4"/>
  <c r="AE333" i="4"/>
  <c r="AF333" i="4"/>
  <c r="AG333" i="4"/>
  <c r="AH333" i="4"/>
  <c r="AI333" i="4"/>
  <c r="AD334" i="4"/>
  <c r="AE334" i="4"/>
  <c r="AF334" i="4"/>
  <c r="AG334" i="4"/>
  <c r="AH334" i="4"/>
  <c r="AI334" i="4"/>
  <c r="AD335" i="4"/>
  <c r="AE335" i="4"/>
  <c r="AF335" i="4"/>
  <c r="AG335" i="4"/>
  <c r="AH335" i="4"/>
  <c r="AI335" i="4"/>
  <c r="AD336" i="4"/>
  <c r="AE336" i="4"/>
  <c r="AF336" i="4"/>
  <c r="AG336" i="4"/>
  <c r="AH336" i="4"/>
  <c r="AI336" i="4"/>
  <c r="AD337" i="4"/>
  <c r="AE337" i="4"/>
  <c r="AF337" i="4"/>
  <c r="AG337" i="4"/>
  <c r="AH337" i="4"/>
  <c r="AI337" i="4"/>
  <c r="AD338" i="4"/>
  <c r="AE338" i="4"/>
  <c r="AF338" i="4"/>
  <c r="AG338" i="4"/>
  <c r="AH338" i="4"/>
  <c r="AI338" i="4"/>
  <c r="AD339" i="4"/>
  <c r="AE339" i="4"/>
  <c r="AF339" i="4"/>
  <c r="AG339" i="4"/>
  <c r="AH339" i="4"/>
  <c r="AI339" i="4"/>
  <c r="AD340" i="4"/>
  <c r="AE340" i="4"/>
  <c r="AF340" i="4"/>
  <c r="AG340" i="4"/>
  <c r="AH340" i="4"/>
  <c r="AI340" i="4"/>
  <c r="AD341" i="4"/>
  <c r="AE341" i="4"/>
  <c r="AF341" i="4"/>
  <c r="AG341" i="4"/>
  <c r="AH341" i="4"/>
  <c r="AI341" i="4"/>
  <c r="AD342" i="4"/>
  <c r="AE342" i="4"/>
  <c r="AF342" i="4"/>
  <c r="AG342" i="4"/>
  <c r="AH342" i="4"/>
  <c r="AI342" i="4"/>
  <c r="AD343" i="4"/>
  <c r="AE343" i="4"/>
  <c r="AF343" i="4"/>
  <c r="AG343" i="4"/>
  <c r="AH343" i="4"/>
  <c r="AI343" i="4"/>
  <c r="AD344" i="4"/>
  <c r="AE344" i="4"/>
  <c r="AF344" i="4"/>
  <c r="AG344" i="4"/>
  <c r="AH344" i="4"/>
  <c r="AI344" i="4"/>
  <c r="AD345" i="4"/>
  <c r="AE345" i="4"/>
  <c r="AF345" i="4"/>
  <c r="AG345" i="4"/>
  <c r="AH345" i="4"/>
  <c r="AI345" i="4"/>
  <c r="AD346" i="4"/>
  <c r="AE346" i="4"/>
  <c r="AF346" i="4"/>
  <c r="AG346" i="4"/>
  <c r="AH346" i="4"/>
  <c r="AI346" i="4"/>
  <c r="AD347" i="4"/>
  <c r="AE347" i="4"/>
  <c r="AF347" i="4"/>
  <c r="AG347" i="4"/>
  <c r="AH347" i="4"/>
  <c r="AI347" i="4"/>
  <c r="AD348" i="4"/>
  <c r="AE348" i="4"/>
  <c r="AF348" i="4"/>
  <c r="AG348" i="4"/>
  <c r="AH348" i="4"/>
  <c r="AI348" i="4"/>
  <c r="AD349" i="4"/>
  <c r="AE349" i="4"/>
  <c r="AF349" i="4"/>
  <c r="AG349" i="4"/>
  <c r="AH349" i="4"/>
  <c r="AI349" i="4"/>
  <c r="AD350" i="4"/>
  <c r="AE350" i="4"/>
  <c r="AF350" i="4"/>
  <c r="AG350" i="4"/>
  <c r="AH350" i="4"/>
  <c r="AI350" i="4"/>
  <c r="AD142" i="4"/>
  <c r="AE142" i="4"/>
  <c r="AF142" i="4"/>
  <c r="AG142" i="4"/>
  <c r="AH142" i="4"/>
  <c r="AI142" i="4"/>
  <c r="P186" i="4"/>
  <c r="P187" i="4"/>
  <c r="P188" i="4"/>
  <c r="P189" i="4"/>
  <c r="P190" i="4"/>
  <c r="P191" i="4"/>
  <c r="P192" i="4"/>
  <c r="P193" i="4"/>
  <c r="P194" i="4"/>
  <c r="P195" i="4"/>
  <c r="P196" i="4"/>
  <c r="P197" i="4"/>
  <c r="P198" i="4"/>
  <c r="P199" i="4"/>
  <c r="P200" i="4"/>
  <c r="P201" i="4"/>
  <c r="P202" i="4"/>
  <c r="P203" i="4"/>
  <c r="P204" i="4"/>
  <c r="P205" i="4"/>
  <c r="P206" i="4"/>
  <c r="P207" i="4"/>
  <c r="P208" i="4"/>
  <c r="P209" i="4"/>
  <c r="P210" i="4"/>
  <c r="P211" i="4"/>
  <c r="P212" i="4"/>
  <c r="P213" i="4"/>
  <c r="P214" i="4"/>
  <c r="P215" i="4"/>
  <c r="P216" i="4"/>
  <c r="P217" i="4"/>
  <c r="P218" i="4"/>
  <c r="P219" i="4"/>
  <c r="P220" i="4"/>
  <c r="P221" i="4"/>
  <c r="P222" i="4"/>
  <c r="P223" i="4"/>
  <c r="P224" i="4"/>
  <c r="P225" i="4"/>
  <c r="P226" i="4"/>
  <c r="P227" i="4"/>
  <c r="P228" i="4"/>
  <c r="P229" i="4"/>
  <c r="P230" i="4"/>
  <c r="P231" i="4"/>
  <c r="P232" i="4"/>
  <c r="P233" i="4"/>
  <c r="P234" i="4"/>
  <c r="P235" i="4"/>
  <c r="P236" i="4"/>
  <c r="P237" i="4"/>
  <c r="P238" i="4"/>
  <c r="P239" i="4"/>
  <c r="P240" i="4"/>
  <c r="P241" i="4"/>
  <c r="P242" i="4"/>
  <c r="P243" i="4"/>
  <c r="P244" i="4"/>
  <c r="P245" i="4"/>
  <c r="P246" i="4"/>
  <c r="P247" i="4"/>
  <c r="P248" i="4"/>
  <c r="P249" i="4"/>
  <c r="P250" i="4"/>
  <c r="P251" i="4"/>
  <c r="P252" i="4"/>
  <c r="P253" i="4"/>
  <c r="P254" i="4"/>
  <c r="P255" i="4"/>
  <c r="P256" i="4"/>
  <c r="P257" i="4"/>
  <c r="P258" i="4"/>
  <c r="P259" i="4"/>
  <c r="P260" i="4"/>
  <c r="P261" i="4"/>
  <c r="P262" i="4"/>
  <c r="P263" i="4"/>
  <c r="P264" i="4"/>
  <c r="P265" i="4"/>
  <c r="P266" i="4"/>
  <c r="P267" i="4"/>
  <c r="P268" i="4"/>
  <c r="P269" i="4"/>
  <c r="P270" i="4"/>
  <c r="P271" i="4"/>
  <c r="P272" i="4"/>
  <c r="P273" i="4"/>
  <c r="P274" i="4"/>
  <c r="P275" i="4"/>
  <c r="P276" i="4"/>
  <c r="P277" i="4"/>
  <c r="P278" i="4"/>
  <c r="P279" i="4"/>
  <c r="P280" i="4"/>
  <c r="P281" i="4"/>
  <c r="P282" i="4"/>
  <c r="P283" i="4"/>
  <c r="P284" i="4"/>
  <c r="P285" i="4"/>
  <c r="P286" i="4"/>
  <c r="P287" i="4"/>
  <c r="P288" i="4"/>
  <c r="P289" i="4"/>
  <c r="P290" i="4"/>
  <c r="P291" i="4"/>
  <c r="P292" i="4"/>
  <c r="P293" i="4"/>
  <c r="P294" i="4"/>
  <c r="P295" i="4"/>
  <c r="P296" i="4"/>
  <c r="P297" i="4"/>
  <c r="P298" i="4"/>
  <c r="P299" i="4"/>
  <c r="P300" i="4"/>
  <c r="P301" i="4"/>
  <c r="P302" i="4"/>
  <c r="P303" i="4"/>
  <c r="P304" i="4"/>
  <c r="P305" i="4"/>
  <c r="P306" i="4"/>
  <c r="P307" i="4"/>
  <c r="P308" i="4"/>
  <c r="P309" i="4"/>
  <c r="P310" i="4"/>
  <c r="P311" i="4"/>
  <c r="P312" i="4"/>
  <c r="P313" i="4"/>
  <c r="P314" i="4"/>
  <c r="P315" i="4"/>
  <c r="P316" i="4"/>
  <c r="P317" i="4"/>
  <c r="P318" i="4"/>
  <c r="P319" i="4"/>
  <c r="P320" i="4"/>
  <c r="P321" i="4"/>
  <c r="P322" i="4"/>
  <c r="P323" i="4"/>
  <c r="P324" i="4"/>
  <c r="P325" i="4"/>
  <c r="P326" i="4"/>
  <c r="P327" i="4"/>
  <c r="P328" i="4"/>
  <c r="P329" i="4"/>
  <c r="P330" i="4"/>
  <c r="P331" i="4"/>
  <c r="P332" i="4"/>
  <c r="P333" i="4"/>
  <c r="P334" i="4"/>
  <c r="P335" i="4"/>
  <c r="P336" i="4"/>
  <c r="P337" i="4"/>
  <c r="P338" i="4"/>
  <c r="P339" i="4"/>
  <c r="P340" i="4"/>
  <c r="P341" i="4"/>
  <c r="P342" i="4"/>
  <c r="P343" i="4"/>
  <c r="P344" i="4"/>
  <c r="P345" i="4"/>
  <c r="P346" i="4"/>
  <c r="P347" i="4"/>
  <c r="P348" i="4"/>
  <c r="P349" i="4"/>
  <c r="P350" i="4"/>
  <c r="N186" i="4"/>
  <c r="N187" i="4"/>
  <c r="N188" i="4"/>
  <c r="N189" i="4"/>
  <c r="N190" i="4"/>
  <c r="N191" i="4"/>
  <c r="N192" i="4"/>
  <c r="N193" i="4"/>
  <c r="N194" i="4"/>
  <c r="N195" i="4"/>
  <c r="N196" i="4"/>
  <c r="N197" i="4"/>
  <c r="N198" i="4"/>
  <c r="N199" i="4"/>
  <c r="N200" i="4"/>
  <c r="N201" i="4"/>
  <c r="N202" i="4"/>
  <c r="N203" i="4"/>
  <c r="N204" i="4"/>
  <c r="N205" i="4"/>
  <c r="N206" i="4"/>
  <c r="N207" i="4"/>
  <c r="N208" i="4"/>
  <c r="N209" i="4"/>
  <c r="N210" i="4"/>
  <c r="N211" i="4"/>
  <c r="N212" i="4"/>
  <c r="N213" i="4"/>
  <c r="N214" i="4"/>
  <c r="N215" i="4"/>
  <c r="N216" i="4"/>
  <c r="N217" i="4"/>
  <c r="N218" i="4"/>
  <c r="N219" i="4"/>
  <c r="N220" i="4"/>
  <c r="N221" i="4"/>
  <c r="N222" i="4"/>
  <c r="N223" i="4"/>
  <c r="N224" i="4"/>
  <c r="N225" i="4"/>
  <c r="N226" i="4"/>
  <c r="N227" i="4"/>
  <c r="N228" i="4"/>
  <c r="N229" i="4"/>
  <c r="N230" i="4"/>
  <c r="N231" i="4"/>
  <c r="N232" i="4"/>
  <c r="N233" i="4"/>
  <c r="N234" i="4"/>
  <c r="N235" i="4"/>
  <c r="N236" i="4"/>
  <c r="N237" i="4"/>
  <c r="N238" i="4"/>
  <c r="N239" i="4"/>
  <c r="N240" i="4"/>
  <c r="N241" i="4"/>
  <c r="N242" i="4"/>
  <c r="N243" i="4"/>
  <c r="N244" i="4"/>
  <c r="N245" i="4"/>
  <c r="N246" i="4"/>
  <c r="N247" i="4"/>
  <c r="N248" i="4"/>
  <c r="N249" i="4"/>
  <c r="N250" i="4"/>
  <c r="N251" i="4"/>
  <c r="N252" i="4"/>
  <c r="N253" i="4"/>
  <c r="N254" i="4"/>
  <c r="N255" i="4"/>
  <c r="N256" i="4"/>
  <c r="N257" i="4"/>
  <c r="N258" i="4"/>
  <c r="N259" i="4"/>
  <c r="N260" i="4"/>
  <c r="N261" i="4"/>
  <c r="N262" i="4"/>
  <c r="N263" i="4"/>
  <c r="N264" i="4"/>
  <c r="N265" i="4"/>
  <c r="N266" i="4"/>
  <c r="N267" i="4"/>
  <c r="N268" i="4"/>
  <c r="N269" i="4"/>
  <c r="N270" i="4"/>
  <c r="N271" i="4"/>
  <c r="N272" i="4"/>
  <c r="N273" i="4"/>
  <c r="N274" i="4"/>
  <c r="N275" i="4"/>
  <c r="N276" i="4"/>
  <c r="N277" i="4"/>
  <c r="N278" i="4"/>
  <c r="N279" i="4"/>
  <c r="N280" i="4"/>
  <c r="N281" i="4"/>
  <c r="N282" i="4"/>
  <c r="N283" i="4"/>
  <c r="N284" i="4"/>
  <c r="N285" i="4"/>
  <c r="N286" i="4"/>
  <c r="N287" i="4"/>
  <c r="N288" i="4"/>
  <c r="N289" i="4"/>
  <c r="N290" i="4"/>
  <c r="N291" i="4"/>
  <c r="N292" i="4"/>
  <c r="N293" i="4"/>
  <c r="N294" i="4"/>
  <c r="N295" i="4"/>
  <c r="N296" i="4"/>
  <c r="N297" i="4"/>
  <c r="N298" i="4"/>
  <c r="N299" i="4"/>
  <c r="N300" i="4"/>
  <c r="N301" i="4"/>
  <c r="N302" i="4"/>
  <c r="N303" i="4"/>
  <c r="N304" i="4"/>
  <c r="N305" i="4"/>
  <c r="N306" i="4"/>
  <c r="N307" i="4"/>
  <c r="N308" i="4"/>
  <c r="N309" i="4"/>
  <c r="N310" i="4"/>
  <c r="N311" i="4"/>
  <c r="N312" i="4"/>
  <c r="N313" i="4"/>
  <c r="N314" i="4"/>
  <c r="N315" i="4"/>
  <c r="N316" i="4"/>
  <c r="N317" i="4"/>
  <c r="N318" i="4"/>
  <c r="N319" i="4"/>
  <c r="N320" i="4"/>
  <c r="N321" i="4"/>
  <c r="N322" i="4"/>
  <c r="N323" i="4"/>
  <c r="N324" i="4"/>
  <c r="N325" i="4"/>
  <c r="N326" i="4"/>
  <c r="N327" i="4"/>
  <c r="N328" i="4"/>
  <c r="N329" i="4"/>
  <c r="N330" i="4"/>
  <c r="N331" i="4"/>
  <c r="N332" i="4"/>
  <c r="N333" i="4"/>
  <c r="N334" i="4"/>
  <c r="N335" i="4"/>
  <c r="N336" i="4"/>
  <c r="N337" i="4"/>
  <c r="N338" i="4"/>
  <c r="N339" i="4"/>
  <c r="N340" i="4"/>
  <c r="N341" i="4"/>
  <c r="N342" i="4"/>
  <c r="N343" i="4"/>
  <c r="N344" i="4"/>
  <c r="N345" i="4"/>
  <c r="N346" i="4"/>
  <c r="N347" i="4"/>
  <c r="N348" i="4"/>
  <c r="N349" i="4"/>
  <c r="N350" i="4"/>
  <c r="M143" i="4"/>
  <c r="N143" i="4" s="1"/>
  <c r="M144" i="4"/>
  <c r="N144" i="4" s="1"/>
  <c r="M145" i="4"/>
  <c r="N145" i="4" s="1"/>
  <c r="M146" i="4"/>
  <c r="N146" i="4" s="1"/>
  <c r="M147" i="4"/>
  <c r="N147" i="4" s="1"/>
  <c r="M148" i="4"/>
  <c r="N148" i="4" s="1"/>
  <c r="M149" i="4"/>
  <c r="N149" i="4" s="1"/>
  <c r="M150" i="4"/>
  <c r="N150" i="4" s="1"/>
  <c r="M151" i="4"/>
  <c r="N151" i="4" s="1"/>
  <c r="M152" i="4"/>
  <c r="N152" i="4" s="1"/>
  <c r="M153" i="4"/>
  <c r="N153" i="4" s="1"/>
  <c r="P153" i="4" s="1"/>
  <c r="M154" i="4"/>
  <c r="N154" i="4" s="1"/>
  <c r="M155" i="4"/>
  <c r="N155" i="4" s="1"/>
  <c r="M156" i="4"/>
  <c r="N156" i="4" s="1"/>
  <c r="P156" i="4" s="1"/>
  <c r="M157" i="4"/>
  <c r="N157" i="4" s="1"/>
  <c r="M158" i="4"/>
  <c r="N158" i="4" s="1"/>
  <c r="M159" i="4"/>
  <c r="N159" i="4" s="1"/>
  <c r="M160" i="4"/>
  <c r="N160" i="4" s="1"/>
  <c r="M161" i="4"/>
  <c r="N161" i="4" s="1"/>
  <c r="M162" i="4"/>
  <c r="N162" i="4" s="1"/>
  <c r="M163" i="4"/>
  <c r="N163" i="4" s="1"/>
  <c r="M164" i="4"/>
  <c r="N164" i="4" s="1"/>
  <c r="M165" i="4"/>
  <c r="N165" i="4" s="1"/>
  <c r="P165" i="4" s="1"/>
  <c r="M166" i="4"/>
  <c r="N166" i="4" s="1"/>
  <c r="M167" i="4"/>
  <c r="N167" i="4" s="1"/>
  <c r="M168" i="4"/>
  <c r="N168" i="4" s="1"/>
  <c r="M169" i="4"/>
  <c r="N169" i="4" s="1"/>
  <c r="M170" i="4"/>
  <c r="N170" i="4" s="1"/>
  <c r="P170" i="4" s="1"/>
  <c r="M171" i="4"/>
  <c r="N171" i="4" s="1"/>
  <c r="M172" i="4"/>
  <c r="N172" i="4" s="1"/>
  <c r="M173" i="4"/>
  <c r="N173" i="4" s="1"/>
  <c r="P173" i="4" s="1"/>
  <c r="M174" i="4"/>
  <c r="N174" i="4" s="1"/>
  <c r="M175" i="4"/>
  <c r="N175" i="4" s="1"/>
  <c r="M176" i="4"/>
  <c r="N176" i="4" s="1"/>
  <c r="M177" i="4"/>
  <c r="N177" i="4" s="1"/>
  <c r="M178" i="4"/>
  <c r="N178" i="4" s="1"/>
  <c r="M179" i="4"/>
  <c r="N179" i="4" s="1"/>
  <c r="M180" i="4"/>
  <c r="N180" i="4" s="1"/>
  <c r="M181" i="4"/>
  <c r="N181" i="4" s="1"/>
  <c r="P181" i="4" s="1"/>
  <c r="M182" i="4"/>
  <c r="N182" i="4" s="1"/>
  <c r="M183" i="4"/>
  <c r="N183" i="4" s="1"/>
  <c r="M184" i="4"/>
  <c r="N184" i="4" s="1"/>
  <c r="M185" i="4"/>
  <c r="N185" i="4" s="1"/>
  <c r="M186" i="4"/>
  <c r="M187" i="4"/>
  <c r="M188" i="4"/>
  <c r="M189" i="4"/>
  <c r="M190" i="4"/>
  <c r="M191" i="4"/>
  <c r="M192" i="4"/>
  <c r="M193" i="4"/>
  <c r="M194" i="4"/>
  <c r="M195" i="4"/>
  <c r="M196" i="4"/>
  <c r="M197" i="4"/>
  <c r="M198" i="4"/>
  <c r="M199" i="4"/>
  <c r="M200" i="4"/>
  <c r="M201" i="4"/>
  <c r="M202" i="4"/>
  <c r="M203" i="4"/>
  <c r="M204" i="4"/>
  <c r="M205" i="4"/>
  <c r="M206" i="4"/>
  <c r="M207" i="4"/>
  <c r="M208" i="4"/>
  <c r="M209" i="4"/>
  <c r="M210" i="4"/>
  <c r="M211" i="4"/>
  <c r="M212" i="4"/>
  <c r="M213" i="4"/>
  <c r="M214" i="4"/>
  <c r="M215" i="4"/>
  <c r="M216" i="4"/>
  <c r="M217" i="4"/>
  <c r="M218" i="4"/>
  <c r="M219" i="4"/>
  <c r="M220" i="4"/>
  <c r="M221" i="4"/>
  <c r="M222" i="4"/>
  <c r="M223" i="4"/>
  <c r="M224" i="4"/>
  <c r="M225" i="4"/>
  <c r="M226" i="4"/>
  <c r="M227" i="4"/>
  <c r="M228" i="4"/>
  <c r="M229" i="4"/>
  <c r="M230" i="4"/>
  <c r="M231" i="4"/>
  <c r="M232" i="4"/>
  <c r="M233" i="4"/>
  <c r="M234" i="4"/>
  <c r="M235" i="4"/>
  <c r="M236" i="4"/>
  <c r="M237" i="4"/>
  <c r="M238" i="4"/>
  <c r="M239" i="4"/>
  <c r="M240" i="4"/>
  <c r="M241" i="4"/>
  <c r="M242" i="4"/>
  <c r="M243" i="4"/>
  <c r="M244" i="4"/>
  <c r="M245" i="4"/>
  <c r="M246" i="4"/>
  <c r="M247" i="4"/>
  <c r="M248" i="4"/>
  <c r="M249" i="4"/>
  <c r="M250" i="4"/>
  <c r="M251" i="4"/>
  <c r="M252" i="4"/>
  <c r="M253" i="4"/>
  <c r="M254" i="4"/>
  <c r="M255" i="4"/>
  <c r="M256" i="4"/>
  <c r="M257" i="4"/>
  <c r="M258" i="4"/>
  <c r="M259" i="4"/>
  <c r="M260" i="4"/>
  <c r="M261" i="4"/>
  <c r="M262" i="4"/>
  <c r="M263" i="4"/>
  <c r="M264" i="4"/>
  <c r="M265" i="4"/>
  <c r="M266" i="4"/>
  <c r="M267" i="4"/>
  <c r="M268" i="4"/>
  <c r="M269" i="4"/>
  <c r="M270" i="4"/>
  <c r="M271" i="4"/>
  <c r="M272" i="4"/>
  <c r="M273" i="4"/>
  <c r="M274" i="4"/>
  <c r="M275" i="4"/>
  <c r="M276" i="4"/>
  <c r="M277" i="4"/>
  <c r="M278" i="4"/>
  <c r="M279" i="4"/>
  <c r="M280" i="4"/>
  <c r="M281" i="4"/>
  <c r="M282" i="4"/>
  <c r="M283" i="4"/>
  <c r="M284" i="4"/>
  <c r="M285" i="4"/>
  <c r="M286" i="4"/>
  <c r="M287" i="4"/>
  <c r="M288" i="4"/>
  <c r="M289" i="4"/>
  <c r="M290" i="4"/>
  <c r="M291" i="4"/>
  <c r="M292" i="4"/>
  <c r="M293" i="4"/>
  <c r="M294" i="4"/>
  <c r="M295" i="4"/>
  <c r="M296" i="4"/>
  <c r="M297" i="4"/>
  <c r="M298" i="4"/>
  <c r="M299" i="4"/>
  <c r="M300" i="4"/>
  <c r="M301" i="4"/>
  <c r="M302" i="4"/>
  <c r="M303" i="4"/>
  <c r="M304" i="4"/>
  <c r="M305" i="4"/>
  <c r="M306" i="4"/>
  <c r="M307" i="4"/>
  <c r="M308" i="4"/>
  <c r="M309" i="4"/>
  <c r="M310" i="4"/>
  <c r="M311" i="4"/>
  <c r="M312" i="4"/>
  <c r="M313" i="4"/>
  <c r="M314" i="4"/>
  <c r="M315" i="4"/>
  <c r="M316" i="4"/>
  <c r="M317" i="4"/>
  <c r="M318" i="4"/>
  <c r="M319" i="4"/>
  <c r="M320" i="4"/>
  <c r="M321" i="4"/>
  <c r="M322" i="4"/>
  <c r="M323" i="4"/>
  <c r="M324" i="4"/>
  <c r="M325" i="4"/>
  <c r="M326" i="4"/>
  <c r="M327" i="4"/>
  <c r="M328" i="4"/>
  <c r="M329" i="4"/>
  <c r="M330" i="4"/>
  <c r="M331" i="4"/>
  <c r="M332" i="4"/>
  <c r="M333" i="4"/>
  <c r="M334" i="4"/>
  <c r="M335" i="4"/>
  <c r="M336" i="4"/>
  <c r="M337" i="4"/>
  <c r="M338" i="4"/>
  <c r="M339" i="4"/>
  <c r="M340" i="4"/>
  <c r="M341" i="4"/>
  <c r="M342" i="4"/>
  <c r="M343" i="4"/>
  <c r="M344" i="4"/>
  <c r="M345" i="4"/>
  <c r="M346" i="4"/>
  <c r="M347" i="4"/>
  <c r="M348" i="4"/>
  <c r="M349" i="4"/>
  <c r="M350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231" i="4"/>
  <c r="B232" i="4"/>
  <c r="B233" i="4"/>
  <c r="B234" i="4"/>
  <c r="B235" i="4"/>
  <c r="B236" i="4"/>
  <c r="B237" i="4"/>
  <c r="B238" i="4"/>
  <c r="B239" i="4"/>
  <c r="B240" i="4"/>
  <c r="B241" i="4"/>
  <c r="B242" i="4"/>
  <c r="B243" i="4"/>
  <c r="B244" i="4"/>
  <c r="B245" i="4"/>
  <c r="B246" i="4"/>
  <c r="B247" i="4"/>
  <c r="B248" i="4"/>
  <c r="B249" i="4"/>
  <c r="B250" i="4"/>
  <c r="B251" i="4"/>
  <c r="B252" i="4"/>
  <c r="B253" i="4"/>
  <c r="B254" i="4"/>
  <c r="B255" i="4"/>
  <c r="B256" i="4"/>
  <c r="B257" i="4"/>
  <c r="B258" i="4"/>
  <c r="B259" i="4"/>
  <c r="B260" i="4"/>
  <c r="B261" i="4"/>
  <c r="B262" i="4"/>
  <c r="B263" i="4"/>
  <c r="B264" i="4"/>
  <c r="B265" i="4"/>
  <c r="B266" i="4"/>
  <c r="B267" i="4"/>
  <c r="B268" i="4"/>
  <c r="B269" i="4"/>
  <c r="B270" i="4"/>
  <c r="B271" i="4"/>
  <c r="B272" i="4"/>
  <c r="B273" i="4"/>
  <c r="B274" i="4"/>
  <c r="B275" i="4"/>
  <c r="B276" i="4"/>
  <c r="B277" i="4"/>
  <c r="B278" i="4"/>
  <c r="B279" i="4"/>
  <c r="B280" i="4"/>
  <c r="B281" i="4"/>
  <c r="B282" i="4"/>
  <c r="B283" i="4"/>
  <c r="B284" i="4"/>
  <c r="B285" i="4"/>
  <c r="B286" i="4"/>
  <c r="B287" i="4"/>
  <c r="B288" i="4"/>
  <c r="B289" i="4"/>
  <c r="B290" i="4"/>
  <c r="B291" i="4"/>
  <c r="B292" i="4"/>
  <c r="B293" i="4"/>
  <c r="B294" i="4"/>
  <c r="B295" i="4"/>
  <c r="B296" i="4"/>
  <c r="B297" i="4"/>
  <c r="B298" i="4"/>
  <c r="B299" i="4"/>
  <c r="B300" i="4"/>
  <c r="B301" i="4"/>
  <c r="B302" i="4"/>
  <c r="B303" i="4"/>
  <c r="B304" i="4"/>
  <c r="B305" i="4"/>
  <c r="B306" i="4"/>
  <c r="B307" i="4"/>
  <c r="B308" i="4"/>
  <c r="B309" i="4"/>
  <c r="B310" i="4"/>
  <c r="B311" i="4"/>
  <c r="B312" i="4"/>
  <c r="B313" i="4"/>
  <c r="B314" i="4"/>
  <c r="B315" i="4"/>
  <c r="B316" i="4"/>
  <c r="B317" i="4"/>
  <c r="B318" i="4"/>
  <c r="B319" i="4"/>
  <c r="B320" i="4"/>
  <c r="B321" i="4"/>
  <c r="B322" i="4"/>
  <c r="B323" i="4"/>
  <c r="B324" i="4"/>
  <c r="B325" i="4"/>
  <c r="B326" i="4"/>
  <c r="B327" i="4"/>
  <c r="B328" i="4"/>
  <c r="B329" i="4"/>
  <c r="B330" i="4"/>
  <c r="B331" i="4"/>
  <c r="B332" i="4"/>
  <c r="B333" i="4"/>
  <c r="B334" i="4"/>
  <c r="B335" i="4"/>
  <c r="B336" i="4"/>
  <c r="B337" i="4"/>
  <c r="B338" i="4"/>
  <c r="B339" i="4"/>
  <c r="B340" i="4"/>
  <c r="B341" i="4"/>
  <c r="B342" i="4"/>
  <c r="B343" i="4"/>
  <c r="B344" i="4"/>
  <c r="B345" i="4"/>
  <c r="B346" i="4"/>
  <c r="B347" i="4"/>
  <c r="B348" i="4"/>
  <c r="B349" i="4"/>
  <c r="B350" i="4"/>
  <c r="J350" i="4" l="1"/>
  <c r="J348" i="4"/>
  <c r="J346" i="4"/>
  <c r="J344" i="4"/>
  <c r="J342" i="4"/>
  <c r="J340" i="4"/>
  <c r="J338" i="4"/>
  <c r="J336" i="4"/>
  <c r="J334" i="4"/>
  <c r="J332" i="4"/>
  <c r="J330" i="4"/>
  <c r="J328" i="4"/>
  <c r="J326" i="4"/>
  <c r="J324" i="4"/>
  <c r="J322" i="4"/>
  <c r="J320" i="4"/>
  <c r="J318" i="4"/>
  <c r="J316" i="4"/>
  <c r="J314" i="4"/>
  <c r="J312" i="4"/>
  <c r="J310" i="4"/>
  <c r="J308" i="4"/>
  <c r="J306" i="4"/>
  <c r="J304" i="4"/>
  <c r="J302" i="4"/>
  <c r="J300" i="4"/>
  <c r="J298" i="4"/>
  <c r="J296" i="4"/>
  <c r="J294" i="4"/>
  <c r="J292" i="4"/>
  <c r="J290" i="4"/>
  <c r="J288" i="4"/>
  <c r="J286" i="4"/>
  <c r="J284" i="4"/>
  <c r="J282" i="4"/>
  <c r="J280" i="4"/>
  <c r="J278" i="4"/>
  <c r="J276" i="4"/>
  <c r="J274" i="4"/>
  <c r="J272" i="4"/>
  <c r="J270" i="4"/>
  <c r="J268" i="4"/>
  <c r="J266" i="4"/>
  <c r="J264" i="4"/>
  <c r="J262" i="4"/>
  <c r="J260" i="4"/>
  <c r="J258" i="4"/>
  <c r="J256" i="4"/>
  <c r="J254" i="4"/>
  <c r="J252" i="4"/>
  <c r="J250" i="4"/>
  <c r="J248" i="4"/>
  <c r="J246" i="4"/>
  <c r="J244" i="4"/>
  <c r="J349" i="4"/>
  <c r="J347" i="4"/>
  <c r="J345" i="4"/>
  <c r="J343" i="4"/>
  <c r="J341" i="4"/>
  <c r="J339" i="4"/>
  <c r="J337" i="4"/>
  <c r="J335" i="4"/>
  <c r="J333" i="4"/>
  <c r="J331" i="4"/>
  <c r="J329" i="4"/>
  <c r="J327" i="4"/>
  <c r="J325" i="4"/>
  <c r="J323" i="4"/>
  <c r="J321" i="4"/>
  <c r="J319" i="4"/>
  <c r="J317" i="4"/>
  <c r="J315" i="4"/>
  <c r="J313" i="4"/>
  <c r="J311" i="4"/>
  <c r="J309" i="4"/>
  <c r="J307" i="4"/>
  <c r="J305" i="4"/>
  <c r="J303" i="4"/>
  <c r="J301" i="4"/>
  <c r="J299" i="4"/>
  <c r="J297" i="4"/>
  <c r="J295" i="4"/>
  <c r="J293" i="4"/>
  <c r="J291" i="4"/>
  <c r="J289" i="4"/>
  <c r="J287" i="4"/>
  <c r="J285" i="4"/>
  <c r="J283" i="4"/>
  <c r="J281" i="4"/>
  <c r="J279" i="4"/>
  <c r="J277" i="4"/>
  <c r="J275" i="4"/>
  <c r="J273" i="4"/>
  <c r="J271" i="4"/>
  <c r="J269" i="4"/>
  <c r="J267" i="4"/>
  <c r="J265" i="4"/>
  <c r="J263" i="4"/>
  <c r="J261" i="4"/>
  <c r="J259" i="4"/>
  <c r="J257" i="4"/>
  <c r="J255" i="4"/>
  <c r="J253" i="4"/>
  <c r="J251" i="4"/>
  <c r="J249" i="4"/>
  <c r="J247" i="4"/>
  <c r="J245" i="4"/>
  <c r="J242" i="4"/>
  <c r="J240" i="4"/>
  <c r="J236" i="4"/>
  <c r="J232" i="4"/>
  <c r="J230" i="4"/>
  <c r="J228" i="4"/>
  <c r="J226" i="4"/>
  <c r="J224" i="4"/>
  <c r="J222" i="4"/>
  <c r="J220" i="4"/>
  <c r="J218" i="4"/>
  <c r="J216" i="4"/>
  <c r="J214" i="4"/>
  <c r="J212" i="4"/>
  <c r="J210" i="4"/>
  <c r="J208" i="4"/>
  <c r="J206" i="4"/>
  <c r="J204" i="4"/>
  <c r="J202" i="4"/>
  <c r="J200" i="4"/>
  <c r="J198" i="4"/>
  <c r="J196" i="4"/>
  <c r="J194" i="4"/>
  <c r="J192" i="4"/>
  <c r="J190" i="4"/>
  <c r="J188" i="4"/>
  <c r="J186" i="4"/>
  <c r="J184" i="4"/>
  <c r="J182" i="4"/>
  <c r="J180" i="4"/>
  <c r="J178" i="4"/>
  <c r="J176" i="4"/>
  <c r="J174" i="4"/>
  <c r="J172" i="4"/>
  <c r="J170" i="4"/>
  <c r="J168" i="4"/>
  <c r="J166" i="4"/>
  <c r="J164" i="4"/>
  <c r="J162" i="4"/>
  <c r="J160" i="4"/>
  <c r="J158" i="4"/>
  <c r="J156" i="4"/>
  <c r="J154" i="4"/>
  <c r="J152" i="4"/>
  <c r="J150" i="4"/>
  <c r="J148" i="4"/>
  <c r="J146" i="4"/>
  <c r="J144" i="4"/>
  <c r="J238" i="4"/>
  <c r="J234" i="4"/>
  <c r="J142" i="4"/>
  <c r="J243" i="4"/>
  <c r="J241" i="4"/>
  <c r="J239" i="4"/>
  <c r="J237" i="4"/>
  <c r="J235" i="4"/>
  <c r="J233" i="4"/>
  <c r="J231" i="4"/>
  <c r="J229" i="4"/>
  <c r="J227" i="4"/>
  <c r="J225" i="4"/>
  <c r="J223" i="4"/>
  <c r="J221" i="4"/>
  <c r="J219" i="4"/>
  <c r="J217" i="4"/>
  <c r="J215" i="4"/>
  <c r="J213" i="4"/>
  <c r="J211" i="4"/>
  <c r="J209" i="4"/>
  <c r="J207" i="4"/>
  <c r="J205" i="4"/>
  <c r="J203" i="4"/>
  <c r="J201" i="4"/>
  <c r="J199" i="4"/>
  <c r="J197" i="4"/>
  <c r="J195" i="4"/>
  <c r="J193" i="4"/>
  <c r="J191" i="4"/>
  <c r="J189" i="4"/>
  <c r="J187" i="4"/>
  <c r="J185" i="4"/>
  <c r="J183" i="4"/>
  <c r="J181" i="4"/>
  <c r="J179" i="4"/>
  <c r="J177" i="4"/>
  <c r="J175" i="4"/>
  <c r="J173" i="4"/>
  <c r="J171" i="4"/>
  <c r="J169" i="4"/>
  <c r="J167" i="4"/>
  <c r="J165" i="4"/>
  <c r="J163" i="4"/>
  <c r="J161" i="4"/>
  <c r="J159" i="4"/>
  <c r="J157" i="4"/>
  <c r="J155" i="4"/>
  <c r="J153" i="4"/>
  <c r="J151" i="4"/>
  <c r="J149" i="4"/>
  <c r="J147" i="4"/>
  <c r="J145" i="4"/>
  <c r="J143" i="4"/>
  <c r="P164" i="4"/>
  <c r="P152" i="4"/>
  <c r="P148" i="4"/>
  <c r="P185" i="4"/>
  <c r="P184" i="4"/>
  <c r="P177" i="4"/>
  <c r="P176" i="4"/>
  <c r="P169" i="4"/>
  <c r="P168" i="4"/>
  <c r="P183" i="4"/>
  <c r="P179" i="4"/>
  <c r="P180" i="4"/>
  <c r="P171" i="4"/>
  <c r="P172" i="4"/>
  <c r="P163" i="4"/>
  <c r="P151" i="4"/>
  <c r="P147" i="4"/>
  <c r="P143" i="4"/>
  <c r="P144" i="4"/>
  <c r="P182" i="4"/>
  <c r="P178" i="4"/>
  <c r="P174" i="4"/>
  <c r="P175" i="4"/>
  <c r="P166" i="4"/>
  <c r="P167" i="4"/>
  <c r="P154" i="4"/>
  <c r="P155" i="4"/>
  <c r="P161" i="4"/>
  <c r="P162" i="4"/>
  <c r="P157" i="4"/>
  <c r="P158" i="4"/>
  <c r="P159" i="4"/>
  <c r="P160" i="4"/>
  <c r="P149" i="4"/>
  <c r="P150" i="4"/>
  <c r="P145" i="4"/>
  <c r="P146" i="4"/>
  <c r="B163" i="6" l="1"/>
  <c r="B164" i="6"/>
  <c r="B165" i="6"/>
  <c r="B166" i="6"/>
  <c r="B167" i="6"/>
  <c r="B168" i="6"/>
  <c r="B169" i="6"/>
  <c r="B170" i="6"/>
  <c r="B171" i="6"/>
  <c r="D440" i="1" l="1"/>
  <c r="B440" i="1"/>
  <c r="D438" i="1" l="1"/>
  <c r="B438" i="1"/>
  <c r="B23" i="3" l="1"/>
  <c r="B28" i="3"/>
  <c r="B26" i="3"/>
  <c r="B25" i="3"/>
  <c r="B27" i="3"/>
  <c r="D8" i="3"/>
  <c r="D7" i="3"/>
  <c r="D6" i="3"/>
  <c r="D9" i="3"/>
  <c r="B162" i="6" l="1"/>
  <c r="B161" i="6"/>
  <c r="B160" i="6"/>
  <c r="B159" i="6"/>
  <c r="B158" i="6"/>
  <c r="B157" i="6"/>
  <c r="B156" i="6"/>
  <c r="B155" i="6"/>
  <c r="B154" i="6"/>
  <c r="B153" i="6"/>
  <c r="B152" i="6"/>
  <c r="B151" i="6"/>
  <c r="B150" i="6"/>
  <c r="B149" i="6"/>
  <c r="B148" i="6"/>
  <c r="B147" i="6"/>
  <c r="B146" i="6"/>
  <c r="B145" i="6"/>
  <c r="B144" i="6"/>
  <c r="B143" i="6"/>
  <c r="B142" i="6"/>
  <c r="B141" i="6"/>
  <c r="B140" i="6"/>
  <c r="B139" i="6"/>
  <c r="B138" i="6"/>
  <c r="B137" i="6"/>
  <c r="B136" i="6"/>
  <c r="B135" i="6"/>
  <c r="B134" i="6"/>
  <c r="B133" i="6"/>
  <c r="B132" i="6"/>
  <c r="B131" i="6"/>
  <c r="B130" i="6"/>
  <c r="B129" i="6"/>
  <c r="B128" i="6"/>
  <c r="B127" i="6"/>
  <c r="B126" i="6"/>
  <c r="B125" i="6"/>
  <c r="B124" i="6"/>
  <c r="B123" i="6"/>
  <c r="B122" i="6"/>
  <c r="B121" i="6"/>
  <c r="B120" i="6"/>
  <c r="B119" i="6"/>
  <c r="B118" i="6"/>
  <c r="B117" i="6"/>
  <c r="B116" i="6"/>
  <c r="B115" i="6"/>
  <c r="B114" i="6"/>
  <c r="B113" i="6"/>
  <c r="B112" i="6"/>
  <c r="B111" i="6"/>
  <c r="B110" i="6"/>
  <c r="B109" i="6"/>
  <c r="B108" i="6"/>
  <c r="B107" i="6"/>
  <c r="B106" i="6"/>
  <c r="B105" i="6"/>
  <c r="B104" i="6"/>
  <c r="B103" i="6"/>
  <c r="B102" i="6"/>
  <c r="B101" i="6"/>
  <c r="B100" i="6"/>
  <c r="B99" i="6"/>
  <c r="B98" i="6"/>
  <c r="B97" i="6"/>
  <c r="B96" i="6"/>
  <c r="B95" i="6"/>
  <c r="B94" i="6"/>
  <c r="B93" i="6"/>
  <c r="B92" i="6"/>
  <c r="B91" i="6"/>
  <c r="B90" i="6"/>
  <c r="B89" i="6"/>
  <c r="B88" i="6"/>
  <c r="B87" i="6"/>
  <c r="B86" i="6"/>
  <c r="B85" i="6"/>
  <c r="B84" i="6"/>
  <c r="B83" i="6"/>
  <c r="B82" i="6"/>
  <c r="B81" i="6"/>
  <c r="B80" i="6"/>
  <c r="B79" i="6"/>
  <c r="B78" i="6"/>
  <c r="B77" i="6"/>
  <c r="B76" i="6"/>
  <c r="B75" i="6"/>
  <c r="B74" i="6"/>
  <c r="B73" i="6"/>
  <c r="B72" i="6"/>
  <c r="B71" i="6"/>
  <c r="B70" i="6"/>
  <c r="B69" i="6"/>
  <c r="B68" i="6"/>
  <c r="B67" i="6"/>
  <c r="B66" i="6"/>
  <c r="B65" i="6"/>
  <c r="B64" i="6"/>
  <c r="B63" i="6"/>
  <c r="B62" i="6"/>
  <c r="B61" i="6"/>
  <c r="B60" i="6"/>
  <c r="B59" i="6"/>
  <c r="AI3" i="4" l="1"/>
  <c r="AI4" i="4"/>
  <c r="AI5" i="4"/>
  <c r="AI6" i="4"/>
  <c r="AI7" i="4"/>
  <c r="AI8" i="4"/>
  <c r="AI9" i="4"/>
  <c r="AI10" i="4"/>
  <c r="AI11" i="4"/>
  <c r="AI12" i="4"/>
  <c r="AI13" i="4"/>
  <c r="AI14" i="4"/>
  <c r="AI15" i="4"/>
  <c r="AI16" i="4"/>
  <c r="AI17" i="4"/>
  <c r="AI18" i="4"/>
  <c r="AI19" i="4"/>
  <c r="AI20" i="4"/>
  <c r="AI21" i="4"/>
  <c r="AI22" i="4"/>
  <c r="AI23" i="4"/>
  <c r="AI24" i="4"/>
  <c r="AI25" i="4"/>
  <c r="AI26" i="4"/>
  <c r="AI27" i="4"/>
  <c r="AI28" i="4"/>
  <c r="AI29" i="4"/>
  <c r="AI30" i="4"/>
  <c r="AI31" i="4"/>
  <c r="AI32" i="4"/>
  <c r="AI33" i="4"/>
  <c r="AI34" i="4"/>
  <c r="AI35" i="4"/>
  <c r="AI36" i="4"/>
  <c r="AI37" i="4"/>
  <c r="AI38" i="4"/>
  <c r="AI39" i="4"/>
  <c r="AI40" i="4"/>
  <c r="AI41" i="4"/>
  <c r="AI42" i="4"/>
  <c r="AI43" i="4"/>
  <c r="AI44" i="4"/>
  <c r="AI45" i="4"/>
  <c r="AI46" i="4"/>
  <c r="AI47" i="4"/>
  <c r="AI48" i="4"/>
  <c r="AI49" i="4"/>
  <c r="AI50" i="4"/>
  <c r="AI51" i="4"/>
  <c r="AI52" i="4"/>
  <c r="AI53" i="4"/>
  <c r="AI54" i="4"/>
  <c r="AI55" i="4"/>
  <c r="AI56" i="4"/>
  <c r="AI57" i="4"/>
  <c r="AI58" i="4"/>
  <c r="AI59" i="4"/>
  <c r="AI60" i="4"/>
  <c r="AI61" i="4"/>
  <c r="AI62" i="4"/>
  <c r="AI63" i="4"/>
  <c r="AI64" i="4"/>
  <c r="AI65" i="4"/>
  <c r="AI66" i="4"/>
  <c r="AI67" i="4"/>
  <c r="AI68" i="4"/>
  <c r="AI69" i="4"/>
  <c r="AI70" i="4"/>
  <c r="AI71" i="4"/>
  <c r="AI72" i="4"/>
  <c r="AI73" i="4"/>
  <c r="AI74" i="4"/>
  <c r="AI75" i="4"/>
  <c r="AI76" i="4"/>
  <c r="AI77" i="4"/>
  <c r="AI78" i="4"/>
  <c r="AI79" i="4"/>
  <c r="AI80" i="4"/>
  <c r="AI81" i="4"/>
  <c r="AI82" i="4"/>
  <c r="AI83" i="4"/>
  <c r="AI84" i="4"/>
  <c r="AI85" i="4"/>
  <c r="AI86" i="4"/>
  <c r="AI87" i="4"/>
  <c r="AI88" i="4"/>
  <c r="AI89" i="4"/>
  <c r="AI90" i="4"/>
  <c r="AI91" i="4"/>
  <c r="AI92" i="4"/>
  <c r="AI93" i="4"/>
  <c r="AI94" i="4"/>
  <c r="AI95" i="4"/>
  <c r="AI96" i="4"/>
  <c r="AI97" i="4"/>
  <c r="AI98" i="4"/>
  <c r="AI99" i="4"/>
  <c r="AI100" i="4"/>
  <c r="AI101" i="4"/>
  <c r="AI102" i="4"/>
  <c r="AI103" i="4"/>
  <c r="AI104" i="4"/>
  <c r="AI105" i="4"/>
  <c r="AI106" i="4"/>
  <c r="AI107" i="4"/>
  <c r="AI108" i="4"/>
  <c r="AI109" i="4"/>
  <c r="AI110" i="4"/>
  <c r="AI111" i="4"/>
  <c r="AI112" i="4"/>
  <c r="AI113" i="4"/>
  <c r="AI114" i="4"/>
  <c r="AI115" i="4"/>
  <c r="AI116" i="4"/>
  <c r="AI117" i="4"/>
  <c r="AI118" i="4"/>
  <c r="AI119" i="4"/>
  <c r="AI120" i="4"/>
  <c r="AI121" i="4"/>
  <c r="AI122" i="4"/>
  <c r="AI123" i="4"/>
  <c r="AI124" i="4"/>
  <c r="AI125" i="4"/>
  <c r="AI126" i="4"/>
  <c r="AI127" i="4"/>
  <c r="AI128" i="4"/>
  <c r="AI129" i="4"/>
  <c r="AI130" i="4"/>
  <c r="AI131" i="4"/>
  <c r="AI132" i="4"/>
  <c r="AI133" i="4"/>
  <c r="AI134" i="4"/>
  <c r="AI135" i="4"/>
  <c r="AI136" i="4"/>
  <c r="AI137" i="4"/>
  <c r="AI138" i="4"/>
  <c r="AI139" i="4"/>
  <c r="AI140" i="4"/>
  <c r="AI141" i="4"/>
  <c r="AH3" i="4"/>
  <c r="AH4" i="4"/>
  <c r="AH5" i="4"/>
  <c r="AH6" i="4"/>
  <c r="AH7" i="4"/>
  <c r="AH8" i="4"/>
  <c r="AH9" i="4"/>
  <c r="AH10" i="4"/>
  <c r="AH11" i="4"/>
  <c r="AH12" i="4"/>
  <c r="AH13" i="4"/>
  <c r="AH14" i="4"/>
  <c r="AH15" i="4"/>
  <c r="AH16" i="4"/>
  <c r="AH17" i="4"/>
  <c r="AH18" i="4"/>
  <c r="AH19" i="4"/>
  <c r="AH20" i="4"/>
  <c r="AH21" i="4"/>
  <c r="AH22" i="4"/>
  <c r="AH23" i="4"/>
  <c r="AH24" i="4"/>
  <c r="AH25" i="4"/>
  <c r="AH26" i="4"/>
  <c r="AH27" i="4"/>
  <c r="AH28" i="4"/>
  <c r="AH29" i="4"/>
  <c r="AH30" i="4"/>
  <c r="AH31" i="4"/>
  <c r="AH32" i="4"/>
  <c r="AH33" i="4"/>
  <c r="AH34" i="4"/>
  <c r="AH35" i="4"/>
  <c r="AH36" i="4"/>
  <c r="AH37" i="4"/>
  <c r="AH38" i="4"/>
  <c r="AH39" i="4"/>
  <c r="AH40" i="4"/>
  <c r="AH41" i="4"/>
  <c r="AH42" i="4"/>
  <c r="AH43" i="4"/>
  <c r="AH44" i="4"/>
  <c r="AH45" i="4"/>
  <c r="AH46" i="4"/>
  <c r="AH47" i="4"/>
  <c r="AH48" i="4"/>
  <c r="AH49" i="4"/>
  <c r="AH50" i="4"/>
  <c r="AH51" i="4"/>
  <c r="AH52" i="4"/>
  <c r="AH53" i="4"/>
  <c r="AH54" i="4"/>
  <c r="AH55" i="4"/>
  <c r="AH56" i="4"/>
  <c r="AH57" i="4"/>
  <c r="AH58" i="4"/>
  <c r="AH59" i="4"/>
  <c r="AH60" i="4"/>
  <c r="AH61" i="4"/>
  <c r="AH62" i="4"/>
  <c r="AH63" i="4"/>
  <c r="AH64" i="4"/>
  <c r="AH65" i="4"/>
  <c r="AH66" i="4"/>
  <c r="AH67" i="4"/>
  <c r="AH68" i="4"/>
  <c r="AH69" i="4"/>
  <c r="AH70" i="4"/>
  <c r="AH71" i="4"/>
  <c r="AH72" i="4"/>
  <c r="AH73" i="4"/>
  <c r="AH74" i="4"/>
  <c r="AH75" i="4"/>
  <c r="AH76" i="4"/>
  <c r="AH77" i="4"/>
  <c r="AH78" i="4"/>
  <c r="AH79" i="4"/>
  <c r="AH80" i="4"/>
  <c r="AH81" i="4"/>
  <c r="AH82" i="4"/>
  <c r="AH83" i="4"/>
  <c r="AH84" i="4"/>
  <c r="AH85" i="4"/>
  <c r="AH86" i="4"/>
  <c r="AH87" i="4"/>
  <c r="AH88" i="4"/>
  <c r="AH89" i="4"/>
  <c r="AH90" i="4"/>
  <c r="AH91" i="4"/>
  <c r="AH92" i="4"/>
  <c r="AH93" i="4"/>
  <c r="AH94" i="4"/>
  <c r="AH95" i="4"/>
  <c r="AH96" i="4"/>
  <c r="AH97" i="4"/>
  <c r="AH98" i="4"/>
  <c r="AH99" i="4"/>
  <c r="AH100" i="4"/>
  <c r="AH101" i="4"/>
  <c r="AH102" i="4"/>
  <c r="AH103" i="4"/>
  <c r="AH104" i="4"/>
  <c r="AH105" i="4"/>
  <c r="AH106" i="4"/>
  <c r="AH107" i="4"/>
  <c r="AH108" i="4"/>
  <c r="AH109" i="4"/>
  <c r="AH110" i="4"/>
  <c r="AH111" i="4"/>
  <c r="AH112" i="4"/>
  <c r="AH113" i="4"/>
  <c r="AH114" i="4"/>
  <c r="AH115" i="4"/>
  <c r="AH116" i="4"/>
  <c r="AH117" i="4"/>
  <c r="AH118" i="4"/>
  <c r="AH119" i="4"/>
  <c r="AH120" i="4"/>
  <c r="AH121" i="4"/>
  <c r="AH122" i="4"/>
  <c r="AH123" i="4"/>
  <c r="AH124" i="4"/>
  <c r="AH125" i="4"/>
  <c r="AH126" i="4"/>
  <c r="AH127" i="4"/>
  <c r="AH128" i="4"/>
  <c r="AH129" i="4"/>
  <c r="AH130" i="4"/>
  <c r="AH131" i="4"/>
  <c r="AH132" i="4"/>
  <c r="AH133" i="4"/>
  <c r="AH134" i="4"/>
  <c r="AH135" i="4"/>
  <c r="AH136" i="4"/>
  <c r="AH137" i="4"/>
  <c r="AH138" i="4"/>
  <c r="AH139" i="4"/>
  <c r="AH140" i="4"/>
  <c r="AH141" i="4"/>
  <c r="AG3" i="4"/>
  <c r="AG4" i="4"/>
  <c r="AG5" i="4"/>
  <c r="AG6" i="4"/>
  <c r="AG7" i="4"/>
  <c r="AG8" i="4"/>
  <c r="AG9" i="4"/>
  <c r="AG10" i="4"/>
  <c r="AG11" i="4"/>
  <c r="AG12" i="4"/>
  <c r="AG13" i="4"/>
  <c r="AG14" i="4"/>
  <c r="AG15" i="4"/>
  <c r="AG16" i="4"/>
  <c r="AG17" i="4"/>
  <c r="AG18" i="4"/>
  <c r="AG19" i="4"/>
  <c r="AG20" i="4"/>
  <c r="AG21" i="4"/>
  <c r="AG22" i="4"/>
  <c r="AG23" i="4"/>
  <c r="AG24" i="4"/>
  <c r="AG25" i="4"/>
  <c r="AG26" i="4"/>
  <c r="AG27" i="4"/>
  <c r="AG28" i="4"/>
  <c r="AG29" i="4"/>
  <c r="AG30" i="4"/>
  <c r="AG31" i="4"/>
  <c r="AG32" i="4"/>
  <c r="AG33" i="4"/>
  <c r="AG34" i="4"/>
  <c r="AG35" i="4"/>
  <c r="AG36" i="4"/>
  <c r="AG37" i="4"/>
  <c r="AG38" i="4"/>
  <c r="AG39" i="4"/>
  <c r="AG40" i="4"/>
  <c r="AG41" i="4"/>
  <c r="AG42" i="4"/>
  <c r="AG43" i="4"/>
  <c r="AG44" i="4"/>
  <c r="AG45" i="4"/>
  <c r="AG46" i="4"/>
  <c r="AG47" i="4"/>
  <c r="AG48" i="4"/>
  <c r="AG49" i="4"/>
  <c r="AG50" i="4"/>
  <c r="AG51" i="4"/>
  <c r="AG52" i="4"/>
  <c r="AG53" i="4"/>
  <c r="AG54" i="4"/>
  <c r="AG55" i="4"/>
  <c r="AG56" i="4"/>
  <c r="AG57" i="4"/>
  <c r="AG58" i="4"/>
  <c r="AG59" i="4"/>
  <c r="AG60" i="4"/>
  <c r="AG61" i="4"/>
  <c r="AG62" i="4"/>
  <c r="AG63" i="4"/>
  <c r="AG64" i="4"/>
  <c r="AG65" i="4"/>
  <c r="AG66" i="4"/>
  <c r="AG67" i="4"/>
  <c r="AG68" i="4"/>
  <c r="AG69" i="4"/>
  <c r="AG70" i="4"/>
  <c r="AG71" i="4"/>
  <c r="AG72" i="4"/>
  <c r="AG73" i="4"/>
  <c r="AG74" i="4"/>
  <c r="AG75" i="4"/>
  <c r="AG76" i="4"/>
  <c r="AG77" i="4"/>
  <c r="AG78" i="4"/>
  <c r="AG79" i="4"/>
  <c r="AG80" i="4"/>
  <c r="AG81" i="4"/>
  <c r="AG82" i="4"/>
  <c r="AG83" i="4"/>
  <c r="AG84" i="4"/>
  <c r="AG85" i="4"/>
  <c r="AG86" i="4"/>
  <c r="AG87" i="4"/>
  <c r="AG88" i="4"/>
  <c r="AG89" i="4"/>
  <c r="AG90" i="4"/>
  <c r="AG91" i="4"/>
  <c r="AG92" i="4"/>
  <c r="AG93" i="4"/>
  <c r="AG94" i="4"/>
  <c r="AG95" i="4"/>
  <c r="AG96" i="4"/>
  <c r="AG97" i="4"/>
  <c r="AG98" i="4"/>
  <c r="AG99" i="4"/>
  <c r="AG100" i="4"/>
  <c r="AG101" i="4"/>
  <c r="AG102" i="4"/>
  <c r="AG103" i="4"/>
  <c r="AG104" i="4"/>
  <c r="AG105" i="4"/>
  <c r="AG106" i="4"/>
  <c r="AG107" i="4"/>
  <c r="AG108" i="4"/>
  <c r="AG109" i="4"/>
  <c r="AG110" i="4"/>
  <c r="AG111" i="4"/>
  <c r="AG112" i="4"/>
  <c r="AG113" i="4"/>
  <c r="AG114" i="4"/>
  <c r="AG115" i="4"/>
  <c r="AG116" i="4"/>
  <c r="AG117" i="4"/>
  <c r="AG118" i="4"/>
  <c r="AG119" i="4"/>
  <c r="AG120" i="4"/>
  <c r="AG121" i="4"/>
  <c r="AG122" i="4"/>
  <c r="AG123" i="4"/>
  <c r="AG124" i="4"/>
  <c r="AG125" i="4"/>
  <c r="AG126" i="4"/>
  <c r="AG127" i="4"/>
  <c r="AG128" i="4"/>
  <c r="AG129" i="4"/>
  <c r="AG130" i="4"/>
  <c r="AG131" i="4"/>
  <c r="AG132" i="4"/>
  <c r="AG133" i="4"/>
  <c r="AG134" i="4"/>
  <c r="AG135" i="4"/>
  <c r="AG136" i="4"/>
  <c r="AG137" i="4"/>
  <c r="AG138" i="4"/>
  <c r="AG139" i="4"/>
  <c r="AG140" i="4"/>
  <c r="AG141" i="4"/>
  <c r="AF3" i="4"/>
  <c r="AF4" i="4"/>
  <c r="AF5" i="4"/>
  <c r="AF6" i="4"/>
  <c r="AF7" i="4"/>
  <c r="AF8" i="4"/>
  <c r="AF9" i="4"/>
  <c r="AF10" i="4"/>
  <c r="AF11" i="4"/>
  <c r="AF12" i="4"/>
  <c r="AF13" i="4"/>
  <c r="AF14" i="4"/>
  <c r="AF15" i="4"/>
  <c r="AF16" i="4"/>
  <c r="AF17" i="4"/>
  <c r="AF18" i="4"/>
  <c r="AF19" i="4"/>
  <c r="AF20" i="4"/>
  <c r="AF21" i="4"/>
  <c r="AF22" i="4"/>
  <c r="AF23" i="4"/>
  <c r="AF24" i="4"/>
  <c r="AF25" i="4"/>
  <c r="AF26" i="4"/>
  <c r="AF27" i="4"/>
  <c r="AF28" i="4"/>
  <c r="AF29" i="4"/>
  <c r="AF30" i="4"/>
  <c r="AF31" i="4"/>
  <c r="AF32" i="4"/>
  <c r="AF33" i="4"/>
  <c r="AF34" i="4"/>
  <c r="AF35" i="4"/>
  <c r="AF36" i="4"/>
  <c r="AF37" i="4"/>
  <c r="AF38" i="4"/>
  <c r="AF39" i="4"/>
  <c r="AF40" i="4"/>
  <c r="AF41" i="4"/>
  <c r="AF42" i="4"/>
  <c r="AF43" i="4"/>
  <c r="AF44" i="4"/>
  <c r="AF45" i="4"/>
  <c r="AF46" i="4"/>
  <c r="AF47" i="4"/>
  <c r="AF48" i="4"/>
  <c r="AF49" i="4"/>
  <c r="AF50" i="4"/>
  <c r="AF51" i="4"/>
  <c r="AF52" i="4"/>
  <c r="AF53" i="4"/>
  <c r="AF54" i="4"/>
  <c r="AF55" i="4"/>
  <c r="AF56" i="4"/>
  <c r="AF57" i="4"/>
  <c r="AF58" i="4"/>
  <c r="AF59" i="4"/>
  <c r="AF60" i="4"/>
  <c r="AF61" i="4"/>
  <c r="AF62" i="4"/>
  <c r="AF63" i="4"/>
  <c r="AF64" i="4"/>
  <c r="AF65" i="4"/>
  <c r="AF66" i="4"/>
  <c r="AF67" i="4"/>
  <c r="AF68" i="4"/>
  <c r="AF69" i="4"/>
  <c r="AF70" i="4"/>
  <c r="AF71" i="4"/>
  <c r="AF72" i="4"/>
  <c r="AF73" i="4"/>
  <c r="AF74" i="4"/>
  <c r="AF75" i="4"/>
  <c r="AF76" i="4"/>
  <c r="AF77" i="4"/>
  <c r="AF78" i="4"/>
  <c r="AF79" i="4"/>
  <c r="AF80" i="4"/>
  <c r="AF81" i="4"/>
  <c r="AF82" i="4"/>
  <c r="AF83" i="4"/>
  <c r="AF84" i="4"/>
  <c r="AF85" i="4"/>
  <c r="AF86" i="4"/>
  <c r="AF87" i="4"/>
  <c r="AF88" i="4"/>
  <c r="AF89" i="4"/>
  <c r="AF90" i="4"/>
  <c r="AF91" i="4"/>
  <c r="AF92" i="4"/>
  <c r="AF93" i="4"/>
  <c r="AF94" i="4"/>
  <c r="AF95" i="4"/>
  <c r="AF96" i="4"/>
  <c r="AF97" i="4"/>
  <c r="AF98" i="4"/>
  <c r="AF99" i="4"/>
  <c r="AF100" i="4"/>
  <c r="AF101" i="4"/>
  <c r="AF102" i="4"/>
  <c r="AF103" i="4"/>
  <c r="AF104" i="4"/>
  <c r="AF105" i="4"/>
  <c r="AF106" i="4"/>
  <c r="AF107" i="4"/>
  <c r="AF108" i="4"/>
  <c r="AF109" i="4"/>
  <c r="AF110" i="4"/>
  <c r="AF111" i="4"/>
  <c r="AF112" i="4"/>
  <c r="AF113" i="4"/>
  <c r="AF114" i="4"/>
  <c r="AF115" i="4"/>
  <c r="AF116" i="4"/>
  <c r="AF117" i="4"/>
  <c r="AF118" i="4"/>
  <c r="AF119" i="4"/>
  <c r="AF120" i="4"/>
  <c r="AF121" i="4"/>
  <c r="AF122" i="4"/>
  <c r="AF123" i="4"/>
  <c r="AF124" i="4"/>
  <c r="AF125" i="4"/>
  <c r="AF126" i="4"/>
  <c r="AF127" i="4"/>
  <c r="AF128" i="4"/>
  <c r="AF129" i="4"/>
  <c r="AF130" i="4"/>
  <c r="AF131" i="4"/>
  <c r="AF132" i="4"/>
  <c r="AF133" i="4"/>
  <c r="AF134" i="4"/>
  <c r="AF135" i="4"/>
  <c r="AF136" i="4"/>
  <c r="AF137" i="4"/>
  <c r="AF138" i="4"/>
  <c r="AF139" i="4"/>
  <c r="AF140" i="4"/>
  <c r="AF141" i="4"/>
  <c r="AE3" i="4"/>
  <c r="AE4" i="4"/>
  <c r="AE5" i="4"/>
  <c r="AE6" i="4"/>
  <c r="AE7" i="4"/>
  <c r="AE8" i="4"/>
  <c r="AE9" i="4"/>
  <c r="AE10" i="4"/>
  <c r="AE11" i="4"/>
  <c r="AE12" i="4"/>
  <c r="AE13" i="4"/>
  <c r="AE14" i="4"/>
  <c r="AE15" i="4"/>
  <c r="AE16" i="4"/>
  <c r="AE17" i="4"/>
  <c r="AE18" i="4"/>
  <c r="AE19" i="4"/>
  <c r="AE20" i="4"/>
  <c r="AE21" i="4"/>
  <c r="AE22" i="4"/>
  <c r="AE23" i="4"/>
  <c r="AE24" i="4"/>
  <c r="AE25" i="4"/>
  <c r="AE26" i="4"/>
  <c r="AE27" i="4"/>
  <c r="AE28" i="4"/>
  <c r="AE29" i="4"/>
  <c r="AE30" i="4"/>
  <c r="AE31" i="4"/>
  <c r="AE32" i="4"/>
  <c r="AE33" i="4"/>
  <c r="AE34" i="4"/>
  <c r="AE35" i="4"/>
  <c r="AE36" i="4"/>
  <c r="AE37" i="4"/>
  <c r="AE38" i="4"/>
  <c r="AE39" i="4"/>
  <c r="AE40" i="4"/>
  <c r="AE41" i="4"/>
  <c r="AE42" i="4"/>
  <c r="AE43" i="4"/>
  <c r="AE44" i="4"/>
  <c r="AE45" i="4"/>
  <c r="AE46" i="4"/>
  <c r="AE47" i="4"/>
  <c r="AE48" i="4"/>
  <c r="AE49" i="4"/>
  <c r="AE50" i="4"/>
  <c r="AE51" i="4"/>
  <c r="AE52" i="4"/>
  <c r="AE53" i="4"/>
  <c r="AE54" i="4"/>
  <c r="AE55" i="4"/>
  <c r="AE56" i="4"/>
  <c r="AE57" i="4"/>
  <c r="AE58" i="4"/>
  <c r="AE59" i="4"/>
  <c r="AE60" i="4"/>
  <c r="AE61" i="4"/>
  <c r="AE62" i="4"/>
  <c r="AE63" i="4"/>
  <c r="AE64" i="4"/>
  <c r="AE65" i="4"/>
  <c r="AE66" i="4"/>
  <c r="AE67" i="4"/>
  <c r="AE68" i="4"/>
  <c r="AE69" i="4"/>
  <c r="AE70" i="4"/>
  <c r="AE71" i="4"/>
  <c r="AE72" i="4"/>
  <c r="AE73" i="4"/>
  <c r="AE74" i="4"/>
  <c r="AE75" i="4"/>
  <c r="AE76" i="4"/>
  <c r="AE77" i="4"/>
  <c r="AE78" i="4"/>
  <c r="AE79" i="4"/>
  <c r="AE80" i="4"/>
  <c r="AE81" i="4"/>
  <c r="AE82" i="4"/>
  <c r="AE83" i="4"/>
  <c r="AE84" i="4"/>
  <c r="AE85" i="4"/>
  <c r="AE86" i="4"/>
  <c r="AE87" i="4"/>
  <c r="AE88" i="4"/>
  <c r="AE89" i="4"/>
  <c r="AE90" i="4"/>
  <c r="AE91" i="4"/>
  <c r="AE92" i="4"/>
  <c r="AE93" i="4"/>
  <c r="AE94" i="4"/>
  <c r="AE95" i="4"/>
  <c r="AE96" i="4"/>
  <c r="AE97" i="4"/>
  <c r="AE98" i="4"/>
  <c r="AE99" i="4"/>
  <c r="AE100" i="4"/>
  <c r="AE101" i="4"/>
  <c r="AE102" i="4"/>
  <c r="AE103" i="4"/>
  <c r="AE104" i="4"/>
  <c r="AE105" i="4"/>
  <c r="AE106" i="4"/>
  <c r="AE107" i="4"/>
  <c r="AE108" i="4"/>
  <c r="AE109" i="4"/>
  <c r="AE110" i="4"/>
  <c r="AE111" i="4"/>
  <c r="AE112" i="4"/>
  <c r="AE113" i="4"/>
  <c r="AE114" i="4"/>
  <c r="AE115" i="4"/>
  <c r="AE116" i="4"/>
  <c r="AE117" i="4"/>
  <c r="AE118" i="4"/>
  <c r="AE119" i="4"/>
  <c r="AE120" i="4"/>
  <c r="AE121" i="4"/>
  <c r="AE122" i="4"/>
  <c r="AE123" i="4"/>
  <c r="AE124" i="4"/>
  <c r="AE125" i="4"/>
  <c r="AE126" i="4"/>
  <c r="AE127" i="4"/>
  <c r="AE128" i="4"/>
  <c r="AE129" i="4"/>
  <c r="AE130" i="4"/>
  <c r="AE131" i="4"/>
  <c r="AE132" i="4"/>
  <c r="AE133" i="4"/>
  <c r="AE134" i="4"/>
  <c r="AE135" i="4"/>
  <c r="AE136" i="4"/>
  <c r="AE137" i="4"/>
  <c r="AE138" i="4"/>
  <c r="AE139" i="4"/>
  <c r="AE140" i="4"/>
  <c r="AE141" i="4"/>
  <c r="AD3" i="4"/>
  <c r="AD4" i="4"/>
  <c r="AD5" i="4"/>
  <c r="AD6" i="4"/>
  <c r="AD7" i="4"/>
  <c r="AD8" i="4"/>
  <c r="AD9" i="4"/>
  <c r="AD10" i="4"/>
  <c r="AD11" i="4"/>
  <c r="AD12" i="4"/>
  <c r="AD13" i="4"/>
  <c r="AD14" i="4"/>
  <c r="AD15" i="4"/>
  <c r="AD16" i="4"/>
  <c r="AD17" i="4"/>
  <c r="AD18" i="4"/>
  <c r="AD19" i="4"/>
  <c r="AD20" i="4"/>
  <c r="AD21" i="4"/>
  <c r="AD22" i="4"/>
  <c r="AD23" i="4"/>
  <c r="AD24" i="4"/>
  <c r="AD25" i="4"/>
  <c r="AD26" i="4"/>
  <c r="AD27" i="4"/>
  <c r="AD28" i="4"/>
  <c r="AD29" i="4"/>
  <c r="AD30" i="4"/>
  <c r="AD31" i="4"/>
  <c r="AD32" i="4"/>
  <c r="AD33" i="4"/>
  <c r="AD34" i="4"/>
  <c r="AD35" i="4"/>
  <c r="AD36" i="4"/>
  <c r="AD37" i="4"/>
  <c r="AD38" i="4"/>
  <c r="AD39" i="4"/>
  <c r="AD40" i="4"/>
  <c r="AD41" i="4"/>
  <c r="AD42" i="4"/>
  <c r="AD43" i="4"/>
  <c r="AD44" i="4"/>
  <c r="AD45" i="4"/>
  <c r="AD46" i="4"/>
  <c r="AD47" i="4"/>
  <c r="AD48" i="4"/>
  <c r="AD49" i="4"/>
  <c r="AD50" i="4"/>
  <c r="AD51" i="4"/>
  <c r="AD52" i="4"/>
  <c r="AD53" i="4"/>
  <c r="AD54" i="4"/>
  <c r="AD55" i="4"/>
  <c r="AD56" i="4"/>
  <c r="AD57" i="4"/>
  <c r="AD58" i="4"/>
  <c r="AD59" i="4"/>
  <c r="AD60" i="4"/>
  <c r="AD61" i="4"/>
  <c r="AD62" i="4"/>
  <c r="AD63" i="4"/>
  <c r="AD64" i="4"/>
  <c r="AD65" i="4"/>
  <c r="AD66" i="4"/>
  <c r="AD67" i="4"/>
  <c r="AD68" i="4"/>
  <c r="AD69" i="4"/>
  <c r="AD70" i="4"/>
  <c r="AD71" i="4"/>
  <c r="AD72" i="4"/>
  <c r="AD73" i="4"/>
  <c r="AD74" i="4"/>
  <c r="AD75" i="4"/>
  <c r="AD76" i="4"/>
  <c r="AD77" i="4"/>
  <c r="AD78" i="4"/>
  <c r="AD79" i="4"/>
  <c r="AD80" i="4"/>
  <c r="AD81" i="4"/>
  <c r="AD82" i="4"/>
  <c r="AD83" i="4"/>
  <c r="AD84" i="4"/>
  <c r="AD85" i="4"/>
  <c r="AD86" i="4"/>
  <c r="AD87" i="4"/>
  <c r="AD88" i="4"/>
  <c r="AD89" i="4"/>
  <c r="AD90" i="4"/>
  <c r="AD91" i="4"/>
  <c r="AD92" i="4"/>
  <c r="AD93" i="4"/>
  <c r="AD94" i="4"/>
  <c r="AD95" i="4"/>
  <c r="AD96" i="4"/>
  <c r="AD97" i="4"/>
  <c r="AD98" i="4"/>
  <c r="AD99" i="4"/>
  <c r="AD100" i="4"/>
  <c r="AD101" i="4"/>
  <c r="AD102" i="4"/>
  <c r="AD103" i="4"/>
  <c r="AD104" i="4"/>
  <c r="AD105" i="4"/>
  <c r="AD106" i="4"/>
  <c r="AD107" i="4"/>
  <c r="AD108" i="4"/>
  <c r="AD109" i="4"/>
  <c r="AD110" i="4"/>
  <c r="AD111" i="4"/>
  <c r="AD112" i="4"/>
  <c r="AD113" i="4"/>
  <c r="AD114" i="4"/>
  <c r="AD115" i="4"/>
  <c r="AD116" i="4"/>
  <c r="AD117" i="4"/>
  <c r="AD118" i="4"/>
  <c r="AD119" i="4"/>
  <c r="AD120" i="4"/>
  <c r="AD121" i="4"/>
  <c r="AD122" i="4"/>
  <c r="AD123" i="4"/>
  <c r="AD124" i="4"/>
  <c r="AD125" i="4"/>
  <c r="AD126" i="4"/>
  <c r="AD127" i="4"/>
  <c r="AD128" i="4"/>
  <c r="AD129" i="4"/>
  <c r="AD130" i="4"/>
  <c r="AD131" i="4"/>
  <c r="AD132" i="4"/>
  <c r="AD133" i="4"/>
  <c r="AD134" i="4"/>
  <c r="AD135" i="4"/>
  <c r="AD136" i="4"/>
  <c r="AD137" i="4"/>
  <c r="AD138" i="4"/>
  <c r="AD139" i="4"/>
  <c r="AD140" i="4"/>
  <c r="AD141" i="4"/>
  <c r="M3" i="4"/>
  <c r="N3" i="4" s="1"/>
  <c r="M4" i="4"/>
  <c r="N4" i="4" s="1"/>
  <c r="M5" i="4"/>
  <c r="N5" i="4" s="1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7" i="4"/>
  <c r="M128" i="4"/>
  <c r="M129" i="4"/>
  <c r="M130" i="4"/>
  <c r="M131" i="4"/>
  <c r="M132" i="4"/>
  <c r="M133" i="4"/>
  <c r="M134" i="4"/>
  <c r="M135" i="4"/>
  <c r="M136" i="4"/>
  <c r="M137" i="4"/>
  <c r="M138" i="4"/>
  <c r="M139" i="4"/>
  <c r="M140" i="4"/>
  <c r="M141" i="4"/>
  <c r="M142" i="4"/>
  <c r="J131" i="4" l="1"/>
  <c r="J119" i="4"/>
  <c r="J107" i="4"/>
  <c r="J95" i="4"/>
  <c r="J83" i="4"/>
  <c r="J71" i="4"/>
  <c r="J59" i="4"/>
  <c r="J47" i="4"/>
  <c r="J35" i="4"/>
  <c r="J23" i="4"/>
  <c r="J11" i="4"/>
  <c r="J132" i="4"/>
  <c r="J136" i="4"/>
  <c r="J27" i="4"/>
  <c r="J139" i="4"/>
  <c r="J127" i="4"/>
  <c r="J115" i="4"/>
  <c r="J103" i="4"/>
  <c r="J91" i="4"/>
  <c r="J79" i="4"/>
  <c r="J67" i="4"/>
  <c r="J55" i="4"/>
  <c r="J43" i="4"/>
  <c r="J31" i="4"/>
  <c r="J19" i="4"/>
  <c r="J7" i="4"/>
  <c r="J124" i="4"/>
  <c r="J123" i="4"/>
  <c r="J111" i="4"/>
  <c r="J75" i="4"/>
  <c r="J3" i="4"/>
  <c r="K3" i="4" s="1"/>
  <c r="J135" i="4"/>
  <c r="J99" i="4"/>
  <c r="J87" i="4"/>
  <c r="J63" i="4"/>
  <c r="J51" i="4"/>
  <c r="J39" i="4"/>
  <c r="J15" i="4"/>
  <c r="J140" i="4"/>
  <c r="J128" i="4"/>
  <c r="J138" i="4"/>
  <c r="J126" i="4"/>
  <c r="J118" i="4"/>
  <c r="J110" i="4"/>
  <c r="J102" i="4"/>
  <c r="J94" i="4"/>
  <c r="J86" i="4"/>
  <c r="J82" i="4"/>
  <c r="J74" i="4"/>
  <c r="J66" i="4"/>
  <c r="J58" i="4"/>
  <c r="J50" i="4"/>
  <c r="J46" i="4"/>
  <c r="J42" i="4"/>
  <c r="J38" i="4"/>
  <c r="J34" i="4"/>
  <c r="J30" i="4"/>
  <c r="J26" i="4"/>
  <c r="J22" i="4"/>
  <c r="J18" i="4"/>
  <c r="J14" i="4"/>
  <c r="J10" i="4"/>
  <c r="J6" i="4"/>
  <c r="J134" i="4"/>
  <c r="J130" i="4"/>
  <c r="J122" i="4"/>
  <c r="J114" i="4"/>
  <c r="J106" i="4"/>
  <c r="J98" i="4"/>
  <c r="J90" i="4"/>
  <c r="J78" i="4"/>
  <c r="J70" i="4"/>
  <c r="J62" i="4"/>
  <c r="J54" i="4"/>
  <c r="J141" i="4"/>
  <c r="J137" i="4"/>
  <c r="J133" i="4"/>
  <c r="J129" i="4"/>
  <c r="J125" i="4"/>
  <c r="J121" i="4"/>
  <c r="J117" i="4"/>
  <c r="J113" i="4"/>
  <c r="J109" i="4"/>
  <c r="J105" i="4"/>
  <c r="J101" i="4"/>
  <c r="J97" i="4"/>
  <c r="J93" i="4"/>
  <c r="J89" i="4"/>
  <c r="J85" i="4"/>
  <c r="J81" i="4"/>
  <c r="J77" i="4"/>
  <c r="J73" i="4"/>
  <c r="J69" i="4"/>
  <c r="J65" i="4"/>
  <c r="J61" i="4"/>
  <c r="J57" i="4"/>
  <c r="J53" i="4"/>
  <c r="J49" i="4"/>
  <c r="J45" i="4"/>
  <c r="J41" i="4"/>
  <c r="J37" i="4"/>
  <c r="J33" i="4"/>
  <c r="J29" i="4"/>
  <c r="J25" i="4"/>
  <c r="J21" i="4"/>
  <c r="J17" i="4"/>
  <c r="J13" i="4"/>
  <c r="J9" i="4"/>
  <c r="J5" i="4"/>
  <c r="K5" i="4" s="1"/>
  <c r="J120" i="4"/>
  <c r="J116" i="4"/>
  <c r="J112" i="4"/>
  <c r="J108" i="4"/>
  <c r="J104" i="4"/>
  <c r="J100" i="4"/>
  <c r="J96" i="4"/>
  <c r="J92" i="4"/>
  <c r="J88" i="4"/>
  <c r="J84" i="4"/>
  <c r="J80" i="4"/>
  <c r="J76" i="4"/>
  <c r="J72" i="4"/>
  <c r="J68" i="4"/>
  <c r="J64" i="4"/>
  <c r="J60" i="4"/>
  <c r="J56" i="4"/>
  <c r="J52" i="4"/>
  <c r="J48" i="4"/>
  <c r="J44" i="4"/>
  <c r="J40" i="4"/>
  <c r="J36" i="4"/>
  <c r="J32" i="4"/>
  <c r="J28" i="4"/>
  <c r="J24" i="4"/>
  <c r="J20" i="4"/>
  <c r="J16" i="4"/>
  <c r="J12" i="4"/>
  <c r="J8" i="4"/>
  <c r="J4" i="4"/>
  <c r="K4" i="4" s="1"/>
  <c r="D5" i="3"/>
  <c r="D4" i="3"/>
  <c r="N139" i="4" l="1"/>
  <c r="N135" i="4"/>
  <c r="P135" i="4" s="1"/>
  <c r="N132" i="4"/>
  <c r="P132" i="4" s="1"/>
  <c r="N131" i="4"/>
  <c r="N127" i="4"/>
  <c r="N123" i="4"/>
  <c r="N119" i="4"/>
  <c r="N115" i="4"/>
  <c r="N111" i="4"/>
  <c r="N107" i="4"/>
  <c r="N103" i="4"/>
  <c r="P103" i="4" s="1"/>
  <c r="N99" i="4"/>
  <c r="N95" i="4"/>
  <c r="N91" i="4"/>
  <c r="N90" i="4"/>
  <c r="N83" i="4"/>
  <c r="N75" i="4"/>
  <c r="N67" i="4"/>
  <c r="N59" i="4"/>
  <c r="N51" i="4"/>
  <c r="N40" i="4"/>
  <c r="N32" i="4"/>
  <c r="N28" i="4"/>
  <c r="N27" i="4"/>
  <c r="N26" i="4"/>
  <c r="N25" i="4"/>
  <c r="N24" i="4"/>
  <c r="N23" i="4"/>
  <c r="N21" i="4"/>
  <c r="N14" i="4"/>
  <c r="P14" i="4" s="1"/>
  <c r="N142" i="4"/>
  <c r="N141" i="4"/>
  <c r="N140" i="4"/>
  <c r="N138" i="4"/>
  <c r="P138" i="4" s="1"/>
  <c r="N137" i="4"/>
  <c r="N136" i="4"/>
  <c r="P136" i="4" s="1"/>
  <c r="N134" i="4"/>
  <c r="N133" i="4"/>
  <c r="N130" i="4"/>
  <c r="N129" i="4"/>
  <c r="P129" i="4" s="1"/>
  <c r="N128" i="4"/>
  <c r="N126" i="4"/>
  <c r="N125" i="4"/>
  <c r="N124" i="4"/>
  <c r="P124" i="4" s="1"/>
  <c r="N122" i="4"/>
  <c r="P122" i="4" s="1"/>
  <c r="N121" i="4"/>
  <c r="N120" i="4"/>
  <c r="N118" i="4"/>
  <c r="N117" i="4"/>
  <c r="N116" i="4"/>
  <c r="N114" i="4"/>
  <c r="N113" i="4"/>
  <c r="N112" i="4"/>
  <c r="N110" i="4"/>
  <c r="N109" i="4"/>
  <c r="N108" i="4"/>
  <c r="N106" i="4"/>
  <c r="P106" i="4" s="1"/>
  <c r="N105" i="4"/>
  <c r="P105" i="4" s="1"/>
  <c r="N104" i="4"/>
  <c r="N102" i="4"/>
  <c r="N101" i="4"/>
  <c r="N100" i="4"/>
  <c r="N98" i="4"/>
  <c r="N97" i="4"/>
  <c r="N96" i="4"/>
  <c r="N94" i="4"/>
  <c r="N93" i="4"/>
  <c r="N92" i="4"/>
  <c r="N89" i="4"/>
  <c r="P89" i="4" s="1"/>
  <c r="N88" i="4"/>
  <c r="N87" i="4"/>
  <c r="N86" i="4"/>
  <c r="N85" i="4"/>
  <c r="N84" i="4"/>
  <c r="N82" i="4"/>
  <c r="N81" i="4"/>
  <c r="N80" i="4"/>
  <c r="N79" i="4"/>
  <c r="P79" i="4" s="1"/>
  <c r="N78" i="4"/>
  <c r="N77" i="4"/>
  <c r="N76" i="4"/>
  <c r="P76" i="4" s="1"/>
  <c r="N74" i="4"/>
  <c r="N73" i="4"/>
  <c r="N72" i="4"/>
  <c r="N71" i="4"/>
  <c r="N70" i="4"/>
  <c r="N69" i="4"/>
  <c r="N68" i="4"/>
  <c r="N66" i="4"/>
  <c r="P66" i="4" s="1"/>
  <c r="N65" i="4"/>
  <c r="P65" i="4" s="1"/>
  <c r="N64" i="4"/>
  <c r="N63" i="4"/>
  <c r="N62" i="4"/>
  <c r="P62" i="4" s="1"/>
  <c r="N61" i="4"/>
  <c r="N60" i="4"/>
  <c r="N58" i="4"/>
  <c r="P58" i="4" s="1"/>
  <c r="N57" i="4"/>
  <c r="P57" i="4" s="1"/>
  <c r="N56" i="4"/>
  <c r="N55" i="4"/>
  <c r="P55" i="4" s="1"/>
  <c r="N54" i="4"/>
  <c r="N53" i="4"/>
  <c r="N52" i="4"/>
  <c r="N50" i="4"/>
  <c r="N49" i="4"/>
  <c r="N48" i="4"/>
  <c r="N47" i="4"/>
  <c r="N45" i="4"/>
  <c r="N44" i="4"/>
  <c r="N43" i="4"/>
  <c r="N42" i="4"/>
  <c r="N41" i="4"/>
  <c r="N39" i="4"/>
  <c r="N38" i="4"/>
  <c r="N37" i="4"/>
  <c r="N36" i="4"/>
  <c r="N35" i="4"/>
  <c r="N34" i="4"/>
  <c r="N33" i="4"/>
  <c r="N31" i="4"/>
  <c r="N30" i="4"/>
  <c r="N29" i="4"/>
  <c r="P29" i="4" s="1"/>
  <c r="N22" i="4"/>
  <c r="N20" i="4"/>
  <c r="N19" i="4"/>
  <c r="N18" i="4"/>
  <c r="N17" i="4"/>
  <c r="N16" i="4"/>
  <c r="N15" i="4"/>
  <c r="N13" i="4"/>
  <c r="N12" i="4"/>
  <c r="N11" i="4"/>
  <c r="N10" i="4"/>
  <c r="N9" i="4"/>
  <c r="N8" i="4"/>
  <c r="N7" i="4"/>
  <c r="P141" i="4" l="1"/>
  <c r="P142" i="4"/>
  <c r="P108" i="4"/>
  <c r="P113" i="4"/>
  <c r="P114" i="4"/>
  <c r="P104" i="4"/>
  <c r="P109" i="4"/>
  <c r="P110" i="4"/>
  <c r="P121" i="4"/>
  <c r="P120" i="4"/>
  <c r="P125" i="4"/>
  <c r="P126" i="4"/>
  <c r="P130" i="4"/>
  <c r="P131" i="4"/>
  <c r="P137" i="4"/>
  <c r="P99" i="4"/>
  <c r="P100" i="4"/>
  <c r="P115" i="4"/>
  <c r="P116" i="4"/>
  <c r="P133" i="4"/>
  <c r="P134" i="4"/>
  <c r="P117" i="4"/>
  <c r="P118" i="4"/>
  <c r="P119" i="4"/>
  <c r="P107" i="4"/>
  <c r="P123" i="4"/>
  <c r="P101" i="4"/>
  <c r="P102" i="4"/>
  <c r="P111" i="4"/>
  <c r="P112" i="4"/>
  <c r="P127" i="4"/>
  <c r="P128" i="4"/>
  <c r="P139" i="4"/>
  <c r="P140" i="4"/>
  <c r="P56" i="4"/>
  <c r="P88" i="4"/>
  <c r="P63" i="4"/>
  <c r="P92" i="4"/>
  <c r="P97" i="4"/>
  <c r="P61" i="4"/>
  <c r="P60" i="4"/>
  <c r="P64" i="4"/>
  <c r="P73" i="4"/>
  <c r="P74" i="4"/>
  <c r="P93" i="4"/>
  <c r="P98" i="4"/>
  <c r="P85" i="4"/>
  <c r="P86" i="4"/>
  <c r="P83" i="4"/>
  <c r="P87" i="4"/>
  <c r="P84" i="4"/>
  <c r="P94" i="4"/>
  <c r="P95" i="4"/>
  <c r="P96" i="4"/>
  <c r="P59" i="4"/>
  <c r="P90" i="4"/>
  <c r="P91" i="4"/>
  <c r="P71" i="4"/>
  <c r="P72" i="4"/>
  <c r="P81" i="4"/>
  <c r="P82" i="4"/>
  <c r="P80" i="4"/>
  <c r="P69" i="4"/>
  <c r="P70" i="4"/>
  <c r="P67" i="4"/>
  <c r="P68" i="4"/>
  <c r="P77" i="4"/>
  <c r="P78" i="4"/>
  <c r="P75" i="4"/>
  <c r="P53" i="4"/>
  <c r="P54" i="4"/>
  <c r="P51" i="4"/>
  <c r="P52" i="4"/>
  <c r="P47" i="4"/>
  <c r="P48" i="4"/>
  <c r="P50" i="4"/>
  <c r="P49" i="4"/>
  <c r="P43" i="4"/>
  <c r="P44" i="4"/>
  <c r="P41" i="4"/>
  <c r="P42" i="4"/>
  <c r="P38" i="4"/>
  <c r="P39" i="4"/>
  <c r="P40" i="4"/>
  <c r="P36" i="4"/>
  <c r="P37" i="4"/>
  <c r="P34" i="4"/>
  <c r="P35" i="4"/>
  <c r="P30" i="4"/>
  <c r="P33" i="4"/>
  <c r="P31" i="4"/>
  <c r="P32" i="4"/>
  <c r="P23" i="4"/>
  <c r="P27" i="4"/>
  <c r="P24" i="4"/>
  <c r="P28" i="4"/>
  <c r="P25" i="4"/>
  <c r="P26" i="4"/>
  <c r="P22" i="4"/>
  <c r="P20" i="4"/>
  <c r="P21" i="4"/>
  <c r="P19" i="4"/>
  <c r="P17" i="4"/>
  <c r="P18" i="4"/>
  <c r="P15" i="4"/>
  <c r="P16" i="4"/>
  <c r="P8" i="4"/>
  <c r="P12" i="4"/>
  <c r="P9" i="4"/>
  <c r="P13" i="4"/>
  <c r="P11" i="4"/>
  <c r="P10" i="4"/>
  <c r="P6" i="4"/>
  <c r="P7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92" i="4" l="1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91" i="4" l="1"/>
  <c r="N46" i="4" l="1"/>
  <c r="B54" i="6"/>
  <c r="B53" i="6"/>
  <c r="B56" i="6"/>
  <c r="B55" i="6"/>
  <c r="B57" i="6"/>
  <c r="B58" i="6"/>
  <c r="B36" i="6"/>
  <c r="B35" i="6"/>
  <c r="B34" i="6"/>
  <c r="B33" i="6"/>
  <c r="B32" i="6"/>
  <c r="B31" i="6"/>
  <c r="B30" i="6"/>
  <c r="B29" i="6"/>
  <c r="B28" i="6"/>
  <c r="B27" i="6"/>
  <c r="B26" i="6"/>
  <c r="B25" i="6"/>
  <c r="B24" i="6"/>
  <c r="B23" i="6"/>
  <c r="B22" i="6"/>
  <c r="B21" i="6"/>
  <c r="B44" i="6"/>
  <c r="B43" i="6"/>
  <c r="B42" i="6"/>
  <c r="B41" i="6"/>
  <c r="B40" i="6"/>
  <c r="B39" i="6"/>
  <c r="B38" i="6"/>
  <c r="B37" i="6"/>
  <c r="B48" i="6"/>
  <c r="B47" i="6"/>
  <c r="B46" i="6"/>
  <c r="B45" i="6"/>
  <c r="B10" i="6"/>
  <c r="B11" i="6"/>
  <c r="B9" i="6"/>
  <c r="B8" i="6"/>
  <c r="B7" i="6"/>
  <c r="B6" i="6"/>
  <c r="B5" i="6"/>
  <c r="B4" i="6"/>
  <c r="B3" i="6"/>
  <c r="B52" i="6"/>
  <c r="B51" i="6"/>
  <c r="B50" i="6"/>
  <c r="B49" i="6"/>
  <c r="AI2" i="4"/>
  <c r="AH2" i="4"/>
  <c r="AG2" i="4"/>
  <c r="AF2" i="4"/>
  <c r="AE2" i="4"/>
  <c r="AD2" i="4"/>
  <c r="P45" i="4" l="1"/>
  <c r="P46" i="4"/>
  <c r="J2" i="4"/>
  <c r="B19" i="6"/>
  <c r="B20" i="6"/>
  <c r="B18" i="6" l="1"/>
  <c r="B2" i="4" l="1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4" i="4"/>
  <c r="B25" i="4"/>
  <c r="B27" i="4"/>
  <c r="B23" i="4"/>
  <c r="B28" i="4"/>
  <c r="B26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M2" i="4"/>
  <c r="N2" i="4" s="1"/>
  <c r="P4" i="4" l="1"/>
  <c r="P5" i="4"/>
  <c r="G182" i="6"/>
  <c r="G176" i="6"/>
  <c r="G173" i="6"/>
  <c r="G181" i="6"/>
  <c r="G179" i="6"/>
  <c r="G178" i="6"/>
  <c r="G174" i="6"/>
  <c r="G180" i="6"/>
  <c r="G177" i="6"/>
  <c r="G175" i="6"/>
  <c r="G172" i="6"/>
  <c r="G166" i="6"/>
  <c r="G170" i="6"/>
  <c r="G163" i="6"/>
  <c r="G167" i="6"/>
  <c r="G171" i="6"/>
  <c r="G168" i="6"/>
  <c r="G165" i="6"/>
  <c r="G169" i="6"/>
  <c r="G164" i="6"/>
  <c r="G4" i="6"/>
  <c r="G5" i="6"/>
  <c r="G6" i="6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G45" i="6"/>
  <c r="G46" i="6"/>
  <c r="G77" i="6"/>
  <c r="G78" i="6"/>
  <c r="G79" i="6"/>
  <c r="G80" i="6"/>
  <c r="G81" i="6"/>
  <c r="G82" i="6"/>
  <c r="G83" i="6"/>
  <c r="G84" i="6"/>
  <c r="G85" i="6"/>
  <c r="G86" i="6"/>
  <c r="G87" i="6"/>
  <c r="G88" i="6"/>
  <c r="G89" i="6"/>
  <c r="G90" i="6"/>
  <c r="G91" i="6"/>
  <c r="G92" i="6"/>
  <c r="G93" i="6"/>
  <c r="G94" i="6"/>
  <c r="G95" i="6"/>
  <c r="G96" i="6"/>
  <c r="G97" i="6"/>
  <c r="G98" i="6"/>
  <c r="G99" i="6"/>
  <c r="G100" i="6"/>
  <c r="G101" i="6"/>
  <c r="G102" i="6"/>
  <c r="G103" i="6"/>
  <c r="G104" i="6"/>
  <c r="G105" i="6"/>
  <c r="G106" i="6"/>
  <c r="G107" i="6"/>
  <c r="G108" i="6"/>
  <c r="G109" i="6"/>
  <c r="G110" i="6"/>
  <c r="G111" i="6"/>
  <c r="G112" i="6"/>
  <c r="G113" i="6"/>
  <c r="G114" i="6"/>
  <c r="G115" i="6"/>
  <c r="G116" i="6"/>
  <c r="G117" i="6"/>
  <c r="G118" i="6"/>
  <c r="G119" i="6"/>
  <c r="G120" i="6"/>
  <c r="G121" i="6"/>
  <c r="G122" i="6"/>
  <c r="G123" i="6"/>
  <c r="G124" i="6"/>
  <c r="G125" i="6"/>
  <c r="G126" i="6"/>
  <c r="G127" i="6"/>
  <c r="G128" i="6"/>
  <c r="G129" i="6"/>
  <c r="G130" i="6"/>
  <c r="G58" i="6"/>
  <c r="G60" i="6"/>
  <c r="G62" i="6"/>
  <c r="G64" i="6"/>
  <c r="G66" i="6"/>
  <c r="G68" i="6"/>
  <c r="G70" i="6"/>
  <c r="G72" i="6"/>
  <c r="G74" i="6"/>
  <c r="G76" i="6"/>
  <c r="G47" i="6"/>
  <c r="G51" i="6"/>
  <c r="G55" i="6"/>
  <c r="G61" i="6"/>
  <c r="G69" i="6"/>
  <c r="G48" i="6"/>
  <c r="G52" i="6"/>
  <c r="G56" i="6"/>
  <c r="G59" i="6"/>
  <c r="G67" i="6"/>
  <c r="G73" i="6"/>
  <c r="G49" i="6"/>
  <c r="G53" i="6"/>
  <c r="G57" i="6"/>
  <c r="G65" i="6"/>
  <c r="G3" i="6"/>
  <c r="G50" i="6"/>
  <c r="G54" i="6"/>
  <c r="G131" i="6"/>
  <c r="G133" i="6"/>
  <c r="G135" i="6"/>
  <c r="G137" i="6"/>
  <c r="G139" i="6"/>
  <c r="G141" i="6"/>
  <c r="G143" i="6"/>
  <c r="G145" i="6"/>
  <c r="G147" i="6"/>
  <c r="G149" i="6"/>
  <c r="G151" i="6"/>
  <c r="G153" i="6"/>
  <c r="G155" i="6"/>
  <c r="G157" i="6"/>
  <c r="G159" i="6"/>
  <c r="G161" i="6"/>
  <c r="G75" i="6"/>
  <c r="G71" i="6"/>
  <c r="G132" i="6"/>
  <c r="G134" i="6"/>
  <c r="G136" i="6"/>
  <c r="G138" i="6"/>
  <c r="G140" i="6"/>
  <c r="G142" i="6"/>
  <c r="G144" i="6"/>
  <c r="G146" i="6"/>
  <c r="G148" i="6"/>
  <c r="G150" i="6"/>
  <c r="G152" i="6"/>
  <c r="G154" i="6"/>
  <c r="G156" i="6"/>
  <c r="G158" i="6"/>
  <c r="G160" i="6"/>
  <c r="G162" i="6"/>
  <c r="G63" i="6"/>
  <c r="P3" i="4"/>
  <c r="P2" i="4"/>
  <c r="K2" i="4" l="1"/>
  <c r="B17" i="6" l="1"/>
  <c r="B16" i="6"/>
  <c r="B15" i="6"/>
  <c r="B14" i="6"/>
  <c r="B13" i="6"/>
  <c r="B12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B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esta informacion esta en el pliego</t>
        </r>
      </text>
    </comment>
    <comment ref="D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CAPITAL DE TRABAJO es el 10 % del presupuesto</t>
        </r>
      </text>
    </comment>
    <comment ref="B17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esta fecha la entrega la ingeniera o la abogada</t>
        </r>
      </text>
    </comment>
    <comment ref="B20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Se ubica es en la matriz los datos de aca para abajo</t>
        </r>
      </text>
    </comment>
  </commentList>
</comments>
</file>

<file path=xl/sharedStrings.xml><?xml version="1.0" encoding="utf-8"?>
<sst xmlns="http://schemas.openxmlformats.org/spreadsheetml/2006/main" count="2281" uniqueCount="899">
  <si>
    <t>INFORMACIÓN GENERAL</t>
  </si>
  <si>
    <t>Proceso Licitatorio</t>
  </si>
  <si>
    <t>Objeto</t>
  </si>
  <si>
    <t>Presupuesto oficial M1</t>
  </si>
  <si>
    <t>Presupuesto oficial M2</t>
  </si>
  <si>
    <t>Presupuesto oficial M3</t>
  </si>
  <si>
    <t>Presupuesto oficial M4</t>
  </si>
  <si>
    <t>Presupuesto oficial M5</t>
  </si>
  <si>
    <t>Presupuesto oficial M6</t>
  </si>
  <si>
    <t>Plazo (meses) M1</t>
  </si>
  <si>
    <t>Plazo (meses) M2</t>
  </si>
  <si>
    <t>Plazo (meses) M3</t>
  </si>
  <si>
    <t>Plazo (meses) M4</t>
  </si>
  <si>
    <t>Plazo (meses) M5</t>
  </si>
  <si>
    <t>Plazo (meses) M6</t>
  </si>
  <si>
    <t>Apertura del proceso</t>
  </si>
  <si>
    <t>Cierre del Proceso</t>
  </si>
  <si>
    <t>REQUISITOS FINANCIEROS HABILITANTES</t>
  </si>
  <si>
    <t>Capital de trabajo M1
CT = AC - PC ≥ 10% PO</t>
  </si>
  <si>
    <t>Capital de trabajo M2
CT = AC - PC ≥ 10% PO</t>
  </si>
  <si>
    <t>Capital de trabajo M3
CT = AC - PC ≥ 10% PO</t>
  </si>
  <si>
    <t>Capital de trabajo M4
CT = AC - PC ≥ 10% PO</t>
  </si>
  <si>
    <t>Capital de trabajo M5
CT = AC - PC ≥ 10% PO</t>
  </si>
  <si>
    <t>Capital de trabajo M6
CT = AC - PC ≥ 10% PO</t>
  </si>
  <si>
    <t>REQUISITOS ORGANIZACIONALES HABILITANTES</t>
  </si>
  <si>
    <t>Rentabilidad del patrimonio (ROE)
Utilidad operacional/Patrimonio ≥ 0%</t>
  </si>
  <si>
    <t>Rentabilidad del activo (ROA)
Utilidad operacional/Activo total ≥ 0%</t>
  </si>
  <si>
    <t>CRITERIOS DE COMPARACION Y CALIFICACIÓN DE LAS PROPUESTAS</t>
  </si>
  <si>
    <t>1 Y 2</t>
  </si>
  <si>
    <t xml:space="preserve">3 Y 4 </t>
  </si>
  <si>
    <t>5 Y 6</t>
  </si>
  <si>
    <t>Presupuesto Oficial SMMLV M1</t>
  </si>
  <si>
    <t>Presupuesto Oficial SMMLV M2</t>
  </si>
  <si>
    <t>Presupuesto Oficial SMMLV M3</t>
  </si>
  <si>
    <t>Presupuesto Oficial SMMLV M4</t>
  </si>
  <si>
    <t>Presupuesto Oficial SMMLV M5</t>
  </si>
  <si>
    <t>Presupuesto Oficial SMMLV M6</t>
  </si>
  <si>
    <t>No.</t>
  </si>
  <si>
    <t>PROPONENTE</t>
  </si>
  <si>
    <t>REPRESENTANTE LEGAL</t>
  </si>
  <si>
    <t>CONFORMACION CONSORCIO</t>
  </si>
  <si>
    <t>%</t>
  </si>
  <si>
    <t>M1</t>
  </si>
  <si>
    <t>M2</t>
  </si>
  <si>
    <t>M3</t>
  </si>
  <si>
    <t>M4</t>
  </si>
  <si>
    <t>M5</t>
  </si>
  <si>
    <t>M6</t>
  </si>
  <si>
    <t>Abogados</t>
  </si>
  <si>
    <t>Financieros</t>
  </si>
  <si>
    <t>Técnicos</t>
  </si>
  <si>
    <t>BULLISH CONSTRUCCIONES E INGENIERÍA SAS</t>
  </si>
  <si>
    <t>FABIÁN ANDRÉS VALENCIA GIRALDO</t>
  </si>
  <si>
    <t>X</t>
  </si>
  <si>
    <t>LFT</t>
  </si>
  <si>
    <t>DDG</t>
  </si>
  <si>
    <t>CDT</t>
  </si>
  <si>
    <t>UNIÓN TEMPORAL MANIZALES 2021</t>
  </si>
  <si>
    <t>LEONARDO ANDRES TRIGOS IBAÑEZ</t>
  </si>
  <si>
    <t>CODENCO</t>
  </si>
  <si>
    <t>THECNOCONSTRUCCIONES SAS</t>
  </si>
  <si>
    <t>CONSORCIO IP MANIZALES</t>
  </si>
  <si>
    <t>LUIS FERNANDO LEGUIZAMO</t>
  </si>
  <si>
    <t>INGEACER SAS</t>
  </si>
  <si>
    <t>PRIMAVERA SAS</t>
  </si>
  <si>
    <t>UT MANIZALES 2021</t>
  </si>
  <si>
    <t>CARLOS HUMBERTO MANTILLA MONTAÑEZ</t>
  </si>
  <si>
    <t>CHMM INGENIERIA S.A.S.</t>
  </si>
  <si>
    <t>INGENIERIA VOLQUETAS Y CONSTRUCCIONES - INGEVOLCO SAS</t>
  </si>
  <si>
    <t>JUAN FELIPE DELGADO VALBUENA</t>
  </si>
  <si>
    <t>CESAR AUGUSTO GIRALDO ATEHORTUA</t>
  </si>
  <si>
    <t>CONSORCIO LM MANIZALES</t>
  </si>
  <si>
    <t>OSCAR JAVIER MARTINEZ GIL</t>
  </si>
  <si>
    <t>ASOINGENIERIA DEL ORIENTE S.A.S</t>
  </si>
  <si>
    <t>SYC – S.A.S.</t>
  </si>
  <si>
    <t>JORGE ALIRIO SILVA LÓPEZ</t>
  </si>
  <si>
    <t>JORGE ALIRIO SILVA LOPEZ</t>
  </si>
  <si>
    <t>CONCRE ACERO SAS</t>
  </si>
  <si>
    <t>JUAN MANUEL FRANCO YEPES</t>
  </si>
  <si>
    <t>JAIME ALBERTO OSORIO</t>
  </si>
  <si>
    <t>JAIME ALBERTO OSORIO GIL</t>
  </si>
  <si>
    <t>SOCOCIL S.A.S.</t>
  </si>
  <si>
    <t>ANDRÉS FELIPE RAVE ARANGO</t>
  </si>
  <si>
    <t>MONTAJES DE MARCA S.A.</t>
  </si>
  <si>
    <t>MIGUEL ANGEL RUIZ CANO</t>
  </si>
  <si>
    <t>CONSORCIO ARES</t>
  </si>
  <si>
    <t>ANGEL OSWALDO ZAPATA CARDENAS</t>
  </si>
  <si>
    <t>ALQUIMAC INGENIERIA SAS</t>
  </si>
  <si>
    <t>CONSORCIO COING</t>
  </si>
  <si>
    <t>JONNY ALEXANDER HERNÁNDEZ RODRÍGUEZ</t>
  </si>
  <si>
    <t>INDESCO</t>
  </si>
  <si>
    <t>DIEGO LEON MARTINEZ GOMEZ</t>
  </si>
  <si>
    <t>CONSTRUCTORA POLIOBRAS</t>
  </si>
  <si>
    <t>AUGUSTO MORENO MURCIA</t>
  </si>
  <si>
    <t>CONSORCIO VN</t>
  </si>
  <si>
    <t>RUBEN ANTONO NARANJO BONILLA</t>
  </si>
  <si>
    <t>HECTOR FABIO VALENCIA QUINTERO</t>
  </si>
  <si>
    <t>CONSORCIO OMEGA</t>
  </si>
  <si>
    <t>JUAN CARLOS DE LOS RIOS PINEDA</t>
  </si>
  <si>
    <t>CONSTRUCTORA 3D SAS</t>
  </si>
  <si>
    <t>ALVARO AGUIRRE MARIN</t>
  </si>
  <si>
    <t>CONSORCIO ESTADIO 21</t>
  </si>
  <si>
    <t>HECTOR MARIO SOTO BETANCOURTH</t>
  </si>
  <si>
    <t>BEATRIZ HEANO CARMONA</t>
  </si>
  <si>
    <t>GERMÁN SALAZAR MEJÍA</t>
  </si>
  <si>
    <t>CONSORCIO MANIZALES GP1</t>
  </si>
  <si>
    <t>OSCAR ENRIQUE NUÑEZ ORTEGON</t>
  </si>
  <si>
    <t>GP CONSTRUCCIONES SAS</t>
  </si>
  <si>
    <t>GP1 GROUP</t>
  </si>
  <si>
    <t>LUIS MITON ORTIZ VERGEL</t>
  </si>
  <si>
    <t>INGENIERIA CIVIL Y GEODESIA SAS – INCIGE SAS</t>
  </si>
  <si>
    <t>CESAR ARNULFO PICO HERNANDEZ</t>
  </si>
  <si>
    <t>JULIO CESAR SALGADO GALEANO</t>
  </si>
  <si>
    <t>CONSORCIO J-INGENIEROS PROSPERIDAD</t>
  </si>
  <si>
    <t>JOSE GABRIEL VARGAS CARVAJAL</t>
  </si>
  <si>
    <t>VINCOL S.A.S.</t>
  </si>
  <si>
    <t>COINOC S.A.S.</t>
  </si>
  <si>
    <t>EDWIN HERNANDO TRIGOS QUINTANA</t>
  </si>
  <si>
    <t>CONSORCIO EP MANIZALES</t>
  </si>
  <si>
    <t>ROGELIO ARDILA TORRES</t>
  </si>
  <si>
    <t>BUSINESS MILLENIUM GROUP S.A.S.</t>
  </si>
  <si>
    <t>DARCA INGENIEROS ASOCIADOS DE COLOMBIA S.A.S</t>
  </si>
  <si>
    <t>NILDO PEDRAZA PEDRAZA</t>
  </si>
  <si>
    <t>FEDERICO ESTRADA JARAMILLO</t>
  </si>
  <si>
    <t>RICAURTE VALENCIA GÓMEZ</t>
  </si>
  <si>
    <t>JAIRO ANTONIO OSSA LOPEZ</t>
  </si>
  <si>
    <t>GENERADORA DE PROYECTOS DE PUERTOS ARQUITECTURA Y VIAS SAS</t>
  </si>
  <si>
    <t>JOSE ANTONIO SENEJOA NUÑEZ</t>
  </si>
  <si>
    <t>CONSORCIO EJE CAFETERO</t>
  </si>
  <si>
    <t>JOSÉ MANUEL RENDÓN ARIAS</t>
  </si>
  <si>
    <t>OBDI S.A.S.</t>
  </si>
  <si>
    <t>JOSÉ MARIO GIRALDO ENCISO</t>
  </si>
  <si>
    <t>CONSORCIO INGEPROYECT MANIZALES</t>
  </si>
  <si>
    <t>NELSON IDARRAGA SÁNCHEZ</t>
  </si>
  <si>
    <t>NELSON ANDRÉS IDARRAGA VANEGAS</t>
  </si>
  <si>
    <t>JOHN ESNEIDER CARDONA GUTIERREZ</t>
  </si>
  <si>
    <t>CONSORCIO ZAINCO BULEVAR MANIZALES</t>
  </si>
  <si>
    <t>JOSUE ZAPATA OROZCO</t>
  </si>
  <si>
    <t>ZAINCO EJE CAFETERO SAS</t>
  </si>
  <si>
    <t>GONZALO ALBERTO TORO ARDILA</t>
  </si>
  <si>
    <t>CONSTRUCCIONES DEL ESTADO INGENIERIA S.A.S</t>
  </si>
  <si>
    <t>SEPULVEDA VERGEL NIXON YAIR</t>
  </si>
  <si>
    <t>AC2R INGENIERIA Y PROYECTOS S.A.S</t>
  </si>
  <si>
    <t>CAMILO ANDRÉS ROSARIO RUBIO</t>
  </si>
  <si>
    <t>CONSORCIO BULEVAR MANIZALES 2021</t>
  </si>
  <si>
    <t xml:space="preserve">JUAN CARLOS VILLADA CASTILLO </t>
  </si>
  <si>
    <t>JUAN CARLOS VILLADA CASTILLO</t>
  </si>
  <si>
    <t>CARLOS AUGUSTO RESTREPO SALAZAR</t>
  </si>
  <si>
    <t>SEBASTIAN CASTILLO TORO</t>
  </si>
  <si>
    <t>CONSORCIO AG3 - CALDAS</t>
  </si>
  <si>
    <t>AURELIO GUTIERREZ CASTILLO</t>
  </si>
  <si>
    <t>AG3 INGENIERIA SAS</t>
  </si>
  <si>
    <t>IVÁN ECHEVERRI OSORIO</t>
  </si>
  <si>
    <t>URIBE ARQUITECTOS CONSTRUCTORES UAC SAS</t>
  </si>
  <si>
    <t>CARLOS MIGUEL URIBE BAUTISTA</t>
  </si>
  <si>
    <t>LR AMBIENTAL S.A.S,</t>
  </si>
  <si>
    <r>
      <t xml:space="preserve"> </t>
    </r>
    <r>
      <rPr>
        <sz val="10"/>
        <rFont val="Calibri"/>
        <family val="2"/>
      </rPr>
      <t>HERNAN CAÑAS ORTIZ</t>
    </r>
  </si>
  <si>
    <t xml:space="preserve">X </t>
  </si>
  <si>
    <t>VIACOL INGENIEROS CONTRATISTAS SAS</t>
  </si>
  <si>
    <t>RAGDE JOANN PEREZ VELASCO</t>
  </si>
  <si>
    <t>JAVIER DE JESUS GARCIA PAREJA</t>
  </si>
  <si>
    <t>VÍAS Y CANALES S.A.S</t>
  </si>
  <si>
    <t>DIEGO MAURICIO GALÁN ECHEVERRI</t>
  </si>
  <si>
    <t>PROFESIONALES ASOCIADOS LTDA</t>
  </si>
  <si>
    <t>JUAN MANUEL PERDOMO BONILLA</t>
  </si>
  <si>
    <t>LUIS GUILLERMO CARDENAS SANDOVAL</t>
  </si>
  <si>
    <t>GRANCONSTRUCTORA SAS</t>
  </si>
  <si>
    <t>LUZ MIREYA LOZANO M.</t>
  </si>
  <si>
    <t>CONSORCIO GIRALDO ASOCIADOS</t>
  </si>
  <si>
    <t>JOSÉ ALBER GIRALDO HENAO</t>
  </si>
  <si>
    <t>HÉCTOR JAIME GIRALDO JARAMILLO</t>
  </si>
  <si>
    <t>BROKA CONSTRUCCIONES E INTERVENTORIAS S.A.S</t>
  </si>
  <si>
    <t>HERNAN JULIO BARRIOS CASTILLO</t>
  </si>
  <si>
    <t>MAURICIO ANTONIO CORTES REINA</t>
  </si>
  <si>
    <t>JORGE HERNAN GUTIERREZ RIVERA</t>
  </si>
  <si>
    <t>GV GARCÍA VILLA INGENIEROS S.A.S.</t>
  </si>
  <si>
    <t>OTTO HARRY GARCÍA ZAMUDIO</t>
  </si>
  <si>
    <t>CONSORCIO MILGUI</t>
  </si>
  <si>
    <t>MILTON RICARDO HERRERA POSADA</t>
  </si>
  <si>
    <t>GUILLERMO BURGOS GRILLO</t>
  </si>
  <si>
    <t>CONSORCIO BULEVAR MANIZALES</t>
  </si>
  <si>
    <t>JAVIER MUÑOZ JARAMILLO</t>
  </si>
  <si>
    <t xml:space="preserve"> RICARDO ALBERTO GOMEZ C</t>
  </si>
  <si>
    <t>JOSE GILBERTO CRIOLLO CALDERON</t>
  </si>
  <si>
    <t>CONSORCIO BULEVAR RG</t>
  </si>
  <si>
    <t>MARIA AMERICA GARCIA PRIETO</t>
  </si>
  <si>
    <t>NESTOR RAMIREZ CUARTAS</t>
  </si>
  <si>
    <t>CONSORCIO SANTA MARTA 21</t>
  </si>
  <si>
    <t>JULIAN ANDRES SANTANA LEON</t>
  </si>
  <si>
    <t>PAVIMENTOS TECNICOS Y CIA LTDA</t>
  </si>
  <si>
    <t>AREAS CIVILES Y CONSTRUCCIONES LTDA</t>
  </si>
  <si>
    <t>ALFONSO PARRA DE LOS RIOS</t>
  </si>
  <si>
    <t>CONSORCIO CALDAS</t>
  </si>
  <si>
    <t>DIANASTEFANÍAPARRABOHÓRQUEZ</t>
  </si>
  <si>
    <t>ALDAVA INGENIERÍA S.A.S.</t>
  </si>
  <si>
    <t>CASIMIRO RODRIGUEZ CHINCHIA</t>
  </si>
  <si>
    <t>CONSORCIO BULEVAR CONDICO</t>
  </si>
  <si>
    <t>JORGE ANDRÉS GIRALDO GARCÉS</t>
  </si>
  <si>
    <t>TODICO S.A.S</t>
  </si>
  <si>
    <t>CONMEZCLAS S.A</t>
  </si>
  <si>
    <t>OBRAS Y PROYECTOS MJ SAS</t>
  </si>
  <si>
    <t>LUIS FELIPE RUIZ PIEDRAHITA</t>
  </si>
  <si>
    <t>CONCRECIVIL S.A.</t>
  </si>
  <si>
    <t>IVAN DARIO ORTIZ HINCAPIE</t>
  </si>
  <si>
    <t>IES INGENIEROS S A S</t>
  </si>
  <si>
    <t>OSCAR RENAN VELASQUEZ VIYOGA</t>
  </si>
  <si>
    <t>x</t>
  </si>
  <si>
    <t>CONSORCIO IPC MANIZALES 2021</t>
  </si>
  <si>
    <t>YELMAN YOHANI HERNANDEZ ROJAS</t>
  </si>
  <si>
    <t>INGPROCIVILES SAS</t>
  </si>
  <si>
    <t>HR INGENIERÍA SAS</t>
  </si>
  <si>
    <t>JUAN CARLOS BRICEÑO CHAVES</t>
  </si>
  <si>
    <t>CONSORCIO RJ8 2</t>
  </si>
  <si>
    <t>CARLOS FERNANADO JAIMES OCHOA</t>
  </si>
  <si>
    <t>R3 CONSTRUCTORES Y CONSULTORES SAS</t>
  </si>
  <si>
    <t>GRUPO J8 SAS</t>
  </si>
  <si>
    <t>CONSORCIO LA LEYENDA</t>
  </si>
  <si>
    <t>AQUILINO ALFONSO MURGAS CASTANEDA</t>
  </si>
  <si>
    <t>MURGAS &amp; MURGAS ASOCIADOS SAS</t>
  </si>
  <si>
    <t>BORNACELLI Y ASOCIADOS SAS</t>
  </si>
  <si>
    <t>CONSORCIO OBRAS MYRLA</t>
  </si>
  <si>
    <t>CESAR AUGUSTO CAMARGO CAMARGO</t>
  </si>
  <si>
    <t>LUIS ALBERTO CARVAJAL ZULUAGA</t>
  </si>
  <si>
    <t>MEDINA &amp; RIVERA INGENIEROS ASOCIADOS SOCIEDAD POR ACCIONES SIMPLIFICADA</t>
  </si>
  <si>
    <t>JORGE JULIO CARMONA GIRALDO</t>
  </si>
  <si>
    <t>CONSORCIO MANIZALES AI</t>
  </si>
  <si>
    <t>LUIS ALBERTO VILLARREAL YANET</t>
  </si>
  <si>
    <t>INVIBA S.A.S</t>
  </si>
  <si>
    <t>ALVARO RAMON MENDOZA IGLESIAS</t>
  </si>
  <si>
    <t>CONSORCIO LMDARLEV</t>
  </si>
  <si>
    <t>DANIEL HORACIO LESMES OSORIO</t>
  </si>
  <si>
    <t>ANDRES MARIN MARMOLEJO</t>
  </si>
  <si>
    <t>CONSULTORIA Y CONSTRUCCIONES DARLEV S.A.S.</t>
  </si>
  <si>
    <t>CONSORCIO TER-NE</t>
  </si>
  <si>
    <t>ELBER ZAPATA MAYA</t>
  </si>
  <si>
    <t>HUGO EVER ERASO CARDENAS</t>
  </si>
  <si>
    <t>CONSORCIO OBRAS MANIZALES - GN</t>
  </si>
  <si>
    <t>CARLOS ALBERTO GARCIA ALZATE</t>
  </si>
  <si>
    <t>ALVARO HERNANDO NARANJO OLAYA</t>
  </si>
  <si>
    <t>CONSORCIO CARRETERAS DE COLOMBIA MANIZALES</t>
  </si>
  <si>
    <t>JUAN SEBASTIAN MORALES CARDONA</t>
  </si>
  <si>
    <t>AYM CONSTRUCOL SAS</t>
  </si>
  <si>
    <t>GUILLERMO LEON ACERO</t>
  </si>
  <si>
    <t>CONSORCIO AZIMUT INGENIEROS 2021</t>
  </si>
  <si>
    <t>REINALDO GARCÍA CAMPIÑO</t>
  </si>
  <si>
    <t>CONSTRUCCIONES AZIMUT
S.A.S.</t>
  </si>
  <si>
    <t>A.S.S CONSTRUCTORA SAS</t>
  </si>
  <si>
    <t>JOSE JOEL FRANCO</t>
  </si>
  <si>
    <t>INCIVILES ASOCIADOS S.A.S</t>
  </si>
  <si>
    <t>GERMAN ANDRES DUARTE ROA</t>
  </si>
  <si>
    <t>CONSORCIO MANIZALES-2021</t>
  </si>
  <si>
    <t>MIGUEL ANDRÉS VALDERRAMA MEDINA</t>
  </si>
  <si>
    <t>CONDISCON S.A.S CONSULTORÍA DISEÑO Y CONSTRUCCIÓN SAS</t>
  </si>
  <si>
    <t>APIA PROYECTOS Y SOLUCIONES SAS</t>
  </si>
  <si>
    <t>LUIS EDUARDO ARIAS CIFUENTES</t>
  </si>
  <si>
    <t>LIZETTE CHARLOT GARCIA GONZALEZ</t>
  </si>
  <si>
    <t>CARLOS ALBERTO ROJAS PINEDA</t>
  </si>
  <si>
    <t>CLAUDIA PILAR CALDERÒN ACUÑA</t>
  </si>
  <si>
    <t>CAMPO ELIAS ALOMIA</t>
  </si>
  <si>
    <t>CONSORCIO ESPACIO PUBLICO</t>
  </si>
  <si>
    <t>JAIME ANDRES CARMONA SUAREZ</t>
  </si>
  <si>
    <t>CONSTRUCCIONES Y OBRAS DE INGENIERIA SAS</t>
  </si>
  <si>
    <t>CONSTRUYENDO PORVENIR SAS</t>
  </si>
  <si>
    <t>IRMA SERNA LONDOÑO</t>
  </si>
  <si>
    <t>CONSORCIO 2R VIAL</t>
  </si>
  <si>
    <t>MANUEL RICARDO VELASQUEZ</t>
  </si>
  <si>
    <t>INGENIEROS CONSTRUCTORES SIGNA SAS</t>
  </si>
  <si>
    <t>CENIT INGENIERIA Y GEOLOGIA SAS</t>
  </si>
  <si>
    <t>JAIRO IVAN CASTILLO CASTILLO</t>
  </si>
  <si>
    <t>CONSORCIO OBRAR GO</t>
  </si>
  <si>
    <t>JOSE DOMINGO GAITAN NAVARRETE</t>
  </si>
  <si>
    <t>OSPINA INGENIEROS SAS</t>
  </si>
  <si>
    <t>CONSORCIO BULEVAR ANDISIMARQ</t>
  </si>
  <si>
    <t>EMILIO ARENAS ROMERO</t>
  </si>
  <si>
    <t>SIMARQ SAS</t>
  </si>
  <si>
    <t>SOLUCIONES DE INGENIERIA, MOVILIDAD Y ARQUITECTURA S.A.S</t>
  </si>
  <si>
    <t>CONSTRUCTORA VMJ S.A.S</t>
  </si>
  <si>
    <t>LUIS CARLOS SANCHEZ JIMENEZ</t>
  </si>
  <si>
    <t>CONSORCIO LA ENEA S&amp;C</t>
  </si>
  <si>
    <t>JAIRO ENRIQUE RINCÓN VELANDIA</t>
  </si>
  <si>
    <t>SOLUCIONES INTEGRALES DE DISEÑO Y CONSTRUCCION DE OBRAS CIVILES SAS (SINCOC)</t>
  </si>
  <si>
    <t>CALING LIMITADA</t>
  </si>
  <si>
    <t>JHON ALEXANDER CARDONA PEÑARREDONDA</t>
  </si>
  <si>
    <t>CONSORCIO BULEVAR</t>
  </si>
  <si>
    <t>MANUEL FELIPE RAMIREZ BARON</t>
  </si>
  <si>
    <t>CONSTRUCCIONES RAMIREZ BARON SAS</t>
  </si>
  <si>
    <t>RECURSOS Y SEÑALIZADORES VIALES SAS</t>
  </si>
  <si>
    <t>CONSORCIO AMAYA-RESTREPO</t>
  </si>
  <si>
    <t>ALEXANDER RESTREPO AGUDELO</t>
  </si>
  <si>
    <t>EDUARDO SANTOS AMAYA
LÓPEZ</t>
  </si>
  <si>
    <t>GUSTAVO ADOLFO AGUDELO LOPEZ</t>
  </si>
  <si>
    <t>CONSORCIO ACTIVA GALLEGO 2021</t>
  </si>
  <si>
    <t>JOSE FERNANDO GALLEGO VALLEJO</t>
  </si>
  <si>
    <t>ACTIVA INGENIERIA EU</t>
  </si>
  <si>
    <t>CONSORCIO SAN JERONIMO</t>
  </si>
  <si>
    <t>JAIME ALBERTO LLANO GARCIA</t>
  </si>
  <si>
    <t>JUAN CARLOS LLANO GARCIA</t>
  </si>
  <si>
    <t>CARLOS ALBERTO ZULUAGA</t>
  </si>
  <si>
    <t>CONSORCIO BULEVAR CC 2021</t>
  </si>
  <si>
    <t>JOSUÉ YAMIL SÁNCHEZ CLAROS</t>
  </si>
  <si>
    <t>INVERCOL JZ LTDA</t>
  </si>
  <si>
    <t>CONINSAS</t>
  </si>
  <si>
    <t xml:space="preserve"> CONSORCIO AMOBLAMIENTO MANIZALES 2021
INCORET LTDA</t>
  </si>
  <si>
    <t>JORGE ELIECER CAJIGAS PINEDA</t>
  </si>
  <si>
    <t>INGENIERÍA CIIVL Y CONSULTORÍA AMBIENTAL</t>
  </si>
  <si>
    <t>AMERICANA CORP. S.A.S.</t>
  </si>
  <si>
    <t>CONSORCIO PANAMERICANA 35</t>
  </si>
  <si>
    <t>EDUIN MORENO SHETT</t>
  </si>
  <si>
    <t xml:space="preserve">MODEPCA SAS </t>
  </si>
  <si>
    <t xml:space="preserve">CADSA SAS </t>
  </si>
  <si>
    <t>CONSORCIO GALACTICO</t>
  </si>
  <si>
    <t>LUIS FERNANDO SALAMANCA RUIZ</t>
  </si>
  <si>
    <t xml:space="preserve">LUFSACIVIL S.A.S </t>
  </si>
  <si>
    <t>BOTERO INGENIERÌA S.A.S</t>
  </si>
  <si>
    <t>CONSORCIO JC</t>
  </si>
  <si>
    <t>JORGE WILLIAM GIRALDO BETANCUR</t>
  </si>
  <si>
    <t xml:space="preserve">JG INGENIERIA S.A.S. </t>
  </si>
  <si>
    <t>CONSTRUCTORA GILLI S.A.S</t>
  </si>
  <si>
    <t xml:space="preserve"> CONSORCIO SONERCONS</t>
  </si>
  <si>
    <t>Sonia Constanza Cristancho Medina</t>
  </si>
  <si>
    <t>ERCONS INGENIERIA &amp; ARQUITECTURA SAS</t>
  </si>
  <si>
    <t>OBECATL SAS</t>
  </si>
  <si>
    <t>WILLIAM COBOS MESA</t>
  </si>
  <si>
    <t>CONSORCIO SIKER</t>
  </si>
  <si>
    <t>EDWIN LEONARDO MIETO MARTINEZ</t>
  </si>
  <si>
    <t>CIDTEC S.A.S</t>
  </si>
  <si>
    <t>ENTRE OBRAS S.A.S</t>
  </si>
  <si>
    <t>COOTRAGUACAL CTA</t>
  </si>
  <si>
    <t>JORGE ERNESTO TOLOZA RONDON</t>
  </si>
  <si>
    <t>3S INGENIERÍA ESPECIALIZADA S.A.S.</t>
  </si>
  <si>
    <t>SERGIO SALDARRIAGA BOTERO</t>
  </si>
  <si>
    <t xml:space="preserve">SOFIA CASTRILLON ARCE </t>
  </si>
  <si>
    <t>BRAYCO SAS</t>
  </si>
  <si>
    <t>DORIS AMPARO BRAVO CASTRO</t>
  </si>
  <si>
    <t>ALIANZA MUNDIAL S.A.S</t>
  </si>
  <si>
    <t>JOHN JAIRO CEDIEL OSORNO</t>
  </si>
  <si>
    <t>HUMBERTO HURTADO NARIÑO</t>
  </si>
  <si>
    <t>CONSORCIO ST</t>
  </si>
  <si>
    <t>GUSTAVO SANCHEZ RIOS</t>
  </si>
  <si>
    <t>GERMAN TORRES SALGADO</t>
  </si>
  <si>
    <t>CARLOS EDUARDO HERNÁNDEZ VALENCIA</t>
  </si>
  <si>
    <t>CONSORCIO OBRAS PROJURO</t>
  </si>
  <si>
    <t>ROBERTO JARAMILLO CARDENAS</t>
  </si>
  <si>
    <t>JUAN CARLOS VASCO MAYA</t>
  </si>
  <si>
    <t xml:space="preserve">PROMOTORA ADOLFO HOYOS Y COMPANIA S.A.S. 
(PROAHYCO S.A.S.) </t>
  </si>
  <si>
    <t>CONSORCIO PEATONALES 2021</t>
  </si>
  <si>
    <t>JUAN ESTEBAN HOYOS DAVILA</t>
  </si>
  <si>
    <t xml:space="preserve">EUGENIO HOYOS S.A.S. </t>
  </si>
  <si>
    <t>EUGENIO ABAD HOYOS JIMENEZ</t>
  </si>
  <si>
    <t>CONSORCIO CALDAS 2021</t>
  </si>
  <si>
    <t>JUAN NIKOLAS SAAVEDRA SAAVEDRA</t>
  </si>
  <si>
    <t>INTERVENTORIAS Y GESTION INTERGES S.A.S</t>
  </si>
  <si>
    <t>CONSTRUCCIONES E INGENIERIAS STRUCTA S.A.S</t>
  </si>
  <si>
    <t>Disser Ingeniería S.A.S</t>
  </si>
  <si>
    <t>Andrés Emilio Nova García</t>
  </si>
  <si>
    <t>CONSORCIO VIAS DE CALDAS</t>
  </si>
  <si>
    <t>HAROLD EBERTO MUÑOZ MUÑOZ</t>
  </si>
  <si>
    <t>DIEGO REINEL FERNANDEZ ORDOÑEZ</t>
  </si>
  <si>
    <t>CONSTRUCTORA PAIS SAS</t>
  </si>
  <si>
    <t>JUAN CARLOS VELASQUEZ FORERO</t>
  </si>
  <si>
    <t xml:space="preserve"> CONSORCIO CLARA AURORA</t>
  </si>
  <si>
    <t>ANDREA CAROLINA TIGREROS SANCHEZ</t>
  </si>
  <si>
    <t>CIVIL CONSTRUCTOR S.A.S</t>
  </si>
  <si>
    <t>EMUNAH S.A.S</t>
  </si>
  <si>
    <t>CONSORCIO VIALES BULEVAR</t>
  </si>
  <si>
    <t>YOVANI ALBINO BUITRAGO VASCO</t>
  </si>
  <si>
    <t>JOHNNY HERNANDEZ GAVIRIA</t>
  </si>
  <si>
    <t>JOSE LUIS RESTREPO GARCIA</t>
  </si>
  <si>
    <t>CONSORCIO INGEOBRA</t>
  </si>
  <si>
    <t>Juan Carlos Ledesma Gutierrez</t>
  </si>
  <si>
    <t>Juan Carlos Ledesma Gutiérrez</t>
  </si>
  <si>
    <t>Luis Alberto Beltrán Becerra</t>
  </si>
  <si>
    <t xml:space="preserve">INGECAR S.A. </t>
  </si>
  <si>
    <t>CONSORCIO VIAS MANIZALES 2021</t>
  </si>
  <si>
    <t>ISDUAR HUMBERTO PAEZ RAMOS</t>
  </si>
  <si>
    <t xml:space="preserve">NYS CONSTRUCOL SAS </t>
  </si>
  <si>
    <t xml:space="preserve">CONSORCIO ESPACIOS ENEA AC </t>
  </si>
  <si>
    <t>CESAR LUIS GONZALEZ JIMENEZ</t>
  </si>
  <si>
    <t>ASOCIACION DE MUNICIPIOS DE LOS 
DEPARTAMENTOS DE CORDOBA Y 
SUCRE – ASODECORS</t>
  </si>
  <si>
    <t xml:space="preserve"> CONSORCIO ESPACIO PUBLICO 402</t>
  </si>
  <si>
    <t>Adriana Cristina González Cardona</t>
  </si>
  <si>
    <t>WCC GROUP S.A.S.</t>
  </si>
  <si>
    <t>CONSTRUCCIONES E INGENIERIA V&amp;G S.A.S.</t>
  </si>
  <si>
    <t>YEZITD CORNEJO OCHOA</t>
  </si>
  <si>
    <t>CONSORCIO HH1</t>
  </si>
  <si>
    <t>HENRY ACERO ROMERO</t>
  </si>
  <si>
    <t>ORGANIZACIÓN HAR SAS</t>
  </si>
  <si>
    <t>CONSORCIO IG VIAL</t>
  </si>
  <si>
    <t>Alexander Patiño Torres</t>
  </si>
  <si>
    <t xml:space="preserve">Incivilpro SAS </t>
  </si>
  <si>
    <t xml:space="preserve">Apolinar Franco Giraldo </t>
  </si>
  <si>
    <t>HUGO ALBERTO ARIAS DUQUE</t>
  </si>
  <si>
    <t>CONSORCIO CONSTRUCTURA CUCUTA S.A</t>
  </si>
  <si>
    <t>GERMAN ALBERTO BERBESI BARROSO</t>
  </si>
  <si>
    <t>CONSORCIO ENEA</t>
  </si>
  <si>
    <t>JENNIFER LLANO MORALES</t>
  </si>
  <si>
    <t>FERNANDO ARTURO ANGEL PELAEZ</t>
  </si>
  <si>
    <t>FRANCISCO JAVIER VINASCO VERGARA</t>
  </si>
  <si>
    <t>ANDRES HERNAN QUINCHANEGUA PINEDA</t>
  </si>
  <si>
    <t xml:space="preserve">REDEX SAS </t>
  </si>
  <si>
    <t>COELCI SAS</t>
  </si>
  <si>
    <t xml:space="preserve">OL INGENIERÍA DE CONSTRUCCIÓN S.A.S </t>
  </si>
  <si>
    <t>SERGIO ANDRÉS PALACIO VELÁSQUEZ</t>
  </si>
  <si>
    <t>CONSORCIO ZUME ALCALDIA</t>
  </si>
  <si>
    <t>Zume Ingeniería</t>
  </si>
  <si>
    <t>Jose Fernando Zuluaga Duque</t>
  </si>
  <si>
    <t>CONSORCIO CONSTRUCCIONES 2021</t>
  </si>
  <si>
    <t>José Rodrigo Melo Peña</t>
  </si>
  <si>
    <t>MAGNA CONSTRUCCIONES S.A.S.</t>
  </si>
  <si>
    <t>CARLOS JULIO RIVERA CORREAL</t>
  </si>
  <si>
    <t>CONSORCIO URBANO R&amp;R</t>
  </si>
  <si>
    <t>MAURICIO GARCIA RENDON</t>
  </si>
  <si>
    <t xml:space="preserve">RHINO INFRASTRUCTURE S.A.S </t>
  </si>
  <si>
    <t xml:space="preserve">RENOSTER S.A.S </t>
  </si>
  <si>
    <t>ISAIAS VARGAS GONZALEZ</t>
  </si>
  <si>
    <t>RIBAYCO SAS</t>
  </si>
  <si>
    <t>RICARDO BAEZ GARCIA</t>
  </si>
  <si>
    <t>CONSORCIO CUMANDAY 2021</t>
  </si>
  <si>
    <t>YURI MILENA LLANOS VALDES</t>
  </si>
  <si>
    <t>JPL SERVICIOS SAS</t>
  </si>
  <si>
    <t>RONALD ALEXIS GONZÁLEZ MARTINEZ</t>
  </si>
  <si>
    <t>CONSORCIO CRISTO</t>
  </si>
  <si>
    <t>CONSTRUSOCIAL SAS</t>
  </si>
  <si>
    <t>PROINGE SAS</t>
  </si>
  <si>
    <t>OBRACOL SAS CONSTRUCTORA</t>
  </si>
  <si>
    <t>PEDRO ALDEMAR MORENO LOMBANA</t>
  </si>
  <si>
    <t>CONSORCIO DIAR</t>
  </si>
  <si>
    <t xml:space="preserve">ARINKO INGENIERIA S.A.S. </t>
  </si>
  <si>
    <t>MANUEL ALEJANDRO MANZANO DIAZ</t>
  </si>
  <si>
    <t>CARLOS ALBERTO CEBALLOS CIFUENTES</t>
  </si>
  <si>
    <t>CARLOS ALBERTO MATEUS ZULUAGA</t>
  </si>
  <si>
    <t xml:space="preserve"> CONSORCIO GL 2021</t>
  </si>
  <si>
    <t>WENTZER MAURICIO LEON TORRES</t>
  </si>
  <si>
    <t>JAIME ALBERTO GALAN VILLAMIZAR</t>
  </si>
  <si>
    <t>UNIÓN TEMPORAL MANIZALES BP</t>
  </si>
  <si>
    <t>OSCAR MAURICIO BUTRON GELVEZ</t>
  </si>
  <si>
    <t>BUILDING S.A.S</t>
  </si>
  <si>
    <t>PAVIGAS S.A.S</t>
  </si>
  <si>
    <t>CONSORCIO OS</t>
  </si>
  <si>
    <t>JHON JAIRO SANDOVAL GALINDO</t>
  </si>
  <si>
    <t>JOSE ISAIS OSPINA SANCHEZ</t>
  </si>
  <si>
    <t>JEMAG INGENIERIA SAS</t>
  </si>
  <si>
    <t>LUZ MARY CASTAÑO GONZALEZ|</t>
  </si>
  <si>
    <t>CONSORCIO IM ENEA</t>
  </si>
  <si>
    <t>MARIO ALBERTO GIRALDO DIAZ</t>
  </si>
  <si>
    <t>ANDREA ISABEL CAMELO VASQUEZ</t>
  </si>
  <si>
    <t>CONSORCIO GIGA</t>
  </si>
  <si>
    <t>JOHN JAIRO GIRALDO SALAZAR</t>
  </si>
  <si>
    <t>JOHNNY ANDRES GAITAN NARANJO</t>
  </si>
  <si>
    <t>WORLDTEK SAS</t>
  </si>
  <si>
    <t>ALEJANDRO TORO MONTOYA</t>
  </si>
  <si>
    <t>GILDARDO OCAMPO MONTES</t>
  </si>
  <si>
    <t>CONSORCIO OMA MANIZALES</t>
  </si>
  <si>
    <t>GUSTAVO ADOLFO VALLEJO OLMOS</t>
  </si>
  <si>
    <t>CONSTRUCTORA OLIMPO S.A.S</t>
  </si>
  <si>
    <t>MALAMO INGENIERIA S.A.S</t>
  </si>
  <si>
    <t>ICODIN S.A.S</t>
  </si>
  <si>
    <t>FAUSTO ALONSO BEDOYA GRAJALES</t>
  </si>
  <si>
    <t>CONSORCIO GAMMA.</t>
  </si>
  <si>
    <t>PABLO FELIPE ARAQUE GÓMEZ</t>
  </si>
  <si>
    <t>CONSTRURENTAR S.A.S</t>
  </si>
  <si>
    <t>ANFER INGENIERIA SAS</t>
  </si>
  <si>
    <t>CONSORCIO MEZA</t>
  </si>
  <si>
    <t>LUIS ALBERTO MEZA GALEANO</t>
  </si>
  <si>
    <t>VALENTINA MEZA BOTERO</t>
  </si>
  <si>
    <t>CARTA PRESENTACIÓN</t>
  </si>
  <si>
    <t>CONFORMACIÓN CONSORCIAL</t>
  </si>
  <si>
    <t>CERTIFICADO DE EXISTENCIA Y REPRESENTACIÓN LEGAL</t>
  </si>
  <si>
    <t>CERTIFICADO DE INSCRIPCIÓN EN EL REGISTRO UNICO DE PROPONENTES (RUP)</t>
  </si>
  <si>
    <t>GARANTIA DE SERIEDAD DE LA OFERTA</t>
  </si>
  <si>
    <t>OTROS DOCUMENTOS</t>
  </si>
  <si>
    <t>HABIL / NO HABIL / SUBSANAR</t>
  </si>
  <si>
    <t>OBSERVACIONES</t>
  </si>
  <si>
    <t>PRESENTA</t>
  </si>
  <si>
    <t>INGENIERO QUE AVALA LA PROPUESTA
(Nombre)
Si es el mismo representante legal, repetir nombre</t>
  </si>
  <si>
    <t>MATRICULA PROFESIONAL
(No. de la Tarjeta)</t>
  </si>
  <si>
    <t>CERTIFICADO
(Presenta/no presenta)</t>
  </si>
  <si>
    <t>VIGENCIA CERTIFICADO
(Fecha Expedición)</t>
  </si>
  <si>
    <t>PRESENTA (SI/NO)</t>
  </si>
  <si>
    <t>TIPO (C/UT/I)</t>
  </si>
  <si>
    <t>DURACION
(CUMPLE / NO CUMPLE)</t>
  </si>
  <si>
    <t>NOMBRE</t>
  </si>
  <si>
    <t>% PARTICIPACIÓN</t>
  </si>
  <si>
    <t>FECHA DE EXPEDICIÓN</t>
  </si>
  <si>
    <t>DOMICILIO
(Ciudad)</t>
  </si>
  <si>
    <t>OBJETO SOCIAL</t>
  </si>
  <si>
    <t>DURACIÓN DE LA SOCIEDAD</t>
  </si>
  <si>
    <t>LIMITACIONES AL REPRESENTANTE LEGAL</t>
  </si>
  <si>
    <t>AUTORIZACIÓN DEL ORGANO SOCIAL</t>
  </si>
  <si>
    <t>FECHA DE EXPEDICIÓN
(dd/mm/aaaa)</t>
  </si>
  <si>
    <t>SANCIONES CONSIGNADAS EN EL RUP</t>
  </si>
  <si>
    <t>RENOVADO</t>
  </si>
  <si>
    <t>FIRMEZA RUP</t>
  </si>
  <si>
    <t>FORMATO A FAVOR DE ENTIDADES ESTATALES</t>
  </si>
  <si>
    <t>TOMADOR</t>
  </si>
  <si>
    <t>VIGENCIA
(HASTA)
(DD/MM/AAAA)</t>
  </si>
  <si>
    <t>VALOR
($)</t>
  </si>
  <si>
    <t>BENEFICIARIO GOBERNACIÓN</t>
  </si>
  <si>
    <t>CERTIFICADO DE ANTECEDENTES FISCALES DE LA CONTRALORIA GENERAL DE LA REPUBLICA</t>
  </si>
  <si>
    <t>CERTIFICADO DE ANTECEDENTES DISCIPLINARIOS DE LA PROCURADURIA GENERAL DE LA NACION</t>
  </si>
  <si>
    <t>CERTIFICADO DE ANTECEDENTES JUDICIALES</t>
  </si>
  <si>
    <t>CERTIFICADO DE MEDIDAS CORRECTIVAS</t>
  </si>
  <si>
    <t>CERTIFICACIÓN DE PAGOS DE SEGURIDAD SOCIAL Y APORTES PARAFISCALES</t>
  </si>
  <si>
    <t>PACTO DE TRASPARENCIA</t>
  </si>
  <si>
    <t>CEDULA PROPONENTE</t>
  </si>
  <si>
    <t>TARJETA PROFESIONAL</t>
  </si>
  <si>
    <t>COPNIA</t>
  </si>
  <si>
    <t>COPIA TARJETA PROFESIONAL CONTADOR O REVISOR FISCAL</t>
  </si>
  <si>
    <t>ANTECEDENTES DISCIPLINARIOS JCC</t>
  </si>
  <si>
    <t>CRHISTIAN COLLAZOS SANDOVAL</t>
  </si>
  <si>
    <t>IVAN ECHEVERRY OSORIO</t>
  </si>
  <si>
    <t>DYNAMICS CONSTRUCCIONES SAS</t>
  </si>
  <si>
    <t>CONSTRUCTORES E INGENIEROS UNIDOS SAS</t>
  </si>
  <si>
    <t>GRUPO QUIMBAYA SAS</t>
  </si>
  <si>
    <t>FABIAN VIVI MORALES</t>
  </si>
  <si>
    <t>CDC PRO SAS</t>
  </si>
  <si>
    <t>AC2R INGENIERIA Y PROYECTOS SAS</t>
  </si>
  <si>
    <t>INGECAR SA</t>
  </si>
  <si>
    <t>LUIS ALBERTO BELTRAN BECERRA</t>
  </si>
  <si>
    <t>HERNAN ROPERO ALZATE</t>
  </si>
  <si>
    <t>LUIS GUILERMO CARDENAS SANDOVAL</t>
  </si>
  <si>
    <t>INCIVILPRO SAS</t>
  </si>
  <si>
    <t>ECON INGENIERIA SAS</t>
  </si>
  <si>
    <t>R&amp;J INGENIERIA SAS</t>
  </si>
  <si>
    <t>MIGUEL ROBLES SAS</t>
  </si>
  <si>
    <t xml:space="preserve">ANDREA ISABEL CAMELO VASQUEZ </t>
  </si>
  <si>
    <t xml:space="preserve">SOLIDEZ E INGENIERIA </t>
  </si>
  <si>
    <t>JOSE EDMUNDO ROSERO ORTIZ</t>
  </si>
  <si>
    <t>JD PROYECTOS E INGENIERIA SAS</t>
  </si>
  <si>
    <t>JAVIER EDUARDO CORAL ROSERO</t>
  </si>
  <si>
    <t>PROTECO INGENIERIA SAS</t>
  </si>
  <si>
    <t>ICPT CONSTRUCCIÒN SAS</t>
  </si>
  <si>
    <t>GASVIAL GV SAS</t>
  </si>
  <si>
    <t>ZEAR INGENIERIA SAS</t>
  </si>
  <si>
    <t>PEDRO HERNANDO ESCUCHA BARRAGAN</t>
  </si>
  <si>
    <t>PE &amp; H PROYECTOS - CONSTRUCCIONES - INGENIERIA &amp; MINERIA SAS</t>
  </si>
  <si>
    <t>INCA SAS</t>
  </si>
  <si>
    <t>INFRAESTRUCTURA Y VIAS SAS</t>
  </si>
  <si>
    <t>PROMAQCO SAS</t>
  </si>
  <si>
    <t>EMPROYCON SAS</t>
  </si>
  <si>
    <t>SYG SAS</t>
  </si>
  <si>
    <t>DAMACA INGENIERIA SAS</t>
  </si>
  <si>
    <t>CESAR AUGUSTO TABARES RAMIREZ</t>
  </si>
  <si>
    <t>INGECL CONSTRUCCIONES SAS</t>
  </si>
  <si>
    <t>INCIVIAS SAS</t>
  </si>
  <si>
    <t xml:space="preserve">PHVA CONSTRUCTORES SAS </t>
  </si>
  <si>
    <t>3G INGENIERIA AVANZADA SAS</t>
  </si>
  <si>
    <t>LILIANA GOMEZ CANO</t>
  </si>
  <si>
    <t>HUGO RODOLFO MEJIA MONTES</t>
  </si>
  <si>
    <t>DEIVIS ANTONIO PEREZ SERPA</t>
  </si>
  <si>
    <t>ABELARDO JULIO PEREZ SERPA</t>
  </si>
  <si>
    <t>GCS CONSTRUCTORES SAS</t>
  </si>
  <si>
    <t>GONZALO CENTENO CENTENO</t>
  </si>
  <si>
    <t>WILSON EFREN
SALAZAR WILCHES</t>
  </si>
  <si>
    <t>EDBIN GUILLERMO
ÁVILA FONSECA</t>
  </si>
  <si>
    <t>WES
CONSTRUCCIONES
SAS</t>
  </si>
  <si>
    <t>CONSTRUCTORA INGEVISA SAS</t>
  </si>
  <si>
    <t>EPSILON INGENIERIA Y DESARROLLO SAS</t>
  </si>
  <si>
    <t>V&amp;M INGENIERIA SAS</t>
  </si>
  <si>
    <t>CONTECOR S.A.S</t>
  </si>
  <si>
    <t>J.R. FONSECA
INGENIERIA S.A.S.</t>
  </si>
  <si>
    <t>ALVARO JARAMILLO SIERRA</t>
  </si>
  <si>
    <t>JHOANY ALEXANDER TOBON MUÑOZ</t>
  </si>
  <si>
    <t>ADRIANA CADENA MUÑOZ</t>
  </si>
  <si>
    <t>JHON KEVIN DAZA ARIAS</t>
  </si>
  <si>
    <t>INACON SAS</t>
  </si>
  <si>
    <t>EVERTH QUINTERO PINEDA</t>
  </si>
  <si>
    <t>CONSTRUCTORA CIVILCOL</t>
  </si>
  <si>
    <t>PROCIVIN SAS</t>
  </si>
  <si>
    <t>PRONACON SAS</t>
  </si>
  <si>
    <t>CONECTA INGENIERIA SAS</t>
  </si>
  <si>
    <t>VIMOS CONSTRUCCIONES SAS</t>
  </si>
  <si>
    <t>PROYECTOS Y DESARROLLO DE COLOMBIA SAS</t>
  </si>
  <si>
    <t>JULIAN ANDRES GIRALDO GALVIS</t>
  </si>
  <si>
    <t>RHINO INFRAESTRUCTURA SAS</t>
  </si>
  <si>
    <t>RENOSTER SAS</t>
  </si>
  <si>
    <t>NIÑO CAINA CONSTRUCCIONES SA</t>
  </si>
  <si>
    <t>FREDY GIOVANNI NIÑO SUESCA</t>
  </si>
  <si>
    <t>CARLOS ALFONSO LOPEZ PEÑA</t>
  </si>
  <si>
    <t>GTS CONSTRUCCIONES SAS</t>
  </si>
  <si>
    <t>RAFAEL GUILLERMO NUÑEZ EMILIANI</t>
  </si>
  <si>
    <t>JUAN JOSE DE JESUS BAUTISTA CARDUSS</t>
  </si>
  <si>
    <t>RAFAEL ANTONIO ROBAYO CASALLAS</t>
  </si>
  <si>
    <t>AARCON SAS</t>
  </si>
  <si>
    <t>RUBEN DARIO AGUDELO MACHADO</t>
  </si>
  <si>
    <t xml:space="preserve">EMPRESA CONTRATISTA DE SERVICIOS DE INGENIERIA SAS </t>
  </si>
  <si>
    <t>MARTIN ERNESTO RIASCOS CAIPE</t>
  </si>
  <si>
    <t>INFRAESTRUCTURA CAR Y CIA SAS</t>
  </si>
  <si>
    <t>ALIANZA MUNDIAL SAS</t>
  </si>
  <si>
    <t>LUIS DANIEL LOZANO</t>
  </si>
  <si>
    <t>PEDRO JUAN NAVARRO RODRIGUEZ</t>
  </si>
  <si>
    <t>REDEX SAS</t>
  </si>
  <si>
    <t>ZUME INGENIERIA SAS</t>
  </si>
  <si>
    <t>JOSE FERNANDO ZULUAGA DUQUE</t>
  </si>
  <si>
    <t>INGEPROCC SAS</t>
  </si>
  <si>
    <t>PROCIVING  SAS</t>
  </si>
  <si>
    <t>EMPRESA DE PROYECTISTAS Y CONSTRUCTORES SAS</t>
  </si>
  <si>
    <t>BHR CONSTRUCTORES SAS</t>
  </si>
  <si>
    <t>PAVIOBRAS SAS</t>
  </si>
  <si>
    <t>AURELIO GUTIERREZ
CASTILLO</t>
  </si>
  <si>
    <t>AG3 INGENIERIA
SAS</t>
  </si>
  <si>
    <t>JAIME ALBERTO
GALAN VILLAMIZAR</t>
  </si>
  <si>
    <t>HUMBERTO
HURTADO NARIÑO</t>
  </si>
  <si>
    <t>TOTAL PHI SAS</t>
  </si>
  <si>
    <t>SILVIA GRACE BLANDON CORTES</t>
  </si>
  <si>
    <t>WILSON YUBER BLANDON CORTES</t>
  </si>
  <si>
    <t>DESARROLLADORA DE PROYECTOS ROCAFUERTE S.A.S</t>
  </si>
  <si>
    <t>MANUEL DE JESÚS DURANGO HERNANDEZ</t>
  </si>
  <si>
    <t>CAYBE SOLUCIONES EN CONSTRUCCION Y MAQUINARIA SAS.</t>
  </si>
  <si>
    <t>CALDERON INGENIEROS S.A.</t>
  </si>
  <si>
    <t>DICCO SAS</t>
  </si>
  <si>
    <t>VERDE DC S.A.</t>
  </si>
  <si>
    <t>SOLINGTEC S.A.S.</t>
  </si>
  <si>
    <t>ALFREDO ORTEGON PULIDO</t>
  </si>
  <si>
    <t>JUAN CARLOS RICO INFANTE</t>
  </si>
  <si>
    <t>VINCON S.A.S</t>
  </si>
  <si>
    <t>JOHN ALEXANDER GARCIA GIRALDO</t>
  </si>
  <si>
    <t>JUAN EDUARDO POLIANÍA LUGO</t>
  </si>
  <si>
    <t>CATALINA CALDERON ESPINOSA</t>
  </si>
  <si>
    <t>WENTZER MAURICO LEON TORRES</t>
  </si>
  <si>
    <t>JOHN ESNEIDR CARDONA G</t>
  </si>
  <si>
    <t>CLAUDIA PILAR CALDERON A</t>
  </si>
  <si>
    <t>ARIEL SERRANO GONZALEZ</t>
  </si>
  <si>
    <t>OSVALDO RUIZ CUELLAR</t>
  </si>
  <si>
    <t>MH INGENIERIA &amp; CONSTRUCCION S.A.S</t>
  </si>
  <si>
    <t>INGEVEC S.A.S</t>
  </si>
  <si>
    <t>GRUPO EMPRESARIAL PROYECTAR INGENIERIA S.A.S.</t>
  </si>
  <si>
    <t>PROCOM INGENIERIA S.A.S</t>
  </si>
  <si>
    <t>L &amp; M BULDINGS S.A.S</t>
  </si>
  <si>
    <t>JUAN CARLOS SANCHEZ G</t>
  </si>
  <si>
    <t>CONSTRUCTORA SAAVAR S.A.S</t>
  </si>
  <si>
    <t>DISTRICONS LTDA.</t>
  </si>
  <si>
    <t>IP INVERSIONES Y PROYECTOS S.A.S.</t>
  </si>
  <si>
    <t>MACROVIL S.A.S.</t>
  </si>
  <si>
    <t>Génesis Estructuras S.A.S.</t>
  </si>
  <si>
    <t>Entre Obras S.A.S.</t>
  </si>
  <si>
    <t>GUILLERMO LEONACERO CASTELLANOS</t>
  </si>
  <si>
    <t>NATHALIA ACERO</t>
  </si>
  <si>
    <t>INGEPLAQ S.A.S</t>
  </si>
  <si>
    <t>CONSTRUCTORA VMJ LTDA</t>
  </si>
  <si>
    <t>COINSO SAS</t>
  </si>
  <si>
    <t>JAMES ALBERTO OROZCO MARIN</t>
  </si>
  <si>
    <t>ERNESTO URREA GIRALDO</t>
  </si>
  <si>
    <t>S&amp;S INGENIERIA CIVIL SAS</t>
  </si>
  <si>
    <t>AYO GORKHALI INVESTMENTS SAS – ZAGINT SAS</t>
  </si>
  <si>
    <t>OSN CONSTRUCCIONES SAS</t>
  </si>
  <si>
    <t>NESTOR BAUDILIO CARDENAS BERMUDEZ</t>
  </si>
  <si>
    <t>B&amp;N INGENIERIA Y SERVICIOS SAS</t>
  </si>
  <si>
    <t>INCITECO S.A.S.</t>
  </si>
  <si>
    <t>CARLOS ANDRES MASSO VALENCIA</t>
  </si>
  <si>
    <t>Nelson Idárraga Sánchez</t>
  </si>
  <si>
    <t>Nelson Andrés Idárraga Vanegas</t>
  </si>
  <si>
    <t>PROCYTEC S.A.S.</t>
  </si>
  <si>
    <t>WILSON CASTAÑEDA BEDOYA</t>
  </si>
  <si>
    <t>Mauricio Antonio Cortes Reina</t>
  </si>
  <si>
    <t>Julian Cardona Castro</t>
  </si>
  <si>
    <t>INGENIERIA DISEÑO Y SOLUCIONES EN LA CONSTRUCCION SAS</t>
  </si>
  <si>
    <t>CONSTRUFESAMA Y JATE SAS</t>
  </si>
  <si>
    <t>CONSTRUCTORA 1A SAS</t>
  </si>
  <si>
    <t>PATRICIA HELENA MEJIA VERGEL</t>
  </si>
  <si>
    <t>PEDRO JOSE CORREDOR BECERRA</t>
  </si>
  <si>
    <t xml:space="preserve">INCORDIS SOCIEDAD POR ACCIONES SIMPLIFICADA </t>
  </si>
  <si>
    <t>FEXSA INGENIERÍA Y SERVICIOS SAS</t>
  </si>
  <si>
    <t>FARO INGENIERIA SAS</t>
  </si>
  <si>
    <t>BULLISH CONSTRUCCIONES E INGENIERIA SAS</t>
  </si>
  <si>
    <t xml:space="preserve">INGENIAR LTDA </t>
  </si>
  <si>
    <t>JUAN FELIPE GOMEZ MUÑOZ</t>
  </si>
  <si>
    <t>INNOVA PROYECTOS SAS</t>
  </si>
  <si>
    <t xml:space="preserve">GERMAN GOMEZ GONZALEZ </t>
  </si>
  <si>
    <t xml:space="preserve">ELADIO ROJAS JIMENEZ </t>
  </si>
  <si>
    <t xml:space="preserve">WILLIAM PALADINEZ CUELLAR </t>
  </si>
  <si>
    <t>EDGAR ADOLFO HOYOS GARCIA</t>
  </si>
  <si>
    <t>GEOCONSTRUCCIONES B &amp; X SAS</t>
  </si>
  <si>
    <t>ORGANIZACIÓN INTEGRAL CONSTRUCTORA COOPERATIVA SIGLA COOPEMUN</t>
  </si>
  <si>
    <t>SERVICIOS INTEGRALES EN INGENIERIA FYM SAS</t>
  </si>
  <si>
    <t xml:space="preserve">ALFONSO GOMEZ LEON </t>
  </si>
  <si>
    <t>MIGUEL ANDRES VALDERRAMA MEDINA</t>
  </si>
  <si>
    <t>CONDISCON SAS</t>
  </si>
  <si>
    <t xml:space="preserve">GERMAN VILLANUEVA CALDERON </t>
  </si>
  <si>
    <t>ZENAIDA SANTANDER BURITICA</t>
  </si>
  <si>
    <t>EDGAR ENRIQUE SALAZAR JIMENEZ</t>
  </si>
  <si>
    <t>JUAN CARLOS VALENCIA CARVAJAL</t>
  </si>
  <si>
    <t>DIEGO TAMAYO SERNA</t>
  </si>
  <si>
    <t>GABRIEL ZAPATA TABARES</t>
  </si>
  <si>
    <t>NELSON MORENO ALVAREZ</t>
  </si>
  <si>
    <t>OBRING SAS</t>
  </si>
  <si>
    <t>INVERSIONES Y CONSTRUCCIONES . DE ORIENTE SOCIEDAD LTDA</t>
  </si>
  <si>
    <t>LUIS IGNACIO CARO NlÑO</t>
  </si>
  <si>
    <t>MEDINA Y RIBERA INGENIEROS ASOCIADOS POR ACCIONES SIMPLIFICADAS</t>
  </si>
  <si>
    <t>HR INGENIERIA SAS</t>
  </si>
  <si>
    <t>DQ INVERSIONES S.A.S</t>
  </si>
  <si>
    <t>GAMA INGENIEROS ARQUITECTOS S.A.S</t>
  </si>
  <si>
    <t>FERNANDO PAEZ RESTREPO</t>
  </si>
  <si>
    <t>INCEL S.A.</t>
  </si>
  <si>
    <t>POLO INGENIERIA Y CONSTRUCCIONES S.A. - POLOINGSA</t>
  </si>
  <si>
    <t>WRUSSY INGENIEROS SAS</t>
  </si>
  <si>
    <t xml:space="preserve">Maria Paulina Sanchez G </t>
  </si>
  <si>
    <t xml:space="preserve">Gustavo Sanchez Rios </t>
  </si>
  <si>
    <t xml:space="preserve">Carlos Mario Zapata R </t>
  </si>
  <si>
    <t>MSB S.A.S</t>
  </si>
  <si>
    <t xml:space="preserve">MARCO ANTONIO POSADA HENAO </t>
  </si>
  <si>
    <t>GEINPRO SAS</t>
  </si>
  <si>
    <t>MR GROUP COL S.A.S.</t>
  </si>
  <si>
    <t>SOLUCIONES CIVILES DEL NORTE S.A.S.</t>
  </si>
  <si>
    <t xml:space="preserve">GLOBAL GROUP COL S.A.S. </t>
  </si>
  <si>
    <t>ACTIVA NGENIERIA E.U</t>
  </si>
  <si>
    <t xml:space="preserve">DECO INGENIEROS S.A.S.  </t>
  </si>
  <si>
    <t>GEODESICA INGENIERIA S.A.S</t>
  </si>
  <si>
    <t xml:space="preserve">JUAN IGNACIO PUPO GARCIA </t>
  </si>
  <si>
    <t xml:space="preserve">Benjamin Orlando Arana Osuna </t>
  </si>
  <si>
    <t xml:space="preserve">Ingeniería Alcantarillado y Acueducto SAS </t>
  </si>
  <si>
    <t xml:space="preserve">FERNANDO AUGUSTO RAMIREZ RESTREPO </t>
  </si>
  <si>
    <t xml:space="preserve">CONSTRUCCIONES RAMIREZ BARON SAS </t>
  </si>
  <si>
    <t xml:space="preserve">MAZ INTERVENTORES Y CONSULTORES S.A.S </t>
  </si>
  <si>
    <t xml:space="preserve">TITO VELASQUEZ BECERRA </t>
  </si>
  <si>
    <t>CONSULTORIA Y CONSTRUCCIONES DARLEV SAS</t>
  </si>
  <si>
    <t>PROMOTORA DE PAVIMENTOS MALAGON SAS</t>
  </si>
  <si>
    <t>FRANCO GIRALDO APOLINAR</t>
  </si>
  <si>
    <t>CFC&amp;A INGENIERIA SAS</t>
  </si>
  <si>
    <t>CESAR AUGUSTO CASTAÑO LOAIZA</t>
  </si>
  <si>
    <t>GRANDICOS S.A.S</t>
  </si>
  <si>
    <t>NELSON HERNANDO VARGAS GONZALEZ</t>
  </si>
  <si>
    <t xml:space="preserve">JESUS ENRIQUE VARGAS RODRIGUEZ </t>
  </si>
  <si>
    <t xml:space="preserve">JAIME PARRA Y CIA S.A.S. </t>
  </si>
  <si>
    <t xml:space="preserve">INTECVIAS S.A.S. </t>
  </si>
  <si>
    <t>EBM CONTRUCCIONES E INTERVENTORIAS S.A.S</t>
  </si>
  <si>
    <t>GRUPO INVERSOR G24 S.A.S</t>
  </si>
  <si>
    <t xml:space="preserve"> JORGE ALIRIO SILVA LÓPEZ</t>
  </si>
  <si>
    <t>CASTRILLÓN MANJARRÉS Y CIA S EN C</t>
  </si>
  <si>
    <t>HENRY CASTRILLÓN ARCE</t>
  </si>
  <si>
    <t>JORGE ALBERTO BOTERO CASTAÑO</t>
  </si>
  <si>
    <t>PROYECTOS Y VIAS S.A "PROVIAS"</t>
  </si>
  <si>
    <t>INGENIERÍA MONCADA GUERRERO S.A.</t>
  </si>
  <si>
    <t>ABIF INGENIEROS S.A.S</t>
  </si>
  <si>
    <t>RT ENGINEERING S.A.S.</t>
  </si>
  <si>
    <t>INGENIERIA PARA EL DESARROLLO FUTURO SAS</t>
  </si>
  <si>
    <t>CONSULTORÍA Y CONSTRUCCIÓN ESPECIALIZADA S.A.S.</t>
  </si>
  <si>
    <t>O &amp; L PROYECTOS DE INGENIERÍA S.A.S.</t>
  </si>
  <si>
    <t>ISABEL CARLINA SANTANDER BURITICÁ</t>
  </si>
  <si>
    <t>JUAN CARLOS COLLAZOS PALTA</t>
  </si>
  <si>
    <t>CIA INGENEIRIA SAS</t>
  </si>
  <si>
    <t xml:space="preserve">JOSE GUILLERMO GALÁN </t>
  </si>
  <si>
    <t>GRUCON S.A.S</t>
  </si>
  <si>
    <t>GABRIEL FERNANDO JARAMILLO MONCADA</t>
  </si>
  <si>
    <t>ISOSTATICA CONSTRUCCIONES S.A.S.</t>
  </si>
  <si>
    <t>RM INGENIEROS S.A.S.</t>
  </si>
  <si>
    <t>JOSE ALBER GIRALDO HENAO</t>
  </si>
  <si>
    <t>HECTOR JAIME GIRALDO JARAMILLO</t>
  </si>
  <si>
    <t>ASESORIA CONSULTORIA Y GESTION COLOMBIA S.A.S.</t>
  </si>
  <si>
    <t>OPEN DOOR S.A.S.</t>
  </si>
  <si>
    <t>ARIETE INGENIERIA &amp; CONSTRUCCION S.A.S</t>
  </si>
  <si>
    <t>BRACO CONSTRUCTOR S.A.S.</t>
  </si>
  <si>
    <t>INGENIEROS RECUPERADORES AMBIENTALES DE COLOMBIA SA</t>
  </si>
  <si>
    <t xml:space="preserve">CBR SOLUCIONES DE INGENIERIA SAS </t>
  </si>
  <si>
    <t>INGENIERIA Y MAQUINARIA DEL CARIBE S.A.</t>
  </si>
  <si>
    <t xml:space="preserve">INGERCONSULTA SAS </t>
  </si>
  <si>
    <t xml:space="preserve">
CARLOS FERNANDO REYES RUIZ </t>
  </si>
  <si>
    <t>O&amp;L PROYECTOS DE INGENEIRIA S.A.S</t>
  </si>
  <si>
    <t xml:space="preserve">P&amp;P INGENIERIA Y PROYECTOS SAS </t>
  </si>
  <si>
    <t xml:space="preserve">EDGAR OSWALDO PRADA QUINTANA </t>
  </si>
  <si>
    <t xml:space="preserve">PM &amp; A CONSTRUCCIONES S.A.S </t>
  </si>
  <si>
    <t>ALFONSO RAFAEL PACHECO OQUENDO</t>
  </si>
  <si>
    <t>PEDRO DIGNO NAVARRO CASTILLA</t>
  </si>
  <si>
    <t>NEPESA S.A.S</t>
  </si>
  <si>
    <t>CONSTRUTOP INGENIERIA SAS</t>
  </si>
  <si>
    <t>GERMAN VILLEGAS ESTRADA</t>
  </si>
  <si>
    <t>OBDI S.A.S</t>
  </si>
  <si>
    <t>GERMAN SALAZAR MEJIA</t>
  </si>
  <si>
    <t xml:space="preserve">WILSON JAVIER JARAMILLO HIGUERA </t>
  </si>
  <si>
    <t xml:space="preserve">RSM CIA SAS </t>
  </si>
  <si>
    <t xml:space="preserve">OPALCON SAS </t>
  </si>
  <si>
    <t xml:space="preserve">EMUNAH SAS </t>
  </si>
  <si>
    <t xml:space="preserve">ANDINA DE CONSULTORÍA Y CONSTRUCCIONES SAS </t>
  </si>
  <si>
    <t>MARIA CLARA POTES MAZUERA</t>
  </si>
  <si>
    <t>LUIS FERNANDO POTES CARO</t>
  </si>
  <si>
    <t xml:space="preserve">OBCELC SAS </t>
  </si>
  <si>
    <t xml:space="preserve">HERING S.A.S </t>
  </si>
  <si>
    <t>JAIRO ANTONIO OSSA</t>
  </si>
  <si>
    <t>BERNARDO ANCIZAR OSSA</t>
  </si>
  <si>
    <t>GYP INGENIERIA SAS</t>
  </si>
  <si>
    <t>INDECO ASOCIADOS SAS</t>
  </si>
  <si>
    <t xml:space="preserve">YOVANI ALBINO BUITRAGO VASCO </t>
  </si>
  <si>
    <t xml:space="preserve">JOSE LUIS RESTREPO GARCIA </t>
  </si>
  <si>
    <t xml:space="preserve">GUIDO REYES MEJIA </t>
  </si>
  <si>
    <t>DIEGO FERNANDO ZAMORA</t>
  </si>
  <si>
    <t>CONSTRUCCIÓN AICO LTDA</t>
  </si>
  <si>
    <t>LUIS ALFONSO NEGRETE RAMOS</t>
  </si>
  <si>
    <t>BEATRIZ HENAO CARMONA</t>
  </si>
  <si>
    <t>TÉCNICA VIAL SAS</t>
  </si>
  <si>
    <t>CI GRODCO INGENIEROS CIVILES SAS - EN REORGANIZACIÓN</t>
  </si>
  <si>
    <t xml:space="preserve">MOVITIERRA CONSTRUCCIONES S.A. </t>
  </si>
  <si>
    <t>URBAN CONSTRUCCIONES S.A.S.</t>
  </si>
  <si>
    <t>CESAR AUGUSTO VELASQUEZ TORO</t>
  </si>
  <si>
    <t>TOP INGENIERIA SAS</t>
  </si>
  <si>
    <t>ICODIN SAS</t>
  </si>
  <si>
    <t>CONSTRUCTORA &amp; FERRETERÍA LA SABANA SAS</t>
  </si>
  <si>
    <t>ACONCI CONSTRUCTORES SAS</t>
  </si>
  <si>
    <t>NICOLAS RAFAEL REDONDO MOLINA</t>
  </si>
  <si>
    <t>JAIRO LUIS SOCARRAS BONILLA</t>
  </si>
  <si>
    <t>ING CIVILES ASOCIADOS CONSTRUCCIONES SAS</t>
  </si>
  <si>
    <t>JOSÉ FERNANDO SUAREZ DUQUE</t>
  </si>
  <si>
    <t>OCTAVIO PATIÑO CARDONA</t>
  </si>
  <si>
    <t>Proponente</t>
  </si>
  <si>
    <t>Conformación consorcial</t>
  </si>
  <si>
    <t>% participación</t>
  </si>
  <si>
    <t>Informacion Financiera</t>
  </si>
  <si>
    <t>CAPACIDAD FINANCIERA</t>
  </si>
  <si>
    <t>MÓDULO 5</t>
  </si>
  <si>
    <t>CAPACIDAD ORGANIZACIONAL</t>
  </si>
  <si>
    <t>CAPACIDAD RESIDUAL DE CONTRATACIÓN</t>
  </si>
  <si>
    <t>Observaciones</t>
  </si>
  <si>
    <t>Activo Total</t>
  </si>
  <si>
    <t>Pasivo Corriente</t>
  </si>
  <si>
    <t>Pasivo Total</t>
  </si>
  <si>
    <t>Utilidad operacional</t>
  </si>
  <si>
    <t>Gastos de intereses</t>
  </si>
  <si>
    <t>CAPITAL DE TRABAJO</t>
  </si>
  <si>
    <t>LIQUIDEZ</t>
  </si>
  <si>
    <t>NIVEL DE ENDEUDAMIENTO</t>
  </si>
  <si>
    <t>RAZON DE COBERTURA DE INTERESES</t>
  </si>
  <si>
    <t>PATRIMONIO</t>
  </si>
  <si>
    <t>RENTABILIDAD SOBRE PATRIMONIO</t>
  </si>
  <si>
    <t>RENTABILIDAD SOBRE ACTIVOS</t>
  </si>
  <si>
    <t>HÁBIL</t>
  </si>
  <si>
    <t>SUBSANAR</t>
  </si>
  <si>
    <t>CONTRATANTE</t>
  </si>
  <si>
    <t>CONTRATO No.</t>
  </si>
  <si>
    <t>I, C, UT</t>
  </si>
  <si>
    <t>%
(1)</t>
  </si>
  <si>
    <t>INICIACIÓN
(DD/MM/AA)</t>
  </si>
  <si>
    <t>TERMINACIÓN
(DD/MM/AA)</t>
  </si>
  <si>
    <t>SUSPENSIÓN
(MESES)</t>
  </si>
  <si>
    <t>PLAZO DE EJECUCIÓN (MESES)
(2)</t>
  </si>
  <si>
    <t>VALOR TOTAL DEL CONTRATO INCLUIDAS SUS ADICIONES, AJUSTES Y EL IVA
(3)</t>
  </si>
  <si>
    <t>VALOR TOTAL DEL CONTRATO A CONSIDERAR COMO EXPERIENCIA
(4) = (3)*(1)</t>
  </si>
  <si>
    <t>VALOR FACTURADO ACTUALIZADO SMMLV
(VFA)</t>
  </si>
  <si>
    <t>LONGITUD DE VÍA (KM)</t>
  </si>
  <si>
    <t>PORCENTAJE MÍNIMO DE EXPERIENCIA</t>
  </si>
  <si>
    <t>Suspensión 1</t>
  </si>
  <si>
    <t>Suspensión 2</t>
  </si>
  <si>
    <t>Suspensión 3</t>
  </si>
  <si>
    <t>Suspensión 4</t>
  </si>
  <si>
    <t>Suspensión 5</t>
  </si>
  <si>
    <t>Suspensión 6</t>
  </si>
  <si>
    <t>IVAN ECHEVERRI OSORIO</t>
  </si>
  <si>
    <t>AMABLE SISTEMA ESTRATEGICO DE TRANSPORTE PUBLICO</t>
  </si>
  <si>
    <t>003-2013</t>
  </si>
  <si>
    <t>C</t>
  </si>
  <si>
    <t>N.A</t>
  </si>
  <si>
    <t>ALCALDIA DE MANIZALES</t>
  </si>
  <si>
    <t>CRISTIAN COLLAZOS SANDOVAL</t>
  </si>
  <si>
    <t xml:space="preserve">DEPARTAMENTO DE ANTIOQUIA </t>
  </si>
  <si>
    <t>4600007541 DE 2017</t>
  </si>
  <si>
    <t>CALIFICACIÓN JURIDICA</t>
  </si>
  <si>
    <t>CALIFICACIÓN FINANCIERA</t>
  </si>
  <si>
    <t>CALIFICACIÓN ORGANIZACIONAL</t>
  </si>
  <si>
    <t>CALIFICACIÓN TÉCNICA</t>
  </si>
  <si>
    <t>FACTORES DE COMPARACIÓN DE LAS PROPUESTAS</t>
  </si>
  <si>
    <t>Promoción a la industria nacional
(10%)</t>
  </si>
  <si>
    <t>Factor de Calidad
(19%)</t>
  </si>
  <si>
    <t>Acreditación personal en condición de discapacidad
(1%)</t>
  </si>
  <si>
    <t>Acreditación MIPYMES</t>
  </si>
  <si>
    <t>PERÍODO</t>
  </si>
  <si>
    <t>MONTO MENSUAL</t>
  </si>
  <si>
    <t>SI</t>
  </si>
  <si>
    <t>NO</t>
  </si>
  <si>
    <t>N/A</t>
  </si>
  <si>
    <t>ALDAVIA</t>
  </si>
  <si>
    <t>CASIMIRO</t>
  </si>
  <si>
    <t>NO PRESENTA</t>
  </si>
  <si>
    <t>CAMPO ELIAS</t>
  </si>
  <si>
    <t>IRMA SERNA</t>
  </si>
  <si>
    <t>JOSE</t>
  </si>
  <si>
    <t xml:space="preserve"> DISSER INGENIERÍA</t>
  </si>
  <si>
    <t>UT</t>
  </si>
  <si>
    <t>I</t>
  </si>
  <si>
    <t>CUMPLE</t>
  </si>
  <si>
    <t>NO CUMPLE</t>
  </si>
  <si>
    <t>CONSULTADOS ENTIDAD</t>
  </si>
  <si>
    <t>NO HÁBIL</t>
  </si>
  <si>
    <t>MÓDULO 1</t>
  </si>
  <si>
    <t>MÓDULO 2</t>
  </si>
  <si>
    <t>MÓDULO 3</t>
  </si>
  <si>
    <t>MÓDULO 4</t>
  </si>
  <si>
    <t>MÓDULO 6</t>
  </si>
  <si>
    <t>Razón covertura de intereses
Utilidad operacional/gastos de intereses ≥ 1</t>
  </si>
  <si>
    <t>Liquidez
Activo corriente/Pasivo Corriente ≥ 1.03</t>
  </si>
  <si>
    <t>Nivel de endeudamiento
Pasivo Total/Activo Total ≤ 0.74</t>
  </si>
  <si>
    <t xml:space="preserve">CONSORCIO OBRAS REGG. </t>
  </si>
  <si>
    <t>GESTION ESTUDIOS DE MOVILIDAD VIAS CONSULTORIA Y OBRAS - GEMVICO E.U.</t>
  </si>
  <si>
    <t>MC-041-2024</t>
  </si>
  <si>
    <r>
      <t>APORTAR</t>
    </r>
    <r>
      <rPr>
        <sz val="8"/>
        <color rgb="FF000000"/>
        <rFont val="Arial"/>
        <family val="2"/>
      </rPr>
      <t xml:space="preserve"> RUP RENOVADO,ACTUALIZADO Y EN FIRME CON INFORMACION FINANCIERA DEL 2023 EL APORTADO ES DEL 25/04/2024 Y NO TIENE INFORMACION FINANCIERA DEL 2023 - APORTAR TODOS LOS FORMATOS 5 CAPACIDAD RESIDUAL - </t>
    </r>
    <r>
      <rPr>
        <b/>
        <sz val="8"/>
        <color rgb="FF000000"/>
        <rFont val="Arial"/>
        <family val="2"/>
      </rPr>
      <t>APORTAR</t>
    </r>
    <r>
      <rPr>
        <sz val="8"/>
        <color rgb="FF000000"/>
        <rFont val="Arial"/>
        <family val="2"/>
      </rPr>
      <t xml:space="preserve"> ESTADO DE RESULTADOS INTEGRAL (ESTADO DE RESULTADO O PÉRDIDA O GANANCIAS), DEL AÑO EN QUE HAYAN OBTENIDO EL MAYOR INGRESO OPERACIONAL EN LOS ÚLTIMOS CINCO (5) AÑOS, DEBIDAMENTE FIRMADO POR EL REPRESENTANTE LEGAL Y EL CONTADOR BAJO CUYA RESPONSABILIDAD SE HAN PREPARADO Y POR EL REVISOR FISCAL O, EN CASO DE NO HABERLO, POR NO ESTAR OBLIGADO A TENERLO, POR CONTADOR PÚBLICO INDEPENDIENTE, </t>
    </r>
    <r>
      <rPr>
        <b/>
        <sz val="8"/>
        <color rgb="FF000000"/>
        <rFont val="Arial"/>
        <family val="2"/>
      </rPr>
      <t>APORTAR</t>
    </r>
    <r>
      <rPr>
        <sz val="8"/>
        <color rgb="FF000000"/>
        <rFont val="Arial"/>
        <family val="2"/>
      </rPr>
      <t xml:space="preserve">  DICTAMEN O CERTIFICADO DE LOS ESTADOS FINANCIEROS OPINIÓN DE CONFORMIDAD CON EL ARTÍCULO 38 DE LA LEY 222 DE 1995 - APORTAR CEDULA, TARJETA PROFESIONAL Y CERTIFICADO JUNTA CENTRAL DE CONTADORES DE QUIENES FIRMAN LOS ESTADOS FINANCIEROS Y SU CERTIFICADOS O DICTAMEN</t>
    </r>
  </si>
  <si>
    <t>ROBLE INGENIERIA S.A.S.</t>
  </si>
  <si>
    <t>CONSORCIO MANIZALES 2024.</t>
  </si>
  <si>
    <t>:LEON TORRES WENTZER MAURICIO</t>
  </si>
  <si>
    <t>HERNANDEZ VALENCIA CARLOS EDUARDO</t>
  </si>
  <si>
    <t xml:space="preserve">JR CONSTRUCCIONES Y CONSULTORIAS S.A.S </t>
  </si>
  <si>
    <t>EL PROPONENTE NO SUBSANÓ</t>
  </si>
  <si>
    <t xml:space="preserve">EL PROPONENTE SUBSANÓ PERO NO APORTÓ EL  DICTAMEN Y / O CERTIFICADO DE LOS ESTADOS FINANCIEROS PRESENTADOS TAL Y COMO LO SOLICITA EL PLIEGO DE CONDICIONES EN SU NUMERL 3,10,2 LITERAL A  PUNTO I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</si>
</sst>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_);_(@_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&quot;$&quot;* #,##0_-;\-&quot;$&quot;* #,##0_-;_-&quot;$&quot;* &quot;-&quot;_-;_-@_-"/>
    <numFmt numFmtId="168" formatCode="dd/mm/yyyy;@"/>
    <numFmt numFmtId="169" formatCode="0.0%"/>
    <numFmt numFmtId="170" formatCode="_(&quot;$&quot;\ * #,##0_);_(&quot;$&quot;\ * \(#,##0\);_(&quot;$&quot;\ * &quot;-&quot;??_);_(@_)"/>
    <numFmt numFmtId="171" formatCode="_(&quot;$&quot;\ * #,##0.0_);_(&quot;$&quot;\ * \(#,##0.0\);_(&quot;$&quot;\ * &quot;-&quot;??_);_(@_)"/>
    <numFmt numFmtId="172" formatCode="0.0"/>
    <numFmt numFmtId="173" formatCode="0.000"/>
    <numFmt numFmtId="174" formatCode="_(&quot;$&quot;* #,##0_);_(&quot;$&quot;* \(#,##0\);_(&quot;$&quot;* &quot;-&quot;??_);_(@_)"/>
    <numFmt numFmtId="175" formatCode="_-* #,##0.000_-;\-* #,##0.000_-;_-* &quot;-&quot;??_-;_-@_-"/>
    <numFmt numFmtId="176" formatCode="#,##0.000"/>
    <numFmt numFmtId="177" formatCode="_(* #,##0.00_);_(* \(#,##0.00\);_(* &quot;-&quot;_);_(@_)"/>
  </numFmts>
  <fonts count="38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b/>
      <sz val="8"/>
      <color indexed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2"/>
      <color theme="1"/>
      <name val="Arial"/>
      <family val="2"/>
    </font>
    <font>
      <sz val="10"/>
      <color theme="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2"/>
      <color theme="1"/>
      <name val="Arial"/>
      <family val="2"/>
    </font>
    <font>
      <sz val="9"/>
      <name val="Arial"/>
      <family val="2"/>
    </font>
    <font>
      <sz val="10"/>
      <name val="Arial Narrow"/>
      <family val="2"/>
    </font>
    <font>
      <sz val="10"/>
      <name val="ArialMT"/>
    </font>
    <font>
      <sz val="11"/>
      <name val="Arial"/>
      <family val="2"/>
    </font>
    <font>
      <sz val="10"/>
      <color rgb="FF7030A0"/>
      <name val="Arial"/>
      <family val="2"/>
    </font>
    <font>
      <sz val="10"/>
      <color rgb="FF7030A0"/>
      <name val="Arial Narrow"/>
      <family val="2"/>
    </font>
    <font>
      <sz val="10"/>
      <name val="Calibri"/>
      <family val="2"/>
    </font>
    <font>
      <sz val="10"/>
      <color rgb="FF3B3838"/>
      <name val="CIDFont+F3"/>
    </font>
    <font>
      <sz val="11"/>
      <color rgb="FF444444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theme="1"/>
      <name val="Aptos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8DB3E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3">
    <xf numFmtId="0" fontId="0" fillId="0" borderId="0"/>
    <xf numFmtId="165" fontId="4" fillId="0" borderId="0" applyFont="0" applyFill="0" applyBorder="0" applyAlignment="0" applyProtection="0"/>
    <xf numFmtId="0" fontId="6" fillId="0" borderId="0"/>
    <xf numFmtId="9" fontId="4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1" fillId="0" borderId="0"/>
  </cellStyleXfs>
  <cellXfs count="333">
    <xf numFmtId="0" fontId="0" fillId="0" borderId="0" xfId="0"/>
    <xf numFmtId="0" fontId="9" fillId="0" borderId="0" xfId="0" applyFont="1" applyAlignment="1">
      <alignment horizontal="center" vertical="center"/>
    </xf>
    <xf numFmtId="168" fontId="9" fillId="0" borderId="0" xfId="0" applyNumberFormat="1" applyFont="1" applyAlignment="1">
      <alignment horizontal="center" vertical="center"/>
    </xf>
    <xf numFmtId="169" fontId="9" fillId="0" borderId="0" xfId="3" applyNumberFormat="1" applyFont="1" applyAlignment="1">
      <alignment horizontal="center" vertical="center"/>
    </xf>
    <xf numFmtId="15" fontId="9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7" fontId="0" fillId="0" borderId="0" xfId="7" applyFont="1"/>
    <xf numFmtId="0" fontId="10" fillId="0" borderId="1" xfId="4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15" fontId="11" fillId="0" borderId="1" xfId="0" applyNumberFormat="1" applyFont="1" applyBorder="1" applyAlignment="1">
      <alignment horizontal="center" vertical="center" wrapText="1"/>
    </xf>
    <xf numFmtId="170" fontId="11" fillId="0" borderId="1" xfId="1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170" fontId="13" fillId="4" borderId="1" xfId="1" applyNumberFormat="1" applyFont="1" applyFill="1" applyBorder="1" applyAlignment="1">
      <alignment horizontal="right" vertical="center" wrapText="1"/>
    </xf>
    <xf numFmtId="14" fontId="16" fillId="0" borderId="0" xfId="0" applyNumberFormat="1" applyFont="1" applyAlignment="1" applyProtection="1">
      <alignment vertical="center"/>
      <protection locked="0"/>
    </xf>
    <xf numFmtId="0" fontId="9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72" fontId="0" fillId="0" borderId="0" xfId="0" applyNumberFormat="1" applyAlignment="1">
      <alignment vertical="center"/>
    </xf>
    <xf numFmtId="0" fontId="18" fillId="0" borderId="1" xfId="0" applyFont="1" applyBorder="1" applyAlignment="1">
      <alignment horizontal="center" vertical="center" wrapText="1"/>
    </xf>
    <xf numFmtId="167" fontId="18" fillId="0" borderId="1" xfId="7" applyFont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 wrapText="1"/>
    </xf>
    <xf numFmtId="167" fontId="17" fillId="5" borderId="1" xfId="7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vertical="center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vertical="center" wrapText="1"/>
    </xf>
    <xf numFmtId="166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49" fontId="7" fillId="0" borderId="1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168" fontId="7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 applyProtection="1">
      <alignment horizontal="left" vertical="center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15" fontId="13" fillId="0" borderId="1" xfId="0" applyNumberFormat="1" applyFont="1" applyBorder="1" applyAlignment="1" applyProtection="1">
      <alignment horizontal="center" vertical="center"/>
      <protection locked="0"/>
    </xf>
    <xf numFmtId="170" fontId="13" fillId="0" borderId="1" xfId="1" applyNumberFormat="1" applyFont="1" applyBorder="1" applyAlignment="1" applyProtection="1">
      <alignment horizontal="right" vertical="center" wrapText="1"/>
      <protection locked="0"/>
    </xf>
    <xf numFmtId="14" fontId="13" fillId="0" borderId="1" xfId="0" applyNumberFormat="1" applyFont="1" applyBorder="1" applyAlignment="1" applyProtection="1">
      <alignment vertical="center"/>
      <protection locked="0"/>
    </xf>
    <xf numFmtId="14" fontId="13" fillId="0" borderId="1" xfId="0" applyNumberFormat="1" applyFont="1" applyBorder="1" applyAlignment="1">
      <alignment vertical="center"/>
    </xf>
    <xf numFmtId="0" fontId="9" fillId="0" borderId="0" xfId="0" applyFont="1" applyAlignment="1">
      <alignment horizontal="left" vertical="center" wrapText="1"/>
    </xf>
    <xf numFmtId="15" fontId="7" fillId="0" borderId="9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8" xfId="4" applyFont="1" applyBorder="1" applyAlignment="1">
      <alignment horizontal="center" vertical="center" wrapText="1"/>
    </xf>
    <xf numFmtId="174" fontId="0" fillId="0" borderId="1" xfId="0" applyNumberFormat="1" applyBorder="1" applyAlignment="1">
      <alignment vertical="center"/>
    </xf>
    <xf numFmtId="0" fontId="10" fillId="0" borderId="9" xfId="4" applyFont="1" applyBorder="1" applyAlignment="1">
      <alignment horizontal="left" vertical="center" wrapText="1"/>
    </xf>
    <xf numFmtId="14" fontId="7" fillId="0" borderId="8" xfId="0" applyNumberFormat="1" applyFont="1" applyBorder="1" applyAlignment="1">
      <alignment horizontal="center" vertical="center" wrapText="1"/>
    </xf>
    <xf numFmtId="169" fontId="7" fillId="0" borderId="9" xfId="3" applyNumberFormat="1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/>
    </xf>
    <xf numFmtId="9" fontId="10" fillId="0" borderId="9" xfId="3" applyFont="1" applyBorder="1" applyAlignment="1">
      <alignment horizontal="center" vertical="center"/>
    </xf>
    <xf numFmtId="0" fontId="13" fillId="4" borderId="1" xfId="0" applyFont="1" applyFill="1" applyBorder="1" applyAlignment="1" applyProtection="1">
      <alignment horizontal="left" vertical="center"/>
      <protection locked="0"/>
    </xf>
    <xf numFmtId="0" fontId="9" fillId="4" borderId="1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left" vertical="center" wrapText="1"/>
    </xf>
    <xf numFmtId="0" fontId="9" fillId="4" borderId="1" xfId="0" applyFont="1" applyFill="1" applyBorder="1" applyAlignment="1">
      <alignment horizontal="center" vertical="center" wrapText="1"/>
    </xf>
    <xf numFmtId="168" fontId="9" fillId="4" borderId="1" xfId="0" applyNumberFormat="1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 wrapText="1"/>
    </xf>
    <xf numFmtId="15" fontId="9" fillId="4" borderId="9" xfId="0" applyNumberFormat="1" applyFont="1" applyFill="1" applyBorder="1" applyAlignment="1">
      <alignment horizontal="center" vertical="center"/>
    </xf>
    <xf numFmtId="0" fontId="9" fillId="4" borderId="1" xfId="0" quotePrefix="1" applyFont="1" applyFill="1" applyBorder="1" applyAlignment="1">
      <alignment horizontal="center" vertical="center" wrapText="1"/>
    </xf>
    <xf numFmtId="0" fontId="5" fillId="4" borderId="9" xfId="0" quotePrefix="1" applyFont="1" applyFill="1" applyBorder="1" applyAlignment="1">
      <alignment horizontal="center" vertical="center" wrapText="1"/>
    </xf>
    <xf numFmtId="175" fontId="11" fillId="0" borderId="1" xfId="6" applyNumberFormat="1" applyFont="1" applyBorder="1" applyAlignment="1">
      <alignment horizontal="center" vertical="center" wrapText="1"/>
    </xf>
    <xf numFmtId="175" fontId="13" fillId="4" borderId="1" xfId="6" applyNumberFormat="1" applyFont="1" applyFill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13" fillId="4" borderId="1" xfId="0" applyNumberFormat="1" applyFont="1" applyFill="1" applyBorder="1" applyAlignment="1">
      <alignment horizontal="center" vertical="center"/>
    </xf>
    <xf numFmtId="169" fontId="11" fillId="0" borderId="1" xfId="0" applyNumberFormat="1" applyFont="1" applyBorder="1" applyAlignment="1">
      <alignment horizontal="center" vertical="center" wrapText="1"/>
    </xf>
    <xf numFmtId="169" fontId="13" fillId="0" borderId="1" xfId="0" applyNumberFormat="1" applyFont="1" applyBorder="1" applyAlignment="1" applyProtection="1">
      <alignment horizontal="center" vertical="center"/>
      <protection locked="0"/>
    </xf>
    <xf numFmtId="0" fontId="9" fillId="4" borderId="1" xfId="0" applyFont="1" applyFill="1" applyBorder="1" applyAlignment="1">
      <alignment horizontal="left" vertical="center" wrapText="1"/>
    </xf>
    <xf numFmtId="0" fontId="10" fillId="2" borderId="1" xfId="4" applyFont="1" applyFill="1" applyBorder="1" applyAlignment="1">
      <alignment vertical="center" wrapText="1"/>
    </xf>
    <xf numFmtId="0" fontId="10" fillId="0" borderId="5" xfId="4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167" fontId="0" fillId="0" borderId="1" xfId="7" applyFont="1" applyBorder="1" applyAlignment="1">
      <alignment horizontal="left" vertical="center" wrapText="1"/>
    </xf>
    <xf numFmtId="177" fontId="0" fillId="0" borderId="1" xfId="8" applyNumberFormat="1" applyFont="1" applyBorder="1" applyAlignment="1">
      <alignment horizontal="left" vertical="center" wrapText="1"/>
    </xf>
    <xf numFmtId="0" fontId="0" fillId="0" borderId="1" xfId="0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8" xfId="0" applyFont="1" applyBorder="1" applyAlignment="1">
      <alignment horizontal="center" vertical="center" wrapText="1"/>
    </xf>
    <xf numFmtId="170" fontId="0" fillId="0" borderId="1" xfId="1" applyNumberFormat="1" applyFont="1" applyBorder="1" applyAlignment="1">
      <alignment vertical="center" wrapText="1"/>
    </xf>
    <xf numFmtId="171" fontId="0" fillId="0" borderId="0" xfId="1" applyNumberFormat="1" applyFont="1" applyAlignment="1">
      <alignment horizontal="center" vertical="center"/>
    </xf>
    <xf numFmtId="169" fontId="0" fillId="0" borderId="0" xfId="3" applyNumberFormat="1" applyFont="1" applyAlignment="1">
      <alignment horizontal="center" vertical="center"/>
    </xf>
    <xf numFmtId="177" fontId="0" fillId="0" borderId="0" xfId="8" applyNumberFormat="1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 wrapText="1"/>
    </xf>
    <xf numFmtId="177" fontId="11" fillId="0" borderId="1" xfId="8" applyNumberFormat="1" applyFont="1" applyFill="1" applyBorder="1" applyAlignment="1">
      <alignment horizontal="center" vertical="center" wrapText="1"/>
    </xf>
    <xf numFmtId="177" fontId="13" fillId="0" borderId="1" xfId="8" applyNumberFormat="1" applyFont="1" applyFill="1" applyBorder="1" applyAlignment="1">
      <alignment vertical="center" wrapText="1"/>
    </xf>
    <xf numFmtId="9" fontId="11" fillId="0" borderId="1" xfId="3" applyFont="1" applyBorder="1" applyAlignment="1">
      <alignment horizontal="center" vertical="center" wrapText="1"/>
    </xf>
    <xf numFmtId="9" fontId="13" fillId="4" borderId="1" xfId="3" applyFont="1" applyFill="1" applyBorder="1" applyAlignment="1">
      <alignment vertical="center" wrapText="1"/>
    </xf>
    <xf numFmtId="177" fontId="0" fillId="0" borderId="1" xfId="8" applyNumberFormat="1" applyFont="1" applyBorder="1" applyAlignment="1">
      <alignment vertical="center"/>
    </xf>
    <xf numFmtId="9" fontId="10" fillId="0" borderId="5" xfId="4" applyNumberFormat="1" applyFont="1" applyBorder="1" applyAlignment="1">
      <alignment horizontal="center" vertical="center" wrapText="1"/>
    </xf>
    <xf numFmtId="173" fontId="20" fillId="0" borderId="0" xfId="0" applyNumberFormat="1" applyFont="1" applyAlignment="1">
      <alignment vertical="center"/>
    </xf>
    <xf numFmtId="169" fontId="0" fillId="0" borderId="0" xfId="0" applyNumberFormat="1" applyAlignment="1">
      <alignment vertical="center"/>
    </xf>
    <xf numFmtId="176" fontId="0" fillId="0" borderId="0" xfId="0" applyNumberFormat="1" applyAlignment="1">
      <alignment vertical="center"/>
    </xf>
    <xf numFmtId="175" fontId="0" fillId="0" borderId="0" xfId="0" applyNumberFormat="1" applyAlignment="1">
      <alignment vertical="center"/>
    </xf>
    <xf numFmtId="177" fontId="0" fillId="0" borderId="0" xfId="8" applyNumberFormat="1" applyFont="1" applyFill="1" applyAlignment="1">
      <alignment vertical="center"/>
    </xf>
    <xf numFmtId="9" fontId="0" fillId="0" borderId="0" xfId="3" applyFont="1" applyAlignment="1">
      <alignment vertical="center"/>
    </xf>
    <xf numFmtId="9" fontId="10" fillId="0" borderId="5" xfId="3" applyFont="1" applyBorder="1" applyAlignment="1">
      <alignment horizontal="center" vertical="center" wrapText="1"/>
    </xf>
    <xf numFmtId="9" fontId="10" fillId="0" borderId="5" xfId="3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10" fillId="0" borderId="5" xfId="4" quotePrefix="1" applyFont="1" applyBorder="1" applyAlignment="1">
      <alignment horizontal="center" vertical="center" wrapText="1"/>
    </xf>
    <xf numFmtId="177" fontId="0" fillId="0" borderId="1" xfId="8" applyNumberFormat="1" applyFont="1" applyBorder="1" applyAlignment="1">
      <alignment horizontal="center" vertical="center"/>
    </xf>
    <xf numFmtId="167" fontId="0" fillId="0" borderId="1" xfId="7" applyFont="1" applyBorder="1" applyAlignment="1">
      <alignment vertical="center"/>
    </xf>
    <xf numFmtId="170" fontId="13" fillId="0" borderId="1" xfId="1" applyNumberFormat="1" applyFont="1" applyFill="1" applyBorder="1" applyAlignment="1" applyProtection="1">
      <alignment horizontal="right" vertical="center" wrapText="1"/>
      <protection locked="0"/>
    </xf>
    <xf numFmtId="9" fontId="10" fillId="2" borderId="5" xfId="4" applyNumberFormat="1" applyFont="1" applyFill="1" applyBorder="1" applyAlignment="1">
      <alignment horizontal="center" vertical="center" wrapText="1"/>
    </xf>
    <xf numFmtId="0" fontId="10" fillId="2" borderId="5" xfId="4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14" fontId="5" fillId="4" borderId="24" xfId="0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167" fontId="5" fillId="4" borderId="24" xfId="7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9" fontId="0" fillId="0" borderId="1" xfId="3" applyFont="1" applyBorder="1" applyAlignment="1">
      <alignment horizontal="center" vertical="center"/>
    </xf>
    <xf numFmtId="9" fontId="12" fillId="0" borderId="1" xfId="3" applyFont="1" applyBorder="1" applyAlignment="1">
      <alignment horizontal="center" vertical="center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left" vertical="center" wrapText="1"/>
      <protection locked="0"/>
    </xf>
    <xf numFmtId="1" fontId="13" fillId="0" borderId="1" xfId="0" applyNumberFormat="1" applyFont="1" applyBorder="1" applyAlignment="1" applyProtection="1">
      <alignment horizontal="center" vertical="center"/>
      <protection locked="0"/>
    </xf>
    <xf numFmtId="164" fontId="13" fillId="0" borderId="1" xfId="8" applyFont="1" applyFill="1" applyBorder="1" applyAlignment="1" applyProtection="1">
      <alignment horizontal="left" vertical="center"/>
      <protection locked="0"/>
    </xf>
    <xf numFmtId="177" fontId="16" fillId="0" borderId="1" xfId="8" applyNumberFormat="1" applyFont="1" applyFill="1" applyBorder="1" applyAlignment="1">
      <alignment vertical="center" wrapText="1"/>
    </xf>
    <xf numFmtId="0" fontId="9" fillId="0" borderId="9" xfId="0" applyFont="1" applyBorder="1" applyAlignment="1">
      <alignment horizontal="left" vertical="top" wrapText="1"/>
    </xf>
    <xf numFmtId="2" fontId="0" fillId="7" borderId="1" xfId="0" applyNumberFormat="1" applyFill="1" applyBorder="1" applyAlignment="1">
      <alignment vertical="center"/>
    </xf>
    <xf numFmtId="0" fontId="0" fillId="0" borderId="7" xfId="0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/>
    </xf>
    <xf numFmtId="15" fontId="9" fillId="4" borderId="18" xfId="0" applyNumberFormat="1" applyFont="1" applyFill="1" applyBorder="1" applyAlignment="1">
      <alignment horizontal="center" vertical="center"/>
    </xf>
    <xf numFmtId="0" fontId="9" fillId="4" borderId="17" xfId="0" applyFont="1" applyFill="1" applyBorder="1" applyAlignment="1">
      <alignment horizontal="center" vertical="center"/>
    </xf>
    <xf numFmtId="0" fontId="9" fillId="4" borderId="18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left" vertical="center" wrapText="1"/>
    </xf>
    <xf numFmtId="0" fontId="5" fillId="4" borderId="6" xfId="0" applyFont="1" applyFill="1" applyBorder="1" applyAlignment="1">
      <alignment horizontal="center" vertical="center" wrapText="1"/>
    </xf>
    <xf numFmtId="14" fontId="5" fillId="4" borderId="6" xfId="0" applyNumberFormat="1" applyFont="1" applyFill="1" applyBorder="1" applyAlignment="1">
      <alignment horizontal="center" vertical="center" wrapText="1"/>
    </xf>
    <xf numFmtId="167" fontId="5" fillId="4" borderId="6" xfId="7" applyFont="1" applyFill="1" applyBorder="1" applyAlignment="1">
      <alignment horizontal="center" vertical="center" wrapText="1"/>
    </xf>
    <xf numFmtId="0" fontId="10" fillId="0" borderId="17" xfId="4" applyFont="1" applyBorder="1" applyAlignment="1">
      <alignment horizontal="center" vertical="center" wrapText="1"/>
    </xf>
    <xf numFmtId="0" fontId="10" fillId="0" borderId="18" xfId="4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165" fontId="0" fillId="0" borderId="0" xfId="1" applyFont="1" applyAlignment="1">
      <alignment vertical="center"/>
    </xf>
    <xf numFmtId="177" fontId="0" fillId="0" borderId="0" xfId="0" applyNumberFormat="1" applyAlignment="1">
      <alignment vertical="center"/>
    </xf>
    <xf numFmtId="171" fontId="13" fillId="0" borderId="1" xfId="1" applyNumberFormat="1" applyFont="1" applyBorder="1" applyAlignment="1" applyProtection="1">
      <alignment horizontal="right" vertical="center" wrapText="1"/>
      <protection locked="0"/>
    </xf>
    <xf numFmtId="0" fontId="12" fillId="0" borderId="17" xfId="0" applyFont="1" applyBorder="1" applyAlignment="1">
      <alignment horizontal="center" vertical="center" wrapText="1"/>
    </xf>
    <xf numFmtId="9" fontId="0" fillId="0" borderId="1" xfId="3" applyFont="1" applyFill="1" applyBorder="1" applyAlignment="1">
      <alignment horizontal="center" vertical="center"/>
    </xf>
    <xf numFmtId="0" fontId="12" fillId="0" borderId="25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9" fontId="18" fillId="0" borderId="1" xfId="3" applyFont="1" applyBorder="1" applyAlignment="1">
      <alignment horizontal="center" vertical="center"/>
    </xf>
    <xf numFmtId="0" fontId="18" fillId="0" borderId="0" xfId="0" applyFont="1" applyAlignment="1">
      <alignment horizontal="left" vertical="center"/>
    </xf>
    <xf numFmtId="9" fontId="12" fillId="0" borderId="1" xfId="3" applyFont="1" applyFill="1" applyBorder="1" applyAlignment="1">
      <alignment horizontal="center" vertical="center"/>
    </xf>
    <xf numFmtId="9" fontId="23" fillId="0" borderId="6" xfId="3" applyFont="1" applyFill="1" applyBorder="1" applyAlignment="1">
      <alignment horizontal="center" vertical="center"/>
    </xf>
    <xf numFmtId="9" fontId="23" fillId="0" borderId="6" xfId="3" applyFont="1" applyBorder="1" applyAlignment="1">
      <alignment horizontal="center" vertical="center"/>
    </xf>
    <xf numFmtId="9" fontId="23" fillId="0" borderId="1" xfId="3" applyFont="1" applyBorder="1" applyAlignment="1">
      <alignment horizontal="center" vertical="center"/>
    </xf>
    <xf numFmtId="169" fontId="10" fillId="0" borderId="9" xfId="3" applyNumberFormat="1" applyFont="1" applyBorder="1" applyAlignment="1">
      <alignment horizontal="center" vertical="center"/>
    </xf>
    <xf numFmtId="49" fontId="0" fillId="0" borderId="0" xfId="6" applyNumberFormat="1" applyFont="1" applyAlignment="1">
      <alignment horizontal="center" vertical="center"/>
    </xf>
    <xf numFmtId="170" fontId="0" fillId="0" borderId="1" xfId="1" applyNumberFormat="1" applyFont="1" applyFill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0" fontId="25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26" fillId="0" borderId="1" xfId="0" applyFont="1" applyBorder="1" applyAlignment="1">
      <alignment vertical="center"/>
    </xf>
    <xf numFmtId="0" fontId="13" fillId="0" borderId="1" xfId="0" applyFont="1" applyBorder="1" applyAlignment="1">
      <alignment horizontal="left" vertical="center"/>
    </xf>
    <xf numFmtId="0" fontId="13" fillId="0" borderId="1" xfId="0" applyFont="1" applyBorder="1"/>
    <xf numFmtId="0" fontId="13" fillId="0" borderId="0" xfId="0" applyFont="1"/>
    <xf numFmtId="0" fontId="26" fillId="0" borderId="1" xfId="0" applyFont="1" applyBorder="1"/>
    <xf numFmtId="0" fontId="27" fillId="0" borderId="1" xfId="0" applyFont="1" applyBorder="1"/>
    <xf numFmtId="0" fontId="28" fillId="0" borderId="7" xfId="0" applyFont="1" applyBorder="1" applyAlignment="1">
      <alignment horizontal="left" vertical="center" wrapText="1"/>
    </xf>
    <xf numFmtId="0" fontId="29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vertical="center"/>
    </xf>
    <xf numFmtId="9" fontId="13" fillId="0" borderId="1" xfId="3" applyFont="1" applyBorder="1" applyAlignment="1">
      <alignment horizontal="center" vertical="center"/>
    </xf>
    <xf numFmtId="0" fontId="24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9" fontId="13" fillId="0" borderId="1" xfId="3" applyFont="1" applyFill="1" applyBorder="1" applyAlignment="1">
      <alignment horizontal="center" vertical="center"/>
    </xf>
    <xf numFmtId="9" fontId="25" fillId="0" borderId="1" xfId="3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25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left" vertical="center"/>
    </xf>
    <xf numFmtId="0" fontId="25" fillId="0" borderId="1" xfId="0" applyFont="1" applyBorder="1" applyAlignment="1">
      <alignment horizontal="left" vertical="center"/>
    </xf>
    <xf numFmtId="0" fontId="13" fillId="0" borderId="17" xfId="0" applyFont="1" applyBorder="1" applyAlignment="1">
      <alignment horizontal="center" vertical="center" wrapText="1"/>
    </xf>
    <xf numFmtId="169" fontId="13" fillId="0" borderId="1" xfId="3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67" fontId="0" fillId="0" borderId="0" xfId="0" applyNumberFormat="1"/>
    <xf numFmtId="4" fontId="0" fillId="0" borderId="0" xfId="0" applyNumberFormat="1"/>
    <xf numFmtId="44" fontId="0" fillId="0" borderId="0" xfId="0" applyNumberFormat="1"/>
    <xf numFmtId="0" fontId="25" fillId="0" borderId="1" xfId="0" applyFont="1" applyBorder="1" applyAlignment="1">
      <alignment horizontal="center" vertical="center" wrapText="1"/>
    </xf>
    <xf numFmtId="9" fontId="24" fillId="0" borderId="1" xfId="3" applyFont="1" applyBorder="1" applyAlignment="1">
      <alignment horizontal="center" vertical="center"/>
    </xf>
    <xf numFmtId="164" fontId="22" fillId="0" borderId="0" xfId="8" applyFont="1" applyAlignment="1">
      <alignment horizontal="center" vertical="center"/>
    </xf>
    <xf numFmtId="164" fontId="0" fillId="0" borderId="0" xfId="8" applyFont="1" applyAlignment="1">
      <alignment horizontal="center" vertical="center"/>
    </xf>
    <xf numFmtId="9" fontId="0" fillId="7" borderId="1" xfId="3" applyFont="1" applyFill="1" applyBorder="1" applyAlignment="1">
      <alignment horizontal="right" vertical="center"/>
    </xf>
    <xf numFmtId="0" fontId="13" fillId="0" borderId="0" xfId="0" applyFont="1" applyAlignment="1">
      <alignment horizontal="center" vertical="center"/>
    </xf>
    <xf numFmtId="164" fontId="13" fillId="0" borderId="0" xfId="8" applyFont="1" applyFill="1" applyAlignment="1">
      <alignment horizontal="center" vertical="center"/>
    </xf>
    <xf numFmtId="3" fontId="32" fillId="0" borderId="1" xfId="0" applyNumberFormat="1" applyFont="1" applyBorder="1"/>
    <xf numFmtId="0" fontId="0" fillId="0" borderId="0" xfId="0" applyAlignment="1">
      <alignment wrapText="1"/>
    </xf>
    <xf numFmtId="165" fontId="0" fillId="0" borderId="1" xfId="1" applyFont="1" applyBorder="1" applyAlignment="1">
      <alignment horizontal="center" vertical="center"/>
    </xf>
    <xf numFmtId="0" fontId="0" fillId="0" borderId="1" xfId="0" applyBorder="1"/>
    <xf numFmtId="0" fontId="21" fillId="0" borderId="1" xfId="0" applyFont="1" applyBorder="1" applyAlignment="1">
      <alignment horizontal="center" vertical="center"/>
    </xf>
    <xf numFmtId="167" fontId="22" fillId="0" borderId="1" xfId="7" applyFont="1" applyBorder="1" applyAlignment="1">
      <alignment horizontal="center" vertical="center"/>
    </xf>
    <xf numFmtId="169" fontId="21" fillId="0" borderId="1" xfId="3" applyNumberFormat="1" applyFont="1" applyBorder="1" applyAlignment="1">
      <alignment horizontal="center" vertical="center" wrapText="1"/>
    </xf>
    <xf numFmtId="0" fontId="37" fillId="0" borderId="1" xfId="0" applyFont="1" applyBorder="1" applyAlignment="1">
      <alignment vertical="center" wrapText="1"/>
    </xf>
    <xf numFmtId="0" fontId="35" fillId="0" borderId="1" xfId="0" applyFont="1" applyBorder="1" applyAlignment="1">
      <alignment vertical="center"/>
    </xf>
    <xf numFmtId="0" fontId="19" fillId="6" borderId="1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9" fontId="0" fillId="0" borderId="1" xfId="3" applyFont="1" applyBorder="1" applyAlignment="1">
      <alignment horizontal="center" vertical="center"/>
    </xf>
    <xf numFmtId="9" fontId="12" fillId="0" borderId="1" xfId="3" applyFont="1" applyBorder="1" applyAlignment="1">
      <alignment horizontal="center" vertical="center"/>
    </xf>
    <xf numFmtId="0" fontId="13" fillId="0" borderId="7" xfId="0" applyFont="1" applyBorder="1" applyAlignment="1">
      <alignment horizontal="left" vertical="center" wrapText="1"/>
    </xf>
    <xf numFmtId="9" fontId="23" fillId="0" borderId="6" xfId="3" applyFont="1" applyBorder="1" applyAlignment="1">
      <alignment horizontal="center" vertical="center"/>
    </xf>
    <xf numFmtId="9" fontId="23" fillId="0" borderId="7" xfId="3" applyFont="1" applyBorder="1" applyAlignment="1">
      <alignment horizontal="center" vertical="center"/>
    </xf>
    <xf numFmtId="9" fontId="23" fillId="0" borderId="6" xfId="3" applyFont="1" applyFill="1" applyBorder="1" applyAlignment="1">
      <alignment horizontal="center" vertical="center"/>
    </xf>
    <xf numFmtId="9" fontId="23" fillId="0" borderId="7" xfId="3" applyFont="1" applyFill="1" applyBorder="1" applyAlignment="1">
      <alignment horizontal="center" vertical="center"/>
    </xf>
    <xf numFmtId="9" fontId="18" fillId="0" borderId="6" xfId="3" applyFont="1" applyBorder="1" applyAlignment="1">
      <alignment horizontal="center" vertical="center"/>
    </xf>
    <xf numFmtId="9" fontId="18" fillId="0" borderId="7" xfId="3" applyFont="1" applyBorder="1" applyAlignment="1">
      <alignment horizontal="center" vertical="center"/>
    </xf>
    <xf numFmtId="9" fontId="18" fillId="0" borderId="5" xfId="3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25" fillId="0" borderId="6" xfId="0" applyFont="1" applyBorder="1" applyAlignment="1">
      <alignment horizontal="left" vertical="center" wrapText="1"/>
    </xf>
    <xf numFmtId="0" fontId="25" fillId="0" borderId="5" xfId="0" applyFont="1" applyBorder="1" applyAlignment="1">
      <alignment horizontal="left" vertical="center" wrapText="1"/>
    </xf>
    <xf numFmtId="0" fontId="13" fillId="0" borderId="19" xfId="0" applyFont="1" applyBorder="1" applyAlignment="1">
      <alignment horizontal="center" vertical="center" wrapText="1"/>
    </xf>
    <xf numFmtId="9" fontId="0" fillId="0" borderId="1" xfId="3" applyFont="1" applyFill="1" applyBorder="1" applyAlignment="1">
      <alignment horizontal="center" vertical="center"/>
    </xf>
    <xf numFmtId="9" fontId="12" fillId="0" borderId="1" xfId="3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/>
    </xf>
    <xf numFmtId="0" fontId="25" fillId="0" borderId="7" xfId="0" applyFont="1" applyBorder="1" applyAlignment="1">
      <alignment horizontal="left" vertical="center" wrapText="1"/>
    </xf>
    <xf numFmtId="9" fontId="23" fillId="0" borderId="5" xfId="3" applyFont="1" applyFill="1" applyBorder="1" applyAlignment="1">
      <alignment horizontal="center" vertical="center"/>
    </xf>
    <xf numFmtId="9" fontId="0" fillId="0" borderId="6" xfId="3" applyFont="1" applyBorder="1" applyAlignment="1">
      <alignment horizontal="center" vertical="center"/>
    </xf>
    <xf numFmtId="9" fontId="0" fillId="0" borderId="5" xfId="3" applyFont="1" applyBorder="1" applyAlignment="1">
      <alignment horizontal="center" vertical="center"/>
    </xf>
    <xf numFmtId="9" fontId="0" fillId="0" borderId="7" xfId="3" applyFont="1" applyBorder="1" applyAlignment="1">
      <alignment horizontal="center" vertical="center"/>
    </xf>
    <xf numFmtId="0" fontId="13" fillId="0" borderId="6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9" fontId="13" fillId="0" borderId="6" xfId="3" applyFont="1" applyBorder="1" applyAlignment="1">
      <alignment horizontal="center" vertical="center"/>
    </xf>
    <xf numFmtId="9" fontId="13" fillId="0" borderId="5" xfId="3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/>
    </xf>
    <xf numFmtId="0" fontId="25" fillId="0" borderId="7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9" fontId="12" fillId="0" borderId="6" xfId="3" applyFont="1" applyBorder="1" applyAlignment="1">
      <alignment horizontal="center" vertical="center"/>
    </xf>
    <xf numFmtId="9" fontId="12" fillId="0" borderId="5" xfId="3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9" fillId="0" borderId="18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10" fillId="0" borderId="17" xfId="4" applyFont="1" applyBorder="1" applyAlignment="1">
      <alignment horizontal="center" vertical="center" wrapText="1"/>
    </xf>
    <xf numFmtId="0" fontId="10" fillId="0" borderId="11" xfId="4" applyFont="1" applyBorder="1" applyAlignment="1">
      <alignment horizontal="center" vertical="center" wrapText="1"/>
    </xf>
    <xf numFmtId="0" fontId="10" fillId="0" borderId="18" xfId="4" applyFont="1" applyBorder="1" applyAlignment="1">
      <alignment horizontal="left" vertical="center" wrapText="1"/>
    </xf>
    <xf numFmtId="0" fontId="10" fillId="0" borderId="10" xfId="4" applyFont="1" applyBorder="1" applyAlignment="1">
      <alignment horizontal="left" vertical="center" wrapText="1"/>
    </xf>
    <xf numFmtId="0" fontId="9" fillId="4" borderId="17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15" fontId="9" fillId="4" borderId="18" xfId="0" applyNumberFormat="1" applyFont="1" applyFill="1" applyBorder="1" applyAlignment="1">
      <alignment horizontal="center" vertical="center"/>
    </xf>
    <xf numFmtId="15" fontId="9" fillId="4" borderId="10" xfId="0" applyNumberFormat="1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14" fontId="5" fillId="4" borderId="6" xfId="0" applyNumberFormat="1" applyFont="1" applyFill="1" applyBorder="1" applyAlignment="1">
      <alignment horizontal="center" vertical="center" wrapText="1"/>
    </xf>
    <xf numFmtId="167" fontId="5" fillId="4" borderId="6" xfId="7" applyFont="1" applyFill="1" applyBorder="1" applyAlignment="1">
      <alignment horizontal="center" vertical="center" wrapText="1"/>
    </xf>
    <xf numFmtId="167" fontId="5" fillId="4" borderId="5" xfId="7" applyFont="1" applyFill="1" applyBorder="1" applyAlignment="1">
      <alignment horizontal="center" vertical="center" wrapText="1"/>
    </xf>
    <xf numFmtId="0" fontId="9" fillId="4" borderId="18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left" vertical="center" wrapText="1"/>
    </xf>
    <xf numFmtId="0" fontId="10" fillId="0" borderId="19" xfId="4" applyFont="1" applyBorder="1" applyAlignment="1">
      <alignment horizontal="center" vertical="center" wrapText="1"/>
    </xf>
    <xf numFmtId="0" fontId="10" fillId="0" borderId="20" xfId="4" applyFont="1" applyBorder="1" applyAlignment="1">
      <alignment horizontal="left" vertical="center" wrapText="1"/>
    </xf>
    <xf numFmtId="0" fontId="9" fillId="4" borderId="19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left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/>
    </xf>
    <xf numFmtId="15" fontId="9" fillId="4" borderId="20" xfId="0" applyNumberFormat="1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 wrapText="1"/>
    </xf>
    <xf numFmtId="167" fontId="5" fillId="4" borderId="7" xfId="7" applyFont="1" applyFill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/>
    </xf>
    <xf numFmtId="0" fontId="22" fillId="0" borderId="1" xfId="12" applyFont="1" applyBorder="1" applyAlignment="1">
      <alignment horizontal="center" vertical="center" wrapText="1"/>
    </xf>
    <xf numFmtId="0" fontId="22" fillId="0" borderId="1" xfId="12" applyFont="1" applyBorder="1" applyAlignment="1">
      <alignment horizontal="left" vertical="center" wrapText="1"/>
    </xf>
    <xf numFmtId="165" fontId="0" fillId="0" borderId="1" xfId="1" applyFont="1" applyBorder="1" applyAlignment="1">
      <alignment horizontal="center" vertical="center"/>
    </xf>
    <xf numFmtId="43" fontId="0" fillId="0" borderId="1" xfId="6" applyFont="1" applyBorder="1" applyAlignment="1">
      <alignment horizontal="center" vertical="center"/>
    </xf>
    <xf numFmtId="10" fontId="0" fillId="0" borderId="1" xfId="3" applyNumberFormat="1" applyFont="1" applyBorder="1" applyAlignment="1">
      <alignment horizontal="center" vertical="center"/>
    </xf>
    <xf numFmtId="169" fontId="0" fillId="0" borderId="1" xfId="3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1" xfId="12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14" fontId="15" fillId="0" borderId="1" xfId="0" applyNumberFormat="1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</cellXfs>
  <cellStyles count="13">
    <cellStyle name="Millares" xfId="6" builtinId="3"/>
    <cellStyle name="Millares [0]" xfId="8" builtinId="6"/>
    <cellStyle name="Moneda" xfId="1" builtinId="4"/>
    <cellStyle name="Moneda [0]" xfId="7" builtinId="7"/>
    <cellStyle name="Moneda 2" xfId="5" xr:uid="{00000000-0005-0000-0000-000004000000}"/>
    <cellStyle name="Moneda 2 2" xfId="11" xr:uid="{00000000-0005-0000-0000-000005000000}"/>
    <cellStyle name="Normal" xfId="0" builtinId="0"/>
    <cellStyle name="Normal 2" xfId="2" xr:uid="{00000000-0005-0000-0000-000007000000}"/>
    <cellStyle name="Normal 2 2" xfId="9" xr:uid="{00000000-0005-0000-0000-000008000000}"/>
    <cellStyle name="Normal 3" xfId="4" xr:uid="{00000000-0005-0000-0000-000009000000}"/>
    <cellStyle name="Normal 3 2" xfId="10" xr:uid="{00000000-0005-0000-0000-00000A000000}"/>
    <cellStyle name="Normal 3 3" xfId="12" xr:uid="{00000000-0005-0000-0000-00000B000000}"/>
    <cellStyle name="Porcentaje" xfId="3" builtinId="5"/>
  </cellStyles>
  <dxfs count="576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microsoft.com/office/2017/10/relationships/person" Target="persons/perso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lcaldiamanizales-my.sharepoint.com/Desktop/038/Verificacion%20informe%20LP-SI-038-2019%20LUIS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lcaldiamanizales-my.sharepoint.com/Desktop/038/Verificacion%20informe%20LP-SI-038-2019%20SOLO%20FINANCIER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ón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ón"/>
    </sheetNames>
    <sheetDataSet>
      <sheetData sheetId="0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59999389629810485"/>
  </sheetPr>
  <dimension ref="A1:F43"/>
  <sheetViews>
    <sheetView zoomScaleNormal="100" workbookViewId="0">
      <selection activeCell="B33" sqref="B33"/>
    </sheetView>
  </sheetViews>
  <sheetFormatPr baseColWidth="10" defaultColWidth="11.42578125" defaultRowHeight="12.75"/>
  <cols>
    <col min="1" max="1" width="35" style="5" customWidth="1"/>
    <col min="2" max="2" width="87.28515625" style="5" customWidth="1"/>
    <col min="3" max="3" width="11" style="5" bestFit="1" customWidth="1"/>
    <col min="4" max="4" width="14.140625" style="5" bestFit="1" customWidth="1"/>
    <col min="5" max="5" width="11" style="5" bestFit="1" customWidth="1"/>
    <col min="6" max="6" width="17" style="5" bestFit="1" customWidth="1"/>
    <col min="7" max="7" width="11.42578125" style="5"/>
    <col min="8" max="8" width="17.5703125" style="5" customWidth="1"/>
    <col min="9" max="16384" width="11.42578125" style="5"/>
  </cols>
  <sheetData>
    <row r="1" spans="1:6" ht="15.75">
      <c r="A1" s="215" t="s">
        <v>0</v>
      </c>
      <c r="B1" s="215"/>
    </row>
    <row r="2" spans="1:6" s="8" customFormat="1" ht="21.75" customHeight="1">
      <c r="A2" s="25" t="s">
        <v>1</v>
      </c>
      <c r="B2" s="28" t="s">
        <v>890</v>
      </c>
    </row>
    <row r="3" spans="1:6" ht="41.1" customHeight="1">
      <c r="A3" s="25" t="s">
        <v>2</v>
      </c>
      <c r="B3" s="207"/>
      <c r="D3" s="19"/>
    </row>
    <row r="4" spans="1:6" ht="15">
      <c r="A4" s="25" t="s">
        <v>3</v>
      </c>
      <c r="B4" s="206">
        <v>162103000</v>
      </c>
      <c r="C4" s="113"/>
      <c r="D4" s="114">
        <f t="shared" ref="D4:D9" si="0">+B4*0.1</f>
        <v>16210300</v>
      </c>
      <c r="F4" s="151"/>
    </row>
    <row r="5" spans="1:6">
      <c r="A5" s="25" t="s">
        <v>4</v>
      </c>
      <c r="B5" s="82"/>
      <c r="C5" s="113"/>
      <c r="D5" s="114">
        <f t="shared" si="0"/>
        <v>0</v>
      </c>
    </row>
    <row r="6" spans="1:6">
      <c r="A6" s="25" t="s">
        <v>5</v>
      </c>
      <c r="B6" s="82"/>
      <c r="C6" s="113"/>
      <c r="D6" s="114">
        <f t="shared" si="0"/>
        <v>0</v>
      </c>
    </row>
    <row r="7" spans="1:6">
      <c r="A7" s="25" t="s">
        <v>6</v>
      </c>
      <c r="B7" s="82"/>
      <c r="C7" s="113"/>
      <c r="D7" s="114">
        <f t="shared" si="0"/>
        <v>0</v>
      </c>
    </row>
    <row r="8" spans="1:6">
      <c r="A8" s="25" t="s">
        <v>7</v>
      </c>
      <c r="B8" s="82"/>
      <c r="C8" s="113"/>
      <c r="D8" s="114">
        <f t="shared" si="0"/>
        <v>0</v>
      </c>
    </row>
    <row r="9" spans="1:6">
      <c r="A9" s="25" t="s">
        <v>8</v>
      </c>
      <c r="B9" s="82"/>
      <c r="C9" s="113"/>
      <c r="D9" s="114">
        <f t="shared" si="0"/>
        <v>0</v>
      </c>
    </row>
    <row r="10" spans="1:6">
      <c r="A10" s="25" t="s">
        <v>9</v>
      </c>
      <c r="B10" s="83"/>
      <c r="C10" s="90"/>
      <c r="D10" s="19"/>
    </row>
    <row r="11" spans="1:6">
      <c r="A11" s="25" t="s">
        <v>10</v>
      </c>
      <c r="B11" s="83"/>
      <c r="D11" s="19"/>
    </row>
    <row r="12" spans="1:6">
      <c r="A12" s="25" t="s">
        <v>11</v>
      </c>
      <c r="B12" s="83"/>
      <c r="D12" s="19"/>
    </row>
    <row r="13" spans="1:6">
      <c r="A13" s="25" t="s">
        <v>12</v>
      </c>
      <c r="B13" s="83"/>
      <c r="D13" s="19"/>
    </row>
    <row r="14" spans="1:6">
      <c r="A14" s="25" t="s">
        <v>13</v>
      </c>
      <c r="B14" s="83"/>
      <c r="D14" s="19"/>
    </row>
    <row r="15" spans="1:6">
      <c r="A15" s="25" t="s">
        <v>14</v>
      </c>
      <c r="B15" s="83"/>
      <c r="D15" s="19"/>
    </row>
    <row r="16" spans="1:6">
      <c r="A16" s="25" t="s">
        <v>15</v>
      </c>
      <c r="B16" s="24"/>
      <c r="D16" s="19"/>
    </row>
    <row r="17" spans="1:4">
      <c r="A17" s="25" t="s">
        <v>16</v>
      </c>
      <c r="B17" s="39">
        <v>45475</v>
      </c>
      <c r="D17" s="19"/>
    </row>
    <row r="18" spans="1:4">
      <c r="A18" s="8"/>
      <c r="D18" s="19"/>
    </row>
    <row r="19" spans="1:4" ht="15.75">
      <c r="A19" s="215" t="s">
        <v>17</v>
      </c>
      <c r="B19" s="215"/>
    </row>
    <row r="20" spans="1:4" ht="37.5" customHeight="1">
      <c r="A20" s="26" t="s">
        <v>886</v>
      </c>
      <c r="B20" s="133">
        <v>1.1100000000000001</v>
      </c>
    </row>
    <row r="21" spans="1:4" ht="37.5" customHeight="1">
      <c r="A21" s="26" t="s">
        <v>887</v>
      </c>
      <c r="B21" s="133">
        <v>0.75</v>
      </c>
    </row>
    <row r="22" spans="1:4" ht="36" customHeight="1">
      <c r="A22" s="26" t="s">
        <v>885</v>
      </c>
      <c r="B22" s="133">
        <v>0</v>
      </c>
    </row>
    <row r="23" spans="1:4" ht="33.75" customHeight="1">
      <c r="A23" s="26" t="s">
        <v>18</v>
      </c>
      <c r="B23" s="48">
        <f t="shared" ref="B23:B28" si="1">ROUNDUP(B4*0.1,0)</f>
        <v>16210300</v>
      </c>
    </row>
    <row r="24" spans="1:4" ht="33.75" customHeight="1">
      <c r="A24" s="26" t="s">
        <v>19</v>
      </c>
      <c r="B24" s="48">
        <f t="shared" si="1"/>
        <v>0</v>
      </c>
    </row>
    <row r="25" spans="1:4" ht="33.75" customHeight="1">
      <c r="A25" s="26" t="s">
        <v>20</v>
      </c>
      <c r="B25" s="48">
        <f t="shared" si="1"/>
        <v>0</v>
      </c>
    </row>
    <row r="26" spans="1:4" ht="33.75" customHeight="1">
      <c r="A26" s="26" t="s">
        <v>21</v>
      </c>
      <c r="B26" s="48">
        <f t="shared" si="1"/>
        <v>0</v>
      </c>
    </row>
    <row r="27" spans="1:4" ht="33.75" customHeight="1">
      <c r="A27" s="26" t="s">
        <v>22</v>
      </c>
      <c r="B27" s="48">
        <f t="shared" si="1"/>
        <v>0</v>
      </c>
    </row>
    <row r="28" spans="1:4" ht="33.75" customHeight="1">
      <c r="A28" s="26" t="s">
        <v>23</v>
      </c>
      <c r="B28" s="48">
        <f t="shared" si="1"/>
        <v>0</v>
      </c>
    </row>
    <row r="29" spans="1:4">
      <c r="A29" s="8"/>
      <c r="D29" s="19"/>
    </row>
    <row r="30" spans="1:4" ht="15.75">
      <c r="A30" s="215" t="s">
        <v>24</v>
      </c>
      <c r="B30" s="215"/>
    </row>
    <row r="31" spans="1:4" ht="37.5" customHeight="1">
      <c r="A31" s="26" t="s">
        <v>25</v>
      </c>
      <c r="B31" s="203">
        <v>4.0000000000000002E-4</v>
      </c>
    </row>
    <row r="32" spans="1:4" ht="35.25" customHeight="1">
      <c r="A32" s="26" t="s">
        <v>26</v>
      </c>
      <c r="B32" s="203">
        <v>2.0000000000000001E-4</v>
      </c>
    </row>
    <row r="34" spans="1:5" ht="15.75">
      <c r="A34" s="215" t="s">
        <v>27</v>
      </c>
      <c r="B34" s="215"/>
      <c r="C34" s="165" t="s">
        <v>28</v>
      </c>
      <c r="D34" s="7" t="s">
        <v>29</v>
      </c>
      <c r="E34" s="7" t="s">
        <v>30</v>
      </c>
    </row>
    <row r="35" spans="1:5">
      <c r="A35" s="26" t="s">
        <v>31</v>
      </c>
      <c r="B35" s="27">
        <f>+B4/877803</f>
        <v>184.66899748576844</v>
      </c>
      <c r="C35" s="98">
        <f t="shared" ref="C35:C40" si="2">B35*0.75</f>
        <v>138.50174811432635</v>
      </c>
      <c r="D35" s="98">
        <f t="shared" ref="D35:D40" si="3">B35*1.2</f>
        <v>221.60279698292211</v>
      </c>
      <c r="E35" s="98">
        <f t="shared" ref="E35:E40" si="4">B35*1.5</f>
        <v>277.00349622865269</v>
      </c>
    </row>
    <row r="36" spans="1:5">
      <c r="A36" s="26" t="s">
        <v>32</v>
      </c>
      <c r="B36" s="27">
        <f t="shared" ref="B36:B40" si="5">+B5/877803</f>
        <v>0</v>
      </c>
      <c r="C36" s="98">
        <f t="shared" si="2"/>
        <v>0</v>
      </c>
      <c r="D36" s="98">
        <f t="shared" si="3"/>
        <v>0</v>
      </c>
      <c r="E36" s="98">
        <f t="shared" si="4"/>
        <v>0</v>
      </c>
    </row>
    <row r="37" spans="1:5">
      <c r="A37" s="26" t="s">
        <v>33</v>
      </c>
      <c r="B37" s="27">
        <f t="shared" si="5"/>
        <v>0</v>
      </c>
      <c r="C37" s="98">
        <f t="shared" si="2"/>
        <v>0</v>
      </c>
      <c r="D37" s="98">
        <f t="shared" si="3"/>
        <v>0</v>
      </c>
      <c r="E37" s="98">
        <f t="shared" si="4"/>
        <v>0</v>
      </c>
    </row>
    <row r="38" spans="1:5">
      <c r="A38" s="26" t="s">
        <v>34</v>
      </c>
      <c r="B38" s="27">
        <f t="shared" si="5"/>
        <v>0</v>
      </c>
      <c r="C38" s="98">
        <f t="shared" si="2"/>
        <v>0</v>
      </c>
      <c r="D38" s="98">
        <f t="shared" si="3"/>
        <v>0</v>
      </c>
      <c r="E38" s="98">
        <f t="shared" si="4"/>
        <v>0</v>
      </c>
    </row>
    <row r="39" spans="1:5">
      <c r="A39" s="26" t="s">
        <v>35</v>
      </c>
      <c r="B39" s="27">
        <f t="shared" si="5"/>
        <v>0</v>
      </c>
      <c r="C39" s="98">
        <f t="shared" si="2"/>
        <v>0</v>
      </c>
      <c r="D39" s="98">
        <f t="shared" si="3"/>
        <v>0</v>
      </c>
      <c r="E39" s="98">
        <f t="shared" si="4"/>
        <v>0</v>
      </c>
    </row>
    <row r="40" spans="1:5">
      <c r="A40" s="26" t="s">
        <v>36</v>
      </c>
      <c r="B40" s="27">
        <f t="shared" si="5"/>
        <v>0</v>
      </c>
      <c r="C40" s="98">
        <f t="shared" si="2"/>
        <v>0</v>
      </c>
      <c r="D40" s="98">
        <f t="shared" si="3"/>
        <v>0</v>
      </c>
      <c r="E40" s="98">
        <f t="shared" si="4"/>
        <v>0</v>
      </c>
    </row>
    <row r="41" spans="1:5">
      <c r="C41" s="152">
        <f>SUM(C35:C40)</f>
        <v>138.50174811432635</v>
      </c>
      <c r="D41" s="152">
        <f>SUM(D35:D40)</f>
        <v>221.60279698292211</v>
      </c>
      <c r="E41" s="152">
        <f>SUM(E35:E40)</f>
        <v>277.00349622865269</v>
      </c>
    </row>
    <row r="43" spans="1:5">
      <c r="C43" s="5">
        <f>+C35*0.4</f>
        <v>55.400699245730543</v>
      </c>
      <c r="D43" s="5">
        <f>+D35*0.4</f>
        <v>88.641118793168857</v>
      </c>
      <c r="E43" s="5">
        <f>+E35*0.4</f>
        <v>110.80139849146109</v>
      </c>
    </row>
  </sheetData>
  <mergeCells count="4">
    <mergeCell ref="A1:B1"/>
    <mergeCell ref="A19:B19"/>
    <mergeCell ref="A34:B34"/>
    <mergeCell ref="A30:B30"/>
  </mergeCells>
  <phoneticPr fontId="5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58"/>
  <sheetViews>
    <sheetView view="pageBreakPreview" zoomScale="90" zoomScaleNormal="80" zoomScaleSheetLayoutView="90" workbookViewId="0">
      <pane xSplit="3" ySplit="1" topLeftCell="G2" activePane="bottomRight" state="frozen"/>
      <selection activeCell="B1" sqref="B1:B8"/>
      <selection pane="topRight" activeCell="B1" sqref="B1:B8"/>
      <selection pane="bottomLeft" activeCell="B1" sqref="B1:B8"/>
      <selection pane="bottomRight" activeCell="B1" sqref="B1:B8"/>
    </sheetView>
  </sheetViews>
  <sheetFormatPr baseColWidth="10" defaultColWidth="11.42578125" defaultRowHeight="12.75"/>
  <cols>
    <col min="1" max="1" width="7" style="7" customWidth="1"/>
    <col min="2" max="2" width="56" style="6" customWidth="1"/>
    <col min="3" max="3" width="41.140625" style="6" customWidth="1"/>
    <col min="4" max="4" width="47.42578125" style="7" customWidth="1"/>
    <col min="5" max="5" width="8.5703125" style="85" bestFit="1" customWidth="1"/>
    <col min="6" max="11" width="8.5703125" style="85" customWidth="1"/>
    <col min="12" max="12" width="18" style="6" customWidth="1"/>
    <col min="13" max="15" width="14.7109375" style="6" customWidth="1"/>
    <col min="16" max="16384" width="11.42578125" style="6"/>
  </cols>
  <sheetData>
    <row r="1" spans="1:15" s="44" customFormat="1" ht="39" customHeight="1">
      <c r="A1" s="109" t="s">
        <v>37</v>
      </c>
      <c r="B1" s="110" t="s">
        <v>38</v>
      </c>
      <c r="C1" s="110" t="s">
        <v>39</v>
      </c>
      <c r="D1" s="110" t="s">
        <v>40</v>
      </c>
      <c r="E1" s="110" t="s">
        <v>41</v>
      </c>
      <c r="F1" s="108" t="s">
        <v>42</v>
      </c>
      <c r="G1" s="108" t="s">
        <v>43</v>
      </c>
      <c r="H1" s="108" t="s">
        <v>44</v>
      </c>
      <c r="I1" s="108" t="s">
        <v>45</v>
      </c>
      <c r="J1" s="108" t="s">
        <v>46</v>
      </c>
      <c r="K1" s="108" t="s">
        <v>47</v>
      </c>
      <c r="M1" s="11" t="s">
        <v>48</v>
      </c>
      <c r="N1" s="11" t="s">
        <v>49</v>
      </c>
      <c r="O1" s="11" t="s">
        <v>50</v>
      </c>
    </row>
    <row r="2" spans="1:15" ht="19.5" customHeight="1">
      <c r="A2" s="256">
        <v>1</v>
      </c>
      <c r="B2" s="222" t="s">
        <v>51</v>
      </c>
      <c r="C2" s="222" t="s">
        <v>52</v>
      </c>
      <c r="D2" s="265"/>
      <c r="E2" s="263">
        <v>1</v>
      </c>
      <c r="F2" s="224" t="s">
        <v>53</v>
      </c>
      <c r="G2" s="224" t="s">
        <v>53</v>
      </c>
      <c r="H2" s="224" t="s">
        <v>53</v>
      </c>
      <c r="I2" s="224" t="s">
        <v>53</v>
      </c>
      <c r="J2" s="224" t="s">
        <v>53</v>
      </c>
      <c r="K2" s="224" t="s">
        <v>53</v>
      </c>
      <c r="M2" s="216" t="s">
        <v>54</v>
      </c>
      <c r="N2" s="218" t="s">
        <v>55</v>
      </c>
      <c r="O2" s="216" t="s">
        <v>56</v>
      </c>
    </row>
    <row r="3" spans="1:15" ht="19.5" customHeight="1">
      <c r="A3" s="257"/>
      <c r="B3" s="223"/>
      <c r="C3" s="223"/>
      <c r="D3" s="266"/>
      <c r="E3" s="264"/>
      <c r="F3" s="225"/>
      <c r="G3" s="225"/>
      <c r="H3" s="225"/>
      <c r="I3" s="225"/>
      <c r="J3" s="225"/>
      <c r="K3" s="225"/>
      <c r="M3" s="217"/>
      <c r="N3" s="219"/>
      <c r="O3" s="217"/>
    </row>
    <row r="4" spans="1:15" ht="19.5" customHeight="1">
      <c r="A4" s="256">
        <v>2</v>
      </c>
      <c r="B4" s="222" t="s">
        <v>57</v>
      </c>
      <c r="C4" s="222" t="s">
        <v>58</v>
      </c>
      <c r="D4" s="171" t="s">
        <v>59</v>
      </c>
      <c r="E4" s="182">
        <v>0.95</v>
      </c>
      <c r="F4" s="224" t="s">
        <v>53</v>
      </c>
      <c r="G4" s="224" t="s">
        <v>53</v>
      </c>
      <c r="H4" s="224" t="s">
        <v>53</v>
      </c>
      <c r="I4" s="224" t="s">
        <v>53</v>
      </c>
      <c r="J4" s="224" t="s">
        <v>53</v>
      </c>
      <c r="K4" s="224" t="s">
        <v>53</v>
      </c>
      <c r="M4" s="216" t="s">
        <v>54</v>
      </c>
      <c r="N4" s="218" t="s">
        <v>55</v>
      </c>
      <c r="O4" s="216" t="s">
        <v>56</v>
      </c>
    </row>
    <row r="5" spans="1:15" ht="19.5" customHeight="1">
      <c r="A5" s="257"/>
      <c r="B5" s="223"/>
      <c r="C5" s="223"/>
      <c r="D5" s="171" t="s">
        <v>60</v>
      </c>
      <c r="E5" s="182">
        <v>0.05</v>
      </c>
      <c r="F5" s="225"/>
      <c r="G5" s="225"/>
      <c r="H5" s="225"/>
      <c r="I5" s="225"/>
      <c r="J5" s="225"/>
      <c r="K5" s="225"/>
      <c r="M5" s="217"/>
      <c r="N5" s="219"/>
      <c r="O5" s="217"/>
    </row>
    <row r="6" spans="1:15" ht="19.5" customHeight="1">
      <c r="A6" s="256">
        <v>3</v>
      </c>
      <c r="B6" s="222" t="s">
        <v>61</v>
      </c>
      <c r="C6" s="222" t="s">
        <v>62</v>
      </c>
      <c r="D6" s="171" t="s">
        <v>63</v>
      </c>
      <c r="E6" s="182">
        <v>0.95</v>
      </c>
      <c r="F6" s="224" t="s">
        <v>53</v>
      </c>
      <c r="G6" s="224" t="s">
        <v>53</v>
      </c>
      <c r="H6" s="224" t="s">
        <v>53</v>
      </c>
      <c r="I6" s="224" t="s">
        <v>53</v>
      </c>
      <c r="J6" s="224" t="s">
        <v>53</v>
      </c>
      <c r="K6" s="224" t="s">
        <v>53</v>
      </c>
      <c r="M6" s="216" t="s">
        <v>54</v>
      </c>
      <c r="N6" s="218" t="s">
        <v>55</v>
      </c>
      <c r="O6" s="216" t="s">
        <v>56</v>
      </c>
    </row>
    <row r="7" spans="1:15" ht="19.5" customHeight="1">
      <c r="A7" s="257"/>
      <c r="B7" s="223"/>
      <c r="C7" s="223"/>
      <c r="D7" s="171" t="s">
        <v>64</v>
      </c>
      <c r="E7" s="182">
        <v>0.05</v>
      </c>
      <c r="F7" s="225"/>
      <c r="G7" s="225"/>
      <c r="H7" s="225"/>
      <c r="I7" s="225"/>
      <c r="J7" s="225"/>
      <c r="K7" s="225"/>
      <c r="M7" s="217"/>
      <c r="N7" s="219"/>
      <c r="O7" s="217"/>
    </row>
    <row r="8" spans="1:15" ht="19.5" customHeight="1">
      <c r="A8" s="256">
        <v>4</v>
      </c>
      <c r="B8" s="222" t="s">
        <v>65</v>
      </c>
      <c r="C8" s="222" t="s">
        <v>66</v>
      </c>
      <c r="D8" s="171" t="s">
        <v>67</v>
      </c>
      <c r="E8" s="182">
        <v>0.9</v>
      </c>
      <c r="F8" s="224" t="s">
        <v>53</v>
      </c>
      <c r="G8" s="224" t="s">
        <v>53</v>
      </c>
      <c r="H8" s="224" t="s">
        <v>53</v>
      </c>
      <c r="I8" s="224" t="s">
        <v>53</v>
      </c>
      <c r="J8" s="224" t="s">
        <v>53</v>
      </c>
      <c r="K8" s="224" t="s">
        <v>53</v>
      </c>
      <c r="M8" s="216" t="s">
        <v>54</v>
      </c>
      <c r="N8" s="218" t="s">
        <v>55</v>
      </c>
      <c r="O8" s="216" t="s">
        <v>56</v>
      </c>
    </row>
    <row r="9" spans="1:15" ht="19.5" customHeight="1">
      <c r="A9" s="257"/>
      <c r="B9" s="223"/>
      <c r="C9" s="223"/>
      <c r="D9" s="171" t="s">
        <v>66</v>
      </c>
      <c r="E9" s="182">
        <v>0.1</v>
      </c>
      <c r="F9" s="225"/>
      <c r="G9" s="225"/>
      <c r="H9" s="225"/>
      <c r="I9" s="225"/>
      <c r="J9" s="225"/>
      <c r="K9" s="225"/>
      <c r="M9" s="217"/>
      <c r="N9" s="219"/>
      <c r="O9" s="217"/>
    </row>
    <row r="10" spans="1:15" ht="19.5" customHeight="1">
      <c r="A10" s="256">
        <v>5</v>
      </c>
      <c r="B10" s="222" t="s">
        <v>68</v>
      </c>
      <c r="C10" s="222" t="s">
        <v>69</v>
      </c>
      <c r="D10" s="252"/>
      <c r="E10" s="250">
        <v>1</v>
      </c>
      <c r="F10" s="224" t="s">
        <v>53</v>
      </c>
      <c r="G10" s="224" t="s">
        <v>53</v>
      </c>
      <c r="H10" s="224" t="s">
        <v>53</v>
      </c>
      <c r="I10" s="224" t="s">
        <v>53</v>
      </c>
      <c r="J10" s="224" t="s">
        <v>53</v>
      </c>
      <c r="K10" s="224" t="s">
        <v>53</v>
      </c>
      <c r="M10" s="216" t="s">
        <v>54</v>
      </c>
      <c r="N10" s="218" t="s">
        <v>55</v>
      </c>
      <c r="O10" s="216" t="s">
        <v>56</v>
      </c>
    </row>
    <row r="11" spans="1:15" ht="19.5" customHeight="1">
      <c r="A11" s="257"/>
      <c r="B11" s="223"/>
      <c r="C11" s="223"/>
      <c r="D11" s="253"/>
      <c r="E11" s="251"/>
      <c r="F11" s="225"/>
      <c r="G11" s="225"/>
      <c r="H11" s="225"/>
      <c r="I11" s="225"/>
      <c r="J11" s="225"/>
      <c r="K11" s="225"/>
      <c r="M11" s="217"/>
      <c r="N11" s="219"/>
      <c r="O11" s="217"/>
    </row>
    <row r="12" spans="1:15" ht="19.5" customHeight="1">
      <c r="A12" s="86">
        <v>6</v>
      </c>
      <c r="B12" s="167" t="s">
        <v>70</v>
      </c>
      <c r="C12" s="167" t="s">
        <v>70</v>
      </c>
      <c r="D12" s="171"/>
      <c r="E12" s="182">
        <v>1</v>
      </c>
      <c r="F12" s="125" t="s">
        <v>53</v>
      </c>
      <c r="G12" s="125" t="s">
        <v>53</v>
      </c>
      <c r="H12" s="125" t="s">
        <v>53</v>
      </c>
      <c r="I12" s="125" t="s">
        <v>53</v>
      </c>
      <c r="J12" s="125" t="s">
        <v>53</v>
      </c>
      <c r="K12" s="125" t="s">
        <v>53</v>
      </c>
      <c r="M12" s="124" t="s">
        <v>54</v>
      </c>
      <c r="N12" s="124" t="s">
        <v>55</v>
      </c>
      <c r="O12" s="124" t="s">
        <v>56</v>
      </c>
    </row>
    <row r="13" spans="1:15" ht="19.5" customHeight="1">
      <c r="A13" s="256">
        <v>7</v>
      </c>
      <c r="B13" s="222" t="s">
        <v>71</v>
      </c>
      <c r="C13" s="222" t="s">
        <v>72</v>
      </c>
      <c r="D13" s="184" t="s">
        <v>72</v>
      </c>
      <c r="E13" s="182">
        <v>0.05</v>
      </c>
      <c r="F13" s="224" t="s">
        <v>53</v>
      </c>
      <c r="G13" s="224" t="s">
        <v>53</v>
      </c>
      <c r="H13" s="224" t="s">
        <v>53</v>
      </c>
      <c r="I13" s="224" t="s">
        <v>53</v>
      </c>
      <c r="J13" s="224" t="s">
        <v>53</v>
      </c>
      <c r="K13" s="224" t="s">
        <v>53</v>
      </c>
      <c r="M13" s="216" t="s">
        <v>54</v>
      </c>
      <c r="N13" s="218" t="s">
        <v>55</v>
      </c>
      <c r="O13" s="216" t="s">
        <v>56</v>
      </c>
    </row>
    <row r="14" spans="1:15" ht="19.5" customHeight="1">
      <c r="A14" s="257"/>
      <c r="B14" s="223"/>
      <c r="C14" s="223"/>
      <c r="D14" s="171" t="s">
        <v>73</v>
      </c>
      <c r="E14" s="182">
        <v>0.95</v>
      </c>
      <c r="F14" s="225"/>
      <c r="G14" s="225"/>
      <c r="H14" s="225"/>
      <c r="I14" s="225"/>
      <c r="J14" s="225"/>
      <c r="K14" s="225"/>
      <c r="M14" s="217"/>
      <c r="N14" s="219"/>
      <c r="O14" s="217"/>
    </row>
    <row r="15" spans="1:15" ht="19.5" customHeight="1">
      <c r="A15" s="256">
        <v>8</v>
      </c>
      <c r="B15" s="222" t="s">
        <v>74</v>
      </c>
      <c r="C15" s="222" t="s">
        <v>75</v>
      </c>
      <c r="D15" s="248" t="s">
        <v>76</v>
      </c>
      <c r="E15" s="250">
        <v>1</v>
      </c>
      <c r="F15" s="224" t="s">
        <v>53</v>
      </c>
      <c r="G15" s="224" t="s">
        <v>53</v>
      </c>
      <c r="H15" s="224" t="s">
        <v>53</v>
      </c>
      <c r="I15" s="224" t="s">
        <v>53</v>
      </c>
      <c r="J15" s="224" t="s">
        <v>53</v>
      </c>
      <c r="K15" s="224" t="s">
        <v>53</v>
      </c>
      <c r="M15" s="216" t="s">
        <v>54</v>
      </c>
      <c r="N15" s="218" t="s">
        <v>55</v>
      </c>
      <c r="O15" s="216" t="s">
        <v>56</v>
      </c>
    </row>
    <row r="16" spans="1:15" ht="19.5" customHeight="1">
      <c r="A16" s="257"/>
      <c r="B16" s="223"/>
      <c r="C16" s="223"/>
      <c r="D16" s="249"/>
      <c r="E16" s="251"/>
      <c r="F16" s="225"/>
      <c r="G16" s="225"/>
      <c r="H16" s="225"/>
      <c r="I16" s="225"/>
      <c r="J16" s="225"/>
      <c r="K16" s="225"/>
      <c r="M16" s="217"/>
      <c r="N16" s="219"/>
      <c r="O16" s="217"/>
    </row>
    <row r="17" spans="1:15" ht="19.5" customHeight="1">
      <c r="A17" s="256">
        <v>9</v>
      </c>
      <c r="B17" s="222" t="s">
        <v>77</v>
      </c>
      <c r="C17" s="222" t="s">
        <v>78</v>
      </c>
      <c r="D17" s="248" t="s">
        <v>78</v>
      </c>
      <c r="E17" s="250">
        <v>1</v>
      </c>
      <c r="F17" s="224" t="s">
        <v>53</v>
      </c>
      <c r="G17" s="224" t="s">
        <v>53</v>
      </c>
      <c r="H17" s="224" t="s">
        <v>53</v>
      </c>
      <c r="I17" s="224" t="s">
        <v>53</v>
      </c>
      <c r="J17" s="224" t="s">
        <v>53</v>
      </c>
      <c r="K17" s="224" t="s">
        <v>53</v>
      </c>
      <c r="M17" s="216" t="s">
        <v>54</v>
      </c>
      <c r="N17" s="218" t="s">
        <v>55</v>
      </c>
      <c r="O17" s="216" t="s">
        <v>56</v>
      </c>
    </row>
    <row r="18" spans="1:15" ht="19.5" customHeight="1">
      <c r="A18" s="257"/>
      <c r="B18" s="223"/>
      <c r="C18" s="223"/>
      <c r="D18" s="249"/>
      <c r="E18" s="251"/>
      <c r="F18" s="225"/>
      <c r="G18" s="225"/>
      <c r="H18" s="225"/>
      <c r="I18" s="225"/>
      <c r="J18" s="225"/>
      <c r="K18" s="225"/>
      <c r="M18" s="217"/>
      <c r="N18" s="219"/>
      <c r="O18" s="217"/>
    </row>
    <row r="19" spans="1:15" ht="19.5" customHeight="1">
      <c r="A19" s="86">
        <v>10</v>
      </c>
      <c r="B19" s="167" t="s">
        <v>79</v>
      </c>
      <c r="C19" s="167" t="s">
        <v>80</v>
      </c>
      <c r="D19" s="171"/>
      <c r="E19" s="182">
        <v>1</v>
      </c>
      <c r="F19" s="125" t="s">
        <v>53</v>
      </c>
      <c r="G19" s="125" t="s">
        <v>53</v>
      </c>
      <c r="H19" s="125" t="s">
        <v>53</v>
      </c>
      <c r="I19" s="125" t="s">
        <v>53</v>
      </c>
      <c r="J19" s="125" t="s">
        <v>53</v>
      </c>
      <c r="K19" s="125" t="s">
        <v>53</v>
      </c>
      <c r="M19" s="124" t="s">
        <v>54</v>
      </c>
      <c r="N19" s="124" t="s">
        <v>55</v>
      </c>
      <c r="O19" s="124" t="s">
        <v>56</v>
      </c>
    </row>
    <row r="20" spans="1:15" ht="19.5" customHeight="1">
      <c r="A20" s="256">
        <v>11</v>
      </c>
      <c r="B20" s="222" t="s">
        <v>81</v>
      </c>
      <c r="C20" s="222" t="s">
        <v>82</v>
      </c>
      <c r="D20" s="184"/>
      <c r="E20" s="250">
        <v>1</v>
      </c>
      <c r="F20" s="224"/>
      <c r="G20" s="224"/>
      <c r="H20" s="224"/>
      <c r="I20" s="224"/>
      <c r="J20" s="224" t="s">
        <v>53</v>
      </c>
      <c r="K20" s="224" t="s">
        <v>53</v>
      </c>
      <c r="M20" s="216" t="s">
        <v>54</v>
      </c>
      <c r="N20" s="218" t="s">
        <v>55</v>
      </c>
      <c r="O20" s="216" t="s">
        <v>56</v>
      </c>
    </row>
    <row r="21" spans="1:15" ht="19.5" customHeight="1">
      <c r="A21" s="257"/>
      <c r="B21" s="223"/>
      <c r="C21" s="223"/>
      <c r="D21" s="171"/>
      <c r="E21" s="251"/>
      <c r="F21" s="225"/>
      <c r="G21" s="225"/>
      <c r="H21" s="225"/>
      <c r="I21" s="225"/>
      <c r="J21" s="225"/>
      <c r="K21" s="225"/>
      <c r="M21" s="217"/>
      <c r="N21" s="219"/>
      <c r="O21" s="217"/>
    </row>
    <row r="22" spans="1:15" ht="19.5" customHeight="1">
      <c r="A22" s="86">
        <v>12</v>
      </c>
      <c r="B22" s="167" t="s">
        <v>83</v>
      </c>
      <c r="C22" s="167" t="s">
        <v>84</v>
      </c>
      <c r="D22" s="171"/>
      <c r="E22" s="182">
        <v>1</v>
      </c>
      <c r="F22" s="125"/>
      <c r="G22" s="125" t="s">
        <v>53</v>
      </c>
      <c r="H22" s="125"/>
      <c r="I22" s="125"/>
      <c r="J22" s="125"/>
      <c r="K22" s="125"/>
      <c r="M22" s="124" t="s">
        <v>54</v>
      </c>
      <c r="N22" s="124" t="s">
        <v>55</v>
      </c>
      <c r="O22" s="124" t="s">
        <v>56</v>
      </c>
    </row>
    <row r="23" spans="1:15" ht="19.5" customHeight="1">
      <c r="A23" s="256">
        <v>13</v>
      </c>
      <c r="B23" s="222" t="s">
        <v>85</v>
      </c>
      <c r="C23" s="222" t="s">
        <v>86</v>
      </c>
      <c r="D23" s="174" t="s">
        <v>86</v>
      </c>
      <c r="E23" s="182">
        <v>0.95</v>
      </c>
      <c r="F23" s="224" t="s">
        <v>53</v>
      </c>
      <c r="G23" s="224" t="s">
        <v>53</v>
      </c>
      <c r="H23" s="224" t="s">
        <v>53</v>
      </c>
      <c r="I23" s="224" t="s">
        <v>53</v>
      </c>
      <c r="J23" s="224" t="s">
        <v>53</v>
      </c>
      <c r="K23" s="224" t="s">
        <v>53</v>
      </c>
      <c r="M23" s="216" t="s">
        <v>54</v>
      </c>
      <c r="N23" s="218" t="s">
        <v>55</v>
      </c>
      <c r="O23" s="216" t="s">
        <v>56</v>
      </c>
    </row>
    <row r="24" spans="1:15" ht="19.5" customHeight="1">
      <c r="A24" s="262"/>
      <c r="B24" s="226"/>
      <c r="C24" s="226"/>
      <c r="D24" s="248" t="s">
        <v>87</v>
      </c>
      <c r="E24" s="250">
        <v>0.05</v>
      </c>
      <c r="F24" s="225"/>
      <c r="G24" s="225"/>
      <c r="H24" s="225"/>
      <c r="I24" s="225"/>
      <c r="J24" s="225"/>
      <c r="K24" s="225"/>
      <c r="M24" s="241"/>
      <c r="N24" s="219"/>
      <c r="O24" s="241"/>
    </row>
    <row r="25" spans="1:15" ht="19.5" customHeight="1">
      <c r="A25" s="257"/>
      <c r="B25" s="223"/>
      <c r="C25" s="223"/>
      <c r="D25" s="249"/>
      <c r="E25" s="251"/>
      <c r="F25" s="225"/>
      <c r="G25" s="225"/>
      <c r="H25" s="225"/>
      <c r="I25" s="225"/>
      <c r="J25" s="225"/>
      <c r="K25" s="225"/>
      <c r="M25" s="217"/>
      <c r="N25" s="219"/>
      <c r="O25" s="217"/>
    </row>
    <row r="26" spans="1:15" ht="19.5" customHeight="1">
      <c r="A26" s="256">
        <v>14</v>
      </c>
      <c r="B26" s="222" t="s">
        <v>88</v>
      </c>
      <c r="C26" s="222" t="s">
        <v>89</v>
      </c>
      <c r="D26" s="171" t="s">
        <v>90</v>
      </c>
      <c r="E26" s="182">
        <v>0.8</v>
      </c>
      <c r="F26" s="245" t="s">
        <v>53</v>
      </c>
      <c r="G26" s="245" t="s">
        <v>53</v>
      </c>
      <c r="H26" s="245" t="s">
        <v>53</v>
      </c>
      <c r="I26" s="245" t="s">
        <v>53</v>
      </c>
      <c r="J26" s="245" t="s">
        <v>53</v>
      </c>
      <c r="K26" s="245" t="s">
        <v>53</v>
      </c>
      <c r="M26" s="216" t="s">
        <v>54</v>
      </c>
      <c r="N26" s="216" t="s">
        <v>55</v>
      </c>
      <c r="O26" s="216" t="s">
        <v>56</v>
      </c>
    </row>
    <row r="27" spans="1:15" ht="19.5" customHeight="1">
      <c r="A27" s="257"/>
      <c r="B27" s="223"/>
      <c r="C27" s="223"/>
      <c r="D27" s="171" t="s">
        <v>59</v>
      </c>
      <c r="E27" s="182">
        <v>0.2</v>
      </c>
      <c r="F27" s="246"/>
      <c r="G27" s="246"/>
      <c r="H27" s="246"/>
      <c r="I27" s="246"/>
      <c r="J27" s="246"/>
      <c r="K27" s="246"/>
      <c r="M27" s="217"/>
      <c r="N27" s="217"/>
      <c r="O27" s="217"/>
    </row>
    <row r="28" spans="1:15" ht="19.5" customHeight="1">
      <c r="A28" s="86">
        <v>15</v>
      </c>
      <c r="B28" s="167" t="s">
        <v>91</v>
      </c>
      <c r="C28" s="167" t="s">
        <v>91</v>
      </c>
      <c r="D28" s="171"/>
      <c r="E28" s="182">
        <v>1</v>
      </c>
      <c r="F28" s="125" t="s">
        <v>53</v>
      </c>
      <c r="G28" s="125" t="s">
        <v>53</v>
      </c>
      <c r="H28" s="125" t="s">
        <v>53</v>
      </c>
      <c r="I28" s="125" t="s">
        <v>53</v>
      </c>
      <c r="J28" s="125" t="s">
        <v>53</v>
      </c>
      <c r="K28" s="125" t="s">
        <v>53</v>
      </c>
      <c r="M28" s="124" t="s">
        <v>54</v>
      </c>
      <c r="N28" s="124" t="s">
        <v>55</v>
      </c>
      <c r="O28" s="124" t="s">
        <v>56</v>
      </c>
    </row>
    <row r="29" spans="1:15" ht="19.5" customHeight="1">
      <c r="A29" s="86">
        <v>16</v>
      </c>
      <c r="B29" s="167" t="s">
        <v>92</v>
      </c>
      <c r="C29" s="167" t="s">
        <v>93</v>
      </c>
      <c r="D29" s="171"/>
      <c r="E29" s="182">
        <v>1</v>
      </c>
      <c r="F29" s="125" t="s">
        <v>53</v>
      </c>
      <c r="G29" s="125" t="s">
        <v>53</v>
      </c>
      <c r="H29" s="125" t="s">
        <v>53</v>
      </c>
      <c r="I29" s="125" t="s">
        <v>53</v>
      </c>
      <c r="J29" s="125" t="s">
        <v>53</v>
      </c>
      <c r="K29" s="125" t="s">
        <v>53</v>
      </c>
      <c r="M29" s="124" t="s">
        <v>54</v>
      </c>
      <c r="N29" s="124" t="s">
        <v>55</v>
      </c>
      <c r="O29" s="124" t="s">
        <v>56</v>
      </c>
    </row>
    <row r="30" spans="1:15" ht="19.5" customHeight="1">
      <c r="A30" s="256">
        <v>17</v>
      </c>
      <c r="B30" s="222" t="s">
        <v>94</v>
      </c>
      <c r="C30" s="222" t="s">
        <v>95</v>
      </c>
      <c r="D30" s="171" t="s">
        <v>95</v>
      </c>
      <c r="E30" s="182">
        <v>0.5</v>
      </c>
      <c r="F30" s="245" t="s">
        <v>53</v>
      </c>
      <c r="G30" s="245" t="s">
        <v>53</v>
      </c>
      <c r="H30" s="245" t="s">
        <v>53</v>
      </c>
      <c r="I30" s="245" t="s">
        <v>53</v>
      </c>
      <c r="J30" s="245" t="s">
        <v>53</v>
      </c>
      <c r="K30" s="245" t="s">
        <v>53</v>
      </c>
      <c r="M30" s="216" t="s">
        <v>54</v>
      </c>
      <c r="N30" s="216" t="s">
        <v>55</v>
      </c>
      <c r="O30" s="216" t="s">
        <v>56</v>
      </c>
    </row>
    <row r="31" spans="1:15" ht="19.5" customHeight="1">
      <c r="A31" s="257"/>
      <c r="B31" s="223"/>
      <c r="C31" s="223"/>
      <c r="D31" s="171" t="s">
        <v>96</v>
      </c>
      <c r="E31" s="182">
        <v>0.5</v>
      </c>
      <c r="F31" s="246"/>
      <c r="G31" s="246"/>
      <c r="H31" s="246"/>
      <c r="I31" s="246"/>
      <c r="J31" s="246"/>
      <c r="K31" s="246"/>
      <c r="M31" s="217"/>
      <c r="N31" s="217"/>
      <c r="O31" s="217"/>
    </row>
    <row r="32" spans="1:15" ht="19.5" customHeight="1">
      <c r="A32" s="256">
        <v>18</v>
      </c>
      <c r="B32" s="222" t="s">
        <v>97</v>
      </c>
      <c r="C32" s="222" t="s">
        <v>98</v>
      </c>
      <c r="D32" s="171" t="s">
        <v>98</v>
      </c>
      <c r="E32" s="182">
        <v>0.95</v>
      </c>
      <c r="F32" s="245" t="s">
        <v>53</v>
      </c>
      <c r="G32" s="245" t="s">
        <v>53</v>
      </c>
      <c r="H32" s="245" t="s">
        <v>53</v>
      </c>
      <c r="I32" s="245" t="s">
        <v>53</v>
      </c>
      <c r="J32" s="245" t="s">
        <v>53</v>
      </c>
      <c r="K32" s="245" t="s">
        <v>53</v>
      </c>
      <c r="M32" s="216" t="s">
        <v>54</v>
      </c>
      <c r="N32" s="216" t="s">
        <v>55</v>
      </c>
      <c r="O32" s="216" t="s">
        <v>56</v>
      </c>
    </row>
    <row r="33" spans="1:15" ht="19.5" customHeight="1">
      <c r="A33" s="257"/>
      <c r="B33" s="223"/>
      <c r="C33" s="223"/>
      <c r="D33" s="171" t="s">
        <v>99</v>
      </c>
      <c r="E33" s="182">
        <v>0.05</v>
      </c>
      <c r="F33" s="246"/>
      <c r="G33" s="246"/>
      <c r="H33" s="246"/>
      <c r="I33" s="246"/>
      <c r="J33" s="246"/>
      <c r="K33" s="246"/>
      <c r="M33" s="217"/>
      <c r="N33" s="217"/>
      <c r="O33" s="217"/>
    </row>
    <row r="34" spans="1:15" ht="19.5" customHeight="1">
      <c r="A34" s="86">
        <v>19</v>
      </c>
      <c r="B34" s="167" t="s">
        <v>100</v>
      </c>
      <c r="C34" s="167" t="s">
        <v>100</v>
      </c>
      <c r="D34" s="171"/>
      <c r="E34" s="182">
        <v>1</v>
      </c>
      <c r="F34" s="125" t="s">
        <v>53</v>
      </c>
      <c r="G34" s="125" t="s">
        <v>53</v>
      </c>
      <c r="H34" s="125" t="s">
        <v>53</v>
      </c>
      <c r="I34" s="125" t="s">
        <v>53</v>
      </c>
      <c r="J34" s="125" t="s">
        <v>53</v>
      </c>
      <c r="K34" s="125" t="s">
        <v>53</v>
      </c>
      <c r="M34" s="124" t="s">
        <v>54</v>
      </c>
      <c r="N34" s="124" t="s">
        <v>55</v>
      </c>
      <c r="O34" s="124" t="s">
        <v>56</v>
      </c>
    </row>
    <row r="35" spans="1:15" ht="19.5" customHeight="1">
      <c r="A35" s="256">
        <v>20</v>
      </c>
      <c r="B35" s="222" t="s">
        <v>101</v>
      </c>
      <c r="C35" s="222" t="s">
        <v>102</v>
      </c>
      <c r="D35" s="171" t="s">
        <v>102</v>
      </c>
      <c r="E35" s="182">
        <v>0.5</v>
      </c>
      <c r="F35" s="245" t="s">
        <v>53</v>
      </c>
      <c r="G35" s="245" t="s">
        <v>53</v>
      </c>
      <c r="H35" s="245" t="s">
        <v>53</v>
      </c>
      <c r="I35" s="245" t="s">
        <v>53</v>
      </c>
      <c r="J35" s="245" t="s">
        <v>53</v>
      </c>
      <c r="K35" s="245" t="s">
        <v>53</v>
      </c>
      <c r="M35" s="216" t="s">
        <v>54</v>
      </c>
      <c r="N35" s="216" t="s">
        <v>55</v>
      </c>
      <c r="O35" s="216" t="s">
        <v>56</v>
      </c>
    </row>
    <row r="36" spans="1:15" ht="19.5" customHeight="1">
      <c r="A36" s="257"/>
      <c r="B36" s="223"/>
      <c r="C36" s="223"/>
      <c r="D36" s="171" t="s">
        <v>103</v>
      </c>
      <c r="E36" s="182">
        <v>0.5</v>
      </c>
      <c r="F36" s="246"/>
      <c r="G36" s="246"/>
      <c r="H36" s="246"/>
      <c r="I36" s="246"/>
      <c r="J36" s="246"/>
      <c r="K36" s="246"/>
      <c r="M36" s="217"/>
      <c r="N36" s="217"/>
      <c r="O36" s="217"/>
    </row>
    <row r="37" spans="1:15" ht="19.5" customHeight="1">
      <c r="A37" s="86">
        <v>21</v>
      </c>
      <c r="B37" s="167" t="s">
        <v>104</v>
      </c>
      <c r="C37" s="167" t="s">
        <v>104</v>
      </c>
      <c r="D37" s="171"/>
      <c r="E37" s="182">
        <v>1</v>
      </c>
      <c r="F37" s="125" t="s">
        <v>53</v>
      </c>
      <c r="G37" s="125" t="s">
        <v>53</v>
      </c>
      <c r="H37" s="125" t="s">
        <v>53</v>
      </c>
      <c r="I37" s="125" t="s">
        <v>53</v>
      </c>
      <c r="J37" s="125" t="s">
        <v>53</v>
      </c>
      <c r="K37" s="125" t="s">
        <v>53</v>
      </c>
      <c r="M37" s="124" t="s">
        <v>54</v>
      </c>
      <c r="N37" s="124" t="s">
        <v>55</v>
      </c>
      <c r="O37" s="124" t="s">
        <v>56</v>
      </c>
    </row>
    <row r="38" spans="1:15" ht="19.5" customHeight="1">
      <c r="A38" s="256">
        <v>22</v>
      </c>
      <c r="B38" s="222" t="s">
        <v>105</v>
      </c>
      <c r="C38" s="222" t="s">
        <v>106</v>
      </c>
      <c r="D38" s="171" t="s">
        <v>107</v>
      </c>
      <c r="E38" s="182">
        <v>0.05</v>
      </c>
      <c r="F38" s="245" t="s">
        <v>53</v>
      </c>
      <c r="G38" s="245" t="s">
        <v>53</v>
      </c>
      <c r="H38" s="245" t="s">
        <v>53</v>
      </c>
      <c r="I38" s="245" t="s">
        <v>53</v>
      </c>
      <c r="J38" s="245" t="s">
        <v>53</v>
      </c>
      <c r="K38" s="245" t="s">
        <v>53</v>
      </c>
      <c r="M38" s="216" t="s">
        <v>54</v>
      </c>
      <c r="N38" s="216" t="s">
        <v>55</v>
      </c>
      <c r="O38" s="216" t="s">
        <v>56</v>
      </c>
    </row>
    <row r="39" spans="1:15" ht="19.5" customHeight="1">
      <c r="A39" s="257"/>
      <c r="B39" s="223"/>
      <c r="C39" s="223"/>
      <c r="D39" s="171" t="s">
        <v>108</v>
      </c>
      <c r="E39" s="182">
        <v>0.95</v>
      </c>
      <c r="F39" s="246"/>
      <c r="G39" s="246"/>
      <c r="H39" s="246"/>
      <c r="I39" s="246"/>
      <c r="J39" s="246"/>
      <c r="K39" s="246"/>
      <c r="M39" s="217"/>
      <c r="N39" s="217"/>
      <c r="O39" s="217"/>
    </row>
    <row r="40" spans="1:15" ht="19.5" customHeight="1">
      <c r="A40" s="86">
        <v>23</v>
      </c>
      <c r="B40" s="167" t="s">
        <v>109</v>
      </c>
      <c r="C40" s="167" t="s">
        <v>109</v>
      </c>
      <c r="D40" s="171"/>
      <c r="E40" s="182">
        <v>1</v>
      </c>
      <c r="F40" s="125" t="s">
        <v>53</v>
      </c>
      <c r="G40" s="125" t="s">
        <v>53</v>
      </c>
      <c r="H40" s="125" t="s">
        <v>53</v>
      </c>
      <c r="I40" s="125" t="s">
        <v>53</v>
      </c>
      <c r="J40" s="125" t="s">
        <v>53</v>
      </c>
      <c r="K40" s="125" t="s">
        <v>53</v>
      </c>
      <c r="M40" s="124" t="s">
        <v>54</v>
      </c>
      <c r="N40" s="124" t="s">
        <v>55</v>
      </c>
      <c r="O40" s="124" t="s">
        <v>56</v>
      </c>
    </row>
    <row r="41" spans="1:15" ht="19.5" customHeight="1">
      <c r="A41" s="86">
        <v>24</v>
      </c>
      <c r="B41" s="167" t="s">
        <v>110</v>
      </c>
      <c r="C41" s="167" t="s">
        <v>111</v>
      </c>
      <c r="D41" s="171"/>
      <c r="E41" s="182">
        <v>1</v>
      </c>
      <c r="F41" s="125" t="s">
        <v>53</v>
      </c>
      <c r="G41" s="125" t="s">
        <v>53</v>
      </c>
      <c r="H41" s="125" t="s">
        <v>53</v>
      </c>
      <c r="I41" s="125" t="s">
        <v>53</v>
      </c>
      <c r="J41" s="125" t="s">
        <v>53</v>
      </c>
      <c r="K41" s="125" t="s">
        <v>53</v>
      </c>
      <c r="M41" s="124" t="s">
        <v>54</v>
      </c>
      <c r="N41" s="124" t="s">
        <v>55</v>
      </c>
      <c r="O41" s="124" t="s">
        <v>56</v>
      </c>
    </row>
    <row r="42" spans="1:15" ht="19.5" customHeight="1">
      <c r="A42" s="86">
        <v>25</v>
      </c>
      <c r="B42" s="167" t="s">
        <v>112</v>
      </c>
      <c r="C42" s="167" t="s">
        <v>112</v>
      </c>
      <c r="D42" s="171"/>
      <c r="E42" s="182">
        <v>1</v>
      </c>
      <c r="F42" s="125" t="s">
        <v>53</v>
      </c>
      <c r="G42" s="125" t="s">
        <v>53</v>
      </c>
      <c r="H42" s="125" t="s">
        <v>53</v>
      </c>
      <c r="I42" s="125" t="s">
        <v>53</v>
      </c>
      <c r="J42" s="125" t="s">
        <v>53</v>
      </c>
      <c r="K42" s="125" t="s">
        <v>53</v>
      </c>
      <c r="M42" s="124" t="s">
        <v>54</v>
      </c>
      <c r="N42" s="124" t="s">
        <v>55</v>
      </c>
      <c r="O42" s="124" t="s">
        <v>56</v>
      </c>
    </row>
    <row r="43" spans="1:15" ht="31.5" customHeight="1">
      <c r="A43" s="256">
        <v>26</v>
      </c>
      <c r="B43" s="222" t="s">
        <v>113</v>
      </c>
      <c r="C43" s="222" t="s">
        <v>114</v>
      </c>
      <c r="D43" s="184" t="s">
        <v>115</v>
      </c>
      <c r="E43" s="182">
        <v>0.05</v>
      </c>
      <c r="F43" s="245" t="s">
        <v>53</v>
      </c>
      <c r="G43" s="245" t="s">
        <v>53</v>
      </c>
      <c r="H43" s="245" t="s">
        <v>53</v>
      </c>
      <c r="I43" s="245" t="s">
        <v>53</v>
      </c>
      <c r="J43" s="245" t="s">
        <v>53</v>
      </c>
      <c r="K43" s="245" t="s">
        <v>53</v>
      </c>
      <c r="M43" s="216" t="s">
        <v>54</v>
      </c>
      <c r="N43" s="216" t="s">
        <v>55</v>
      </c>
      <c r="O43" s="216" t="s">
        <v>56</v>
      </c>
    </row>
    <row r="44" spans="1:15" ht="19.5" customHeight="1">
      <c r="A44" s="257"/>
      <c r="B44" s="223"/>
      <c r="C44" s="223"/>
      <c r="D44" s="171" t="s">
        <v>114</v>
      </c>
      <c r="E44" s="182">
        <v>0.95</v>
      </c>
      <c r="F44" s="246"/>
      <c r="G44" s="246"/>
      <c r="H44" s="246"/>
      <c r="I44" s="246"/>
      <c r="J44" s="246"/>
      <c r="K44" s="246"/>
      <c r="M44" s="217"/>
      <c r="N44" s="217"/>
      <c r="O44" s="217"/>
    </row>
    <row r="45" spans="1:15" ht="19.5" customHeight="1">
      <c r="A45" s="86">
        <v>27</v>
      </c>
      <c r="B45" s="167" t="s">
        <v>116</v>
      </c>
      <c r="C45" s="167" t="s">
        <v>117</v>
      </c>
      <c r="D45" s="171"/>
      <c r="E45" s="182">
        <v>1</v>
      </c>
      <c r="F45" s="125" t="s">
        <v>53</v>
      </c>
      <c r="G45" s="125" t="s">
        <v>53</v>
      </c>
      <c r="H45" s="125" t="s">
        <v>53</v>
      </c>
      <c r="I45" s="125" t="s">
        <v>53</v>
      </c>
      <c r="J45" s="125" t="s">
        <v>53</v>
      </c>
      <c r="K45" s="125" t="s">
        <v>53</v>
      </c>
      <c r="M45" s="124" t="s">
        <v>54</v>
      </c>
      <c r="N45" s="124" t="s">
        <v>55</v>
      </c>
      <c r="O45" s="124" t="s">
        <v>56</v>
      </c>
    </row>
    <row r="46" spans="1:15" ht="19.5" customHeight="1">
      <c r="A46" s="256">
        <v>28</v>
      </c>
      <c r="B46" s="222" t="s">
        <v>118</v>
      </c>
      <c r="C46" s="222" t="s">
        <v>119</v>
      </c>
      <c r="D46" s="171" t="s">
        <v>120</v>
      </c>
      <c r="E46" s="182">
        <v>0.95</v>
      </c>
      <c r="F46" s="245" t="s">
        <v>53</v>
      </c>
      <c r="G46" s="245" t="s">
        <v>53</v>
      </c>
      <c r="H46" s="245" t="s">
        <v>53</v>
      </c>
      <c r="I46" s="245" t="s">
        <v>53</v>
      </c>
      <c r="J46" s="245" t="s">
        <v>53</v>
      </c>
      <c r="K46" s="245" t="s">
        <v>53</v>
      </c>
      <c r="M46" s="241"/>
      <c r="N46" s="219"/>
      <c r="O46" s="241"/>
    </row>
    <row r="47" spans="1:15" ht="19.5" customHeight="1">
      <c r="A47" s="257"/>
      <c r="B47" s="223"/>
      <c r="C47" s="223"/>
      <c r="D47" s="171" t="s">
        <v>121</v>
      </c>
      <c r="E47" s="182">
        <v>0.05</v>
      </c>
      <c r="F47" s="246"/>
      <c r="G47" s="246"/>
      <c r="H47" s="246"/>
      <c r="I47" s="246"/>
      <c r="J47" s="246"/>
      <c r="K47" s="246"/>
      <c r="M47" s="217"/>
      <c r="N47" s="219"/>
      <c r="O47" s="217"/>
    </row>
    <row r="48" spans="1:15">
      <c r="A48" s="86">
        <v>29</v>
      </c>
      <c r="B48" s="167" t="s">
        <v>122</v>
      </c>
      <c r="C48" s="167" t="s">
        <v>122</v>
      </c>
      <c r="D48" s="171"/>
      <c r="E48" s="182">
        <v>1</v>
      </c>
      <c r="F48" s="125" t="s">
        <v>53</v>
      </c>
      <c r="G48" s="125"/>
      <c r="H48" s="125" t="s">
        <v>53</v>
      </c>
      <c r="I48" s="125"/>
      <c r="J48" s="125"/>
      <c r="K48" s="125" t="s">
        <v>53</v>
      </c>
    </row>
    <row r="49" spans="1:15">
      <c r="A49" s="86">
        <v>30</v>
      </c>
      <c r="B49" s="167" t="s">
        <v>123</v>
      </c>
      <c r="C49" s="167" t="s">
        <v>123</v>
      </c>
      <c r="D49" s="171"/>
      <c r="E49" s="182">
        <v>1</v>
      </c>
      <c r="F49" s="125"/>
      <c r="G49" s="125"/>
      <c r="H49" s="125"/>
      <c r="I49" s="125" t="s">
        <v>53</v>
      </c>
      <c r="J49" s="125"/>
      <c r="K49" s="125"/>
    </row>
    <row r="50" spans="1:15">
      <c r="A50" s="86">
        <v>31</v>
      </c>
      <c r="B50" s="167" t="s">
        <v>124</v>
      </c>
      <c r="C50" s="167" t="s">
        <v>124</v>
      </c>
      <c r="D50" s="171"/>
      <c r="E50" s="182">
        <v>1</v>
      </c>
      <c r="F50" s="125"/>
      <c r="G50" s="125"/>
      <c r="H50" s="125"/>
      <c r="I50" s="125" t="s">
        <v>53</v>
      </c>
      <c r="J50" s="125"/>
      <c r="K50" s="125"/>
    </row>
    <row r="51" spans="1:15">
      <c r="A51" s="86">
        <v>32</v>
      </c>
      <c r="B51" s="167" t="s">
        <v>125</v>
      </c>
      <c r="C51" s="167" t="s">
        <v>125</v>
      </c>
      <c r="D51" s="171"/>
      <c r="E51" s="182">
        <v>1</v>
      </c>
      <c r="F51" s="125" t="s">
        <v>53</v>
      </c>
      <c r="G51" s="125" t="s">
        <v>53</v>
      </c>
      <c r="H51" s="125" t="s">
        <v>53</v>
      </c>
      <c r="I51" s="125" t="s">
        <v>53</v>
      </c>
      <c r="J51" s="125" t="s">
        <v>53</v>
      </c>
      <c r="K51" s="125" t="s">
        <v>53</v>
      </c>
    </row>
    <row r="52" spans="1:15" ht="25.5">
      <c r="A52" s="86">
        <v>33</v>
      </c>
      <c r="B52" s="167" t="s">
        <v>126</v>
      </c>
      <c r="C52" s="167" t="s">
        <v>127</v>
      </c>
      <c r="D52" s="84"/>
      <c r="E52" s="126">
        <v>1</v>
      </c>
      <c r="F52" s="125" t="s">
        <v>53</v>
      </c>
      <c r="G52" s="125" t="s">
        <v>53</v>
      </c>
      <c r="H52" s="125" t="s">
        <v>53</v>
      </c>
      <c r="I52" s="125" t="s">
        <v>53</v>
      </c>
      <c r="J52" s="125" t="s">
        <v>53</v>
      </c>
      <c r="K52" s="125" t="s">
        <v>53</v>
      </c>
    </row>
    <row r="53" spans="1:15">
      <c r="A53" s="256">
        <v>34</v>
      </c>
      <c r="B53" s="222" t="s">
        <v>128</v>
      </c>
      <c r="C53" s="222" t="s">
        <v>129</v>
      </c>
      <c r="D53" s="171" t="s">
        <v>130</v>
      </c>
      <c r="E53" s="126">
        <v>0.05</v>
      </c>
      <c r="F53" s="224" t="s">
        <v>53</v>
      </c>
      <c r="G53" s="224" t="s">
        <v>53</v>
      </c>
      <c r="H53" s="224" t="s">
        <v>53</v>
      </c>
      <c r="I53" s="224" t="s">
        <v>53</v>
      </c>
      <c r="J53" s="224" t="s">
        <v>53</v>
      </c>
      <c r="K53" s="224" t="s">
        <v>53</v>
      </c>
    </row>
    <row r="54" spans="1:15">
      <c r="A54" s="257"/>
      <c r="B54" s="223"/>
      <c r="C54" s="223"/>
      <c r="D54" s="171" t="s">
        <v>131</v>
      </c>
      <c r="E54" s="126">
        <v>0.95</v>
      </c>
      <c r="F54" s="225"/>
      <c r="G54" s="225"/>
      <c r="H54" s="225"/>
      <c r="I54" s="225"/>
      <c r="J54" s="225"/>
      <c r="K54" s="225"/>
    </row>
    <row r="55" spans="1:15">
      <c r="A55" s="256">
        <v>35</v>
      </c>
      <c r="B55" s="222" t="s">
        <v>132</v>
      </c>
      <c r="C55" s="222" t="s">
        <v>133</v>
      </c>
      <c r="D55" s="171" t="s">
        <v>133</v>
      </c>
      <c r="E55" s="182">
        <v>0.5</v>
      </c>
      <c r="F55" s="224" t="s">
        <v>53</v>
      </c>
      <c r="G55" s="224" t="s">
        <v>53</v>
      </c>
      <c r="H55" s="224" t="s">
        <v>53</v>
      </c>
      <c r="I55" s="224" t="s">
        <v>53</v>
      </c>
      <c r="J55" s="224" t="s">
        <v>53</v>
      </c>
      <c r="K55" s="224" t="s">
        <v>53</v>
      </c>
    </row>
    <row r="56" spans="1:15">
      <c r="A56" s="257"/>
      <c r="B56" s="223"/>
      <c r="C56" s="223"/>
      <c r="D56" s="171" t="s">
        <v>134</v>
      </c>
      <c r="E56" s="182">
        <v>0.5</v>
      </c>
      <c r="F56" s="225"/>
      <c r="G56" s="225"/>
      <c r="H56" s="225"/>
      <c r="I56" s="225"/>
      <c r="J56" s="225"/>
      <c r="K56" s="225"/>
    </row>
    <row r="57" spans="1:15">
      <c r="A57" s="188">
        <v>36</v>
      </c>
      <c r="B57" s="167" t="s">
        <v>135</v>
      </c>
      <c r="C57" s="167" t="s">
        <v>135</v>
      </c>
      <c r="D57" s="171"/>
      <c r="E57" s="182">
        <v>1</v>
      </c>
      <c r="F57" s="125" t="s">
        <v>53</v>
      </c>
      <c r="G57" s="125" t="s">
        <v>53</v>
      </c>
      <c r="H57" s="125" t="s">
        <v>53</v>
      </c>
      <c r="I57" s="125" t="s">
        <v>53</v>
      </c>
      <c r="J57" s="125" t="s">
        <v>53</v>
      </c>
      <c r="K57" s="125" t="s">
        <v>53</v>
      </c>
    </row>
    <row r="58" spans="1:15">
      <c r="A58" s="220">
        <v>37</v>
      </c>
      <c r="B58" s="222" t="s">
        <v>136</v>
      </c>
      <c r="C58" s="222" t="s">
        <v>137</v>
      </c>
      <c r="D58" s="174" t="s">
        <v>137</v>
      </c>
      <c r="E58" s="182">
        <v>0.34</v>
      </c>
      <c r="F58" s="224" t="s">
        <v>53</v>
      </c>
      <c r="G58" s="224" t="s">
        <v>53</v>
      </c>
      <c r="H58" s="224" t="s">
        <v>53</v>
      </c>
      <c r="I58" s="224" t="s">
        <v>53</v>
      </c>
      <c r="J58" s="224" t="s">
        <v>53</v>
      </c>
      <c r="K58" s="224" t="s">
        <v>53</v>
      </c>
    </row>
    <row r="59" spans="1:15">
      <c r="A59" s="238"/>
      <c r="B59" s="226"/>
      <c r="C59" s="226"/>
      <c r="D59" s="174" t="s">
        <v>138</v>
      </c>
      <c r="E59" s="182">
        <v>0.33</v>
      </c>
      <c r="F59" s="225"/>
      <c r="G59" s="225"/>
      <c r="H59" s="225"/>
      <c r="I59" s="225"/>
      <c r="J59" s="225"/>
      <c r="K59" s="225"/>
    </row>
    <row r="60" spans="1:15">
      <c r="A60" s="221"/>
      <c r="B60" s="223"/>
      <c r="C60" s="223"/>
      <c r="D60" s="174" t="s">
        <v>139</v>
      </c>
      <c r="E60" s="182">
        <v>0.33</v>
      </c>
      <c r="F60" s="225"/>
      <c r="G60" s="225"/>
      <c r="H60" s="225"/>
      <c r="I60" s="225"/>
      <c r="J60" s="225"/>
      <c r="K60" s="225"/>
    </row>
    <row r="61" spans="1:15" ht="19.5" customHeight="1">
      <c r="A61" s="86">
        <v>38</v>
      </c>
      <c r="B61" s="167" t="s">
        <v>140</v>
      </c>
      <c r="C61" s="167" t="s">
        <v>141</v>
      </c>
      <c r="D61" s="171"/>
      <c r="E61" s="182">
        <v>1</v>
      </c>
      <c r="F61" s="125" t="s">
        <v>53</v>
      </c>
      <c r="G61" s="125" t="s">
        <v>53</v>
      </c>
      <c r="H61" s="125" t="s">
        <v>53</v>
      </c>
      <c r="I61" s="125"/>
      <c r="J61" s="125"/>
      <c r="K61" s="125"/>
    </row>
    <row r="62" spans="1:15" ht="21.75" customHeight="1">
      <c r="A62" s="86">
        <v>39</v>
      </c>
      <c r="B62" s="167" t="s">
        <v>142</v>
      </c>
      <c r="C62" s="167" t="s">
        <v>143</v>
      </c>
      <c r="D62" s="171"/>
      <c r="E62" s="182">
        <v>1</v>
      </c>
      <c r="F62" s="125" t="s">
        <v>53</v>
      </c>
      <c r="G62" s="125"/>
      <c r="H62" s="125" t="s">
        <v>53</v>
      </c>
      <c r="I62" s="125"/>
      <c r="J62" s="125" t="s">
        <v>53</v>
      </c>
      <c r="K62" s="125"/>
    </row>
    <row r="63" spans="1:15" ht="19.5" customHeight="1">
      <c r="A63" s="256">
        <v>40</v>
      </c>
      <c r="B63" s="222" t="s">
        <v>144</v>
      </c>
      <c r="C63" s="222" t="s">
        <v>145</v>
      </c>
      <c r="D63" s="174" t="s">
        <v>146</v>
      </c>
      <c r="E63" s="185">
        <v>0.34</v>
      </c>
      <c r="F63" s="239" t="s">
        <v>53</v>
      </c>
      <c r="G63" s="239" t="s">
        <v>53</v>
      </c>
      <c r="H63" s="239" t="s">
        <v>53</v>
      </c>
      <c r="I63" s="239" t="s">
        <v>53</v>
      </c>
      <c r="J63" s="239" t="s">
        <v>53</v>
      </c>
      <c r="K63" s="239" t="s">
        <v>53</v>
      </c>
      <c r="M63" s="216" t="s">
        <v>54</v>
      </c>
      <c r="N63" s="218" t="s">
        <v>55</v>
      </c>
      <c r="O63" s="216" t="s">
        <v>56</v>
      </c>
    </row>
    <row r="64" spans="1:15" ht="19.5" customHeight="1">
      <c r="A64" s="262"/>
      <c r="B64" s="226"/>
      <c r="C64" s="226"/>
      <c r="D64" s="174" t="s">
        <v>147</v>
      </c>
      <c r="E64" s="185">
        <v>0.33</v>
      </c>
      <c r="F64" s="240"/>
      <c r="G64" s="240"/>
      <c r="H64" s="240"/>
      <c r="I64" s="240"/>
      <c r="J64" s="240"/>
      <c r="K64" s="240"/>
      <c r="M64" s="241"/>
      <c r="N64" s="219"/>
      <c r="O64" s="241"/>
    </row>
    <row r="65" spans="1:15" ht="19.5" customHeight="1">
      <c r="A65" s="257"/>
      <c r="B65" s="223"/>
      <c r="C65" s="223"/>
      <c r="D65" s="174" t="s">
        <v>148</v>
      </c>
      <c r="E65" s="185">
        <v>0.33</v>
      </c>
      <c r="F65" s="240"/>
      <c r="G65" s="240"/>
      <c r="H65" s="240"/>
      <c r="I65" s="240"/>
      <c r="J65" s="240"/>
      <c r="K65" s="240"/>
      <c r="M65" s="217"/>
      <c r="N65" s="219"/>
      <c r="O65" s="217"/>
    </row>
    <row r="66" spans="1:15" ht="19.5" customHeight="1">
      <c r="A66" s="256">
        <v>41</v>
      </c>
      <c r="B66" s="222" t="s">
        <v>149</v>
      </c>
      <c r="C66" s="222" t="s">
        <v>150</v>
      </c>
      <c r="D66" s="171" t="s">
        <v>150</v>
      </c>
      <c r="E66" s="185">
        <v>0.95</v>
      </c>
      <c r="F66" s="239" t="s">
        <v>53</v>
      </c>
      <c r="G66" s="239" t="s">
        <v>53</v>
      </c>
      <c r="H66" s="239" t="s">
        <v>53</v>
      </c>
      <c r="I66" s="239"/>
      <c r="J66" s="239"/>
      <c r="K66" s="239"/>
      <c r="M66" s="216" t="s">
        <v>54</v>
      </c>
      <c r="N66" s="218" t="s">
        <v>55</v>
      </c>
      <c r="O66" s="216" t="s">
        <v>56</v>
      </c>
    </row>
    <row r="67" spans="1:15" ht="19.5" customHeight="1">
      <c r="A67" s="257"/>
      <c r="B67" s="223"/>
      <c r="C67" s="223"/>
      <c r="D67" s="171" t="s">
        <v>151</v>
      </c>
      <c r="E67" s="185">
        <v>0.05</v>
      </c>
      <c r="F67" s="240"/>
      <c r="G67" s="240"/>
      <c r="H67" s="240"/>
      <c r="I67" s="240"/>
      <c r="J67" s="240"/>
      <c r="K67" s="240"/>
      <c r="M67" s="217"/>
      <c r="N67" s="219"/>
      <c r="O67" s="217"/>
    </row>
    <row r="68" spans="1:15" ht="19.5" customHeight="1">
      <c r="A68" s="86">
        <v>42</v>
      </c>
      <c r="B68" s="167" t="s">
        <v>152</v>
      </c>
      <c r="C68" s="167"/>
      <c r="D68" s="171"/>
      <c r="E68" s="185">
        <v>1</v>
      </c>
      <c r="F68" s="155" t="s">
        <v>53</v>
      </c>
      <c r="G68" s="155" t="s">
        <v>53</v>
      </c>
      <c r="H68" s="155" t="s">
        <v>53</v>
      </c>
      <c r="I68" s="155" t="s">
        <v>53</v>
      </c>
      <c r="J68" s="155" t="s">
        <v>53</v>
      </c>
      <c r="K68" s="155" t="s">
        <v>53</v>
      </c>
      <c r="M68" s="124" t="s">
        <v>54</v>
      </c>
      <c r="N68" s="124" t="s">
        <v>55</v>
      </c>
      <c r="O68" s="124" t="s">
        <v>56</v>
      </c>
    </row>
    <row r="69" spans="1:15" ht="19.5" customHeight="1">
      <c r="A69" s="86">
        <v>43</v>
      </c>
      <c r="B69" s="167" t="s">
        <v>153</v>
      </c>
      <c r="C69" s="167" t="s">
        <v>154</v>
      </c>
      <c r="D69" s="171"/>
      <c r="E69" s="185">
        <v>1</v>
      </c>
      <c r="F69" s="155" t="s">
        <v>53</v>
      </c>
      <c r="G69" s="155" t="s">
        <v>53</v>
      </c>
      <c r="H69" s="155" t="s">
        <v>53</v>
      </c>
      <c r="I69" s="155" t="s">
        <v>53</v>
      </c>
      <c r="J69" s="155" t="s">
        <v>53</v>
      </c>
      <c r="K69" s="155" t="s">
        <v>53</v>
      </c>
      <c r="M69" s="124" t="s">
        <v>54</v>
      </c>
      <c r="N69" s="124" t="s">
        <v>55</v>
      </c>
      <c r="O69" s="124" t="s">
        <v>56</v>
      </c>
    </row>
    <row r="70" spans="1:15" ht="19.5" customHeight="1">
      <c r="A70" s="154">
        <v>44</v>
      </c>
      <c r="B70" s="168" t="s">
        <v>155</v>
      </c>
      <c r="C70" s="179" t="s">
        <v>156</v>
      </c>
      <c r="D70" s="171"/>
      <c r="E70" s="185">
        <v>1</v>
      </c>
      <c r="F70" s="155" t="s">
        <v>53</v>
      </c>
      <c r="G70" s="155" t="s">
        <v>53</v>
      </c>
      <c r="H70" s="155" t="s">
        <v>53</v>
      </c>
      <c r="I70" s="155" t="s">
        <v>53</v>
      </c>
      <c r="J70" s="155" t="s">
        <v>53</v>
      </c>
      <c r="K70" s="155" t="s">
        <v>157</v>
      </c>
      <c r="M70" s="137"/>
      <c r="N70" s="124"/>
      <c r="O70" s="137"/>
    </row>
    <row r="71" spans="1:15" ht="19.5" customHeight="1">
      <c r="A71" s="86">
        <v>45</v>
      </c>
      <c r="B71" s="167" t="s">
        <v>158</v>
      </c>
      <c r="C71" s="167" t="s">
        <v>159</v>
      </c>
      <c r="D71" s="171"/>
      <c r="E71" s="182">
        <v>1</v>
      </c>
      <c r="F71" s="125" t="s">
        <v>53</v>
      </c>
      <c r="G71" s="125" t="s">
        <v>53</v>
      </c>
      <c r="H71" s="125" t="s">
        <v>53</v>
      </c>
      <c r="I71" s="125" t="s">
        <v>53</v>
      </c>
      <c r="J71" s="125" t="s">
        <v>53</v>
      </c>
      <c r="K71" s="125" t="s">
        <v>53</v>
      </c>
      <c r="M71" s="124" t="s">
        <v>54</v>
      </c>
      <c r="N71" s="124" t="s">
        <v>55</v>
      </c>
      <c r="O71" s="124" t="s">
        <v>56</v>
      </c>
    </row>
    <row r="72" spans="1:15" ht="19.5" customHeight="1">
      <c r="A72" s="86">
        <v>46</v>
      </c>
      <c r="B72" s="167" t="s">
        <v>160</v>
      </c>
      <c r="C72" s="167" t="s">
        <v>160</v>
      </c>
      <c r="D72" s="171"/>
      <c r="E72" s="185">
        <v>1</v>
      </c>
      <c r="F72" s="155" t="s">
        <v>53</v>
      </c>
      <c r="G72" s="155" t="s">
        <v>53</v>
      </c>
      <c r="H72" s="155" t="s">
        <v>53</v>
      </c>
      <c r="I72" s="155" t="s">
        <v>53</v>
      </c>
      <c r="J72" s="155" t="s">
        <v>53</v>
      </c>
      <c r="K72" s="155" t="s">
        <v>53</v>
      </c>
      <c r="M72" s="124" t="s">
        <v>54</v>
      </c>
      <c r="N72" s="124" t="s">
        <v>55</v>
      </c>
      <c r="O72" s="124" t="s">
        <v>56</v>
      </c>
    </row>
    <row r="73" spans="1:15" ht="19.5" customHeight="1">
      <c r="A73" s="154">
        <v>47</v>
      </c>
      <c r="B73" s="189" t="s">
        <v>161</v>
      </c>
      <c r="C73" s="189" t="s">
        <v>162</v>
      </c>
      <c r="D73" s="181"/>
      <c r="E73" s="185">
        <v>1</v>
      </c>
      <c r="F73" s="155" t="s">
        <v>53</v>
      </c>
      <c r="G73" s="155" t="s">
        <v>53</v>
      </c>
      <c r="H73" s="155" t="s">
        <v>53</v>
      </c>
      <c r="I73" s="155" t="s">
        <v>53</v>
      </c>
      <c r="J73" s="155" t="s">
        <v>53</v>
      </c>
      <c r="K73" s="155" t="s">
        <v>53</v>
      </c>
      <c r="M73" s="137"/>
      <c r="N73" s="124"/>
      <c r="O73" s="137"/>
    </row>
    <row r="74" spans="1:15" ht="19.5" customHeight="1">
      <c r="A74" s="136">
        <v>48</v>
      </c>
      <c r="B74" s="169" t="s">
        <v>163</v>
      </c>
      <c r="C74" s="169" t="s">
        <v>164</v>
      </c>
      <c r="D74" s="171"/>
      <c r="E74" s="182">
        <v>1</v>
      </c>
      <c r="F74" s="125" t="s">
        <v>53</v>
      </c>
      <c r="G74" s="125" t="s">
        <v>53</v>
      </c>
      <c r="H74" s="125" t="s">
        <v>53</v>
      </c>
      <c r="I74" s="125" t="s">
        <v>53</v>
      </c>
      <c r="J74" s="125" t="s">
        <v>53</v>
      </c>
      <c r="K74" s="125" t="s">
        <v>53</v>
      </c>
      <c r="M74" s="134"/>
      <c r="N74" s="135"/>
      <c r="O74" s="134"/>
    </row>
    <row r="75" spans="1:15" ht="19.5" customHeight="1">
      <c r="A75" s="136">
        <v>49</v>
      </c>
      <c r="B75" s="169" t="s">
        <v>165</v>
      </c>
      <c r="C75" s="169"/>
      <c r="D75" s="171"/>
      <c r="E75" s="185">
        <v>1</v>
      </c>
      <c r="F75" s="155" t="s">
        <v>53</v>
      </c>
      <c r="G75" s="155" t="s">
        <v>53</v>
      </c>
      <c r="H75" s="155" t="s">
        <v>53</v>
      </c>
      <c r="I75" s="155" t="s">
        <v>53</v>
      </c>
      <c r="J75" s="155" t="s">
        <v>53</v>
      </c>
      <c r="K75" s="155" t="s">
        <v>53</v>
      </c>
      <c r="M75" s="134"/>
      <c r="N75" s="135"/>
      <c r="O75" s="134"/>
    </row>
    <row r="76" spans="1:15" ht="19.5" customHeight="1">
      <c r="A76" s="135">
        <v>50</v>
      </c>
      <c r="B76" s="167" t="s">
        <v>166</v>
      </c>
      <c r="C76" s="167" t="s">
        <v>167</v>
      </c>
      <c r="D76" s="171"/>
      <c r="E76" s="185">
        <v>1</v>
      </c>
      <c r="F76" s="155" t="s">
        <v>53</v>
      </c>
      <c r="G76" s="155" t="s">
        <v>53</v>
      </c>
      <c r="H76" s="155" t="s">
        <v>53</v>
      </c>
      <c r="I76" s="155" t="s">
        <v>53</v>
      </c>
      <c r="J76" s="155" t="s">
        <v>53</v>
      </c>
      <c r="K76" s="155" t="s">
        <v>53</v>
      </c>
      <c r="M76" s="134"/>
      <c r="N76" s="135"/>
      <c r="O76" s="134"/>
    </row>
    <row r="77" spans="1:15" ht="18.75" customHeight="1">
      <c r="A77" s="256">
        <v>51</v>
      </c>
      <c r="B77" s="222" t="s">
        <v>168</v>
      </c>
      <c r="C77" s="222" t="s">
        <v>169</v>
      </c>
      <c r="D77" s="174" t="s">
        <v>169</v>
      </c>
      <c r="E77" s="185">
        <v>0.5</v>
      </c>
      <c r="F77" s="239" t="s">
        <v>53</v>
      </c>
      <c r="G77" s="239" t="s">
        <v>53</v>
      </c>
      <c r="H77" s="239" t="s">
        <v>53</v>
      </c>
      <c r="I77" s="239"/>
      <c r="J77" s="239"/>
      <c r="K77" s="239"/>
      <c r="M77" s="216" t="s">
        <v>54</v>
      </c>
      <c r="N77" s="218" t="s">
        <v>55</v>
      </c>
      <c r="O77" s="216" t="s">
        <v>56</v>
      </c>
    </row>
    <row r="78" spans="1:15" ht="19.5" customHeight="1">
      <c r="A78" s="262"/>
      <c r="B78" s="226"/>
      <c r="C78" s="226"/>
      <c r="D78" s="174" t="s">
        <v>170</v>
      </c>
      <c r="E78" s="185">
        <v>0.5</v>
      </c>
      <c r="F78" s="240"/>
      <c r="G78" s="240"/>
      <c r="H78" s="240"/>
      <c r="I78" s="240"/>
      <c r="J78" s="240"/>
      <c r="K78" s="240"/>
      <c r="M78" s="241"/>
      <c r="N78" s="219"/>
      <c r="O78" s="241"/>
    </row>
    <row r="79" spans="1:15" ht="19.5" customHeight="1">
      <c r="A79" s="135">
        <v>52</v>
      </c>
      <c r="B79" s="167" t="s">
        <v>171</v>
      </c>
      <c r="C79" s="167" t="s">
        <v>172</v>
      </c>
      <c r="D79" s="171"/>
      <c r="E79" s="185">
        <v>1</v>
      </c>
      <c r="F79" s="155" t="s">
        <v>53</v>
      </c>
      <c r="G79" s="155" t="s">
        <v>53</v>
      </c>
      <c r="H79" s="155"/>
      <c r="I79" s="155"/>
      <c r="J79" s="155"/>
      <c r="K79" s="155"/>
      <c r="M79" s="134"/>
      <c r="N79" s="135"/>
      <c r="O79" s="134"/>
    </row>
    <row r="80" spans="1:15" ht="19.5" customHeight="1">
      <c r="A80" s="156">
        <v>53</v>
      </c>
      <c r="B80" s="168" t="s">
        <v>173</v>
      </c>
      <c r="C80" s="168"/>
      <c r="D80" s="171"/>
      <c r="E80" s="185">
        <v>1</v>
      </c>
      <c r="F80" s="155" t="s">
        <v>53</v>
      </c>
      <c r="G80" s="155" t="s">
        <v>53</v>
      </c>
      <c r="H80" s="155" t="s">
        <v>53</v>
      </c>
      <c r="I80" s="155" t="s">
        <v>53</v>
      </c>
      <c r="J80" s="155" t="s">
        <v>53</v>
      </c>
      <c r="K80" s="155" t="s">
        <v>53</v>
      </c>
      <c r="M80" s="134"/>
      <c r="N80" s="135"/>
      <c r="O80" s="134"/>
    </row>
    <row r="81" spans="1:15" ht="19.5" customHeight="1">
      <c r="A81" s="156">
        <v>54</v>
      </c>
      <c r="B81" s="168" t="s">
        <v>174</v>
      </c>
      <c r="C81" s="168" t="s">
        <v>174</v>
      </c>
      <c r="D81" s="171"/>
      <c r="E81" s="185">
        <v>1</v>
      </c>
      <c r="F81" s="155"/>
      <c r="G81" s="155"/>
      <c r="H81" s="155"/>
      <c r="I81" s="155" t="s">
        <v>53</v>
      </c>
      <c r="J81" s="155" t="s">
        <v>53</v>
      </c>
      <c r="K81" s="155"/>
      <c r="M81" s="134"/>
      <c r="N81" s="135"/>
      <c r="O81" s="134"/>
    </row>
    <row r="82" spans="1:15" s="159" customFormat="1" ht="19.5" customHeight="1">
      <c r="A82" s="157">
        <v>55</v>
      </c>
      <c r="B82" s="170" t="s">
        <v>175</v>
      </c>
      <c r="C82" s="170" t="s">
        <v>176</v>
      </c>
      <c r="D82" s="190"/>
      <c r="E82" s="186">
        <v>1</v>
      </c>
      <c r="F82" s="158" t="s">
        <v>53</v>
      </c>
      <c r="G82" s="158" t="s">
        <v>53</v>
      </c>
      <c r="H82" s="158" t="s">
        <v>53</v>
      </c>
      <c r="I82" s="158" t="s">
        <v>53</v>
      </c>
      <c r="J82" s="158" t="s">
        <v>53</v>
      </c>
      <c r="K82" s="158" t="s">
        <v>53</v>
      </c>
      <c r="M82" s="20"/>
      <c r="N82" s="20"/>
      <c r="O82" s="20"/>
    </row>
    <row r="83" spans="1:15" s="159" customFormat="1" ht="19.5" customHeight="1">
      <c r="A83" s="254">
        <v>56</v>
      </c>
      <c r="B83" s="236" t="s">
        <v>177</v>
      </c>
      <c r="C83" s="236" t="s">
        <v>178</v>
      </c>
      <c r="D83" s="170" t="s">
        <v>178</v>
      </c>
      <c r="E83" s="186">
        <v>0.5</v>
      </c>
      <c r="F83" s="231" t="s">
        <v>53</v>
      </c>
      <c r="G83" s="231" t="s">
        <v>53</v>
      </c>
      <c r="H83" s="231" t="s">
        <v>53</v>
      </c>
      <c r="I83" s="231" t="s">
        <v>53</v>
      </c>
      <c r="J83" s="231" t="s">
        <v>53</v>
      </c>
      <c r="K83" s="231" t="s">
        <v>53</v>
      </c>
      <c r="M83" s="20"/>
      <c r="N83" s="20"/>
      <c r="O83" s="20"/>
    </row>
    <row r="84" spans="1:15" s="159" customFormat="1" ht="19.5" customHeight="1">
      <c r="A84" s="260"/>
      <c r="B84" s="237"/>
      <c r="C84" s="243"/>
      <c r="D84" s="192" t="s">
        <v>179</v>
      </c>
      <c r="E84" s="186">
        <v>0.5</v>
      </c>
      <c r="F84" s="233"/>
      <c r="G84" s="233" t="s">
        <v>53</v>
      </c>
      <c r="H84" s="233" t="s">
        <v>53</v>
      </c>
      <c r="I84" s="233" t="s">
        <v>53</v>
      </c>
      <c r="J84" s="233" t="s">
        <v>53</v>
      </c>
      <c r="K84" s="233" t="s">
        <v>53</v>
      </c>
      <c r="M84" s="20"/>
      <c r="N84" s="20"/>
      <c r="O84" s="20"/>
    </row>
    <row r="85" spans="1:15" s="159" customFormat="1" ht="19.5" customHeight="1">
      <c r="A85" s="254">
        <v>57</v>
      </c>
      <c r="B85" s="236" t="s">
        <v>180</v>
      </c>
      <c r="C85" s="258" t="s">
        <v>181</v>
      </c>
      <c r="D85" s="192" t="s">
        <v>181</v>
      </c>
      <c r="E85" s="158">
        <v>0.4</v>
      </c>
      <c r="F85" s="231" t="s">
        <v>53</v>
      </c>
      <c r="G85" s="231" t="s">
        <v>53</v>
      </c>
      <c r="H85" s="231" t="s">
        <v>53</v>
      </c>
      <c r="I85" s="231" t="s">
        <v>53</v>
      </c>
      <c r="J85" s="231" t="s">
        <v>53</v>
      </c>
      <c r="K85" s="231" t="s">
        <v>53</v>
      </c>
      <c r="M85" s="20"/>
      <c r="N85" s="20"/>
      <c r="O85" s="20"/>
    </row>
    <row r="86" spans="1:15" s="159" customFormat="1" ht="19.5" customHeight="1">
      <c r="A86" s="260"/>
      <c r="B86" s="243"/>
      <c r="C86" s="261"/>
      <c r="D86" s="192" t="s">
        <v>182</v>
      </c>
      <c r="E86" s="158">
        <v>0.4</v>
      </c>
      <c r="F86" s="232"/>
      <c r="G86" s="232"/>
      <c r="H86" s="232"/>
      <c r="I86" s="232"/>
      <c r="J86" s="232"/>
      <c r="K86" s="232"/>
      <c r="M86" s="20"/>
      <c r="N86" s="20"/>
      <c r="O86" s="20"/>
    </row>
    <row r="87" spans="1:15" s="159" customFormat="1" ht="19.5" customHeight="1">
      <c r="A87" s="255"/>
      <c r="B87" s="237"/>
      <c r="C87" s="259"/>
      <c r="D87" s="192" t="s">
        <v>183</v>
      </c>
      <c r="E87" s="158">
        <v>0.2</v>
      </c>
      <c r="F87" s="233"/>
      <c r="G87" s="233"/>
      <c r="H87" s="233"/>
      <c r="I87" s="233"/>
      <c r="J87" s="233"/>
      <c r="K87" s="233"/>
      <c r="M87" s="20"/>
      <c r="N87" s="20"/>
      <c r="O87" s="20"/>
    </row>
    <row r="88" spans="1:15" s="159" customFormat="1" ht="19.5" customHeight="1">
      <c r="A88" s="254">
        <v>58</v>
      </c>
      <c r="B88" s="236" t="s">
        <v>184</v>
      </c>
      <c r="C88" s="258" t="s">
        <v>185</v>
      </c>
      <c r="D88" s="192" t="s">
        <v>185</v>
      </c>
      <c r="E88" s="158">
        <v>0.5</v>
      </c>
      <c r="F88" s="231" t="s">
        <v>53</v>
      </c>
      <c r="G88" s="231" t="s">
        <v>53</v>
      </c>
      <c r="H88" s="231" t="s">
        <v>53</v>
      </c>
      <c r="I88" s="231" t="s">
        <v>53</v>
      </c>
      <c r="J88" s="231" t="s">
        <v>53</v>
      </c>
      <c r="K88" s="231" t="s">
        <v>53</v>
      </c>
      <c r="M88" s="20"/>
      <c r="N88" s="20"/>
      <c r="O88" s="20"/>
    </row>
    <row r="89" spans="1:15" s="159" customFormat="1" ht="19.5" customHeight="1">
      <c r="A89" s="255"/>
      <c r="B89" s="237"/>
      <c r="C89" s="259"/>
      <c r="D89" s="192" t="s">
        <v>186</v>
      </c>
      <c r="E89" s="158">
        <v>0.5</v>
      </c>
      <c r="F89" s="233"/>
      <c r="G89" s="233"/>
      <c r="H89" s="233"/>
      <c r="I89" s="233"/>
      <c r="J89" s="233"/>
      <c r="K89" s="233"/>
      <c r="M89" s="20"/>
      <c r="N89" s="20"/>
      <c r="O89" s="20"/>
    </row>
    <row r="90" spans="1:15" s="159" customFormat="1" ht="19.5" customHeight="1">
      <c r="A90" s="254">
        <v>59</v>
      </c>
      <c r="B90" s="236" t="s">
        <v>187</v>
      </c>
      <c r="C90" s="258" t="s">
        <v>188</v>
      </c>
      <c r="D90" s="192" t="s">
        <v>189</v>
      </c>
      <c r="E90" s="158">
        <v>0.5</v>
      </c>
      <c r="F90" s="231" t="s">
        <v>53</v>
      </c>
      <c r="G90" s="231" t="s">
        <v>53</v>
      </c>
      <c r="H90" s="231" t="s">
        <v>53</v>
      </c>
      <c r="I90" s="231" t="s">
        <v>53</v>
      </c>
      <c r="J90" s="231" t="s">
        <v>53</v>
      </c>
      <c r="K90" s="231" t="s">
        <v>53</v>
      </c>
      <c r="M90" s="20"/>
      <c r="N90" s="20"/>
      <c r="O90" s="20"/>
    </row>
    <row r="91" spans="1:15" s="159" customFormat="1" ht="19.5" customHeight="1">
      <c r="A91" s="255"/>
      <c r="B91" s="237"/>
      <c r="C91" s="259"/>
      <c r="D91" s="192" t="s">
        <v>190</v>
      </c>
      <c r="E91" s="158">
        <v>0.5</v>
      </c>
      <c r="F91" s="233"/>
      <c r="G91" s="233"/>
      <c r="H91" s="233"/>
      <c r="I91" s="233"/>
      <c r="J91" s="233"/>
      <c r="K91" s="233"/>
      <c r="M91" s="20"/>
      <c r="N91" s="20"/>
      <c r="O91" s="20"/>
    </row>
    <row r="92" spans="1:15" s="159" customFormat="1" ht="19.5" customHeight="1">
      <c r="A92" s="157">
        <v>60</v>
      </c>
      <c r="B92" s="170" t="s">
        <v>191</v>
      </c>
      <c r="C92" s="180"/>
      <c r="D92" s="191"/>
      <c r="E92" s="158">
        <v>1</v>
      </c>
      <c r="F92" s="158" t="s">
        <v>53</v>
      </c>
      <c r="G92" s="158" t="s">
        <v>53</v>
      </c>
      <c r="H92" s="158" t="s">
        <v>53</v>
      </c>
      <c r="I92" s="158" t="s">
        <v>53</v>
      </c>
      <c r="J92" s="158" t="s">
        <v>53</v>
      </c>
      <c r="K92" s="158" t="s">
        <v>53</v>
      </c>
      <c r="M92" s="20"/>
      <c r="N92" s="20"/>
      <c r="O92" s="20"/>
    </row>
    <row r="93" spans="1:15" s="159" customFormat="1" ht="19.5" customHeight="1">
      <c r="A93" s="254">
        <v>61</v>
      </c>
      <c r="B93" s="236" t="s">
        <v>192</v>
      </c>
      <c r="C93" s="236" t="s">
        <v>193</v>
      </c>
      <c r="D93" s="192" t="s">
        <v>194</v>
      </c>
      <c r="E93" s="158">
        <v>0.7</v>
      </c>
      <c r="F93" s="231" t="s">
        <v>53</v>
      </c>
      <c r="G93" s="231" t="s">
        <v>53</v>
      </c>
      <c r="H93" s="231" t="s">
        <v>53</v>
      </c>
      <c r="I93" s="231" t="s">
        <v>53</v>
      </c>
      <c r="J93" s="231" t="s">
        <v>53</v>
      </c>
      <c r="K93" s="231" t="s">
        <v>53</v>
      </c>
      <c r="M93" s="20"/>
      <c r="N93" s="20"/>
      <c r="O93" s="20"/>
    </row>
    <row r="94" spans="1:15" s="159" customFormat="1" ht="19.5" customHeight="1">
      <c r="A94" s="255"/>
      <c r="B94" s="237"/>
      <c r="C94" s="237"/>
      <c r="D94" s="192" t="s">
        <v>195</v>
      </c>
      <c r="E94" s="158">
        <v>0.3</v>
      </c>
      <c r="F94" s="233"/>
      <c r="G94" s="233"/>
      <c r="H94" s="233"/>
      <c r="I94" s="233"/>
      <c r="J94" s="233"/>
      <c r="K94" s="233"/>
      <c r="M94" s="20"/>
      <c r="N94" s="20"/>
      <c r="O94" s="20"/>
    </row>
    <row r="95" spans="1:15" s="159" customFormat="1" ht="19.5" customHeight="1">
      <c r="A95" s="254">
        <v>62</v>
      </c>
      <c r="B95" s="236" t="s">
        <v>196</v>
      </c>
      <c r="C95" s="236" t="s">
        <v>197</v>
      </c>
      <c r="D95" s="192" t="s">
        <v>198</v>
      </c>
      <c r="E95" s="158">
        <v>0.9</v>
      </c>
      <c r="F95" s="158" t="s">
        <v>53</v>
      </c>
      <c r="G95" s="158" t="s">
        <v>53</v>
      </c>
      <c r="H95" s="158" t="s">
        <v>53</v>
      </c>
      <c r="I95" s="158" t="s">
        <v>53</v>
      </c>
      <c r="J95" s="158" t="s">
        <v>53</v>
      </c>
      <c r="K95" s="158" t="s">
        <v>53</v>
      </c>
      <c r="M95" s="20"/>
      <c r="N95" s="20"/>
      <c r="O95" s="20"/>
    </row>
    <row r="96" spans="1:15" s="159" customFormat="1" ht="19.5" customHeight="1">
      <c r="A96" s="255"/>
      <c r="B96" s="237"/>
      <c r="C96" s="237"/>
      <c r="D96" s="192" t="s">
        <v>199</v>
      </c>
      <c r="E96" s="158">
        <v>0.1</v>
      </c>
      <c r="F96" s="158" t="s">
        <v>53</v>
      </c>
      <c r="G96" s="158" t="s">
        <v>53</v>
      </c>
      <c r="H96" s="158" t="s">
        <v>53</v>
      </c>
      <c r="I96" s="158" t="s">
        <v>53</v>
      </c>
      <c r="J96" s="158" t="s">
        <v>53</v>
      </c>
      <c r="K96" s="158" t="s">
        <v>53</v>
      </c>
      <c r="M96" s="20"/>
      <c r="N96" s="20"/>
      <c r="O96" s="20"/>
    </row>
    <row r="97" spans="1:15" s="159" customFormat="1" ht="19.5" customHeight="1">
      <c r="A97" s="157">
        <v>63</v>
      </c>
      <c r="B97" s="170" t="s">
        <v>200</v>
      </c>
      <c r="C97" s="170" t="s">
        <v>201</v>
      </c>
      <c r="D97" s="187"/>
      <c r="E97" s="158">
        <v>1</v>
      </c>
      <c r="F97" s="158" t="s">
        <v>53</v>
      </c>
      <c r="G97" s="158" t="s">
        <v>53</v>
      </c>
      <c r="H97" s="158" t="s">
        <v>53</v>
      </c>
      <c r="I97" s="158" t="s">
        <v>53</v>
      </c>
      <c r="J97" s="158" t="s">
        <v>53</v>
      </c>
      <c r="K97" s="158" t="s">
        <v>53</v>
      </c>
      <c r="M97" s="20"/>
      <c r="N97" s="20"/>
      <c r="O97" s="20"/>
    </row>
    <row r="98" spans="1:15" ht="19.5" customHeight="1">
      <c r="A98" s="86">
        <v>64</v>
      </c>
      <c r="B98" s="167" t="s">
        <v>202</v>
      </c>
      <c r="C98" s="167" t="s">
        <v>203</v>
      </c>
      <c r="D98" s="181"/>
      <c r="E98" s="160">
        <v>1</v>
      </c>
      <c r="F98" s="155" t="s">
        <v>53</v>
      </c>
      <c r="G98" s="155" t="s">
        <v>53</v>
      </c>
      <c r="H98" s="155" t="s">
        <v>53</v>
      </c>
      <c r="I98" s="155" t="s">
        <v>53</v>
      </c>
      <c r="J98" s="155" t="s">
        <v>53</v>
      </c>
      <c r="K98" s="155" t="s">
        <v>53</v>
      </c>
      <c r="M98" s="124" t="s">
        <v>54</v>
      </c>
      <c r="N98" s="124" t="s">
        <v>55</v>
      </c>
      <c r="O98" s="124" t="s">
        <v>56</v>
      </c>
    </row>
    <row r="99" spans="1:15" ht="19.5" customHeight="1">
      <c r="A99" s="154">
        <v>65</v>
      </c>
      <c r="B99" s="168" t="s">
        <v>204</v>
      </c>
      <c r="C99" s="168" t="s">
        <v>205</v>
      </c>
      <c r="D99" s="174"/>
      <c r="E99" s="160">
        <v>1</v>
      </c>
      <c r="F99" s="161" t="s">
        <v>206</v>
      </c>
      <c r="G99" s="161" t="s">
        <v>206</v>
      </c>
      <c r="H99" s="161" t="s">
        <v>206</v>
      </c>
      <c r="I99" s="161" t="s">
        <v>206</v>
      </c>
      <c r="J99" s="161" t="s">
        <v>206</v>
      </c>
      <c r="K99" s="161" t="s">
        <v>206</v>
      </c>
      <c r="M99" s="124" t="s">
        <v>54</v>
      </c>
      <c r="N99" s="124" t="s">
        <v>55</v>
      </c>
      <c r="O99" s="124" t="s">
        <v>56</v>
      </c>
    </row>
    <row r="100" spans="1:15" ht="19.5" customHeight="1">
      <c r="A100" s="256">
        <v>66</v>
      </c>
      <c r="B100" s="222" t="s">
        <v>207</v>
      </c>
      <c r="C100" s="222" t="s">
        <v>208</v>
      </c>
      <c r="D100" s="174" t="s">
        <v>209</v>
      </c>
      <c r="E100" s="160">
        <v>0.99</v>
      </c>
      <c r="F100" s="229" t="s">
        <v>206</v>
      </c>
      <c r="G100" s="229" t="s">
        <v>206</v>
      </c>
      <c r="H100" s="229" t="s">
        <v>206</v>
      </c>
      <c r="I100" s="229" t="s">
        <v>206</v>
      </c>
      <c r="J100" s="229" t="s">
        <v>206</v>
      </c>
      <c r="K100" s="229" t="s">
        <v>206</v>
      </c>
      <c r="M100" s="216" t="s">
        <v>54</v>
      </c>
      <c r="N100" s="218" t="s">
        <v>55</v>
      </c>
      <c r="O100" s="216" t="s">
        <v>56</v>
      </c>
    </row>
    <row r="101" spans="1:15" ht="19.5" customHeight="1">
      <c r="A101" s="257"/>
      <c r="B101" s="226"/>
      <c r="C101" s="226"/>
      <c r="D101" s="174" t="s">
        <v>210</v>
      </c>
      <c r="E101" s="160">
        <v>0.01</v>
      </c>
      <c r="F101" s="230"/>
      <c r="G101" s="230"/>
      <c r="H101" s="230"/>
      <c r="I101" s="230"/>
      <c r="J101" s="230"/>
      <c r="K101" s="230"/>
      <c r="M101" s="217"/>
      <c r="N101" s="219"/>
      <c r="O101" s="217"/>
    </row>
    <row r="102" spans="1:15" ht="19.5" customHeight="1">
      <c r="A102" s="154">
        <v>67</v>
      </c>
      <c r="B102" s="168" t="s">
        <v>211</v>
      </c>
      <c r="C102" s="168" t="s">
        <v>211</v>
      </c>
      <c r="D102" s="43"/>
      <c r="E102" s="160">
        <v>1</v>
      </c>
      <c r="F102" s="161" t="s">
        <v>206</v>
      </c>
      <c r="G102" s="161"/>
      <c r="H102" s="161"/>
      <c r="I102" s="161"/>
      <c r="J102" s="161"/>
      <c r="K102" s="161"/>
      <c r="M102" s="124" t="s">
        <v>54</v>
      </c>
      <c r="N102" s="124" t="s">
        <v>55</v>
      </c>
      <c r="O102" s="124" t="s">
        <v>56</v>
      </c>
    </row>
    <row r="103" spans="1:15" ht="19.5" customHeight="1">
      <c r="A103" s="256">
        <v>68</v>
      </c>
      <c r="B103" s="222" t="s">
        <v>212</v>
      </c>
      <c r="C103" s="222" t="s">
        <v>213</v>
      </c>
      <c r="D103" s="174" t="s">
        <v>214</v>
      </c>
      <c r="E103" s="160">
        <v>0.95</v>
      </c>
      <c r="F103" s="229" t="s">
        <v>206</v>
      </c>
      <c r="G103" s="229" t="s">
        <v>206</v>
      </c>
      <c r="H103" s="229" t="s">
        <v>206</v>
      </c>
      <c r="I103" s="229" t="s">
        <v>206</v>
      </c>
      <c r="J103" s="229" t="s">
        <v>206</v>
      </c>
      <c r="K103" s="229" t="s">
        <v>206</v>
      </c>
      <c r="M103" s="216" t="s">
        <v>54</v>
      </c>
      <c r="N103" s="218" t="s">
        <v>55</v>
      </c>
      <c r="O103" s="216" t="s">
        <v>56</v>
      </c>
    </row>
    <row r="104" spans="1:15" ht="19.5" customHeight="1">
      <c r="A104" s="257"/>
      <c r="B104" s="226"/>
      <c r="C104" s="226"/>
      <c r="D104" s="174" t="s">
        <v>215</v>
      </c>
      <c r="E104" s="160">
        <v>0.05</v>
      </c>
      <c r="F104" s="230"/>
      <c r="G104" s="230"/>
      <c r="H104" s="230"/>
      <c r="I104" s="230"/>
      <c r="J104" s="230"/>
      <c r="K104" s="230"/>
      <c r="M104" s="217"/>
      <c r="N104" s="219"/>
      <c r="O104" s="217"/>
    </row>
    <row r="105" spans="1:15" ht="19.5" customHeight="1">
      <c r="A105" s="220">
        <v>69</v>
      </c>
      <c r="B105" s="222" t="s">
        <v>216</v>
      </c>
      <c r="C105" s="222" t="s">
        <v>217</v>
      </c>
      <c r="D105" s="174" t="s">
        <v>218</v>
      </c>
      <c r="E105" s="185">
        <v>0.5</v>
      </c>
      <c r="F105" s="229"/>
      <c r="G105" s="229"/>
      <c r="H105" s="229"/>
      <c r="I105" s="229" t="s">
        <v>206</v>
      </c>
      <c r="J105" s="229" t="s">
        <v>206</v>
      </c>
      <c r="K105" s="229" t="s">
        <v>206</v>
      </c>
      <c r="M105" s="216" t="s">
        <v>54</v>
      </c>
      <c r="N105" s="218" t="s">
        <v>55</v>
      </c>
      <c r="O105" s="216" t="s">
        <v>56</v>
      </c>
    </row>
    <row r="106" spans="1:15" ht="19.5" customHeight="1">
      <c r="A106" s="221"/>
      <c r="B106" s="226"/>
      <c r="C106" s="226"/>
      <c r="D106" s="174" t="s">
        <v>219</v>
      </c>
      <c r="E106" s="185">
        <v>0.5</v>
      </c>
      <c r="F106" s="230"/>
      <c r="G106" s="230"/>
      <c r="H106" s="230"/>
      <c r="I106" s="230"/>
      <c r="J106" s="230"/>
      <c r="K106" s="230"/>
      <c r="M106" s="217"/>
      <c r="N106" s="219"/>
      <c r="O106" s="217"/>
    </row>
    <row r="107" spans="1:15" ht="19.5" customHeight="1">
      <c r="A107" s="220">
        <v>70</v>
      </c>
      <c r="B107" s="222" t="s">
        <v>220</v>
      </c>
      <c r="C107" s="222" t="s">
        <v>221</v>
      </c>
      <c r="D107" s="174" t="s">
        <v>222</v>
      </c>
      <c r="E107" s="185">
        <v>0.5</v>
      </c>
      <c r="F107" s="229" t="s">
        <v>206</v>
      </c>
      <c r="G107" s="229" t="s">
        <v>206</v>
      </c>
      <c r="H107" s="229" t="s">
        <v>206</v>
      </c>
      <c r="I107" s="229" t="s">
        <v>206</v>
      </c>
      <c r="J107" s="229" t="s">
        <v>206</v>
      </c>
      <c r="K107" s="229" t="s">
        <v>206</v>
      </c>
      <c r="M107" s="216" t="s">
        <v>54</v>
      </c>
      <c r="N107" s="218" t="s">
        <v>55</v>
      </c>
      <c r="O107" s="216" t="s">
        <v>56</v>
      </c>
    </row>
    <row r="108" spans="1:15" ht="19.5" customHeight="1">
      <c r="A108" s="221"/>
      <c r="B108" s="226"/>
      <c r="C108" s="226"/>
      <c r="D108" s="174" t="s">
        <v>223</v>
      </c>
      <c r="E108" s="185">
        <v>0.5</v>
      </c>
      <c r="F108" s="230"/>
      <c r="G108" s="230"/>
      <c r="H108" s="230"/>
      <c r="I108" s="230"/>
      <c r="J108" s="230"/>
      <c r="K108" s="230"/>
      <c r="M108" s="217"/>
      <c r="N108" s="219"/>
      <c r="O108" s="217"/>
    </row>
    <row r="109" spans="1:15" ht="19.5" customHeight="1">
      <c r="A109" s="193">
        <v>71</v>
      </c>
      <c r="B109" s="168" t="s">
        <v>224</v>
      </c>
      <c r="C109" s="168" t="s">
        <v>224</v>
      </c>
      <c r="D109" s="174"/>
      <c r="E109" s="185">
        <v>1</v>
      </c>
      <c r="F109" s="161" t="s">
        <v>206</v>
      </c>
      <c r="G109" s="161" t="s">
        <v>206</v>
      </c>
      <c r="H109" s="161" t="s">
        <v>206</v>
      </c>
      <c r="I109" s="161" t="s">
        <v>206</v>
      </c>
      <c r="J109" s="161" t="s">
        <v>206</v>
      </c>
      <c r="K109" s="161" t="s">
        <v>206</v>
      </c>
      <c r="M109" s="124" t="s">
        <v>54</v>
      </c>
      <c r="N109" s="124" t="s">
        <v>55</v>
      </c>
      <c r="O109" s="124" t="s">
        <v>56</v>
      </c>
    </row>
    <row r="110" spans="1:15" ht="19.5" customHeight="1">
      <c r="A110" s="220">
        <v>72</v>
      </c>
      <c r="B110" s="222" t="s">
        <v>225</v>
      </c>
      <c r="C110" s="222" t="s">
        <v>226</v>
      </c>
      <c r="D110" s="174" t="s">
        <v>227</v>
      </c>
      <c r="E110" s="185">
        <v>0.05</v>
      </c>
      <c r="F110" s="229" t="s">
        <v>206</v>
      </c>
      <c r="G110" s="229" t="s">
        <v>206</v>
      </c>
      <c r="H110" s="229" t="s">
        <v>206</v>
      </c>
      <c r="I110" s="229" t="s">
        <v>206</v>
      </c>
      <c r="J110" s="229" t="s">
        <v>206</v>
      </c>
      <c r="K110" s="229" t="s">
        <v>206</v>
      </c>
      <c r="M110" s="216" t="s">
        <v>54</v>
      </c>
      <c r="N110" s="218" t="s">
        <v>55</v>
      </c>
      <c r="O110" s="216" t="s">
        <v>56</v>
      </c>
    </row>
    <row r="111" spans="1:15" ht="19.5" customHeight="1">
      <c r="A111" s="221"/>
      <c r="B111" s="226"/>
      <c r="C111" s="226"/>
      <c r="D111" s="174" t="s">
        <v>228</v>
      </c>
      <c r="E111" s="185">
        <v>0.95</v>
      </c>
      <c r="F111" s="230"/>
      <c r="G111" s="230"/>
      <c r="H111" s="230"/>
      <c r="I111" s="230"/>
      <c r="J111" s="230"/>
      <c r="K111" s="230"/>
      <c r="M111" s="217"/>
      <c r="N111" s="219"/>
      <c r="O111" s="217"/>
    </row>
    <row r="112" spans="1:15" ht="19.5" customHeight="1">
      <c r="A112" s="220">
        <v>73</v>
      </c>
      <c r="B112" s="222" t="s">
        <v>229</v>
      </c>
      <c r="C112" s="222" t="s">
        <v>230</v>
      </c>
      <c r="D112" s="174" t="s">
        <v>230</v>
      </c>
      <c r="E112" s="194">
        <v>0.45</v>
      </c>
      <c r="F112" s="229" t="s">
        <v>206</v>
      </c>
      <c r="G112" s="229" t="s">
        <v>206</v>
      </c>
      <c r="H112" s="229" t="s">
        <v>206</v>
      </c>
      <c r="I112" s="229" t="s">
        <v>206</v>
      </c>
      <c r="J112" s="229" t="s">
        <v>206</v>
      </c>
      <c r="K112" s="229" t="s">
        <v>206</v>
      </c>
      <c r="M112" s="216" t="s">
        <v>54</v>
      </c>
      <c r="N112" s="218" t="s">
        <v>55</v>
      </c>
      <c r="O112" s="216" t="s">
        <v>56</v>
      </c>
    </row>
    <row r="113" spans="1:15" ht="19.5" customHeight="1">
      <c r="A113" s="238"/>
      <c r="B113" s="226"/>
      <c r="C113" s="226"/>
      <c r="D113" s="174" t="s">
        <v>231</v>
      </c>
      <c r="E113" s="194">
        <v>0.1</v>
      </c>
      <c r="F113" s="230"/>
      <c r="G113" s="230"/>
      <c r="H113" s="230"/>
      <c r="I113" s="230"/>
      <c r="J113" s="230"/>
      <c r="K113" s="230"/>
      <c r="M113" s="241"/>
      <c r="N113" s="219"/>
      <c r="O113" s="241"/>
    </row>
    <row r="114" spans="1:15" ht="19.5" customHeight="1">
      <c r="A114" s="221"/>
      <c r="B114" s="223"/>
      <c r="C114" s="223"/>
      <c r="D114" s="174" t="s">
        <v>232</v>
      </c>
      <c r="E114" s="194">
        <v>0.45</v>
      </c>
      <c r="F114" s="244"/>
      <c r="G114" s="244"/>
      <c r="H114" s="244"/>
      <c r="I114" s="244"/>
      <c r="J114" s="244"/>
      <c r="K114" s="244"/>
      <c r="M114" s="217"/>
      <c r="N114" s="219"/>
      <c r="O114" s="217"/>
    </row>
    <row r="115" spans="1:15" ht="19.5" customHeight="1">
      <c r="A115" s="220">
        <v>74</v>
      </c>
      <c r="B115" s="222" t="s">
        <v>233</v>
      </c>
      <c r="C115" s="222" t="s">
        <v>234</v>
      </c>
      <c r="D115" s="174" t="s">
        <v>234</v>
      </c>
      <c r="E115" s="182">
        <v>0.5</v>
      </c>
      <c r="F115" s="227" t="s">
        <v>206</v>
      </c>
      <c r="G115" s="227" t="s">
        <v>206</v>
      </c>
      <c r="H115" s="227" t="s">
        <v>206</v>
      </c>
      <c r="I115" s="227" t="s">
        <v>206</v>
      </c>
      <c r="J115" s="227" t="s">
        <v>206</v>
      </c>
      <c r="K115" s="227" t="s">
        <v>206</v>
      </c>
      <c r="M115" s="216" t="s">
        <v>54</v>
      </c>
      <c r="N115" s="218" t="s">
        <v>55</v>
      </c>
      <c r="O115" s="216" t="s">
        <v>56</v>
      </c>
    </row>
    <row r="116" spans="1:15" ht="19.5" customHeight="1">
      <c r="A116" s="221"/>
      <c r="B116" s="226"/>
      <c r="C116" s="226"/>
      <c r="D116" s="174" t="s">
        <v>235</v>
      </c>
      <c r="E116" s="182">
        <v>0.5</v>
      </c>
      <c r="F116" s="228"/>
      <c r="G116" s="228"/>
      <c r="H116" s="228"/>
      <c r="I116" s="228"/>
      <c r="J116" s="228"/>
      <c r="K116" s="228"/>
      <c r="M116" s="217"/>
      <c r="N116" s="219"/>
      <c r="O116" s="217"/>
    </row>
    <row r="117" spans="1:15" ht="19.5" customHeight="1">
      <c r="A117" s="220">
        <v>75</v>
      </c>
      <c r="B117" s="222" t="s">
        <v>236</v>
      </c>
      <c r="C117" s="222" t="s">
        <v>237</v>
      </c>
      <c r="D117" s="174" t="s">
        <v>237</v>
      </c>
      <c r="E117" s="182">
        <v>0.5</v>
      </c>
      <c r="F117" s="227" t="s">
        <v>206</v>
      </c>
      <c r="G117" s="227" t="s">
        <v>206</v>
      </c>
      <c r="H117" s="227" t="s">
        <v>206</v>
      </c>
      <c r="I117" s="227" t="s">
        <v>206</v>
      </c>
      <c r="J117" s="227" t="s">
        <v>206</v>
      </c>
      <c r="K117" s="227" t="s">
        <v>206</v>
      </c>
      <c r="M117" s="216" t="s">
        <v>54</v>
      </c>
      <c r="N117" s="218" t="s">
        <v>55</v>
      </c>
      <c r="O117" s="216" t="s">
        <v>56</v>
      </c>
    </row>
    <row r="118" spans="1:15" ht="19.5" customHeight="1">
      <c r="A118" s="221"/>
      <c r="B118" s="226"/>
      <c r="C118" s="226"/>
      <c r="D118" s="174" t="s">
        <v>238</v>
      </c>
      <c r="E118" s="182">
        <v>0.5</v>
      </c>
      <c r="F118" s="228"/>
      <c r="G118" s="228"/>
      <c r="H118" s="228"/>
      <c r="I118" s="228"/>
      <c r="J118" s="228"/>
      <c r="K118" s="228"/>
      <c r="M118" s="217"/>
      <c r="N118" s="219"/>
      <c r="O118" s="217"/>
    </row>
    <row r="119" spans="1:15" ht="19.5" customHeight="1">
      <c r="A119" s="220">
        <v>76</v>
      </c>
      <c r="B119" s="222" t="s">
        <v>239</v>
      </c>
      <c r="C119" s="222" t="s">
        <v>240</v>
      </c>
      <c r="D119" s="174" t="s">
        <v>241</v>
      </c>
      <c r="E119" s="182">
        <v>0.7</v>
      </c>
      <c r="F119" s="227" t="s">
        <v>206</v>
      </c>
      <c r="G119" s="227" t="s">
        <v>206</v>
      </c>
      <c r="H119" s="227" t="s">
        <v>206</v>
      </c>
      <c r="I119" s="227" t="s">
        <v>206</v>
      </c>
      <c r="J119" s="227" t="s">
        <v>206</v>
      </c>
      <c r="K119" s="227" t="s">
        <v>206</v>
      </c>
      <c r="M119" s="216" t="s">
        <v>54</v>
      </c>
      <c r="N119" s="218" t="s">
        <v>55</v>
      </c>
      <c r="O119" s="216" t="s">
        <v>56</v>
      </c>
    </row>
    <row r="120" spans="1:15" ht="19.5" customHeight="1">
      <c r="A120" s="221"/>
      <c r="B120" s="226"/>
      <c r="C120" s="226"/>
      <c r="D120" s="174" t="s">
        <v>242</v>
      </c>
      <c r="E120" s="182">
        <v>0.3</v>
      </c>
      <c r="F120" s="228"/>
      <c r="G120" s="228"/>
      <c r="H120" s="228"/>
      <c r="I120" s="228"/>
      <c r="J120" s="228"/>
      <c r="K120" s="228"/>
      <c r="M120" s="217"/>
      <c r="N120" s="219"/>
      <c r="O120" s="217"/>
    </row>
    <row r="121" spans="1:15" ht="19.5" customHeight="1">
      <c r="A121" s="220">
        <v>77</v>
      </c>
      <c r="B121" s="222" t="s">
        <v>243</v>
      </c>
      <c r="C121" s="222" t="s">
        <v>244</v>
      </c>
      <c r="D121" s="174" t="s">
        <v>244</v>
      </c>
      <c r="E121" s="182">
        <v>0.6</v>
      </c>
      <c r="F121" s="227" t="s">
        <v>206</v>
      </c>
      <c r="G121" s="227" t="s">
        <v>206</v>
      </c>
      <c r="H121" s="227" t="s">
        <v>206</v>
      </c>
      <c r="I121" s="227" t="s">
        <v>206</v>
      </c>
      <c r="J121" s="227" t="s">
        <v>206</v>
      </c>
      <c r="K121" s="227" t="s">
        <v>206</v>
      </c>
      <c r="M121" s="216" t="s">
        <v>54</v>
      </c>
      <c r="N121" s="218" t="s">
        <v>55</v>
      </c>
      <c r="O121" s="216" t="s">
        <v>56</v>
      </c>
    </row>
    <row r="122" spans="1:15" ht="19.5" customHeight="1">
      <c r="A122" s="221"/>
      <c r="B122" s="226"/>
      <c r="C122" s="226"/>
      <c r="D122" s="174" t="s">
        <v>245</v>
      </c>
      <c r="E122" s="182">
        <v>0.4</v>
      </c>
      <c r="F122" s="228"/>
      <c r="G122" s="228"/>
      <c r="H122" s="228"/>
      <c r="I122" s="228"/>
      <c r="J122" s="228"/>
      <c r="K122" s="228"/>
      <c r="M122" s="217"/>
      <c r="N122" s="219"/>
      <c r="O122" s="217"/>
    </row>
    <row r="123" spans="1:15" ht="19.5" customHeight="1">
      <c r="A123" s="193">
        <v>78</v>
      </c>
      <c r="B123" s="168" t="s">
        <v>246</v>
      </c>
      <c r="C123" s="168" t="s">
        <v>247</v>
      </c>
      <c r="D123" s="174"/>
      <c r="E123" s="182">
        <v>1</v>
      </c>
      <c r="F123" s="162" t="s">
        <v>206</v>
      </c>
      <c r="G123" s="162" t="s">
        <v>206</v>
      </c>
      <c r="H123" s="162" t="s">
        <v>206</v>
      </c>
      <c r="I123" s="162" t="s">
        <v>206</v>
      </c>
      <c r="J123" s="162" t="s">
        <v>206</v>
      </c>
      <c r="K123" s="162" t="s">
        <v>206</v>
      </c>
      <c r="M123" s="124" t="s">
        <v>54</v>
      </c>
      <c r="N123" s="124" t="s">
        <v>55</v>
      </c>
      <c r="O123" s="124" t="s">
        <v>56</v>
      </c>
    </row>
    <row r="124" spans="1:15" ht="19.5" customHeight="1">
      <c r="A124" s="195">
        <v>79</v>
      </c>
      <c r="B124" s="167" t="s">
        <v>248</v>
      </c>
      <c r="C124" s="167" t="s">
        <v>249</v>
      </c>
      <c r="D124" s="174"/>
      <c r="E124" s="182">
        <v>1</v>
      </c>
      <c r="F124" s="163" t="s">
        <v>206</v>
      </c>
      <c r="G124" s="163" t="s">
        <v>206</v>
      </c>
      <c r="H124" s="163" t="s">
        <v>206</v>
      </c>
      <c r="I124" s="163" t="s">
        <v>206</v>
      </c>
      <c r="J124" s="163" t="s">
        <v>206</v>
      </c>
      <c r="K124" s="163" t="s">
        <v>206</v>
      </c>
      <c r="M124" s="124" t="s">
        <v>54</v>
      </c>
      <c r="N124" s="124" t="s">
        <v>55</v>
      </c>
      <c r="O124" s="124" t="s">
        <v>56</v>
      </c>
    </row>
    <row r="125" spans="1:15" ht="19.5" customHeight="1">
      <c r="A125" s="220">
        <v>80</v>
      </c>
      <c r="B125" s="222" t="s">
        <v>250</v>
      </c>
      <c r="C125" s="222" t="s">
        <v>251</v>
      </c>
      <c r="D125" s="171" t="s">
        <v>251</v>
      </c>
      <c r="E125" s="182">
        <v>0.95</v>
      </c>
      <c r="F125" s="224" t="s">
        <v>53</v>
      </c>
      <c r="G125" s="224" t="s">
        <v>53</v>
      </c>
      <c r="H125" s="224" t="s">
        <v>53</v>
      </c>
      <c r="I125" s="224" t="s">
        <v>53</v>
      </c>
      <c r="J125" s="224" t="s">
        <v>53</v>
      </c>
      <c r="K125" s="224" t="s">
        <v>53</v>
      </c>
      <c r="M125" s="216" t="s">
        <v>54</v>
      </c>
      <c r="N125" s="218" t="s">
        <v>55</v>
      </c>
      <c r="O125" s="216" t="s">
        <v>56</v>
      </c>
    </row>
    <row r="126" spans="1:15" ht="19.5" customHeight="1">
      <c r="A126" s="221"/>
      <c r="B126" s="223"/>
      <c r="C126" s="223"/>
      <c r="D126" s="184" t="s">
        <v>252</v>
      </c>
      <c r="E126" s="182">
        <v>0.05</v>
      </c>
      <c r="F126" s="225"/>
      <c r="G126" s="225"/>
      <c r="H126" s="225"/>
      <c r="I126" s="225"/>
      <c r="J126" s="225"/>
      <c r="K126" s="225"/>
      <c r="M126" s="217"/>
      <c r="N126" s="219"/>
      <c r="O126" s="217"/>
    </row>
    <row r="127" spans="1:15" ht="19.5" customHeight="1">
      <c r="A127" s="188">
        <v>81</v>
      </c>
      <c r="B127" s="171" t="s">
        <v>253</v>
      </c>
      <c r="C127" s="171" t="s">
        <v>254</v>
      </c>
      <c r="D127" s="175"/>
      <c r="E127" s="182">
        <v>1</v>
      </c>
      <c r="F127" s="125" t="s">
        <v>53</v>
      </c>
      <c r="G127" s="125" t="s">
        <v>53</v>
      </c>
      <c r="H127" s="125" t="s">
        <v>53</v>
      </c>
      <c r="I127" s="125" t="s">
        <v>53</v>
      </c>
      <c r="J127" s="125" t="s">
        <v>53</v>
      </c>
      <c r="K127" s="125" t="s">
        <v>53</v>
      </c>
      <c r="M127" s="124" t="s">
        <v>54</v>
      </c>
      <c r="N127" s="124" t="s">
        <v>55</v>
      </c>
      <c r="O127" s="124" t="s">
        <v>56</v>
      </c>
    </row>
    <row r="128" spans="1:15" ht="19.5" customHeight="1">
      <c r="A128" s="188">
        <v>82</v>
      </c>
      <c r="B128" s="172" t="s">
        <v>255</v>
      </c>
      <c r="C128" s="171" t="s">
        <v>255</v>
      </c>
      <c r="D128" s="178"/>
      <c r="E128" s="182">
        <v>1</v>
      </c>
      <c r="F128" s="125" t="s">
        <v>53</v>
      </c>
      <c r="G128" s="125" t="s">
        <v>53</v>
      </c>
      <c r="H128" s="125" t="s">
        <v>53</v>
      </c>
      <c r="I128" s="125" t="s">
        <v>53</v>
      </c>
      <c r="J128" s="125" t="s">
        <v>53</v>
      </c>
      <c r="K128" s="125" t="s">
        <v>53</v>
      </c>
      <c r="M128" s="124" t="s">
        <v>54</v>
      </c>
      <c r="N128" s="124" t="s">
        <v>55</v>
      </c>
      <c r="O128" s="124" t="s">
        <v>56</v>
      </c>
    </row>
    <row r="129" spans="1:15" ht="19.5" customHeight="1">
      <c r="A129" s="188">
        <v>83</v>
      </c>
      <c r="B129" s="171" t="s">
        <v>256</v>
      </c>
      <c r="C129" s="173" t="s">
        <v>256</v>
      </c>
      <c r="D129" s="178"/>
      <c r="E129" s="182">
        <v>1</v>
      </c>
      <c r="F129" s="125"/>
      <c r="G129" s="125"/>
      <c r="H129" s="125" t="s">
        <v>53</v>
      </c>
      <c r="I129" s="125" t="s">
        <v>53</v>
      </c>
      <c r="J129" s="125" t="s">
        <v>53</v>
      </c>
      <c r="K129" s="125" t="s">
        <v>53</v>
      </c>
      <c r="M129" s="124" t="s">
        <v>54</v>
      </c>
      <c r="N129" s="124" t="s">
        <v>55</v>
      </c>
      <c r="O129" s="124" t="s">
        <v>56</v>
      </c>
    </row>
    <row r="130" spans="1:15" ht="19.5" customHeight="1">
      <c r="A130" s="188">
        <v>84</v>
      </c>
      <c r="B130" s="171" t="s">
        <v>257</v>
      </c>
      <c r="C130" s="171" t="s">
        <v>257</v>
      </c>
      <c r="D130" s="178"/>
      <c r="E130" s="182">
        <v>1</v>
      </c>
      <c r="F130" s="125" t="s">
        <v>53</v>
      </c>
      <c r="G130" s="125" t="s">
        <v>53</v>
      </c>
      <c r="H130" s="125" t="s">
        <v>53</v>
      </c>
      <c r="I130" s="125" t="s">
        <v>53</v>
      </c>
      <c r="J130" s="125" t="s">
        <v>53</v>
      </c>
      <c r="K130" s="125" t="s">
        <v>53</v>
      </c>
      <c r="M130" s="124" t="s">
        <v>54</v>
      </c>
      <c r="N130" s="124" t="s">
        <v>55</v>
      </c>
      <c r="O130" s="124" t="s">
        <v>56</v>
      </c>
    </row>
    <row r="131" spans="1:15" ht="19.5" customHeight="1">
      <c r="A131" s="188">
        <v>85</v>
      </c>
      <c r="B131" s="173" t="s">
        <v>258</v>
      </c>
      <c r="C131" s="173" t="s">
        <v>258</v>
      </c>
      <c r="D131" s="178"/>
      <c r="E131" s="182">
        <v>1</v>
      </c>
      <c r="F131" s="125" t="s">
        <v>53</v>
      </c>
      <c r="G131" s="125" t="s">
        <v>53</v>
      </c>
      <c r="H131" s="125" t="s">
        <v>53</v>
      </c>
      <c r="I131" s="125" t="s">
        <v>53</v>
      </c>
      <c r="J131" s="125" t="s">
        <v>53</v>
      </c>
      <c r="K131" s="125" t="s">
        <v>53</v>
      </c>
      <c r="M131" s="124" t="s">
        <v>54</v>
      </c>
      <c r="N131" s="124" t="s">
        <v>55</v>
      </c>
      <c r="O131" s="124" t="s">
        <v>56</v>
      </c>
    </row>
    <row r="132" spans="1:15" ht="19.5" customHeight="1">
      <c r="A132" s="220">
        <v>86</v>
      </c>
      <c r="B132" s="222" t="s">
        <v>259</v>
      </c>
      <c r="C132" s="222" t="s">
        <v>260</v>
      </c>
      <c r="D132" s="171" t="s">
        <v>261</v>
      </c>
      <c r="E132" s="182">
        <v>0.7</v>
      </c>
      <c r="F132" s="224" t="s">
        <v>53</v>
      </c>
      <c r="G132" s="224" t="s">
        <v>53</v>
      </c>
      <c r="H132" s="224" t="s">
        <v>53</v>
      </c>
      <c r="I132" s="224" t="s">
        <v>53</v>
      </c>
      <c r="J132" s="224" t="s">
        <v>53</v>
      </c>
      <c r="K132" s="224" t="s">
        <v>53</v>
      </c>
      <c r="M132" s="216" t="s">
        <v>54</v>
      </c>
      <c r="N132" s="218" t="s">
        <v>55</v>
      </c>
      <c r="O132" s="216" t="s">
        <v>56</v>
      </c>
    </row>
    <row r="133" spans="1:15" ht="19.5" customHeight="1">
      <c r="A133" s="221"/>
      <c r="B133" s="223"/>
      <c r="C133" s="223"/>
      <c r="D133" s="171" t="s">
        <v>262</v>
      </c>
      <c r="E133" s="182">
        <v>0.3</v>
      </c>
      <c r="F133" s="225"/>
      <c r="G133" s="225"/>
      <c r="H133" s="225"/>
      <c r="I133" s="225"/>
      <c r="J133" s="225"/>
      <c r="K133" s="225"/>
      <c r="M133" s="217"/>
      <c r="N133" s="219"/>
      <c r="O133" s="217"/>
    </row>
    <row r="134" spans="1:15" ht="19.5" customHeight="1">
      <c r="A134" s="188">
        <v>87</v>
      </c>
      <c r="B134" s="176" t="s">
        <v>263</v>
      </c>
      <c r="C134" s="175"/>
      <c r="D134" s="178"/>
      <c r="E134" s="182">
        <v>1</v>
      </c>
      <c r="F134" s="125" t="s">
        <v>53</v>
      </c>
      <c r="G134" s="125" t="s">
        <v>53</v>
      </c>
      <c r="H134" s="125" t="s">
        <v>53</v>
      </c>
      <c r="I134" s="125" t="s">
        <v>53</v>
      </c>
      <c r="J134" s="125" t="s">
        <v>53</v>
      </c>
      <c r="K134" s="125" t="s">
        <v>53</v>
      </c>
      <c r="M134" s="124" t="s">
        <v>54</v>
      </c>
      <c r="N134" s="124" t="s">
        <v>55</v>
      </c>
      <c r="O134" s="124" t="s">
        <v>56</v>
      </c>
    </row>
    <row r="135" spans="1:15" ht="19.5" customHeight="1">
      <c r="A135" s="220">
        <v>88</v>
      </c>
      <c r="B135" s="222" t="s">
        <v>264</v>
      </c>
      <c r="C135" s="222" t="s">
        <v>265</v>
      </c>
      <c r="D135" s="171" t="s">
        <v>266</v>
      </c>
      <c r="E135" s="182">
        <v>0.95</v>
      </c>
      <c r="F135" s="224" t="s">
        <v>53</v>
      </c>
      <c r="G135" s="224" t="s">
        <v>53</v>
      </c>
      <c r="H135" s="224" t="s">
        <v>53</v>
      </c>
      <c r="I135" s="224" t="s">
        <v>53</v>
      </c>
      <c r="J135" s="224" t="s">
        <v>53</v>
      </c>
      <c r="K135" s="224" t="s">
        <v>53</v>
      </c>
      <c r="M135" s="216" t="s">
        <v>54</v>
      </c>
      <c r="N135" s="218" t="s">
        <v>55</v>
      </c>
      <c r="O135" s="216" t="s">
        <v>56</v>
      </c>
    </row>
    <row r="136" spans="1:15" ht="19.5" customHeight="1">
      <c r="A136" s="221"/>
      <c r="B136" s="223"/>
      <c r="C136" s="223"/>
      <c r="D136" s="171" t="s">
        <v>267</v>
      </c>
      <c r="E136" s="182">
        <v>0.05</v>
      </c>
      <c r="F136" s="225"/>
      <c r="G136" s="225"/>
      <c r="H136" s="225"/>
      <c r="I136" s="225"/>
      <c r="J136" s="225"/>
      <c r="K136" s="225"/>
      <c r="M136" s="217"/>
      <c r="N136" s="219"/>
      <c r="O136" s="217"/>
    </row>
    <row r="137" spans="1:15" ht="19.5" customHeight="1">
      <c r="A137" s="188">
        <v>89</v>
      </c>
      <c r="B137" s="171" t="s">
        <v>268</v>
      </c>
      <c r="C137" s="171"/>
      <c r="D137" s="178"/>
      <c r="E137" s="182">
        <v>1</v>
      </c>
      <c r="F137" s="125"/>
      <c r="G137" s="125"/>
      <c r="H137" s="125"/>
      <c r="I137" s="125"/>
      <c r="J137" s="125" t="s">
        <v>53</v>
      </c>
      <c r="K137" s="125" t="s">
        <v>53</v>
      </c>
      <c r="M137" s="124" t="s">
        <v>54</v>
      </c>
      <c r="N137" s="124" t="s">
        <v>55</v>
      </c>
      <c r="O137" s="124" t="s">
        <v>56</v>
      </c>
    </row>
    <row r="138" spans="1:15" ht="19.5" customHeight="1">
      <c r="A138" s="220">
        <v>90</v>
      </c>
      <c r="B138" s="222" t="s">
        <v>269</v>
      </c>
      <c r="C138" s="222" t="s">
        <v>270</v>
      </c>
      <c r="D138" s="171" t="s">
        <v>270</v>
      </c>
      <c r="E138" s="182">
        <v>0.5</v>
      </c>
      <c r="F138" s="224" t="s">
        <v>53</v>
      </c>
      <c r="G138" s="224" t="s">
        <v>53</v>
      </c>
      <c r="H138" s="224" t="s">
        <v>53</v>
      </c>
      <c r="I138" s="224" t="s">
        <v>53</v>
      </c>
      <c r="J138" s="224" t="s">
        <v>53</v>
      </c>
      <c r="K138" s="224" t="s">
        <v>53</v>
      </c>
      <c r="M138" s="216" t="s">
        <v>54</v>
      </c>
      <c r="N138" s="218" t="s">
        <v>55</v>
      </c>
      <c r="O138" s="216" t="s">
        <v>56</v>
      </c>
    </row>
    <row r="139" spans="1:15" ht="19.5" customHeight="1">
      <c r="A139" s="221"/>
      <c r="B139" s="223"/>
      <c r="C139" s="223"/>
      <c r="D139" s="171" t="s">
        <v>271</v>
      </c>
      <c r="E139" s="182">
        <v>0.5</v>
      </c>
      <c r="F139" s="225"/>
      <c r="G139" s="225"/>
      <c r="H139" s="225"/>
      <c r="I139" s="225"/>
      <c r="J139" s="225"/>
      <c r="K139" s="225"/>
      <c r="M139" s="217"/>
      <c r="N139" s="219"/>
      <c r="O139" s="217"/>
    </row>
    <row r="140" spans="1:15" ht="19.5" customHeight="1">
      <c r="A140" s="220">
        <v>91</v>
      </c>
      <c r="B140" s="222" t="s">
        <v>272</v>
      </c>
      <c r="C140" s="222" t="s">
        <v>273</v>
      </c>
      <c r="D140" s="171" t="s">
        <v>274</v>
      </c>
      <c r="E140" s="182">
        <v>0.7</v>
      </c>
      <c r="F140" s="224" t="s">
        <v>53</v>
      </c>
      <c r="G140" s="224" t="s">
        <v>53</v>
      </c>
      <c r="H140" s="224" t="s">
        <v>53</v>
      </c>
      <c r="I140" s="224" t="s">
        <v>53</v>
      </c>
      <c r="J140" s="224" t="s">
        <v>53</v>
      </c>
      <c r="K140" s="224" t="s">
        <v>53</v>
      </c>
      <c r="M140" s="216" t="s">
        <v>54</v>
      </c>
      <c r="N140" s="218" t="s">
        <v>55</v>
      </c>
      <c r="O140" s="216" t="s">
        <v>56</v>
      </c>
    </row>
    <row r="141" spans="1:15" ht="19.5" customHeight="1">
      <c r="A141" s="221"/>
      <c r="B141" s="223"/>
      <c r="C141" s="223"/>
      <c r="D141" s="171" t="s">
        <v>275</v>
      </c>
      <c r="E141" s="182">
        <v>0.3</v>
      </c>
      <c r="F141" s="225"/>
      <c r="G141" s="225"/>
      <c r="H141" s="225"/>
      <c r="I141" s="225"/>
      <c r="J141" s="225"/>
      <c r="K141" s="225"/>
      <c r="M141" s="217"/>
      <c r="N141" s="219"/>
      <c r="O141" s="217"/>
    </row>
    <row r="142" spans="1:15" ht="19.5" customHeight="1">
      <c r="A142" s="188">
        <v>92</v>
      </c>
      <c r="B142" s="177" t="s">
        <v>276</v>
      </c>
      <c r="C142" s="176" t="s">
        <v>277</v>
      </c>
      <c r="D142" s="178"/>
      <c r="E142" s="182">
        <v>1</v>
      </c>
      <c r="F142" s="125" t="s">
        <v>53</v>
      </c>
      <c r="G142" s="125" t="s">
        <v>53</v>
      </c>
      <c r="H142" s="125" t="s">
        <v>53</v>
      </c>
      <c r="I142" s="125" t="s">
        <v>53</v>
      </c>
      <c r="J142" s="125" t="s">
        <v>53</v>
      </c>
      <c r="K142" s="125" t="s">
        <v>53</v>
      </c>
      <c r="M142" s="124" t="s">
        <v>54</v>
      </c>
      <c r="N142" s="124" t="s">
        <v>55</v>
      </c>
      <c r="O142" s="124" t="s">
        <v>56</v>
      </c>
    </row>
    <row r="143" spans="1:15" ht="19.5" customHeight="1">
      <c r="A143" s="220">
        <v>93</v>
      </c>
      <c r="B143" s="222" t="s">
        <v>278</v>
      </c>
      <c r="C143" s="222" t="s">
        <v>279</v>
      </c>
      <c r="D143" s="171" t="s">
        <v>280</v>
      </c>
      <c r="E143" s="182">
        <v>0.7</v>
      </c>
      <c r="F143" s="224" t="s">
        <v>53</v>
      </c>
      <c r="G143" s="224" t="s">
        <v>53</v>
      </c>
      <c r="H143" s="224" t="s">
        <v>53</v>
      </c>
      <c r="I143" s="224" t="s">
        <v>53</v>
      </c>
      <c r="J143" s="224" t="s">
        <v>53</v>
      </c>
      <c r="K143" s="224" t="s">
        <v>53</v>
      </c>
      <c r="M143" s="216" t="s">
        <v>54</v>
      </c>
      <c r="N143" s="218" t="s">
        <v>55</v>
      </c>
      <c r="O143" s="216" t="s">
        <v>56</v>
      </c>
    </row>
    <row r="144" spans="1:15" ht="19.5" customHeight="1">
      <c r="A144" s="221"/>
      <c r="B144" s="223"/>
      <c r="C144" s="223"/>
      <c r="D144" s="171" t="s">
        <v>281</v>
      </c>
      <c r="E144" s="182">
        <v>0.3</v>
      </c>
      <c r="F144" s="225"/>
      <c r="G144" s="225"/>
      <c r="H144" s="225"/>
      <c r="I144" s="225"/>
      <c r="J144" s="225"/>
      <c r="K144" s="225"/>
      <c r="M144" s="217"/>
      <c r="N144" s="219"/>
      <c r="O144" s="217"/>
    </row>
    <row r="145" spans="1:15" ht="19.5" customHeight="1">
      <c r="A145" s="188">
        <v>94</v>
      </c>
      <c r="B145" s="177" t="s">
        <v>282</v>
      </c>
      <c r="C145" s="175"/>
      <c r="D145" s="178"/>
      <c r="E145" s="182">
        <v>1</v>
      </c>
      <c r="F145" s="125" t="s">
        <v>53</v>
      </c>
      <c r="G145" s="125" t="s">
        <v>53</v>
      </c>
      <c r="H145" s="125" t="s">
        <v>53</v>
      </c>
      <c r="I145" s="125" t="s">
        <v>53</v>
      </c>
      <c r="J145" s="125" t="s">
        <v>53</v>
      </c>
      <c r="K145" s="125" t="s">
        <v>53</v>
      </c>
      <c r="M145" s="124" t="s">
        <v>54</v>
      </c>
      <c r="N145" s="124" t="s">
        <v>55</v>
      </c>
      <c r="O145" s="124" t="s">
        <v>56</v>
      </c>
    </row>
    <row r="146" spans="1:15" ht="19.5" customHeight="1">
      <c r="A146" s="220">
        <v>95</v>
      </c>
      <c r="B146" s="222" t="s">
        <v>283</v>
      </c>
      <c r="C146" s="222" t="s">
        <v>284</v>
      </c>
      <c r="D146" s="171" t="s">
        <v>285</v>
      </c>
      <c r="E146" s="182">
        <v>0.5</v>
      </c>
      <c r="F146" s="224" t="s">
        <v>53</v>
      </c>
      <c r="G146" s="224" t="s">
        <v>53</v>
      </c>
      <c r="H146" s="224" t="s">
        <v>53</v>
      </c>
      <c r="I146" s="224" t="s">
        <v>53</v>
      </c>
      <c r="J146" s="224" t="s">
        <v>53</v>
      </c>
      <c r="K146" s="224" t="s">
        <v>53</v>
      </c>
      <c r="M146" s="216" t="s">
        <v>54</v>
      </c>
      <c r="N146" s="218" t="s">
        <v>55</v>
      </c>
      <c r="O146" s="216" t="s">
        <v>56</v>
      </c>
    </row>
    <row r="147" spans="1:15" ht="19.5" customHeight="1">
      <c r="A147" s="221"/>
      <c r="B147" s="223"/>
      <c r="C147" s="223"/>
      <c r="D147" s="171" t="s">
        <v>286</v>
      </c>
      <c r="E147" s="182">
        <v>0.5</v>
      </c>
      <c r="F147" s="225"/>
      <c r="G147" s="225"/>
      <c r="H147" s="225"/>
      <c r="I147" s="225"/>
      <c r="J147" s="225"/>
      <c r="K147" s="225"/>
      <c r="M147" s="217"/>
      <c r="N147" s="219"/>
      <c r="O147" s="217"/>
    </row>
    <row r="148" spans="1:15" ht="19.5" customHeight="1">
      <c r="A148" s="220">
        <v>96</v>
      </c>
      <c r="B148" s="222" t="s">
        <v>287</v>
      </c>
      <c r="C148" s="222" t="s">
        <v>288</v>
      </c>
      <c r="D148" s="171" t="s">
        <v>288</v>
      </c>
      <c r="E148" s="182">
        <v>0.5</v>
      </c>
      <c r="F148" s="224" t="s">
        <v>53</v>
      </c>
      <c r="G148" s="224" t="s">
        <v>53</v>
      </c>
      <c r="H148" s="224" t="s">
        <v>53</v>
      </c>
      <c r="I148" s="224" t="s">
        <v>53</v>
      </c>
      <c r="J148" s="224" t="s">
        <v>53</v>
      </c>
      <c r="K148" s="224" t="s">
        <v>53</v>
      </c>
      <c r="M148" s="216" t="s">
        <v>54</v>
      </c>
      <c r="N148" s="218" t="s">
        <v>55</v>
      </c>
      <c r="O148" s="216" t="s">
        <v>56</v>
      </c>
    </row>
    <row r="149" spans="1:15" ht="19.5" customHeight="1">
      <c r="A149" s="221"/>
      <c r="B149" s="223"/>
      <c r="C149" s="223"/>
      <c r="D149" s="171" t="s">
        <v>289</v>
      </c>
      <c r="E149" s="182">
        <v>0.5</v>
      </c>
      <c r="F149" s="225"/>
      <c r="G149" s="225"/>
      <c r="H149" s="225"/>
      <c r="I149" s="225"/>
      <c r="J149" s="225"/>
      <c r="K149" s="225"/>
      <c r="M149" s="217"/>
      <c r="N149" s="219"/>
      <c r="O149" s="217"/>
    </row>
    <row r="150" spans="1:15" ht="19.5" customHeight="1">
      <c r="A150" s="220">
        <v>97</v>
      </c>
      <c r="B150" s="222" t="s">
        <v>290</v>
      </c>
      <c r="C150" s="222"/>
      <c r="D150" s="252"/>
      <c r="E150" s="250">
        <v>1</v>
      </c>
      <c r="F150" s="224" t="s">
        <v>53</v>
      </c>
      <c r="G150" s="224" t="s">
        <v>53</v>
      </c>
      <c r="H150" s="224" t="s">
        <v>53</v>
      </c>
      <c r="I150" s="224" t="s">
        <v>53</v>
      </c>
      <c r="J150" s="224" t="s">
        <v>53</v>
      </c>
      <c r="K150" s="224" t="s">
        <v>53</v>
      </c>
      <c r="M150" s="216" t="s">
        <v>54</v>
      </c>
      <c r="N150" s="218" t="s">
        <v>55</v>
      </c>
      <c r="O150" s="216" t="s">
        <v>56</v>
      </c>
    </row>
    <row r="151" spans="1:15" ht="19.5" customHeight="1">
      <c r="A151" s="221"/>
      <c r="B151" s="223"/>
      <c r="C151" s="223"/>
      <c r="D151" s="253"/>
      <c r="E151" s="251"/>
      <c r="F151" s="225"/>
      <c r="G151" s="225"/>
      <c r="H151" s="225"/>
      <c r="I151" s="225"/>
      <c r="J151" s="225"/>
      <c r="K151" s="225"/>
      <c r="M151" s="217"/>
      <c r="N151" s="219"/>
      <c r="O151" s="217"/>
    </row>
    <row r="152" spans="1:15" ht="19.5" customHeight="1">
      <c r="A152" s="220">
        <v>98</v>
      </c>
      <c r="B152" s="222" t="s">
        <v>291</v>
      </c>
      <c r="C152" s="222" t="s">
        <v>292</v>
      </c>
      <c r="D152" s="171" t="s">
        <v>293</v>
      </c>
      <c r="E152" s="182">
        <v>0.5</v>
      </c>
      <c r="F152" s="224" t="s">
        <v>53</v>
      </c>
      <c r="G152" s="224" t="s">
        <v>53</v>
      </c>
      <c r="H152" s="224" t="s">
        <v>53</v>
      </c>
      <c r="I152" s="224" t="s">
        <v>53</v>
      </c>
      <c r="J152" s="224" t="s">
        <v>53</v>
      </c>
      <c r="K152" s="224" t="s">
        <v>53</v>
      </c>
      <c r="M152" s="216" t="s">
        <v>54</v>
      </c>
      <c r="N152" s="218" t="s">
        <v>55</v>
      </c>
      <c r="O152" s="216" t="s">
        <v>56</v>
      </c>
    </row>
    <row r="153" spans="1:15" ht="19.5" customHeight="1">
      <c r="A153" s="221"/>
      <c r="B153" s="223"/>
      <c r="C153" s="223"/>
      <c r="D153" s="171" t="s">
        <v>292</v>
      </c>
      <c r="E153" s="182">
        <v>0.5</v>
      </c>
      <c r="F153" s="225"/>
      <c r="G153" s="225"/>
      <c r="H153" s="225"/>
      <c r="I153" s="225"/>
      <c r="J153" s="225"/>
      <c r="K153" s="225"/>
      <c r="M153" s="217"/>
      <c r="N153" s="219"/>
      <c r="O153" s="217"/>
    </row>
    <row r="154" spans="1:15" ht="19.5" customHeight="1">
      <c r="A154" s="220">
        <v>99</v>
      </c>
      <c r="B154" s="222" t="s">
        <v>294</v>
      </c>
      <c r="C154" s="222" t="s">
        <v>295</v>
      </c>
      <c r="D154" s="171" t="s">
        <v>295</v>
      </c>
      <c r="E154" s="182">
        <v>0.5</v>
      </c>
      <c r="F154" s="224" t="s">
        <v>53</v>
      </c>
      <c r="G154" s="224" t="s">
        <v>53</v>
      </c>
      <c r="H154" s="224" t="s">
        <v>53</v>
      </c>
      <c r="I154" s="224" t="s">
        <v>53</v>
      </c>
      <c r="J154" s="224" t="s">
        <v>53</v>
      </c>
      <c r="K154" s="224" t="s">
        <v>53</v>
      </c>
      <c r="M154" s="216" t="s">
        <v>54</v>
      </c>
      <c r="N154" s="218" t="s">
        <v>55</v>
      </c>
      <c r="O154" s="216" t="s">
        <v>56</v>
      </c>
    </row>
    <row r="155" spans="1:15" ht="19.5" customHeight="1">
      <c r="A155" s="221"/>
      <c r="B155" s="223"/>
      <c r="C155" s="223"/>
      <c r="D155" s="171" t="s">
        <v>296</v>
      </c>
      <c r="E155" s="182">
        <v>0.5</v>
      </c>
      <c r="F155" s="225"/>
      <c r="G155" s="225"/>
      <c r="H155" s="225"/>
      <c r="I155" s="225"/>
      <c r="J155" s="225"/>
      <c r="K155" s="225"/>
      <c r="M155" s="217"/>
      <c r="N155" s="219"/>
      <c r="O155" s="217"/>
    </row>
    <row r="156" spans="1:15" ht="19.5" customHeight="1">
      <c r="A156" s="220">
        <v>100</v>
      </c>
      <c r="B156" s="222" t="s">
        <v>297</v>
      </c>
      <c r="C156" s="222"/>
      <c r="D156" s="252"/>
      <c r="E156" s="250">
        <v>1</v>
      </c>
      <c r="F156" s="224" t="s">
        <v>53</v>
      </c>
      <c r="G156" s="224" t="s">
        <v>53</v>
      </c>
      <c r="H156" s="224" t="s">
        <v>53</v>
      </c>
      <c r="I156" s="224" t="s">
        <v>53</v>
      </c>
      <c r="J156" s="224" t="s">
        <v>53</v>
      </c>
      <c r="K156" s="224" t="s">
        <v>53</v>
      </c>
      <c r="M156" s="216" t="s">
        <v>54</v>
      </c>
      <c r="N156" s="218" t="s">
        <v>55</v>
      </c>
      <c r="O156" s="216" t="s">
        <v>56</v>
      </c>
    </row>
    <row r="157" spans="1:15" ht="19.5" customHeight="1">
      <c r="A157" s="221"/>
      <c r="B157" s="223"/>
      <c r="C157" s="223"/>
      <c r="D157" s="253"/>
      <c r="E157" s="251"/>
      <c r="F157" s="225"/>
      <c r="G157" s="225"/>
      <c r="H157" s="225"/>
      <c r="I157" s="225"/>
      <c r="J157" s="225"/>
      <c r="K157" s="225"/>
      <c r="M157" s="217"/>
      <c r="N157" s="219"/>
      <c r="O157" s="217"/>
    </row>
    <row r="158" spans="1:15" ht="19.5" customHeight="1">
      <c r="A158" s="220">
        <v>101</v>
      </c>
      <c r="B158" s="222" t="s">
        <v>298</v>
      </c>
      <c r="C158" s="222" t="s">
        <v>299</v>
      </c>
      <c r="D158" s="184" t="s">
        <v>300</v>
      </c>
      <c r="E158" s="182">
        <v>0.05</v>
      </c>
      <c r="F158" s="224" t="s">
        <v>53</v>
      </c>
      <c r="G158" s="224" t="s">
        <v>53</v>
      </c>
      <c r="H158" s="224" t="s">
        <v>53</v>
      </c>
      <c r="I158" s="224" t="s">
        <v>53</v>
      </c>
      <c r="J158" s="224" t="s">
        <v>53</v>
      </c>
      <c r="K158" s="224" t="s">
        <v>53</v>
      </c>
      <c r="M158" s="216" t="s">
        <v>54</v>
      </c>
      <c r="N158" s="218" t="s">
        <v>55</v>
      </c>
      <c r="O158" s="216" t="s">
        <v>56</v>
      </c>
    </row>
    <row r="159" spans="1:15" ht="19.5" customHeight="1">
      <c r="A159" s="221"/>
      <c r="B159" s="223"/>
      <c r="C159" s="223"/>
      <c r="D159" s="171" t="s">
        <v>301</v>
      </c>
      <c r="E159" s="182">
        <v>0.95</v>
      </c>
      <c r="F159" s="225"/>
      <c r="G159" s="225"/>
      <c r="H159" s="225"/>
      <c r="I159" s="225"/>
      <c r="J159" s="225"/>
      <c r="K159" s="225"/>
      <c r="M159" s="217"/>
      <c r="N159" s="219"/>
      <c r="O159" s="217"/>
    </row>
    <row r="160" spans="1:15" ht="19.5" customHeight="1">
      <c r="A160" s="220">
        <v>102</v>
      </c>
      <c r="B160" s="222" t="s">
        <v>302</v>
      </c>
      <c r="C160" s="222" t="s">
        <v>303</v>
      </c>
      <c r="D160" s="174" t="s">
        <v>304</v>
      </c>
      <c r="E160" s="182">
        <v>0.05</v>
      </c>
      <c r="F160" s="245" t="s">
        <v>53</v>
      </c>
      <c r="G160" s="245" t="s">
        <v>53</v>
      </c>
      <c r="H160" s="245" t="s">
        <v>53</v>
      </c>
      <c r="I160" s="245" t="s">
        <v>53</v>
      </c>
      <c r="J160" s="245" t="s">
        <v>53</v>
      </c>
      <c r="K160" s="245" t="s">
        <v>53</v>
      </c>
      <c r="M160" s="216" t="s">
        <v>54</v>
      </c>
      <c r="N160" s="216" t="s">
        <v>55</v>
      </c>
      <c r="O160" s="216" t="s">
        <v>56</v>
      </c>
    </row>
    <row r="161" spans="1:15" ht="19.5" customHeight="1">
      <c r="A161" s="238"/>
      <c r="B161" s="226"/>
      <c r="C161" s="226"/>
      <c r="D161" s="248" t="s">
        <v>305</v>
      </c>
      <c r="E161" s="250">
        <v>0.95</v>
      </c>
      <c r="F161" s="247"/>
      <c r="G161" s="247"/>
      <c r="H161" s="247"/>
      <c r="I161" s="247"/>
      <c r="J161" s="247"/>
      <c r="K161" s="247"/>
      <c r="M161" s="241"/>
      <c r="N161" s="241"/>
      <c r="O161" s="241"/>
    </row>
    <row r="162" spans="1:15" ht="19.5" customHeight="1">
      <c r="A162" s="221"/>
      <c r="B162" s="223"/>
      <c r="C162" s="223"/>
      <c r="D162" s="249"/>
      <c r="E162" s="251"/>
      <c r="F162" s="246"/>
      <c r="G162" s="246"/>
      <c r="H162" s="246"/>
      <c r="I162" s="246"/>
      <c r="J162" s="246"/>
      <c r="K162" s="246"/>
      <c r="M162" s="217"/>
      <c r="N162" s="217"/>
      <c r="O162" s="217"/>
    </row>
    <row r="163" spans="1:15" ht="19.5" customHeight="1">
      <c r="A163" s="220">
        <v>103</v>
      </c>
      <c r="B163" s="222" t="s">
        <v>306</v>
      </c>
      <c r="C163" s="222" t="s">
        <v>307</v>
      </c>
      <c r="D163" s="171" t="s">
        <v>308</v>
      </c>
      <c r="E163" s="182">
        <v>0.5</v>
      </c>
      <c r="F163" s="245" t="s">
        <v>53</v>
      </c>
      <c r="G163" s="245" t="s">
        <v>53</v>
      </c>
      <c r="H163" s="245" t="s">
        <v>53</v>
      </c>
      <c r="I163" s="245" t="s">
        <v>53</v>
      </c>
      <c r="J163" s="245" t="s">
        <v>53</v>
      </c>
      <c r="K163" s="245" t="s">
        <v>53</v>
      </c>
      <c r="M163" s="216" t="s">
        <v>54</v>
      </c>
      <c r="N163" s="216" t="s">
        <v>55</v>
      </c>
      <c r="O163" s="216" t="s">
        <v>56</v>
      </c>
    </row>
    <row r="164" spans="1:15" ht="19.5" customHeight="1">
      <c r="A164" s="221"/>
      <c r="B164" s="223"/>
      <c r="C164" s="223"/>
      <c r="D164" s="171" t="s">
        <v>309</v>
      </c>
      <c r="E164" s="182">
        <v>0.5</v>
      </c>
      <c r="F164" s="246"/>
      <c r="G164" s="246"/>
      <c r="H164" s="246"/>
      <c r="I164" s="246"/>
      <c r="J164" s="246"/>
      <c r="K164" s="246"/>
      <c r="M164" s="217"/>
      <c r="N164" s="217"/>
      <c r="O164" s="217"/>
    </row>
    <row r="165" spans="1:15" ht="19.5" customHeight="1">
      <c r="A165" s="220">
        <v>104</v>
      </c>
      <c r="B165" s="222" t="s">
        <v>310</v>
      </c>
      <c r="C165" s="222" t="s">
        <v>311</v>
      </c>
      <c r="D165" s="171" t="s">
        <v>312</v>
      </c>
      <c r="E165" s="182">
        <v>0.5</v>
      </c>
      <c r="F165" s="245" t="s">
        <v>53</v>
      </c>
      <c r="G165" s="245" t="s">
        <v>53</v>
      </c>
      <c r="H165" s="245" t="s">
        <v>53</v>
      </c>
      <c r="I165" s="245" t="s">
        <v>53</v>
      </c>
      <c r="J165" s="245" t="s">
        <v>53</v>
      </c>
      <c r="K165" s="245" t="s">
        <v>53</v>
      </c>
      <c r="M165" s="216" t="s">
        <v>54</v>
      </c>
      <c r="N165" s="216" t="s">
        <v>55</v>
      </c>
      <c r="O165" s="216" t="s">
        <v>56</v>
      </c>
    </row>
    <row r="166" spans="1:15" ht="19.5" customHeight="1">
      <c r="A166" s="221"/>
      <c r="B166" s="223"/>
      <c r="C166" s="223"/>
      <c r="D166" s="171" t="s">
        <v>313</v>
      </c>
      <c r="E166" s="182">
        <v>0.5</v>
      </c>
      <c r="F166" s="246"/>
      <c r="G166" s="246"/>
      <c r="H166" s="246"/>
      <c r="I166" s="246"/>
      <c r="J166" s="246"/>
      <c r="K166" s="246"/>
      <c r="M166" s="217"/>
      <c r="N166" s="217"/>
      <c r="O166" s="217"/>
    </row>
    <row r="167" spans="1:15" ht="19.5" customHeight="1">
      <c r="A167" s="220">
        <v>105</v>
      </c>
      <c r="B167" s="222" t="s">
        <v>314</v>
      </c>
      <c r="C167" s="222" t="s">
        <v>315</v>
      </c>
      <c r="D167" s="171" t="s">
        <v>316</v>
      </c>
      <c r="E167" s="182">
        <v>0.5</v>
      </c>
      <c r="F167" s="245" t="s">
        <v>53</v>
      </c>
      <c r="G167" s="245" t="s">
        <v>53</v>
      </c>
      <c r="H167" s="245" t="s">
        <v>53</v>
      </c>
      <c r="I167" s="245" t="s">
        <v>53</v>
      </c>
      <c r="J167" s="245" t="s">
        <v>53</v>
      </c>
      <c r="K167" s="245" t="s">
        <v>53</v>
      </c>
      <c r="M167" s="216" t="s">
        <v>54</v>
      </c>
      <c r="N167" s="216" t="s">
        <v>55</v>
      </c>
      <c r="O167" s="216" t="s">
        <v>56</v>
      </c>
    </row>
    <row r="168" spans="1:15" ht="19.5" customHeight="1">
      <c r="A168" s="221"/>
      <c r="B168" s="223"/>
      <c r="C168" s="223"/>
      <c r="D168" s="171" t="s">
        <v>317</v>
      </c>
      <c r="E168" s="182">
        <v>0.5</v>
      </c>
      <c r="F168" s="246"/>
      <c r="G168" s="246"/>
      <c r="H168" s="246"/>
      <c r="I168" s="246"/>
      <c r="J168" s="246"/>
      <c r="K168" s="246"/>
      <c r="M168" s="217"/>
      <c r="N168" s="217"/>
      <c r="O168" s="217"/>
    </row>
    <row r="169" spans="1:15" ht="19.5" customHeight="1">
      <c r="A169" s="220">
        <v>106</v>
      </c>
      <c r="B169" s="222" t="s">
        <v>318</v>
      </c>
      <c r="C169" s="222" t="s">
        <v>319</v>
      </c>
      <c r="D169" s="184" t="s">
        <v>320</v>
      </c>
      <c r="E169" s="182">
        <v>0.5</v>
      </c>
      <c r="F169" s="245" t="s">
        <v>53</v>
      </c>
      <c r="G169" s="245" t="s">
        <v>53</v>
      </c>
      <c r="H169" s="245" t="s">
        <v>53</v>
      </c>
      <c r="I169" s="245" t="s">
        <v>53</v>
      </c>
      <c r="J169" s="245" t="s">
        <v>53</v>
      </c>
      <c r="K169" s="245" t="s">
        <v>53</v>
      </c>
      <c r="M169" s="216" t="s">
        <v>54</v>
      </c>
      <c r="N169" s="216" t="s">
        <v>55</v>
      </c>
      <c r="O169" s="216" t="s">
        <v>56</v>
      </c>
    </row>
    <row r="170" spans="1:15" ht="19.5" customHeight="1">
      <c r="A170" s="221"/>
      <c r="B170" s="223"/>
      <c r="C170" s="223"/>
      <c r="D170" s="171" t="s">
        <v>319</v>
      </c>
      <c r="E170" s="182">
        <v>0.5</v>
      </c>
      <c r="F170" s="246"/>
      <c r="G170" s="246"/>
      <c r="H170" s="246"/>
      <c r="I170" s="246"/>
      <c r="J170" s="246"/>
      <c r="K170" s="246"/>
      <c r="M170" s="217"/>
      <c r="N170" s="217"/>
      <c r="O170" s="217"/>
    </row>
    <row r="171" spans="1:15" ht="19.5" customHeight="1">
      <c r="A171" s="188">
        <v>107</v>
      </c>
      <c r="B171" s="167" t="s">
        <v>321</v>
      </c>
      <c r="C171" s="167" t="s">
        <v>322</v>
      </c>
      <c r="D171" s="171"/>
      <c r="E171" s="182">
        <v>1</v>
      </c>
      <c r="F171" s="125" t="s">
        <v>53</v>
      </c>
      <c r="G171" s="125" t="s">
        <v>53</v>
      </c>
      <c r="H171" s="125" t="s">
        <v>53</v>
      </c>
      <c r="I171" s="125" t="s">
        <v>53</v>
      </c>
      <c r="J171" s="125" t="s">
        <v>53</v>
      </c>
      <c r="K171" s="125" t="s">
        <v>53</v>
      </c>
      <c r="M171" s="124" t="s">
        <v>54</v>
      </c>
      <c r="N171" s="124" t="s">
        <v>55</v>
      </c>
      <c r="O171" s="124" t="s">
        <v>56</v>
      </c>
    </row>
    <row r="172" spans="1:15" ht="19.5" customHeight="1">
      <c r="A172" s="220">
        <v>108</v>
      </c>
      <c r="B172" s="222" t="s">
        <v>323</v>
      </c>
      <c r="C172" s="222" t="s">
        <v>324</v>
      </c>
      <c r="D172" s="171" t="s">
        <v>325</v>
      </c>
      <c r="E172" s="182">
        <v>0.5</v>
      </c>
      <c r="F172" s="245" t="s">
        <v>53</v>
      </c>
      <c r="G172" s="245" t="s">
        <v>53</v>
      </c>
      <c r="H172" s="245" t="s">
        <v>53</v>
      </c>
      <c r="I172" s="245" t="s">
        <v>53</v>
      </c>
      <c r="J172" s="245" t="s">
        <v>53</v>
      </c>
      <c r="K172" s="245" t="s">
        <v>53</v>
      </c>
      <c r="M172" s="216" t="s">
        <v>54</v>
      </c>
      <c r="N172" s="216" t="s">
        <v>55</v>
      </c>
      <c r="O172" s="216" t="s">
        <v>56</v>
      </c>
    </row>
    <row r="173" spans="1:15" ht="19.5" customHeight="1">
      <c r="A173" s="221"/>
      <c r="B173" s="223"/>
      <c r="C173" s="223"/>
      <c r="D173" s="171" t="s">
        <v>326</v>
      </c>
      <c r="E173" s="182">
        <v>0.5</v>
      </c>
      <c r="F173" s="246"/>
      <c r="G173" s="246"/>
      <c r="H173" s="246"/>
      <c r="I173" s="246"/>
      <c r="J173" s="246"/>
      <c r="K173" s="246"/>
      <c r="M173" s="217"/>
      <c r="N173" s="217"/>
      <c r="O173" s="217"/>
    </row>
    <row r="174" spans="1:15" ht="19.5" customHeight="1">
      <c r="A174" s="188">
        <v>109</v>
      </c>
      <c r="B174" s="167" t="s">
        <v>327</v>
      </c>
      <c r="C174" s="167" t="s">
        <v>328</v>
      </c>
      <c r="D174" s="171"/>
      <c r="E174" s="182">
        <v>1</v>
      </c>
      <c r="F174" s="125" t="s">
        <v>53</v>
      </c>
      <c r="G174" s="125" t="s">
        <v>53</v>
      </c>
      <c r="H174" s="125" t="s">
        <v>53</v>
      </c>
      <c r="I174" s="125" t="s">
        <v>53</v>
      </c>
      <c r="J174" s="125" t="s">
        <v>53</v>
      </c>
      <c r="K174" s="125" t="s">
        <v>53</v>
      </c>
      <c r="M174" s="124" t="s">
        <v>54</v>
      </c>
      <c r="N174" s="124" t="s">
        <v>55</v>
      </c>
      <c r="O174" s="124" t="s">
        <v>56</v>
      </c>
    </row>
    <row r="175" spans="1:15" ht="19.5" customHeight="1">
      <c r="A175" s="188">
        <v>110</v>
      </c>
      <c r="B175" s="167" t="s">
        <v>329</v>
      </c>
      <c r="C175" s="167" t="s">
        <v>330</v>
      </c>
      <c r="D175" s="171"/>
      <c r="E175" s="182">
        <v>1</v>
      </c>
      <c r="F175" s="125" t="s">
        <v>53</v>
      </c>
      <c r="G175" s="125" t="s">
        <v>53</v>
      </c>
      <c r="H175" s="125" t="s">
        <v>53</v>
      </c>
      <c r="I175" s="125" t="s">
        <v>53</v>
      </c>
      <c r="J175" s="125" t="s">
        <v>53</v>
      </c>
      <c r="K175" s="125" t="s">
        <v>53</v>
      </c>
      <c r="M175" s="124" t="s">
        <v>54</v>
      </c>
      <c r="N175" s="124" t="s">
        <v>55</v>
      </c>
      <c r="O175" s="124" t="s">
        <v>56</v>
      </c>
    </row>
    <row r="176" spans="1:15" ht="19.5" customHeight="1">
      <c r="A176" s="188">
        <v>111</v>
      </c>
      <c r="B176" s="167" t="s">
        <v>331</v>
      </c>
      <c r="C176" s="167" t="s">
        <v>331</v>
      </c>
      <c r="D176" s="171"/>
      <c r="E176" s="182">
        <v>1</v>
      </c>
      <c r="F176" s="125" t="s">
        <v>53</v>
      </c>
      <c r="G176" s="125" t="s">
        <v>53</v>
      </c>
      <c r="H176" s="125" t="s">
        <v>53</v>
      </c>
      <c r="I176" s="125" t="s">
        <v>53</v>
      </c>
      <c r="J176" s="125" t="s">
        <v>53</v>
      </c>
      <c r="K176" s="125" t="s">
        <v>53</v>
      </c>
      <c r="M176" s="124" t="s">
        <v>54</v>
      </c>
      <c r="N176" s="124" t="s">
        <v>55</v>
      </c>
      <c r="O176" s="124" t="s">
        <v>56</v>
      </c>
    </row>
    <row r="177" spans="1:15" ht="19.5" customHeight="1">
      <c r="A177" s="188">
        <v>112</v>
      </c>
      <c r="B177" s="167" t="s">
        <v>332</v>
      </c>
      <c r="C177" s="167" t="s">
        <v>333</v>
      </c>
      <c r="D177" s="171"/>
      <c r="E177" s="182">
        <v>1</v>
      </c>
      <c r="F177" s="125" t="s">
        <v>53</v>
      </c>
      <c r="G177" s="125" t="s">
        <v>53</v>
      </c>
      <c r="H177" s="125" t="s">
        <v>53</v>
      </c>
      <c r="I177" s="125" t="s">
        <v>53</v>
      </c>
      <c r="J177" s="125" t="s">
        <v>53</v>
      </c>
      <c r="K177" s="125" t="s">
        <v>53</v>
      </c>
      <c r="M177" s="124" t="s">
        <v>54</v>
      </c>
      <c r="N177" s="124" t="s">
        <v>55</v>
      </c>
      <c r="O177" s="124" t="s">
        <v>56</v>
      </c>
    </row>
    <row r="178" spans="1:15">
      <c r="A178" s="188">
        <v>113</v>
      </c>
      <c r="B178" s="167" t="s">
        <v>334</v>
      </c>
      <c r="C178" s="167" t="s">
        <v>335</v>
      </c>
      <c r="D178" s="171"/>
      <c r="E178" s="182">
        <v>1</v>
      </c>
      <c r="F178" s="125" t="s">
        <v>53</v>
      </c>
      <c r="G178" s="125"/>
      <c r="H178" s="125" t="s">
        <v>53</v>
      </c>
      <c r="I178" s="125"/>
      <c r="J178" s="125"/>
      <c r="K178" s="125" t="s">
        <v>53</v>
      </c>
    </row>
    <row r="179" spans="1:15">
      <c r="A179" s="188">
        <v>114</v>
      </c>
      <c r="B179" s="167" t="s">
        <v>336</v>
      </c>
      <c r="C179" s="167" t="s">
        <v>336</v>
      </c>
      <c r="D179" s="171"/>
      <c r="E179" s="182">
        <v>1</v>
      </c>
      <c r="F179" s="125"/>
      <c r="G179" s="125"/>
      <c r="H179" s="125"/>
      <c r="I179" s="125" t="s">
        <v>53</v>
      </c>
      <c r="J179" s="125"/>
      <c r="K179" s="125"/>
    </row>
    <row r="180" spans="1:15">
      <c r="A180" s="220">
        <v>115</v>
      </c>
      <c r="B180" s="222" t="s">
        <v>337</v>
      </c>
      <c r="C180" s="222" t="s">
        <v>338</v>
      </c>
      <c r="D180" s="171" t="s">
        <v>338</v>
      </c>
      <c r="E180" s="182">
        <v>0.5</v>
      </c>
      <c r="F180" s="245" t="s">
        <v>53</v>
      </c>
      <c r="G180" s="245" t="s">
        <v>53</v>
      </c>
      <c r="H180" s="245" t="s">
        <v>53</v>
      </c>
      <c r="I180" s="245" t="s">
        <v>53</v>
      </c>
      <c r="J180" s="245" t="s">
        <v>53</v>
      </c>
      <c r="K180" s="245" t="s">
        <v>53</v>
      </c>
    </row>
    <row r="181" spans="1:15">
      <c r="A181" s="221"/>
      <c r="B181" s="223"/>
      <c r="C181" s="223"/>
      <c r="D181" s="171" t="s">
        <v>339</v>
      </c>
      <c r="E181" s="182">
        <v>0.5</v>
      </c>
      <c r="F181" s="246"/>
      <c r="G181" s="246"/>
      <c r="H181" s="246"/>
      <c r="I181" s="246"/>
      <c r="J181" s="246"/>
      <c r="K181" s="246"/>
    </row>
    <row r="182" spans="1:15" ht="21" customHeight="1">
      <c r="A182" s="188">
        <v>116</v>
      </c>
      <c r="B182" s="167" t="s">
        <v>340</v>
      </c>
      <c r="C182" s="167" t="s">
        <v>340</v>
      </c>
      <c r="D182" s="171"/>
      <c r="E182" s="182">
        <v>1</v>
      </c>
      <c r="F182" s="125" t="s">
        <v>53</v>
      </c>
      <c r="G182" s="125" t="s">
        <v>53</v>
      </c>
      <c r="H182" s="125" t="s">
        <v>53</v>
      </c>
      <c r="I182" s="125" t="s">
        <v>53</v>
      </c>
      <c r="J182" s="125" t="s">
        <v>53</v>
      </c>
      <c r="K182" s="125" t="s">
        <v>53</v>
      </c>
    </row>
    <row r="183" spans="1:15">
      <c r="A183" s="220">
        <v>117</v>
      </c>
      <c r="B183" s="222" t="s">
        <v>341</v>
      </c>
      <c r="C183" s="222" t="s">
        <v>342</v>
      </c>
      <c r="D183" s="174" t="s">
        <v>342</v>
      </c>
      <c r="E183" s="182">
        <v>0.4</v>
      </c>
      <c r="F183" s="224" t="s">
        <v>53</v>
      </c>
      <c r="G183" s="224" t="s">
        <v>53</v>
      </c>
      <c r="H183" s="224" t="s">
        <v>53</v>
      </c>
      <c r="I183" s="224" t="s">
        <v>53</v>
      </c>
      <c r="J183" s="224" t="s">
        <v>53</v>
      </c>
      <c r="K183" s="224" t="s">
        <v>53</v>
      </c>
    </row>
    <row r="184" spans="1:15">
      <c r="A184" s="238"/>
      <c r="B184" s="226"/>
      <c r="C184" s="226"/>
      <c r="D184" s="176" t="s">
        <v>343</v>
      </c>
      <c r="E184" s="182">
        <v>0.2</v>
      </c>
      <c r="F184" s="225"/>
      <c r="G184" s="225"/>
      <c r="H184" s="225"/>
      <c r="I184" s="225"/>
      <c r="J184" s="225"/>
      <c r="K184" s="225"/>
    </row>
    <row r="185" spans="1:15" ht="38.25">
      <c r="A185" s="221"/>
      <c r="B185" s="223"/>
      <c r="C185" s="223"/>
      <c r="D185" s="167" t="s">
        <v>344</v>
      </c>
      <c r="E185" s="182">
        <v>0.4</v>
      </c>
      <c r="F185" s="225"/>
      <c r="G185" s="225"/>
      <c r="H185" s="225"/>
      <c r="I185" s="225"/>
      <c r="J185" s="225"/>
      <c r="K185" s="225"/>
    </row>
    <row r="186" spans="1:15" ht="19.5" customHeight="1">
      <c r="A186" s="220">
        <v>118</v>
      </c>
      <c r="B186" s="222" t="s">
        <v>345</v>
      </c>
      <c r="C186" s="222" t="s">
        <v>346</v>
      </c>
      <c r="D186" s="171" t="s">
        <v>347</v>
      </c>
      <c r="E186" s="185">
        <v>0.95</v>
      </c>
      <c r="F186" s="239" t="s">
        <v>53</v>
      </c>
      <c r="G186" s="239" t="s">
        <v>53</v>
      </c>
      <c r="H186" s="239" t="s">
        <v>53</v>
      </c>
      <c r="I186" s="239"/>
      <c r="J186" s="239"/>
      <c r="K186" s="239"/>
      <c r="M186" s="216" t="s">
        <v>54</v>
      </c>
      <c r="N186" s="218" t="s">
        <v>55</v>
      </c>
      <c r="O186" s="216" t="s">
        <v>56</v>
      </c>
    </row>
    <row r="187" spans="1:15" ht="19.5" customHeight="1">
      <c r="A187" s="221"/>
      <c r="B187" s="223"/>
      <c r="C187" s="223"/>
      <c r="D187" s="171" t="s">
        <v>348</v>
      </c>
      <c r="E187" s="185">
        <v>0.05</v>
      </c>
      <c r="F187" s="240"/>
      <c r="G187" s="240"/>
      <c r="H187" s="240"/>
      <c r="I187" s="240"/>
      <c r="J187" s="240"/>
      <c r="K187" s="240"/>
      <c r="M187" s="217"/>
      <c r="N187" s="219"/>
      <c r="O187" s="217"/>
    </row>
    <row r="188" spans="1:15" ht="18.75" customHeight="1">
      <c r="A188" s="220">
        <v>119</v>
      </c>
      <c r="B188" s="222" t="s">
        <v>349</v>
      </c>
      <c r="C188" s="222" t="s">
        <v>350</v>
      </c>
      <c r="D188" s="174" t="s">
        <v>351</v>
      </c>
      <c r="E188" s="185">
        <v>0.05</v>
      </c>
      <c r="F188" s="239" t="s">
        <v>53</v>
      </c>
      <c r="G188" s="239" t="s">
        <v>53</v>
      </c>
      <c r="H188" s="239" t="s">
        <v>53</v>
      </c>
      <c r="I188" s="239"/>
      <c r="J188" s="239"/>
      <c r="K188" s="239"/>
      <c r="M188" s="216" t="s">
        <v>54</v>
      </c>
      <c r="N188" s="218" t="s">
        <v>55</v>
      </c>
      <c r="O188" s="216" t="s">
        <v>56</v>
      </c>
    </row>
    <row r="189" spans="1:15" ht="19.5" customHeight="1">
      <c r="A189" s="238"/>
      <c r="B189" s="226"/>
      <c r="C189" s="226"/>
      <c r="D189" s="174" t="s">
        <v>352</v>
      </c>
      <c r="E189" s="185">
        <v>0.95</v>
      </c>
      <c r="F189" s="240"/>
      <c r="G189" s="240"/>
      <c r="H189" s="240"/>
      <c r="I189" s="240"/>
      <c r="J189" s="240"/>
      <c r="K189" s="240"/>
      <c r="M189" s="241"/>
      <c r="N189" s="219"/>
      <c r="O189" s="241"/>
    </row>
    <row r="190" spans="1:15" ht="19.5" customHeight="1">
      <c r="A190" s="195">
        <v>120</v>
      </c>
      <c r="B190" s="167" t="s">
        <v>353</v>
      </c>
      <c r="C190" s="167" t="s">
        <v>354</v>
      </c>
      <c r="D190" s="171"/>
      <c r="E190" s="185">
        <v>1</v>
      </c>
      <c r="F190" s="155" t="s">
        <v>53</v>
      </c>
      <c r="G190" s="155" t="s">
        <v>53</v>
      </c>
      <c r="H190" s="155"/>
      <c r="I190" s="155"/>
      <c r="J190" s="155"/>
      <c r="K190" s="155"/>
      <c r="M190" s="134"/>
      <c r="N190" s="135"/>
      <c r="O190" s="134"/>
    </row>
    <row r="191" spans="1:15" s="159" customFormat="1" ht="19.5" customHeight="1">
      <c r="A191" s="234">
        <v>121</v>
      </c>
      <c r="B191" s="236" t="s">
        <v>355</v>
      </c>
      <c r="C191" s="236" t="s">
        <v>356</v>
      </c>
      <c r="D191" s="170" t="s">
        <v>357</v>
      </c>
      <c r="E191" s="186">
        <v>0.5</v>
      </c>
      <c r="F191" s="231" t="s">
        <v>53</v>
      </c>
      <c r="G191" s="231" t="s">
        <v>53</v>
      </c>
      <c r="H191" s="231" t="s">
        <v>53</v>
      </c>
      <c r="I191" s="231" t="s">
        <v>53</v>
      </c>
      <c r="J191" s="231" t="s">
        <v>53</v>
      </c>
      <c r="K191" s="231" t="s">
        <v>53</v>
      </c>
      <c r="M191" s="20"/>
      <c r="N191" s="20"/>
      <c r="O191" s="20"/>
    </row>
    <row r="192" spans="1:15" s="159" customFormat="1" ht="19.5" customHeight="1">
      <c r="A192" s="242"/>
      <c r="B192" s="237"/>
      <c r="C192" s="243"/>
      <c r="D192" s="192" t="s">
        <v>356</v>
      </c>
      <c r="E192" s="186">
        <v>0.5</v>
      </c>
      <c r="F192" s="233"/>
      <c r="G192" s="233" t="s">
        <v>53</v>
      </c>
      <c r="H192" s="233" t="s">
        <v>53</v>
      </c>
      <c r="I192" s="233" t="s">
        <v>53</v>
      </c>
      <c r="J192" s="233" t="s">
        <v>53</v>
      </c>
      <c r="K192" s="233" t="s">
        <v>53</v>
      </c>
      <c r="M192" s="20"/>
      <c r="N192" s="20"/>
      <c r="O192" s="20"/>
    </row>
    <row r="193" spans="1:15" s="159" customFormat="1" ht="19.5" customHeight="1">
      <c r="A193" s="190">
        <v>122</v>
      </c>
      <c r="B193" s="170" t="s">
        <v>358</v>
      </c>
      <c r="C193" s="167" t="s">
        <v>359</v>
      </c>
      <c r="D193" s="192"/>
      <c r="E193" s="186">
        <v>1</v>
      </c>
      <c r="F193" s="158" t="s">
        <v>53</v>
      </c>
      <c r="G193" s="158" t="s">
        <v>53</v>
      </c>
      <c r="H193" s="158" t="s">
        <v>53</v>
      </c>
      <c r="I193" s="158" t="s">
        <v>53</v>
      </c>
      <c r="J193" s="158" t="s">
        <v>53</v>
      </c>
      <c r="K193" s="158" t="s">
        <v>53</v>
      </c>
      <c r="M193" s="20"/>
      <c r="N193" s="20"/>
      <c r="O193" s="20"/>
    </row>
    <row r="194" spans="1:15" s="159" customFormat="1" ht="19.5" customHeight="1">
      <c r="A194" s="234">
        <v>123</v>
      </c>
      <c r="B194" s="236" t="s">
        <v>360</v>
      </c>
      <c r="C194" s="236" t="s">
        <v>361</v>
      </c>
      <c r="D194" s="192" t="s">
        <v>362</v>
      </c>
      <c r="E194" s="186">
        <v>0.95</v>
      </c>
      <c r="F194" s="231" t="s">
        <v>53</v>
      </c>
      <c r="G194" s="231" t="s">
        <v>53</v>
      </c>
      <c r="H194" s="231" t="s">
        <v>53</v>
      </c>
      <c r="I194" s="231" t="s">
        <v>53</v>
      </c>
      <c r="J194" s="231" t="s">
        <v>53</v>
      </c>
      <c r="K194" s="231" t="s">
        <v>53</v>
      </c>
      <c r="M194" s="20"/>
      <c r="N194" s="20"/>
      <c r="O194" s="20"/>
    </row>
    <row r="195" spans="1:15" s="159" customFormat="1" ht="19.5" customHeight="1">
      <c r="A195" s="235"/>
      <c r="B195" s="237"/>
      <c r="C195" s="237"/>
      <c r="D195" s="192" t="s">
        <v>363</v>
      </c>
      <c r="E195" s="186">
        <v>0.05</v>
      </c>
      <c r="F195" s="233"/>
      <c r="G195" s="233"/>
      <c r="H195" s="233"/>
      <c r="I195" s="233"/>
      <c r="J195" s="233"/>
      <c r="K195" s="233"/>
      <c r="M195" s="20"/>
      <c r="N195" s="20"/>
      <c r="O195" s="20"/>
    </row>
    <row r="196" spans="1:15" ht="19.5" customHeight="1">
      <c r="A196" s="220">
        <v>124</v>
      </c>
      <c r="B196" s="222" t="s">
        <v>364</v>
      </c>
      <c r="C196" s="222" t="s">
        <v>365</v>
      </c>
      <c r="D196" s="174" t="s">
        <v>366</v>
      </c>
      <c r="E196" s="194">
        <v>0.34</v>
      </c>
      <c r="F196" s="229" t="s">
        <v>206</v>
      </c>
      <c r="G196" s="229" t="s">
        <v>206</v>
      </c>
      <c r="H196" s="229" t="s">
        <v>206</v>
      </c>
      <c r="I196" s="229" t="s">
        <v>206</v>
      </c>
      <c r="J196" s="229" t="s">
        <v>206</v>
      </c>
      <c r="K196" s="229" t="s">
        <v>206</v>
      </c>
      <c r="M196" s="216" t="s">
        <v>54</v>
      </c>
      <c r="N196" s="218" t="s">
        <v>55</v>
      </c>
      <c r="O196" s="216" t="s">
        <v>56</v>
      </c>
    </row>
    <row r="197" spans="1:15" ht="19.5" customHeight="1">
      <c r="A197" s="238"/>
      <c r="B197" s="226"/>
      <c r="C197" s="226"/>
      <c r="D197" s="174" t="s">
        <v>365</v>
      </c>
      <c r="E197" s="194">
        <v>0.33</v>
      </c>
      <c r="F197" s="230"/>
      <c r="G197" s="230"/>
      <c r="H197" s="230"/>
      <c r="I197" s="230"/>
      <c r="J197" s="230"/>
      <c r="K197" s="230"/>
      <c r="M197" s="241"/>
      <c r="N197" s="219"/>
      <c r="O197" s="241"/>
    </row>
    <row r="198" spans="1:15" ht="19.5" customHeight="1">
      <c r="A198" s="221"/>
      <c r="B198" s="223"/>
      <c r="C198" s="223"/>
      <c r="D198" s="174" t="s">
        <v>367</v>
      </c>
      <c r="E198" s="194">
        <v>0.33</v>
      </c>
      <c r="F198" s="244"/>
      <c r="G198" s="244"/>
      <c r="H198" s="244"/>
      <c r="I198" s="244"/>
      <c r="J198" s="244"/>
      <c r="K198" s="244"/>
      <c r="M198" s="217"/>
      <c r="N198" s="219"/>
      <c r="O198" s="217"/>
    </row>
    <row r="199" spans="1:15" ht="19.5" customHeight="1">
      <c r="A199" s="220">
        <v>125</v>
      </c>
      <c r="B199" s="222" t="s">
        <v>368</v>
      </c>
      <c r="C199" s="222" t="s">
        <v>369</v>
      </c>
      <c r="D199" s="174" t="s">
        <v>370</v>
      </c>
      <c r="E199" s="185">
        <v>0.5</v>
      </c>
      <c r="F199" s="239" t="s">
        <v>53</v>
      </c>
      <c r="G199" s="239" t="s">
        <v>53</v>
      </c>
      <c r="H199" s="239" t="s">
        <v>53</v>
      </c>
      <c r="I199" s="239" t="s">
        <v>53</v>
      </c>
      <c r="J199" s="239" t="s">
        <v>53</v>
      </c>
      <c r="K199" s="239" t="s">
        <v>53</v>
      </c>
      <c r="M199" s="216" t="s">
        <v>54</v>
      </c>
      <c r="N199" s="218" t="s">
        <v>55</v>
      </c>
      <c r="O199" s="216" t="s">
        <v>56</v>
      </c>
    </row>
    <row r="200" spans="1:15" ht="19.5" customHeight="1">
      <c r="A200" s="238"/>
      <c r="B200" s="226"/>
      <c r="C200" s="226"/>
      <c r="D200" s="174" t="s">
        <v>371</v>
      </c>
      <c r="E200" s="185">
        <v>0.45</v>
      </c>
      <c r="F200" s="240"/>
      <c r="G200" s="240"/>
      <c r="H200" s="240"/>
      <c r="I200" s="240"/>
      <c r="J200" s="240"/>
      <c r="K200" s="240"/>
      <c r="M200" s="241"/>
      <c r="N200" s="219"/>
      <c r="O200" s="241"/>
    </row>
    <row r="201" spans="1:15" ht="19.5" customHeight="1">
      <c r="A201" s="221"/>
      <c r="B201" s="223"/>
      <c r="C201" s="223"/>
      <c r="D201" s="174" t="s">
        <v>372</v>
      </c>
      <c r="E201" s="185">
        <v>0.05</v>
      </c>
      <c r="F201" s="240"/>
      <c r="G201" s="240"/>
      <c r="H201" s="240"/>
      <c r="I201" s="240"/>
      <c r="J201" s="240"/>
      <c r="K201" s="240"/>
      <c r="M201" s="217"/>
      <c r="N201" s="219"/>
      <c r="O201" s="217"/>
    </row>
    <row r="202" spans="1:15" ht="19.5" customHeight="1">
      <c r="A202" s="220">
        <v>126</v>
      </c>
      <c r="B202" s="222" t="s">
        <v>373</v>
      </c>
      <c r="C202" s="222" t="s">
        <v>374</v>
      </c>
      <c r="D202" s="171" t="s">
        <v>374</v>
      </c>
      <c r="E202" s="185">
        <v>0.05</v>
      </c>
      <c r="F202" s="239" t="s">
        <v>53</v>
      </c>
      <c r="G202" s="239" t="s">
        <v>53</v>
      </c>
      <c r="H202" s="239" t="s">
        <v>53</v>
      </c>
      <c r="I202" s="239"/>
      <c r="J202" s="239"/>
      <c r="K202" s="239"/>
      <c r="M202" s="216" t="s">
        <v>54</v>
      </c>
      <c r="N202" s="218" t="s">
        <v>55</v>
      </c>
      <c r="O202" s="216" t="s">
        <v>56</v>
      </c>
    </row>
    <row r="203" spans="1:15" ht="19.5" customHeight="1">
      <c r="A203" s="221"/>
      <c r="B203" s="223"/>
      <c r="C203" s="223"/>
      <c r="D203" s="171" t="s">
        <v>375</v>
      </c>
      <c r="E203" s="185">
        <v>0.95</v>
      </c>
      <c r="F203" s="240"/>
      <c r="G203" s="240"/>
      <c r="H203" s="240"/>
      <c r="I203" s="240"/>
      <c r="J203" s="240"/>
      <c r="K203" s="240"/>
      <c r="M203" s="217"/>
      <c r="N203" s="219"/>
      <c r="O203" s="217"/>
    </row>
    <row r="204" spans="1:15" ht="18.75" customHeight="1">
      <c r="A204" s="220">
        <v>127</v>
      </c>
      <c r="B204" s="222" t="s">
        <v>376</v>
      </c>
      <c r="C204" s="222" t="s">
        <v>377</v>
      </c>
      <c r="D204" s="167" t="s">
        <v>378</v>
      </c>
      <c r="E204" s="185">
        <v>0.95</v>
      </c>
      <c r="F204" s="239" t="s">
        <v>53</v>
      </c>
      <c r="G204" s="239" t="s">
        <v>53</v>
      </c>
      <c r="H204" s="239" t="s">
        <v>53</v>
      </c>
      <c r="I204" s="239"/>
      <c r="J204" s="239"/>
      <c r="K204" s="239"/>
      <c r="M204" s="216" t="s">
        <v>54</v>
      </c>
      <c r="N204" s="218" t="s">
        <v>55</v>
      </c>
      <c r="O204" s="216" t="s">
        <v>56</v>
      </c>
    </row>
    <row r="205" spans="1:15" ht="19.5" customHeight="1">
      <c r="A205" s="238"/>
      <c r="B205" s="226"/>
      <c r="C205" s="226"/>
      <c r="D205" s="174" t="s">
        <v>377</v>
      </c>
      <c r="E205" s="185">
        <v>0.05</v>
      </c>
      <c r="F205" s="240"/>
      <c r="G205" s="240"/>
      <c r="H205" s="240"/>
      <c r="I205" s="240"/>
      <c r="J205" s="240"/>
      <c r="K205" s="240"/>
      <c r="M205" s="241"/>
      <c r="N205" s="219"/>
      <c r="O205" s="241"/>
    </row>
    <row r="206" spans="1:15" s="159" customFormat="1" ht="19.5" customHeight="1">
      <c r="A206" s="234">
        <v>128</v>
      </c>
      <c r="B206" s="236" t="s">
        <v>379</v>
      </c>
      <c r="C206" s="236" t="s">
        <v>380</v>
      </c>
      <c r="D206" s="192" t="s">
        <v>381</v>
      </c>
      <c r="E206" s="186">
        <v>0.33</v>
      </c>
      <c r="F206" s="231" t="s">
        <v>53</v>
      </c>
      <c r="G206" s="231" t="s">
        <v>53</v>
      </c>
      <c r="H206" s="231" t="s">
        <v>53</v>
      </c>
      <c r="I206" s="231" t="s">
        <v>53</v>
      </c>
      <c r="J206" s="231" t="s">
        <v>53</v>
      </c>
      <c r="K206" s="231" t="s">
        <v>53</v>
      </c>
      <c r="M206" s="20"/>
      <c r="N206" s="20"/>
      <c r="O206" s="20"/>
    </row>
    <row r="207" spans="1:15" s="159" customFormat="1" ht="19.5" customHeight="1">
      <c r="A207" s="242"/>
      <c r="B207" s="243"/>
      <c r="C207" s="243"/>
      <c r="D207" s="192" t="s">
        <v>382</v>
      </c>
      <c r="E207" s="186">
        <v>0.33</v>
      </c>
      <c r="F207" s="232"/>
      <c r="G207" s="232"/>
      <c r="H207" s="232"/>
      <c r="I207" s="232"/>
      <c r="J207" s="232"/>
      <c r="K207" s="232"/>
      <c r="M207" s="20"/>
      <c r="N207" s="20"/>
      <c r="O207" s="20"/>
    </row>
    <row r="208" spans="1:15" s="159" customFormat="1" ht="19.5" customHeight="1">
      <c r="A208" s="235"/>
      <c r="B208" s="237"/>
      <c r="C208" s="237"/>
      <c r="D208" s="192" t="s">
        <v>383</v>
      </c>
      <c r="E208" s="186">
        <v>0.34</v>
      </c>
      <c r="F208" s="233"/>
      <c r="G208" s="233"/>
      <c r="H208" s="233"/>
      <c r="I208" s="233"/>
      <c r="J208" s="233"/>
      <c r="K208" s="233"/>
      <c r="M208" s="20"/>
      <c r="N208" s="20"/>
      <c r="O208" s="20"/>
    </row>
    <row r="209" spans="1:15" s="159" customFormat="1" ht="19.5" customHeight="1">
      <c r="A209" s="234">
        <v>129</v>
      </c>
      <c r="B209" s="236" t="s">
        <v>384</v>
      </c>
      <c r="C209" s="236" t="s">
        <v>385</v>
      </c>
      <c r="D209" s="192" t="s">
        <v>386</v>
      </c>
      <c r="E209" s="186">
        <v>0.9</v>
      </c>
      <c r="F209" s="231" t="s">
        <v>53</v>
      </c>
      <c r="G209" s="231" t="s">
        <v>53</v>
      </c>
      <c r="H209" s="231" t="s">
        <v>53</v>
      </c>
      <c r="I209" s="231" t="s">
        <v>53</v>
      </c>
      <c r="J209" s="231" t="s">
        <v>53</v>
      </c>
      <c r="K209" s="231" t="s">
        <v>53</v>
      </c>
      <c r="M209" s="20"/>
      <c r="N209" s="20"/>
      <c r="O209" s="20"/>
    </row>
    <row r="210" spans="1:15" s="159" customFormat="1" ht="19.5" customHeight="1">
      <c r="A210" s="235"/>
      <c r="B210" s="237"/>
      <c r="C210" s="237"/>
      <c r="D210" s="192" t="s">
        <v>385</v>
      </c>
      <c r="E210" s="186">
        <v>0.1</v>
      </c>
      <c r="F210" s="233"/>
      <c r="G210" s="233"/>
      <c r="H210" s="233"/>
      <c r="I210" s="233"/>
      <c r="J210" s="233"/>
      <c r="K210" s="233"/>
      <c r="M210" s="20"/>
      <c r="N210" s="20"/>
      <c r="O210" s="20"/>
    </row>
    <row r="211" spans="1:15" s="159" customFormat="1" ht="19.5" customHeight="1">
      <c r="A211" s="234">
        <v>130</v>
      </c>
      <c r="B211" s="236" t="s">
        <v>387</v>
      </c>
      <c r="C211" s="236" t="s">
        <v>388</v>
      </c>
      <c r="D211" s="171" t="s">
        <v>389</v>
      </c>
      <c r="E211" s="186">
        <v>0.5</v>
      </c>
      <c r="F211" s="231" t="s">
        <v>53</v>
      </c>
      <c r="G211" s="231" t="s">
        <v>53</v>
      </c>
      <c r="H211" s="231" t="s">
        <v>53</v>
      </c>
      <c r="I211" s="231" t="s">
        <v>53</v>
      </c>
      <c r="J211" s="231" t="s">
        <v>53</v>
      </c>
      <c r="K211" s="231" t="s">
        <v>53</v>
      </c>
      <c r="M211" s="20"/>
      <c r="N211" s="20"/>
      <c r="O211" s="20"/>
    </row>
    <row r="212" spans="1:15" s="159" customFormat="1" ht="19.5" customHeight="1">
      <c r="A212" s="235"/>
      <c r="B212" s="237"/>
      <c r="C212" s="237"/>
      <c r="D212" s="171" t="s">
        <v>390</v>
      </c>
      <c r="E212" s="186">
        <v>0.5</v>
      </c>
      <c r="F212" s="233"/>
      <c r="G212" s="233"/>
      <c r="H212" s="233"/>
      <c r="I212" s="233"/>
      <c r="J212" s="233"/>
      <c r="K212" s="233"/>
      <c r="M212" s="20"/>
      <c r="N212" s="20"/>
      <c r="O212" s="20"/>
    </row>
    <row r="213" spans="1:15" s="159" customFormat="1" ht="19.5" customHeight="1">
      <c r="A213" s="190">
        <v>131</v>
      </c>
      <c r="B213" s="170" t="s">
        <v>391</v>
      </c>
      <c r="C213" s="199"/>
      <c r="D213" s="192"/>
      <c r="E213" s="186">
        <v>1</v>
      </c>
      <c r="F213" s="158" t="s">
        <v>53</v>
      </c>
      <c r="G213" s="158" t="s">
        <v>53</v>
      </c>
      <c r="H213" s="158" t="s">
        <v>53</v>
      </c>
      <c r="I213" s="158" t="s">
        <v>53</v>
      </c>
      <c r="J213" s="158" t="s">
        <v>53</v>
      </c>
      <c r="K213" s="158" t="s">
        <v>53</v>
      </c>
      <c r="M213" s="20"/>
      <c r="N213" s="20"/>
      <c r="O213" s="20"/>
    </row>
    <row r="214" spans="1:15" s="159" customFormat="1" ht="19.5" customHeight="1">
      <c r="A214" s="190">
        <v>132</v>
      </c>
      <c r="B214" s="170" t="s">
        <v>392</v>
      </c>
      <c r="C214" s="170" t="s">
        <v>393</v>
      </c>
      <c r="D214" s="190"/>
      <c r="E214" s="186">
        <v>1</v>
      </c>
      <c r="F214" s="158" t="s">
        <v>53</v>
      </c>
      <c r="G214" s="158" t="s">
        <v>53</v>
      </c>
      <c r="H214" s="158" t="s">
        <v>53</v>
      </c>
      <c r="I214" s="158" t="s">
        <v>53</v>
      </c>
      <c r="J214" s="158" t="s">
        <v>53</v>
      </c>
      <c r="K214" s="158" t="s">
        <v>53</v>
      </c>
      <c r="M214" s="20"/>
      <c r="N214" s="20"/>
      <c r="O214" s="20"/>
    </row>
    <row r="215" spans="1:15" ht="19.5" customHeight="1">
      <c r="A215" s="220">
        <v>133</v>
      </c>
      <c r="B215" s="222" t="s">
        <v>394</v>
      </c>
      <c r="C215" s="222" t="s">
        <v>395</v>
      </c>
      <c r="D215" s="174" t="s">
        <v>395</v>
      </c>
      <c r="E215" s="185">
        <v>0.05</v>
      </c>
      <c r="F215" s="229" t="s">
        <v>206</v>
      </c>
      <c r="G215" s="229" t="s">
        <v>206</v>
      </c>
      <c r="H215" s="229" t="s">
        <v>206</v>
      </c>
      <c r="I215" s="229" t="s">
        <v>206</v>
      </c>
      <c r="J215" s="229" t="s">
        <v>206</v>
      </c>
      <c r="K215" s="229" t="s">
        <v>206</v>
      </c>
      <c r="M215" s="216" t="s">
        <v>54</v>
      </c>
      <c r="N215" s="218" t="s">
        <v>55</v>
      </c>
      <c r="O215" s="216" t="s">
        <v>56</v>
      </c>
    </row>
    <row r="216" spans="1:15" ht="19.5" customHeight="1">
      <c r="A216" s="221"/>
      <c r="B216" s="226"/>
      <c r="C216" s="226"/>
      <c r="D216" s="167" t="s">
        <v>396</v>
      </c>
      <c r="E216" s="185">
        <v>0.95</v>
      </c>
      <c r="F216" s="230"/>
      <c r="G216" s="230"/>
      <c r="H216" s="230"/>
      <c r="I216" s="230"/>
      <c r="J216" s="230"/>
      <c r="K216" s="230"/>
      <c r="M216" s="217"/>
      <c r="N216" s="219"/>
      <c r="O216" s="217"/>
    </row>
    <row r="217" spans="1:15" ht="19.5" customHeight="1">
      <c r="A217" s="193">
        <v>134</v>
      </c>
      <c r="B217" s="168" t="s">
        <v>397</v>
      </c>
      <c r="C217" s="168"/>
      <c r="D217" s="174"/>
      <c r="E217" s="185">
        <v>1</v>
      </c>
      <c r="F217" s="161" t="s">
        <v>206</v>
      </c>
      <c r="G217" s="161"/>
      <c r="H217" s="161"/>
      <c r="I217" s="161"/>
      <c r="J217" s="161"/>
      <c r="K217" s="161"/>
      <c r="M217" s="124" t="s">
        <v>54</v>
      </c>
      <c r="N217" s="124" t="s">
        <v>55</v>
      </c>
      <c r="O217" s="124" t="s">
        <v>56</v>
      </c>
    </row>
    <row r="218" spans="1:15" ht="19.5" customHeight="1">
      <c r="A218" s="220">
        <v>135</v>
      </c>
      <c r="B218" s="222" t="s">
        <v>349</v>
      </c>
      <c r="C218" s="222" t="s">
        <v>398</v>
      </c>
      <c r="D218" s="174" t="s">
        <v>399</v>
      </c>
      <c r="E218" s="185">
        <v>0.9</v>
      </c>
      <c r="F218" s="229" t="s">
        <v>206</v>
      </c>
      <c r="G218" s="229" t="s">
        <v>206</v>
      </c>
      <c r="H218" s="229" t="s">
        <v>206</v>
      </c>
      <c r="I218" s="229" t="s">
        <v>206</v>
      </c>
      <c r="J218" s="229" t="s">
        <v>206</v>
      </c>
      <c r="K218" s="229" t="s">
        <v>206</v>
      </c>
      <c r="M218" s="216" t="s">
        <v>54</v>
      </c>
      <c r="N218" s="218" t="s">
        <v>55</v>
      </c>
      <c r="O218" s="216" t="s">
        <v>56</v>
      </c>
    </row>
    <row r="219" spans="1:15" ht="19.5" customHeight="1">
      <c r="A219" s="221"/>
      <c r="B219" s="226"/>
      <c r="C219" s="226"/>
      <c r="D219" s="174" t="s">
        <v>400</v>
      </c>
      <c r="E219" s="185">
        <v>0.1</v>
      </c>
      <c r="F219" s="230"/>
      <c r="G219" s="230"/>
      <c r="H219" s="230"/>
      <c r="I219" s="230"/>
      <c r="J219" s="230"/>
      <c r="K219" s="230"/>
      <c r="M219" s="217"/>
      <c r="N219" s="219"/>
      <c r="O219" s="217"/>
    </row>
    <row r="220" spans="1:15" ht="19.5" customHeight="1">
      <c r="A220" s="193">
        <v>136</v>
      </c>
      <c r="B220" s="168" t="s">
        <v>401</v>
      </c>
      <c r="C220" s="168" t="s">
        <v>402</v>
      </c>
      <c r="D220" s="174"/>
      <c r="E220" s="185">
        <v>1</v>
      </c>
      <c r="F220" s="161" t="s">
        <v>206</v>
      </c>
      <c r="G220" s="161" t="s">
        <v>206</v>
      </c>
      <c r="H220" s="161" t="s">
        <v>206</v>
      </c>
      <c r="I220" s="161" t="s">
        <v>206</v>
      </c>
      <c r="J220" s="161" t="s">
        <v>206</v>
      </c>
      <c r="K220" s="161" t="s">
        <v>206</v>
      </c>
      <c r="M220" s="124" t="s">
        <v>54</v>
      </c>
      <c r="N220" s="124" t="s">
        <v>55</v>
      </c>
      <c r="O220" s="124" t="s">
        <v>56</v>
      </c>
    </row>
    <row r="221" spans="1:15" ht="19.5" customHeight="1">
      <c r="A221" s="220">
        <v>137</v>
      </c>
      <c r="B221" s="222" t="s">
        <v>403</v>
      </c>
      <c r="C221" s="222"/>
      <c r="D221" s="174" t="s">
        <v>404</v>
      </c>
      <c r="E221" s="185">
        <v>0.5</v>
      </c>
      <c r="F221" s="229" t="s">
        <v>206</v>
      </c>
      <c r="G221" s="229" t="s">
        <v>206</v>
      </c>
      <c r="H221" s="229" t="s">
        <v>206</v>
      </c>
      <c r="I221" s="229" t="s">
        <v>206</v>
      </c>
      <c r="J221" s="229" t="s">
        <v>206</v>
      </c>
      <c r="K221" s="229" t="s">
        <v>206</v>
      </c>
      <c r="M221" s="216" t="s">
        <v>54</v>
      </c>
      <c r="N221" s="218" t="s">
        <v>55</v>
      </c>
      <c r="O221" s="216" t="s">
        <v>56</v>
      </c>
    </row>
    <row r="222" spans="1:15" ht="19.5" customHeight="1">
      <c r="A222" s="221"/>
      <c r="B222" s="226"/>
      <c r="C222" s="226"/>
      <c r="D222" s="167" t="s">
        <v>405</v>
      </c>
      <c r="E222" s="185">
        <v>0.5</v>
      </c>
      <c r="F222" s="230"/>
      <c r="G222" s="230"/>
      <c r="H222" s="230"/>
      <c r="I222" s="230"/>
      <c r="J222" s="230"/>
      <c r="K222" s="230"/>
      <c r="M222" s="217"/>
      <c r="N222" s="219"/>
      <c r="O222" s="217"/>
    </row>
    <row r="223" spans="1:15" ht="19.5" customHeight="1">
      <c r="A223" s="220">
        <v>138</v>
      </c>
      <c r="B223" s="222" t="s">
        <v>406</v>
      </c>
      <c r="C223" s="222" t="s">
        <v>407</v>
      </c>
      <c r="D223" s="167" t="s">
        <v>408</v>
      </c>
      <c r="E223" s="182">
        <v>0.5</v>
      </c>
      <c r="F223" s="227" t="s">
        <v>206</v>
      </c>
      <c r="G223" s="227" t="s">
        <v>206</v>
      </c>
      <c r="H223" s="227" t="s">
        <v>206</v>
      </c>
      <c r="I223" s="227" t="s">
        <v>206</v>
      </c>
      <c r="J223" s="227" t="s">
        <v>206</v>
      </c>
      <c r="K223" s="227" t="s">
        <v>206</v>
      </c>
      <c r="M223" s="216" t="s">
        <v>54</v>
      </c>
      <c r="N223" s="218" t="s">
        <v>55</v>
      </c>
      <c r="O223" s="216" t="s">
        <v>56</v>
      </c>
    </row>
    <row r="224" spans="1:15" ht="19.5" customHeight="1">
      <c r="A224" s="221"/>
      <c r="B224" s="226"/>
      <c r="C224" s="226"/>
      <c r="D224" s="174" t="s">
        <v>409</v>
      </c>
      <c r="E224" s="182">
        <v>0.5</v>
      </c>
      <c r="F224" s="228"/>
      <c r="G224" s="228"/>
      <c r="H224" s="228"/>
      <c r="I224" s="228"/>
      <c r="J224" s="228"/>
      <c r="K224" s="228"/>
      <c r="M224" s="217"/>
      <c r="N224" s="219"/>
      <c r="O224" s="217"/>
    </row>
    <row r="225" spans="1:15" ht="19.5" customHeight="1">
      <c r="A225" s="220">
        <v>139</v>
      </c>
      <c r="B225" s="222" t="s">
        <v>410</v>
      </c>
      <c r="C225" s="222" t="s">
        <v>411</v>
      </c>
      <c r="D225" s="174" t="s">
        <v>412</v>
      </c>
      <c r="E225" s="182">
        <v>0.05</v>
      </c>
      <c r="F225" s="227" t="s">
        <v>206</v>
      </c>
      <c r="G225" s="227" t="s">
        <v>206</v>
      </c>
      <c r="H225" s="227" t="s">
        <v>206</v>
      </c>
      <c r="I225" s="227" t="s">
        <v>206</v>
      </c>
      <c r="J225" s="227" t="s">
        <v>206</v>
      </c>
      <c r="K225" s="227" t="s">
        <v>206</v>
      </c>
      <c r="M225" s="216" t="s">
        <v>54</v>
      </c>
      <c r="N225" s="218" t="s">
        <v>55</v>
      </c>
      <c r="O225" s="216" t="s">
        <v>56</v>
      </c>
    </row>
    <row r="226" spans="1:15" ht="19.5" customHeight="1">
      <c r="A226" s="221"/>
      <c r="B226" s="226"/>
      <c r="C226" s="226"/>
      <c r="D226" s="174" t="s">
        <v>413</v>
      </c>
      <c r="E226" s="182">
        <v>0.95</v>
      </c>
      <c r="F226" s="228"/>
      <c r="G226" s="228"/>
      <c r="H226" s="228"/>
      <c r="I226" s="228"/>
      <c r="J226" s="228"/>
      <c r="K226" s="228"/>
      <c r="M226" s="217"/>
      <c r="N226" s="219"/>
      <c r="O226" s="217"/>
    </row>
    <row r="227" spans="1:15" ht="19.5" customHeight="1">
      <c r="A227" s="193">
        <v>140</v>
      </c>
      <c r="B227" s="168" t="s">
        <v>414</v>
      </c>
      <c r="C227" s="168"/>
      <c r="D227" s="174"/>
      <c r="E227" s="182">
        <v>1</v>
      </c>
      <c r="F227" s="162" t="s">
        <v>206</v>
      </c>
      <c r="G227" s="162" t="s">
        <v>206</v>
      </c>
      <c r="H227" s="162" t="s">
        <v>206</v>
      </c>
      <c r="I227" s="162" t="s">
        <v>206</v>
      </c>
      <c r="J227" s="162" t="s">
        <v>206</v>
      </c>
      <c r="K227" s="162" t="s">
        <v>206</v>
      </c>
      <c r="M227" s="124" t="s">
        <v>54</v>
      </c>
      <c r="N227" s="124" t="s">
        <v>55</v>
      </c>
      <c r="O227" s="124" t="s">
        <v>56</v>
      </c>
    </row>
    <row r="228" spans="1:15" ht="19.5" customHeight="1">
      <c r="A228" s="195">
        <v>141</v>
      </c>
      <c r="B228" s="167" t="s">
        <v>415</v>
      </c>
      <c r="C228" s="167" t="s">
        <v>416</v>
      </c>
      <c r="D228" s="174"/>
      <c r="E228" s="182">
        <v>1</v>
      </c>
      <c r="F228" s="163" t="s">
        <v>206</v>
      </c>
      <c r="G228" s="163" t="s">
        <v>206</v>
      </c>
      <c r="H228" s="163" t="s">
        <v>206</v>
      </c>
      <c r="I228" s="163" t="s">
        <v>206</v>
      </c>
      <c r="J228" s="163" t="s">
        <v>206</v>
      </c>
      <c r="K228" s="163" t="s">
        <v>206</v>
      </c>
      <c r="M228" s="124" t="s">
        <v>54</v>
      </c>
      <c r="N228" s="124" t="s">
        <v>55</v>
      </c>
      <c r="O228" s="124" t="s">
        <v>56</v>
      </c>
    </row>
    <row r="229" spans="1:15" ht="19.5" customHeight="1">
      <c r="A229" s="220">
        <v>142</v>
      </c>
      <c r="B229" s="222" t="s">
        <v>417</v>
      </c>
      <c r="C229" s="222" t="s">
        <v>418</v>
      </c>
      <c r="D229" s="171" t="s">
        <v>419</v>
      </c>
      <c r="E229" s="182">
        <v>0.05</v>
      </c>
      <c r="F229" s="224" t="s">
        <v>53</v>
      </c>
      <c r="G229" s="224" t="s">
        <v>53</v>
      </c>
      <c r="H229" s="224" t="s">
        <v>53</v>
      </c>
      <c r="I229" s="224" t="s">
        <v>53</v>
      </c>
      <c r="J229" s="224" t="s">
        <v>53</v>
      </c>
      <c r="K229" s="224" t="s">
        <v>53</v>
      </c>
      <c r="M229" s="216" t="s">
        <v>54</v>
      </c>
      <c r="N229" s="218" t="s">
        <v>55</v>
      </c>
      <c r="O229" s="216" t="s">
        <v>56</v>
      </c>
    </row>
    <row r="230" spans="1:15" ht="19.5" customHeight="1">
      <c r="A230" s="221"/>
      <c r="B230" s="223"/>
      <c r="C230" s="223"/>
      <c r="D230" s="184" t="s">
        <v>420</v>
      </c>
      <c r="E230" s="182">
        <v>0.95</v>
      </c>
      <c r="F230" s="225"/>
      <c r="G230" s="225"/>
      <c r="H230" s="225"/>
      <c r="I230" s="225"/>
      <c r="J230" s="225"/>
      <c r="K230" s="225"/>
      <c r="M230" s="217"/>
      <c r="N230" s="219"/>
      <c r="O230" s="217"/>
    </row>
    <row r="231" spans="1:15" ht="19.5" customHeight="1">
      <c r="A231" s="220">
        <v>143</v>
      </c>
      <c r="B231" s="222" t="s">
        <v>421</v>
      </c>
      <c r="C231" s="222"/>
      <c r="D231" s="171" t="s">
        <v>422</v>
      </c>
      <c r="E231" s="182">
        <v>0.5</v>
      </c>
      <c r="F231" s="224" t="s">
        <v>53</v>
      </c>
      <c r="G231" s="224" t="s">
        <v>53</v>
      </c>
      <c r="H231" s="224" t="s">
        <v>53</v>
      </c>
      <c r="I231" s="224" t="s">
        <v>53</v>
      </c>
      <c r="J231" s="224" t="s">
        <v>53</v>
      </c>
      <c r="K231" s="224" t="s">
        <v>53</v>
      </c>
      <c r="M231" s="216" t="s">
        <v>54</v>
      </c>
      <c r="N231" s="218" t="s">
        <v>55</v>
      </c>
      <c r="O231" s="216" t="s">
        <v>56</v>
      </c>
    </row>
    <row r="232" spans="1:15" ht="19.5" customHeight="1">
      <c r="A232" s="221"/>
      <c r="B232" s="223"/>
      <c r="C232" s="223"/>
      <c r="D232" s="171" t="s">
        <v>423</v>
      </c>
      <c r="E232" s="182">
        <v>0.5</v>
      </c>
      <c r="F232" s="225"/>
      <c r="G232" s="225"/>
      <c r="H232" s="225"/>
      <c r="I232" s="225"/>
      <c r="J232" s="225"/>
      <c r="K232" s="225"/>
      <c r="M232" s="217"/>
      <c r="N232" s="219"/>
      <c r="O232" s="217"/>
    </row>
    <row r="233" spans="1:15" ht="19.5" customHeight="1">
      <c r="A233" s="188">
        <v>144</v>
      </c>
      <c r="B233" s="176" t="s">
        <v>424</v>
      </c>
      <c r="C233" s="175" t="s">
        <v>425</v>
      </c>
      <c r="D233" s="178"/>
      <c r="E233" s="182">
        <v>1</v>
      </c>
      <c r="F233" s="125" t="s">
        <v>53</v>
      </c>
      <c r="G233" s="125" t="s">
        <v>53</v>
      </c>
      <c r="H233" s="125" t="s">
        <v>53</v>
      </c>
      <c r="I233" s="125" t="s">
        <v>53</v>
      </c>
      <c r="J233" s="125" t="s">
        <v>53</v>
      </c>
      <c r="K233" s="125" t="s">
        <v>53</v>
      </c>
      <c r="M233" s="124" t="s">
        <v>54</v>
      </c>
      <c r="N233" s="124" t="s">
        <v>55</v>
      </c>
      <c r="O233" s="124" t="s">
        <v>56</v>
      </c>
    </row>
    <row r="234" spans="1:15" ht="19.5" customHeight="1">
      <c r="A234" s="220">
        <v>145</v>
      </c>
      <c r="B234" s="222" t="s">
        <v>426</v>
      </c>
      <c r="C234" s="222"/>
      <c r="D234" s="171" t="s">
        <v>427</v>
      </c>
      <c r="E234" s="182">
        <v>0.6</v>
      </c>
      <c r="F234" s="224" t="s">
        <v>53</v>
      </c>
      <c r="G234" s="224" t="s">
        <v>53</v>
      </c>
      <c r="H234" s="224" t="s">
        <v>53</v>
      </c>
      <c r="I234" s="224" t="s">
        <v>53</v>
      </c>
      <c r="J234" s="224" t="s">
        <v>53</v>
      </c>
      <c r="K234" s="224" t="s">
        <v>53</v>
      </c>
      <c r="M234" s="216" t="s">
        <v>54</v>
      </c>
      <c r="N234" s="218" t="s">
        <v>55</v>
      </c>
      <c r="O234" s="216" t="s">
        <v>56</v>
      </c>
    </row>
    <row r="235" spans="1:15" ht="19.5" customHeight="1">
      <c r="A235" s="221"/>
      <c r="B235" s="223"/>
      <c r="C235" s="223"/>
      <c r="D235" s="171" t="s">
        <v>428</v>
      </c>
      <c r="E235" s="182">
        <v>0.4</v>
      </c>
      <c r="F235" s="225"/>
      <c r="G235" s="225"/>
      <c r="H235" s="225"/>
      <c r="I235" s="225"/>
      <c r="J235" s="225"/>
      <c r="K235" s="225"/>
      <c r="M235" s="217"/>
      <c r="N235" s="219"/>
      <c r="O235" s="217"/>
    </row>
    <row r="236" spans="1:15" ht="19.5" customHeight="1">
      <c r="A236" s="188">
        <v>146</v>
      </c>
      <c r="B236" s="171" t="s">
        <v>429</v>
      </c>
      <c r="C236" s="171"/>
      <c r="D236" s="178"/>
      <c r="E236" s="182">
        <v>1</v>
      </c>
      <c r="F236" s="125"/>
      <c r="G236" s="125"/>
      <c r="H236" s="125"/>
      <c r="I236" s="125"/>
      <c r="J236" s="125" t="s">
        <v>53</v>
      </c>
      <c r="K236" s="125" t="s">
        <v>53</v>
      </c>
      <c r="M236" s="124" t="s">
        <v>54</v>
      </c>
      <c r="N236" s="124" t="s">
        <v>55</v>
      </c>
      <c r="O236" s="124" t="s">
        <v>56</v>
      </c>
    </row>
    <row r="237" spans="1:15" ht="19.5" customHeight="1">
      <c r="A237" s="188">
        <v>147</v>
      </c>
      <c r="B237" s="177" t="s">
        <v>430</v>
      </c>
      <c r="C237" s="176"/>
      <c r="D237" s="178"/>
      <c r="E237" s="182">
        <v>1</v>
      </c>
      <c r="F237" s="125" t="s">
        <v>53</v>
      </c>
      <c r="G237" s="125" t="s">
        <v>53</v>
      </c>
      <c r="H237" s="125" t="s">
        <v>53</v>
      </c>
      <c r="I237" s="125" t="s">
        <v>53</v>
      </c>
      <c r="J237" s="125" t="s">
        <v>53</v>
      </c>
      <c r="K237" s="125" t="s">
        <v>53</v>
      </c>
      <c r="M237" s="124" t="s">
        <v>54</v>
      </c>
      <c r="N237" s="124" t="s">
        <v>55</v>
      </c>
      <c r="O237" s="124" t="s">
        <v>56</v>
      </c>
    </row>
    <row r="238" spans="1:15" ht="19.5" customHeight="1">
      <c r="A238" s="220">
        <v>148</v>
      </c>
      <c r="B238" s="222" t="s">
        <v>431</v>
      </c>
      <c r="C238" s="222" t="s">
        <v>432</v>
      </c>
      <c r="D238" s="171" t="s">
        <v>432</v>
      </c>
      <c r="E238" s="182">
        <v>0.9</v>
      </c>
      <c r="F238" s="224" t="s">
        <v>53</v>
      </c>
      <c r="G238" s="224" t="s">
        <v>53</v>
      </c>
      <c r="H238" s="224" t="s">
        <v>53</v>
      </c>
      <c r="I238" s="224" t="s">
        <v>53</v>
      </c>
      <c r="J238" s="224" t="s">
        <v>53</v>
      </c>
      <c r="K238" s="224" t="s">
        <v>53</v>
      </c>
      <c r="M238" s="216" t="s">
        <v>54</v>
      </c>
      <c r="N238" s="218" t="s">
        <v>55</v>
      </c>
      <c r="O238" s="216" t="s">
        <v>56</v>
      </c>
    </row>
    <row r="239" spans="1:15" ht="19.5" customHeight="1">
      <c r="A239" s="221"/>
      <c r="B239" s="223"/>
      <c r="C239" s="223"/>
      <c r="D239" s="171" t="s">
        <v>433</v>
      </c>
      <c r="E239" s="182">
        <v>0.1</v>
      </c>
      <c r="F239" s="225"/>
      <c r="G239" s="225"/>
      <c r="H239" s="225"/>
      <c r="I239" s="225"/>
      <c r="J239" s="225"/>
      <c r="K239" s="225"/>
      <c r="M239" s="217"/>
      <c r="N239" s="219"/>
      <c r="O239" s="217"/>
    </row>
    <row r="240" spans="1:15" ht="19.5" customHeight="1">
      <c r="A240" s="220">
        <v>149</v>
      </c>
      <c r="B240" s="222" t="s">
        <v>434</v>
      </c>
      <c r="C240" s="222" t="s">
        <v>435</v>
      </c>
      <c r="D240" s="171" t="s">
        <v>436</v>
      </c>
      <c r="E240" s="182">
        <v>0.8</v>
      </c>
      <c r="F240" s="224" t="s">
        <v>53</v>
      </c>
      <c r="G240" s="224" t="s">
        <v>53</v>
      </c>
      <c r="H240" s="224" t="s">
        <v>53</v>
      </c>
      <c r="I240" s="224" t="s">
        <v>53</v>
      </c>
      <c r="J240" s="224" t="s">
        <v>53</v>
      </c>
      <c r="K240" s="224" t="s">
        <v>53</v>
      </c>
      <c r="M240" s="216" t="s">
        <v>54</v>
      </c>
      <c r="N240" s="218" t="s">
        <v>55</v>
      </c>
      <c r="O240" s="216" t="s">
        <v>56</v>
      </c>
    </row>
    <row r="241" spans="1:15" ht="19.5" customHeight="1">
      <c r="A241" s="221"/>
      <c r="B241" s="223"/>
      <c r="C241" s="223"/>
      <c r="D241" s="171" t="s">
        <v>437</v>
      </c>
      <c r="E241" s="182">
        <v>0.2</v>
      </c>
      <c r="F241" s="225"/>
      <c r="G241" s="225"/>
      <c r="H241" s="225"/>
      <c r="I241" s="225"/>
      <c r="J241" s="225"/>
      <c r="K241" s="225"/>
      <c r="M241" s="217"/>
      <c r="N241" s="219"/>
      <c r="O241" s="217"/>
    </row>
    <row r="242" spans="1:15" ht="19.5" customHeight="1">
      <c r="A242" s="220">
        <v>150</v>
      </c>
      <c r="B242" s="222" t="s">
        <v>438</v>
      </c>
      <c r="C242" s="222" t="s">
        <v>439</v>
      </c>
      <c r="D242" s="171" t="s">
        <v>439</v>
      </c>
      <c r="E242" s="182">
        <v>0.5</v>
      </c>
      <c r="F242" s="224" t="s">
        <v>53</v>
      </c>
      <c r="G242" s="224" t="s">
        <v>53</v>
      </c>
      <c r="H242" s="224" t="s">
        <v>53</v>
      </c>
      <c r="I242" s="224" t="s">
        <v>53</v>
      </c>
      <c r="J242" s="224" t="s">
        <v>53</v>
      </c>
      <c r="K242" s="224" t="s">
        <v>53</v>
      </c>
      <c r="M242" s="216" t="s">
        <v>54</v>
      </c>
      <c r="N242" s="218" t="s">
        <v>55</v>
      </c>
      <c r="O242" s="216" t="s">
        <v>56</v>
      </c>
    </row>
    <row r="243" spans="1:15" ht="19.5" customHeight="1">
      <c r="A243" s="221"/>
      <c r="B243" s="223"/>
      <c r="C243" s="223"/>
      <c r="D243" s="171" t="s">
        <v>440</v>
      </c>
      <c r="E243" s="182">
        <v>0.5</v>
      </c>
      <c r="F243" s="225"/>
      <c r="G243" s="225"/>
      <c r="H243" s="225"/>
      <c r="I243" s="225"/>
      <c r="J243" s="225"/>
      <c r="K243" s="225"/>
      <c r="M243" s="217"/>
      <c r="N243" s="219"/>
      <c r="O243" s="217"/>
    </row>
    <row r="244" spans="1:15" ht="19.5" customHeight="1">
      <c r="A244" s="188">
        <v>151</v>
      </c>
      <c r="B244" s="171" t="s">
        <v>441</v>
      </c>
      <c r="C244" s="171" t="s">
        <v>442</v>
      </c>
      <c r="D244" s="175"/>
      <c r="E244" s="182">
        <v>1</v>
      </c>
      <c r="F244" s="125" t="s">
        <v>53</v>
      </c>
      <c r="G244" s="125" t="s">
        <v>53</v>
      </c>
      <c r="H244" s="125" t="s">
        <v>53</v>
      </c>
      <c r="I244" s="125" t="s">
        <v>53</v>
      </c>
      <c r="J244" s="125" t="s">
        <v>53</v>
      </c>
      <c r="K244" s="125" t="s">
        <v>53</v>
      </c>
      <c r="M244" s="124" t="s">
        <v>54</v>
      </c>
      <c r="N244" s="124" t="s">
        <v>55</v>
      </c>
      <c r="O244" s="124" t="s">
        <v>56</v>
      </c>
    </row>
    <row r="245" spans="1:15" ht="19.5" customHeight="1">
      <c r="A245" s="220">
        <v>152</v>
      </c>
      <c r="B245" s="222" t="s">
        <v>443</v>
      </c>
      <c r="C245" s="222" t="s">
        <v>444</v>
      </c>
      <c r="D245" s="184" t="s">
        <v>444</v>
      </c>
      <c r="E245" s="182">
        <v>0.5</v>
      </c>
      <c r="F245" s="224" t="s">
        <v>53</v>
      </c>
      <c r="G245" s="224" t="s">
        <v>53</v>
      </c>
      <c r="H245" s="224" t="s">
        <v>53</v>
      </c>
      <c r="I245" s="224" t="s">
        <v>53</v>
      </c>
      <c r="J245" s="224" t="s">
        <v>53</v>
      </c>
      <c r="K245" s="224" t="s">
        <v>53</v>
      </c>
      <c r="M245" s="216" t="s">
        <v>54</v>
      </c>
      <c r="N245" s="218" t="s">
        <v>55</v>
      </c>
      <c r="O245" s="216" t="s">
        <v>56</v>
      </c>
    </row>
    <row r="246" spans="1:15" ht="19.5" customHeight="1">
      <c r="A246" s="221"/>
      <c r="B246" s="223"/>
      <c r="C246" s="223"/>
      <c r="D246" s="171" t="s">
        <v>445</v>
      </c>
      <c r="E246" s="182">
        <v>0.5</v>
      </c>
      <c r="F246" s="225"/>
      <c r="G246" s="225"/>
      <c r="H246" s="225"/>
      <c r="I246" s="225"/>
      <c r="J246" s="225"/>
      <c r="K246" s="225"/>
      <c r="M246" s="217"/>
      <c r="N246" s="219"/>
      <c r="O246" s="217"/>
    </row>
    <row r="247" spans="1:15" ht="19.5" customHeight="1">
      <c r="A247" s="220">
        <v>153</v>
      </c>
      <c r="B247" s="222" t="s">
        <v>446</v>
      </c>
      <c r="C247" s="222" t="s">
        <v>447</v>
      </c>
      <c r="D247" s="171" t="s">
        <v>448</v>
      </c>
      <c r="E247" s="182">
        <v>0.5</v>
      </c>
      <c r="F247" s="224" t="s">
        <v>53</v>
      </c>
      <c r="G247" s="224" t="s">
        <v>53</v>
      </c>
      <c r="H247" s="224" t="s">
        <v>53</v>
      </c>
      <c r="I247" s="224" t="s">
        <v>53</v>
      </c>
      <c r="J247" s="224" t="s">
        <v>53</v>
      </c>
      <c r="K247" s="224" t="s">
        <v>53</v>
      </c>
      <c r="M247" s="216" t="s">
        <v>54</v>
      </c>
      <c r="N247" s="218" t="s">
        <v>55</v>
      </c>
      <c r="O247" s="216" t="s">
        <v>56</v>
      </c>
    </row>
    <row r="248" spans="1:15" ht="19.5" customHeight="1">
      <c r="A248" s="221"/>
      <c r="B248" s="223"/>
      <c r="C248" s="223"/>
      <c r="D248" s="171" t="s">
        <v>447</v>
      </c>
      <c r="E248" s="182">
        <v>0.5</v>
      </c>
      <c r="F248" s="225"/>
      <c r="G248" s="225"/>
      <c r="H248" s="225"/>
      <c r="I248" s="225"/>
      <c r="J248" s="225"/>
      <c r="K248" s="225"/>
      <c r="M248" s="217"/>
      <c r="N248" s="219"/>
      <c r="O248" s="217"/>
    </row>
    <row r="249" spans="1:15" ht="19.5" customHeight="1">
      <c r="A249" s="188">
        <v>154</v>
      </c>
      <c r="B249" s="171" t="s">
        <v>449</v>
      </c>
      <c r="C249" s="171" t="s">
        <v>450</v>
      </c>
      <c r="D249" s="178"/>
      <c r="E249" s="182">
        <v>1</v>
      </c>
      <c r="F249" s="125"/>
      <c r="G249" s="125"/>
      <c r="H249" s="125"/>
      <c r="I249" s="125"/>
      <c r="J249" s="125" t="s">
        <v>53</v>
      </c>
      <c r="K249" s="125" t="s">
        <v>53</v>
      </c>
      <c r="M249" s="124" t="s">
        <v>54</v>
      </c>
      <c r="N249" s="124" t="s">
        <v>55</v>
      </c>
      <c r="O249" s="124" t="s">
        <v>56</v>
      </c>
    </row>
    <row r="250" spans="1:15" ht="19.5" customHeight="1">
      <c r="A250" s="188">
        <v>155</v>
      </c>
      <c r="B250" s="177" t="s">
        <v>451</v>
      </c>
      <c r="C250" s="176"/>
      <c r="D250" s="178"/>
      <c r="E250" s="182">
        <v>1</v>
      </c>
      <c r="F250" s="125" t="s">
        <v>53</v>
      </c>
      <c r="G250" s="125" t="s">
        <v>53</v>
      </c>
      <c r="H250" s="125" t="s">
        <v>53</v>
      </c>
      <c r="I250" s="125" t="s">
        <v>53</v>
      </c>
      <c r="J250" s="125" t="s">
        <v>53</v>
      </c>
      <c r="K250" s="125" t="s">
        <v>53</v>
      </c>
      <c r="M250" s="124" t="s">
        <v>54</v>
      </c>
      <c r="N250" s="124" t="s">
        <v>55</v>
      </c>
      <c r="O250" s="124" t="s">
        <v>56</v>
      </c>
    </row>
    <row r="251" spans="1:15" ht="19.5" customHeight="1">
      <c r="A251" s="220">
        <v>156</v>
      </c>
      <c r="B251" s="222" t="s">
        <v>452</v>
      </c>
      <c r="C251" s="222" t="s">
        <v>453</v>
      </c>
      <c r="D251" s="184" t="s">
        <v>454</v>
      </c>
      <c r="E251" s="182">
        <v>0.05</v>
      </c>
      <c r="F251" s="224" t="s">
        <v>53</v>
      </c>
      <c r="G251" s="224" t="s">
        <v>53</v>
      </c>
      <c r="H251" s="224" t="s">
        <v>53</v>
      </c>
      <c r="I251" s="224" t="s">
        <v>53</v>
      </c>
      <c r="J251" s="224" t="s">
        <v>53</v>
      </c>
      <c r="K251" s="224" t="s">
        <v>53</v>
      </c>
      <c r="M251" s="216" t="s">
        <v>54</v>
      </c>
      <c r="N251" s="218" t="s">
        <v>55</v>
      </c>
      <c r="O251" s="216" t="s">
        <v>56</v>
      </c>
    </row>
    <row r="252" spans="1:15" ht="19.5" customHeight="1">
      <c r="A252" s="221"/>
      <c r="B252" s="223"/>
      <c r="C252" s="223"/>
      <c r="D252" s="171" t="s">
        <v>455</v>
      </c>
      <c r="E252" s="182">
        <v>0.95</v>
      </c>
      <c r="F252" s="225"/>
      <c r="G252" s="225"/>
      <c r="H252" s="225"/>
      <c r="I252" s="225"/>
      <c r="J252" s="225"/>
      <c r="K252" s="225"/>
      <c r="M252" s="217"/>
      <c r="N252" s="219"/>
      <c r="O252" s="217"/>
    </row>
    <row r="253" spans="1:15" ht="19.5" customHeight="1">
      <c r="A253" s="188">
        <v>157</v>
      </c>
      <c r="B253" s="177" t="s">
        <v>456</v>
      </c>
      <c r="C253" s="175" t="s">
        <v>457</v>
      </c>
      <c r="D253" s="178"/>
      <c r="E253" s="182">
        <v>1</v>
      </c>
      <c r="F253" s="125" t="s">
        <v>53</v>
      </c>
      <c r="G253" s="125" t="s">
        <v>53</v>
      </c>
      <c r="H253" s="125" t="s">
        <v>53</v>
      </c>
      <c r="I253" s="125" t="s">
        <v>53</v>
      </c>
      <c r="J253" s="125" t="s">
        <v>53</v>
      </c>
      <c r="K253" s="125" t="s">
        <v>53</v>
      </c>
      <c r="M253" s="124" t="s">
        <v>54</v>
      </c>
      <c r="N253" s="124" t="s">
        <v>55</v>
      </c>
      <c r="O253" s="124" t="s">
        <v>56</v>
      </c>
    </row>
    <row r="254" spans="1:15" ht="19.5" customHeight="1">
      <c r="A254" s="220">
        <v>158</v>
      </c>
      <c r="B254" s="222" t="s">
        <v>458</v>
      </c>
      <c r="C254" s="222" t="s">
        <v>459</v>
      </c>
      <c r="D254" s="171" t="s">
        <v>460</v>
      </c>
      <c r="E254" s="182">
        <v>0.5</v>
      </c>
      <c r="F254" s="224" t="s">
        <v>53</v>
      </c>
      <c r="G254" s="224" t="s">
        <v>53</v>
      </c>
      <c r="H254" s="224" t="s">
        <v>53</v>
      </c>
      <c r="I254" s="224" t="s">
        <v>53</v>
      </c>
      <c r="J254" s="224" t="s">
        <v>53</v>
      </c>
      <c r="K254" s="224" t="s">
        <v>53</v>
      </c>
      <c r="M254" s="216" t="s">
        <v>54</v>
      </c>
      <c r="N254" s="218" t="s">
        <v>55</v>
      </c>
      <c r="O254" s="216" t="s">
        <v>56</v>
      </c>
    </row>
    <row r="255" spans="1:15" ht="19.5" customHeight="1">
      <c r="A255" s="221"/>
      <c r="B255" s="223"/>
      <c r="C255" s="223"/>
      <c r="D255" s="171" t="s">
        <v>459</v>
      </c>
      <c r="E255" s="182">
        <v>0.5</v>
      </c>
      <c r="F255" s="225"/>
      <c r="G255" s="225"/>
      <c r="H255" s="225"/>
      <c r="I255" s="225"/>
      <c r="J255" s="225"/>
      <c r="K255" s="225"/>
      <c r="M255" s="217"/>
      <c r="N255" s="219"/>
      <c r="O255" s="217"/>
    </row>
    <row r="256" spans="1:15" ht="19.5" customHeight="1">
      <c r="A256" s="188">
        <v>159</v>
      </c>
      <c r="B256" s="171" t="s">
        <v>461</v>
      </c>
      <c r="C256" s="171" t="s">
        <v>450</v>
      </c>
      <c r="D256" s="178"/>
      <c r="E256" s="182">
        <v>1</v>
      </c>
      <c r="F256" s="125"/>
      <c r="G256" s="125"/>
      <c r="H256" s="125"/>
      <c r="I256" s="125"/>
      <c r="J256" s="125" t="s">
        <v>53</v>
      </c>
      <c r="K256" s="125" t="s">
        <v>53</v>
      </c>
      <c r="M256" s="124" t="s">
        <v>54</v>
      </c>
      <c r="N256" s="124" t="s">
        <v>55</v>
      </c>
      <c r="O256" s="124" t="s">
        <v>56</v>
      </c>
    </row>
    <row r="257" spans="1:15" ht="19.5" customHeight="1">
      <c r="A257" s="220">
        <v>160</v>
      </c>
      <c r="B257" s="222" t="s">
        <v>462</v>
      </c>
      <c r="C257" s="222" t="s">
        <v>463</v>
      </c>
      <c r="D257" s="184" t="s">
        <v>463</v>
      </c>
      <c r="E257" s="182">
        <v>0.95</v>
      </c>
      <c r="F257" s="224" t="s">
        <v>53</v>
      </c>
      <c r="G257" s="224" t="s">
        <v>53</v>
      </c>
      <c r="H257" s="224" t="s">
        <v>53</v>
      </c>
      <c r="I257" s="224" t="s">
        <v>53</v>
      </c>
      <c r="J257" s="224" t="s">
        <v>53</v>
      </c>
      <c r="K257" s="224" t="s">
        <v>53</v>
      </c>
      <c r="M257" s="216" t="s">
        <v>54</v>
      </c>
      <c r="N257" s="218" t="s">
        <v>55</v>
      </c>
      <c r="O257" s="216" t="s">
        <v>56</v>
      </c>
    </row>
    <row r="258" spans="1:15" ht="19.5" customHeight="1">
      <c r="A258" s="221"/>
      <c r="B258" s="223"/>
      <c r="C258" s="223"/>
      <c r="D258" s="171" t="s">
        <v>464</v>
      </c>
      <c r="E258" s="182">
        <v>0.05</v>
      </c>
      <c r="F258" s="225"/>
      <c r="G258" s="225"/>
      <c r="H258" s="225"/>
      <c r="I258" s="225"/>
      <c r="J258" s="225"/>
      <c r="K258" s="225"/>
      <c r="M258" s="217"/>
      <c r="N258" s="219"/>
      <c r="O258" s="217"/>
    </row>
  </sheetData>
  <autoFilter ref="A1:K149" xr:uid="{00000000-0009-0000-0000-000001000000}"/>
  <mergeCells count="1007">
    <mergeCell ref="E10:E11"/>
    <mergeCell ref="M148:M149"/>
    <mergeCell ref="N148:N149"/>
    <mergeCell ref="O148:O149"/>
    <mergeCell ref="A148:A149"/>
    <mergeCell ref="B148:B149"/>
    <mergeCell ref="C148:C149"/>
    <mergeCell ref="F148:F149"/>
    <mergeCell ref="G148:G149"/>
    <mergeCell ref="H148:H149"/>
    <mergeCell ref="I148:I149"/>
    <mergeCell ref="J148:J149"/>
    <mergeCell ref="K148:K149"/>
    <mergeCell ref="A146:A147"/>
    <mergeCell ref="B146:B147"/>
    <mergeCell ref="C146:C147"/>
    <mergeCell ref="F146:F147"/>
    <mergeCell ref="G146:G147"/>
    <mergeCell ref="H146:H147"/>
    <mergeCell ref="I146:I147"/>
    <mergeCell ref="J146:J147"/>
    <mergeCell ref="K146:K147"/>
    <mergeCell ref="M146:M147"/>
    <mergeCell ref="N146:N147"/>
    <mergeCell ref="O146:O147"/>
    <mergeCell ref="A143:A144"/>
    <mergeCell ref="B143:B144"/>
    <mergeCell ref="C143:C144"/>
    <mergeCell ref="F143:F144"/>
    <mergeCell ref="G143:G144"/>
    <mergeCell ref="H143:H144"/>
    <mergeCell ref="I143:I144"/>
    <mergeCell ref="J143:J144"/>
    <mergeCell ref="K143:K144"/>
    <mergeCell ref="A140:A141"/>
    <mergeCell ref="B140:B141"/>
    <mergeCell ref="C140:C141"/>
    <mergeCell ref="F140:F141"/>
    <mergeCell ref="G140:G141"/>
    <mergeCell ref="H140:H141"/>
    <mergeCell ref="I140:I141"/>
    <mergeCell ref="J140:J141"/>
    <mergeCell ref="K140:K141"/>
    <mergeCell ref="M140:M141"/>
    <mergeCell ref="N140:N141"/>
    <mergeCell ref="O140:O141"/>
    <mergeCell ref="A138:A139"/>
    <mergeCell ref="B138:B139"/>
    <mergeCell ref="C138:C139"/>
    <mergeCell ref="F138:F139"/>
    <mergeCell ref="G138:G139"/>
    <mergeCell ref="H138:H139"/>
    <mergeCell ref="I138:I139"/>
    <mergeCell ref="J138:J139"/>
    <mergeCell ref="K138:K139"/>
    <mergeCell ref="H135:H136"/>
    <mergeCell ref="I135:I136"/>
    <mergeCell ref="J135:J136"/>
    <mergeCell ref="K135:K136"/>
    <mergeCell ref="M135:M136"/>
    <mergeCell ref="N135:N136"/>
    <mergeCell ref="O135:O136"/>
    <mergeCell ref="A132:A133"/>
    <mergeCell ref="B132:B133"/>
    <mergeCell ref="C132:C133"/>
    <mergeCell ref="F132:F133"/>
    <mergeCell ref="G132:G133"/>
    <mergeCell ref="H132:H133"/>
    <mergeCell ref="I132:I133"/>
    <mergeCell ref="J132:J133"/>
    <mergeCell ref="K132:K133"/>
    <mergeCell ref="M138:M139"/>
    <mergeCell ref="N138:N139"/>
    <mergeCell ref="O138:O139"/>
    <mergeCell ref="M125:M126"/>
    <mergeCell ref="N125:N126"/>
    <mergeCell ref="O125:O126"/>
    <mergeCell ref="M132:M133"/>
    <mergeCell ref="H63:H65"/>
    <mergeCell ref="I63:I65"/>
    <mergeCell ref="J63:J65"/>
    <mergeCell ref="K63:K65"/>
    <mergeCell ref="M143:M144"/>
    <mergeCell ref="N143:N144"/>
    <mergeCell ref="O143:O144"/>
    <mergeCell ref="G77:G78"/>
    <mergeCell ref="H77:H78"/>
    <mergeCell ref="I77:I78"/>
    <mergeCell ref="J77:J78"/>
    <mergeCell ref="K77:K78"/>
    <mergeCell ref="A125:A126"/>
    <mergeCell ref="B125:B126"/>
    <mergeCell ref="C125:C126"/>
    <mergeCell ref="F125:F126"/>
    <mergeCell ref="G125:G126"/>
    <mergeCell ref="H125:H126"/>
    <mergeCell ref="I125:I126"/>
    <mergeCell ref="J125:J126"/>
    <mergeCell ref="K125:K126"/>
    <mergeCell ref="N132:N133"/>
    <mergeCell ref="O132:O133"/>
    <mergeCell ref="A135:A136"/>
    <mergeCell ref="B135:B136"/>
    <mergeCell ref="C135:C136"/>
    <mergeCell ref="F135:F136"/>
    <mergeCell ref="G135:G136"/>
    <mergeCell ref="A66:A67"/>
    <mergeCell ref="B66:B67"/>
    <mergeCell ref="C66:C67"/>
    <mergeCell ref="F66:F67"/>
    <mergeCell ref="G66:G67"/>
    <mergeCell ref="A63:A65"/>
    <mergeCell ref="B63:B65"/>
    <mergeCell ref="C63:C65"/>
    <mergeCell ref="F63:F65"/>
    <mergeCell ref="G63:G65"/>
    <mergeCell ref="A77:A78"/>
    <mergeCell ref="B77:B78"/>
    <mergeCell ref="C77:C78"/>
    <mergeCell ref="F77:F78"/>
    <mergeCell ref="M46:M47"/>
    <mergeCell ref="N46:N47"/>
    <mergeCell ref="O46:O47"/>
    <mergeCell ref="M63:M65"/>
    <mergeCell ref="N63:N65"/>
    <mergeCell ref="O63:O65"/>
    <mergeCell ref="H66:H67"/>
    <mergeCell ref="I66:I67"/>
    <mergeCell ref="J66:J67"/>
    <mergeCell ref="K66:K67"/>
    <mergeCell ref="M66:M67"/>
    <mergeCell ref="N66:N67"/>
    <mergeCell ref="O66:O67"/>
    <mergeCell ref="M77:M78"/>
    <mergeCell ref="N77:N78"/>
    <mergeCell ref="O77:O78"/>
    <mergeCell ref="A53:A54"/>
    <mergeCell ref="B53:B54"/>
    <mergeCell ref="N2:N3"/>
    <mergeCell ref="O2:O3"/>
    <mergeCell ref="A4:A5"/>
    <mergeCell ref="B4:B5"/>
    <mergeCell ref="C4:C5"/>
    <mergeCell ref="F4:F5"/>
    <mergeCell ref="G4:G5"/>
    <mergeCell ref="H4:H5"/>
    <mergeCell ref="I4:I5"/>
    <mergeCell ref="J4:J5"/>
    <mergeCell ref="K4:K5"/>
    <mergeCell ref="M4:M5"/>
    <mergeCell ref="N4:N5"/>
    <mergeCell ref="O4:O5"/>
    <mergeCell ref="H2:H3"/>
    <mergeCell ref="I2:I3"/>
    <mergeCell ref="J2:J3"/>
    <mergeCell ref="K2:K3"/>
    <mergeCell ref="M2:M3"/>
    <mergeCell ref="A2:A3"/>
    <mergeCell ref="B2:B3"/>
    <mergeCell ref="C2:C3"/>
    <mergeCell ref="F2:F3"/>
    <mergeCell ref="G2:G3"/>
    <mergeCell ref="E2:E3"/>
    <mergeCell ref="D2:D3"/>
    <mergeCell ref="N6:N7"/>
    <mergeCell ref="O6:O7"/>
    <mergeCell ref="A8:A9"/>
    <mergeCell ref="B8:B9"/>
    <mergeCell ref="C8:C9"/>
    <mergeCell ref="F8:F9"/>
    <mergeCell ref="G8:G9"/>
    <mergeCell ref="H8:H9"/>
    <mergeCell ref="I8:I9"/>
    <mergeCell ref="J8:J9"/>
    <mergeCell ref="K8:K9"/>
    <mergeCell ref="M8:M9"/>
    <mergeCell ref="N8:N9"/>
    <mergeCell ref="O8:O9"/>
    <mergeCell ref="H6:H7"/>
    <mergeCell ref="I6:I7"/>
    <mergeCell ref="J6:J7"/>
    <mergeCell ref="K6:K7"/>
    <mergeCell ref="M6:M7"/>
    <mergeCell ref="A6:A7"/>
    <mergeCell ref="B6:B7"/>
    <mergeCell ref="C6:C7"/>
    <mergeCell ref="F6:F7"/>
    <mergeCell ref="G6:G7"/>
    <mergeCell ref="K15:K16"/>
    <mergeCell ref="M15:M16"/>
    <mergeCell ref="A15:A16"/>
    <mergeCell ref="B15:B16"/>
    <mergeCell ref="C15:C16"/>
    <mergeCell ref="F15:F16"/>
    <mergeCell ref="G15:G16"/>
    <mergeCell ref="N10:N11"/>
    <mergeCell ref="O10:O11"/>
    <mergeCell ref="A13:A14"/>
    <mergeCell ref="B13:B14"/>
    <mergeCell ref="C13:C14"/>
    <mergeCell ref="F13:F14"/>
    <mergeCell ref="G13:G14"/>
    <mergeCell ref="H13:H14"/>
    <mergeCell ref="I13:I14"/>
    <mergeCell ref="J13:J14"/>
    <mergeCell ref="K13:K14"/>
    <mergeCell ref="M13:M14"/>
    <mergeCell ref="N13:N14"/>
    <mergeCell ref="O13:O14"/>
    <mergeCell ref="H10:H11"/>
    <mergeCell ref="I10:I11"/>
    <mergeCell ref="J10:J11"/>
    <mergeCell ref="K10:K11"/>
    <mergeCell ref="M10:M11"/>
    <mergeCell ref="A10:A11"/>
    <mergeCell ref="B10:B11"/>
    <mergeCell ref="C10:C11"/>
    <mergeCell ref="F10:F11"/>
    <mergeCell ref="G10:G11"/>
    <mergeCell ref="D10:D11"/>
    <mergeCell ref="N20:N21"/>
    <mergeCell ref="O20:O21"/>
    <mergeCell ref="H20:H21"/>
    <mergeCell ref="I20:I21"/>
    <mergeCell ref="J20:J21"/>
    <mergeCell ref="K20:K21"/>
    <mergeCell ref="M20:M21"/>
    <mergeCell ref="A20:A21"/>
    <mergeCell ref="B20:B21"/>
    <mergeCell ref="C20:C21"/>
    <mergeCell ref="F20:F21"/>
    <mergeCell ref="G20:G21"/>
    <mergeCell ref="E20:E21"/>
    <mergeCell ref="E24:E25"/>
    <mergeCell ref="D24:D25"/>
    <mergeCell ref="N15:N16"/>
    <mergeCell ref="O15:O16"/>
    <mergeCell ref="A17:A18"/>
    <mergeCell ref="B17:B18"/>
    <mergeCell ref="C17:C18"/>
    <mergeCell ref="F17:F18"/>
    <mergeCell ref="G17:G18"/>
    <mergeCell ref="H17:H18"/>
    <mergeCell ref="I17:I18"/>
    <mergeCell ref="J17:J18"/>
    <mergeCell ref="K17:K18"/>
    <mergeCell ref="M17:M18"/>
    <mergeCell ref="N17:N18"/>
    <mergeCell ref="O17:O18"/>
    <mergeCell ref="H15:H16"/>
    <mergeCell ref="I15:I16"/>
    <mergeCell ref="J15:J16"/>
    <mergeCell ref="N30:N31"/>
    <mergeCell ref="O30:O31"/>
    <mergeCell ref="N23:N25"/>
    <mergeCell ref="O23:O25"/>
    <mergeCell ref="M26:M27"/>
    <mergeCell ref="N26:N27"/>
    <mergeCell ref="O26:O27"/>
    <mergeCell ref="H23:H25"/>
    <mergeCell ref="I23:I25"/>
    <mergeCell ref="J23:J25"/>
    <mergeCell ref="K23:K25"/>
    <mergeCell ref="M23:M25"/>
    <mergeCell ref="A26:A27"/>
    <mergeCell ref="B26:B27"/>
    <mergeCell ref="C26:C27"/>
    <mergeCell ref="F26:F27"/>
    <mergeCell ref="G26:G27"/>
    <mergeCell ref="H26:H27"/>
    <mergeCell ref="I26:I27"/>
    <mergeCell ref="J26:J27"/>
    <mergeCell ref="K26:K27"/>
    <mergeCell ref="A23:A25"/>
    <mergeCell ref="B23:B25"/>
    <mergeCell ref="C23:C25"/>
    <mergeCell ref="F23:F25"/>
    <mergeCell ref="G23:G25"/>
    <mergeCell ref="K32:K33"/>
    <mergeCell ref="M32:M33"/>
    <mergeCell ref="A32:A33"/>
    <mergeCell ref="B32:B33"/>
    <mergeCell ref="C32:C33"/>
    <mergeCell ref="F32:F33"/>
    <mergeCell ref="G32:G33"/>
    <mergeCell ref="A30:A31"/>
    <mergeCell ref="B30:B31"/>
    <mergeCell ref="C30:C31"/>
    <mergeCell ref="F30:F31"/>
    <mergeCell ref="G30:G31"/>
    <mergeCell ref="H30:H31"/>
    <mergeCell ref="I30:I31"/>
    <mergeCell ref="J30:J31"/>
    <mergeCell ref="K30:K31"/>
    <mergeCell ref="M30:M31"/>
    <mergeCell ref="M43:M44"/>
    <mergeCell ref="N43:N44"/>
    <mergeCell ref="O43:O44"/>
    <mergeCell ref="N38:N39"/>
    <mergeCell ref="O38:O39"/>
    <mergeCell ref="H38:H39"/>
    <mergeCell ref="I38:I39"/>
    <mergeCell ref="J38:J39"/>
    <mergeCell ref="K38:K39"/>
    <mergeCell ref="M38:M39"/>
    <mergeCell ref="A38:A39"/>
    <mergeCell ref="B38:B39"/>
    <mergeCell ref="C38:C39"/>
    <mergeCell ref="F38:F39"/>
    <mergeCell ref="G38:G39"/>
    <mergeCell ref="N32:N33"/>
    <mergeCell ref="O32:O33"/>
    <mergeCell ref="A35:A36"/>
    <mergeCell ref="B35:B36"/>
    <mergeCell ref="C35:C36"/>
    <mergeCell ref="F35:F36"/>
    <mergeCell ref="G35:G36"/>
    <mergeCell ref="H35:H36"/>
    <mergeCell ref="I35:I36"/>
    <mergeCell ref="J35:J36"/>
    <mergeCell ref="K35:K36"/>
    <mergeCell ref="M35:M36"/>
    <mergeCell ref="N35:N36"/>
    <mergeCell ref="O35:O36"/>
    <mergeCell ref="H32:H33"/>
    <mergeCell ref="I32:I33"/>
    <mergeCell ref="J32:J33"/>
    <mergeCell ref="C53:C54"/>
    <mergeCell ref="F53:F54"/>
    <mergeCell ref="G53:G54"/>
    <mergeCell ref="H53:H54"/>
    <mergeCell ref="I53:I54"/>
    <mergeCell ref="J53:J54"/>
    <mergeCell ref="K53:K54"/>
    <mergeCell ref="A46:A47"/>
    <mergeCell ref="B46:B47"/>
    <mergeCell ref="C46:C47"/>
    <mergeCell ref="F46:F47"/>
    <mergeCell ref="G46:G47"/>
    <mergeCell ref="A43:A44"/>
    <mergeCell ref="B43:B44"/>
    <mergeCell ref="C43:C44"/>
    <mergeCell ref="F43:F44"/>
    <mergeCell ref="G43:G44"/>
    <mergeCell ref="H43:H44"/>
    <mergeCell ref="I43:I44"/>
    <mergeCell ref="J43:J44"/>
    <mergeCell ref="K43:K44"/>
    <mergeCell ref="H46:H47"/>
    <mergeCell ref="I46:I47"/>
    <mergeCell ref="J46:J47"/>
    <mergeCell ref="K46:K47"/>
    <mergeCell ref="A58:A60"/>
    <mergeCell ref="B58:B60"/>
    <mergeCell ref="C58:C60"/>
    <mergeCell ref="F58:F60"/>
    <mergeCell ref="G58:G60"/>
    <mergeCell ref="H58:H60"/>
    <mergeCell ref="I58:I60"/>
    <mergeCell ref="J58:J60"/>
    <mergeCell ref="K58:K60"/>
    <mergeCell ref="A55:A56"/>
    <mergeCell ref="B55:B56"/>
    <mergeCell ref="C55:C56"/>
    <mergeCell ref="F55:F56"/>
    <mergeCell ref="G55:G56"/>
    <mergeCell ref="H55:H56"/>
    <mergeCell ref="I55:I56"/>
    <mergeCell ref="J55:J56"/>
    <mergeCell ref="K55:K56"/>
    <mergeCell ref="A85:A87"/>
    <mergeCell ref="B85:B87"/>
    <mergeCell ref="C85:C87"/>
    <mergeCell ref="F85:F87"/>
    <mergeCell ref="G85:G87"/>
    <mergeCell ref="H85:H87"/>
    <mergeCell ref="I85:I87"/>
    <mergeCell ref="J85:J87"/>
    <mergeCell ref="K85:K87"/>
    <mergeCell ref="A83:A84"/>
    <mergeCell ref="B83:B84"/>
    <mergeCell ref="C83:C84"/>
    <mergeCell ref="F83:F84"/>
    <mergeCell ref="G83:G84"/>
    <mergeCell ref="H83:H84"/>
    <mergeCell ref="I83:I84"/>
    <mergeCell ref="J83:J84"/>
    <mergeCell ref="K83:K84"/>
    <mergeCell ref="I90:I91"/>
    <mergeCell ref="J90:J91"/>
    <mergeCell ref="K90:K91"/>
    <mergeCell ref="A88:A89"/>
    <mergeCell ref="B88:B89"/>
    <mergeCell ref="C88:C89"/>
    <mergeCell ref="F88:F89"/>
    <mergeCell ref="G88:G89"/>
    <mergeCell ref="H88:H89"/>
    <mergeCell ref="I88:I89"/>
    <mergeCell ref="J88:J89"/>
    <mergeCell ref="K88:K89"/>
    <mergeCell ref="A90:A91"/>
    <mergeCell ref="B90:B91"/>
    <mergeCell ref="C90:C91"/>
    <mergeCell ref="F90:F91"/>
    <mergeCell ref="G90:G91"/>
    <mergeCell ref="H90:H91"/>
    <mergeCell ref="G100:G101"/>
    <mergeCell ref="H100:H101"/>
    <mergeCell ref="I100:I101"/>
    <mergeCell ref="J100:J101"/>
    <mergeCell ref="K100:K101"/>
    <mergeCell ref="M100:M101"/>
    <mergeCell ref="N100:N101"/>
    <mergeCell ref="O100:O101"/>
    <mergeCell ref="I105:I106"/>
    <mergeCell ref="J105:J106"/>
    <mergeCell ref="K105:K106"/>
    <mergeCell ref="A93:A94"/>
    <mergeCell ref="B93:B94"/>
    <mergeCell ref="C93:C94"/>
    <mergeCell ref="F93:F94"/>
    <mergeCell ref="G93:G94"/>
    <mergeCell ref="H93:H94"/>
    <mergeCell ref="I93:I94"/>
    <mergeCell ref="J93:J94"/>
    <mergeCell ref="K93:K94"/>
    <mergeCell ref="K110:K111"/>
    <mergeCell ref="A95:A96"/>
    <mergeCell ref="B95:B96"/>
    <mergeCell ref="C95:C96"/>
    <mergeCell ref="M110:M111"/>
    <mergeCell ref="N110:N111"/>
    <mergeCell ref="O110:O111"/>
    <mergeCell ref="A103:A104"/>
    <mergeCell ref="B103:B104"/>
    <mergeCell ref="C103:C104"/>
    <mergeCell ref="F103:F104"/>
    <mergeCell ref="G103:G104"/>
    <mergeCell ref="H103:H104"/>
    <mergeCell ref="I103:I104"/>
    <mergeCell ref="J103:J104"/>
    <mergeCell ref="K103:K104"/>
    <mergeCell ref="M103:M104"/>
    <mergeCell ref="N103:N104"/>
    <mergeCell ref="O103:O104"/>
    <mergeCell ref="A105:A106"/>
    <mergeCell ref="B105:B106"/>
    <mergeCell ref="C105:C106"/>
    <mergeCell ref="F105:F106"/>
    <mergeCell ref="G105:G106"/>
    <mergeCell ref="H105:H106"/>
    <mergeCell ref="M105:M106"/>
    <mergeCell ref="N105:N106"/>
    <mergeCell ref="O105:O106"/>
    <mergeCell ref="A100:A101"/>
    <mergeCell ref="B100:B101"/>
    <mergeCell ref="C100:C101"/>
    <mergeCell ref="F100:F101"/>
    <mergeCell ref="A112:A114"/>
    <mergeCell ref="B112:B114"/>
    <mergeCell ref="C112:C114"/>
    <mergeCell ref="F112:F114"/>
    <mergeCell ref="G112:G114"/>
    <mergeCell ref="H112:H114"/>
    <mergeCell ref="I112:I114"/>
    <mergeCell ref="J112:J114"/>
    <mergeCell ref="K112:K114"/>
    <mergeCell ref="M112:M114"/>
    <mergeCell ref="N112:N114"/>
    <mergeCell ref="O112:O114"/>
    <mergeCell ref="A107:A108"/>
    <mergeCell ref="B107:B108"/>
    <mergeCell ref="C107:C108"/>
    <mergeCell ref="F107:F108"/>
    <mergeCell ref="G107:G108"/>
    <mergeCell ref="H107:H108"/>
    <mergeCell ref="I107:I108"/>
    <mergeCell ref="J107:J108"/>
    <mergeCell ref="K107:K108"/>
    <mergeCell ref="M107:M108"/>
    <mergeCell ref="N107:N108"/>
    <mergeCell ref="O107:O108"/>
    <mergeCell ref="A110:A111"/>
    <mergeCell ref="B110:B111"/>
    <mergeCell ref="C110:C111"/>
    <mergeCell ref="F110:F111"/>
    <mergeCell ref="G110:G111"/>
    <mergeCell ref="H110:H111"/>
    <mergeCell ref="I110:I111"/>
    <mergeCell ref="J110:J111"/>
    <mergeCell ref="B117:B118"/>
    <mergeCell ref="C117:C118"/>
    <mergeCell ref="F117:F118"/>
    <mergeCell ref="G117:G118"/>
    <mergeCell ref="H117:H118"/>
    <mergeCell ref="I117:I118"/>
    <mergeCell ref="J117:J118"/>
    <mergeCell ref="K117:K118"/>
    <mergeCell ref="M117:M118"/>
    <mergeCell ref="N117:N118"/>
    <mergeCell ref="O117:O118"/>
    <mergeCell ref="A115:A116"/>
    <mergeCell ref="B115:B116"/>
    <mergeCell ref="C115:C116"/>
    <mergeCell ref="F115:F116"/>
    <mergeCell ref="G115:G116"/>
    <mergeCell ref="H115:H116"/>
    <mergeCell ref="I115:I116"/>
    <mergeCell ref="J115:J116"/>
    <mergeCell ref="K115:K116"/>
    <mergeCell ref="D15:D16"/>
    <mergeCell ref="E15:E16"/>
    <mergeCell ref="D17:D18"/>
    <mergeCell ref="E17:E18"/>
    <mergeCell ref="M119:M120"/>
    <mergeCell ref="N119:N120"/>
    <mergeCell ref="O119:O120"/>
    <mergeCell ref="A121:A122"/>
    <mergeCell ref="B121:B122"/>
    <mergeCell ref="C121:C122"/>
    <mergeCell ref="F121:F122"/>
    <mergeCell ref="G121:G122"/>
    <mergeCell ref="H121:H122"/>
    <mergeCell ref="I121:I122"/>
    <mergeCell ref="J121:J122"/>
    <mergeCell ref="K121:K122"/>
    <mergeCell ref="M121:M122"/>
    <mergeCell ref="N121:N122"/>
    <mergeCell ref="O121:O122"/>
    <mergeCell ref="A119:A120"/>
    <mergeCell ref="B119:B120"/>
    <mergeCell ref="C119:C120"/>
    <mergeCell ref="F119:F120"/>
    <mergeCell ref="G119:G120"/>
    <mergeCell ref="H119:H120"/>
    <mergeCell ref="I119:I120"/>
    <mergeCell ref="J119:J120"/>
    <mergeCell ref="K119:K120"/>
    <mergeCell ref="M115:M116"/>
    <mergeCell ref="N115:N116"/>
    <mergeCell ref="O115:O116"/>
    <mergeCell ref="A117:A118"/>
    <mergeCell ref="J150:J151"/>
    <mergeCell ref="K150:K151"/>
    <mergeCell ref="M150:M151"/>
    <mergeCell ref="N150:N151"/>
    <mergeCell ref="O150:O151"/>
    <mergeCell ref="A152:A153"/>
    <mergeCell ref="B152:B153"/>
    <mergeCell ref="C152:C153"/>
    <mergeCell ref="F152:F153"/>
    <mergeCell ref="G152:G153"/>
    <mergeCell ref="H152:H153"/>
    <mergeCell ref="I152:I153"/>
    <mergeCell ref="J152:J153"/>
    <mergeCell ref="K152:K153"/>
    <mergeCell ref="M152:M153"/>
    <mergeCell ref="N152:N153"/>
    <mergeCell ref="O152:O153"/>
    <mergeCell ref="A150:A151"/>
    <mergeCell ref="B150:B151"/>
    <mergeCell ref="C150:C151"/>
    <mergeCell ref="D150:D151"/>
    <mergeCell ref="E150:E151"/>
    <mergeCell ref="F150:F151"/>
    <mergeCell ref="G150:G151"/>
    <mergeCell ref="H150:H151"/>
    <mergeCell ref="I150:I151"/>
    <mergeCell ref="B156:B157"/>
    <mergeCell ref="C156:C157"/>
    <mergeCell ref="D156:D157"/>
    <mergeCell ref="E156:E157"/>
    <mergeCell ref="F156:F157"/>
    <mergeCell ref="G156:G157"/>
    <mergeCell ref="H156:H157"/>
    <mergeCell ref="I156:I157"/>
    <mergeCell ref="M154:M155"/>
    <mergeCell ref="N154:N155"/>
    <mergeCell ref="O154:O155"/>
    <mergeCell ref="A154:A155"/>
    <mergeCell ref="B154:B155"/>
    <mergeCell ref="C154:C155"/>
    <mergeCell ref="F154:F155"/>
    <mergeCell ref="G154:G155"/>
    <mergeCell ref="H154:H155"/>
    <mergeCell ref="I154:I155"/>
    <mergeCell ref="J154:J155"/>
    <mergeCell ref="K154:K155"/>
    <mergeCell ref="A160:A162"/>
    <mergeCell ref="B160:B162"/>
    <mergeCell ref="C160:C162"/>
    <mergeCell ref="F160:F162"/>
    <mergeCell ref="G160:G162"/>
    <mergeCell ref="H160:H162"/>
    <mergeCell ref="I160:I162"/>
    <mergeCell ref="J160:J162"/>
    <mergeCell ref="K160:K162"/>
    <mergeCell ref="M160:M162"/>
    <mergeCell ref="N160:N162"/>
    <mergeCell ref="O160:O162"/>
    <mergeCell ref="D161:D162"/>
    <mergeCell ref="E161:E162"/>
    <mergeCell ref="J156:J157"/>
    <mergeCell ref="K156:K157"/>
    <mergeCell ref="M156:M157"/>
    <mergeCell ref="N156:N157"/>
    <mergeCell ref="O156:O157"/>
    <mergeCell ref="A158:A159"/>
    <mergeCell ref="B158:B159"/>
    <mergeCell ref="C158:C159"/>
    <mergeCell ref="F158:F159"/>
    <mergeCell ref="G158:G159"/>
    <mergeCell ref="H158:H159"/>
    <mergeCell ref="I158:I159"/>
    <mergeCell ref="J158:J159"/>
    <mergeCell ref="K158:K159"/>
    <mergeCell ref="M158:M159"/>
    <mergeCell ref="N158:N159"/>
    <mergeCell ref="O158:O159"/>
    <mergeCell ref="A156:A157"/>
    <mergeCell ref="M163:M164"/>
    <mergeCell ref="N163:N164"/>
    <mergeCell ref="O163:O164"/>
    <mergeCell ref="A165:A166"/>
    <mergeCell ref="B165:B166"/>
    <mergeCell ref="C165:C166"/>
    <mergeCell ref="F165:F166"/>
    <mergeCell ref="G165:G166"/>
    <mergeCell ref="H165:H166"/>
    <mergeCell ref="I165:I166"/>
    <mergeCell ref="J165:J166"/>
    <mergeCell ref="K165:K166"/>
    <mergeCell ref="M165:M166"/>
    <mergeCell ref="N165:N166"/>
    <mergeCell ref="O165:O166"/>
    <mergeCell ref="A163:A164"/>
    <mergeCell ref="B163:B164"/>
    <mergeCell ref="C163:C164"/>
    <mergeCell ref="F163:F164"/>
    <mergeCell ref="G163:G164"/>
    <mergeCell ref="H163:H164"/>
    <mergeCell ref="I163:I164"/>
    <mergeCell ref="J163:J164"/>
    <mergeCell ref="K163:K164"/>
    <mergeCell ref="M167:M168"/>
    <mergeCell ref="N167:N168"/>
    <mergeCell ref="O167:O168"/>
    <mergeCell ref="A169:A170"/>
    <mergeCell ref="B169:B170"/>
    <mergeCell ref="C169:C170"/>
    <mergeCell ref="F169:F170"/>
    <mergeCell ref="G169:G170"/>
    <mergeCell ref="H169:H170"/>
    <mergeCell ref="I169:I170"/>
    <mergeCell ref="J169:J170"/>
    <mergeCell ref="K169:K170"/>
    <mergeCell ref="M169:M170"/>
    <mergeCell ref="N169:N170"/>
    <mergeCell ref="O169:O170"/>
    <mergeCell ref="A167:A168"/>
    <mergeCell ref="B167:B168"/>
    <mergeCell ref="C167:C168"/>
    <mergeCell ref="F167:F168"/>
    <mergeCell ref="G167:G168"/>
    <mergeCell ref="H167:H168"/>
    <mergeCell ref="I167:I168"/>
    <mergeCell ref="J167:J168"/>
    <mergeCell ref="K167:K168"/>
    <mergeCell ref="A180:A181"/>
    <mergeCell ref="B180:B181"/>
    <mergeCell ref="C180:C181"/>
    <mergeCell ref="F180:F181"/>
    <mergeCell ref="G180:G181"/>
    <mergeCell ref="H180:H181"/>
    <mergeCell ref="I180:I181"/>
    <mergeCell ref="J180:J181"/>
    <mergeCell ref="K180:K181"/>
    <mergeCell ref="M172:M173"/>
    <mergeCell ref="N172:N173"/>
    <mergeCell ref="O172:O173"/>
    <mergeCell ref="A172:A173"/>
    <mergeCell ref="B172:B173"/>
    <mergeCell ref="C172:C173"/>
    <mergeCell ref="F172:F173"/>
    <mergeCell ref="G172:G173"/>
    <mergeCell ref="H172:H173"/>
    <mergeCell ref="I172:I173"/>
    <mergeCell ref="J172:J173"/>
    <mergeCell ref="K172:K173"/>
    <mergeCell ref="A186:A187"/>
    <mergeCell ref="B186:B187"/>
    <mergeCell ref="C186:C187"/>
    <mergeCell ref="F186:F187"/>
    <mergeCell ref="G186:G187"/>
    <mergeCell ref="H186:H187"/>
    <mergeCell ref="I186:I187"/>
    <mergeCell ref="J186:J187"/>
    <mergeCell ref="K186:K187"/>
    <mergeCell ref="M186:M187"/>
    <mergeCell ref="N186:N187"/>
    <mergeCell ref="O186:O187"/>
    <mergeCell ref="A183:A185"/>
    <mergeCell ref="B183:B185"/>
    <mergeCell ref="C183:C185"/>
    <mergeCell ref="F183:F185"/>
    <mergeCell ref="G183:G185"/>
    <mergeCell ref="H183:H185"/>
    <mergeCell ref="I183:I185"/>
    <mergeCell ref="J183:J185"/>
    <mergeCell ref="K183:K185"/>
    <mergeCell ref="M188:M189"/>
    <mergeCell ref="N188:N189"/>
    <mergeCell ref="O188:O189"/>
    <mergeCell ref="A191:A192"/>
    <mergeCell ref="B191:B192"/>
    <mergeCell ref="C191:C192"/>
    <mergeCell ref="F191:F192"/>
    <mergeCell ref="G191:G192"/>
    <mergeCell ref="H191:H192"/>
    <mergeCell ref="I191:I192"/>
    <mergeCell ref="J191:J192"/>
    <mergeCell ref="K191:K192"/>
    <mergeCell ref="A188:A189"/>
    <mergeCell ref="B188:B189"/>
    <mergeCell ref="C188:C189"/>
    <mergeCell ref="F188:F189"/>
    <mergeCell ref="G188:G189"/>
    <mergeCell ref="H188:H189"/>
    <mergeCell ref="I188:I189"/>
    <mergeCell ref="J188:J189"/>
    <mergeCell ref="K188:K189"/>
    <mergeCell ref="M257:M258"/>
    <mergeCell ref="N257:N258"/>
    <mergeCell ref="O257:O258"/>
    <mergeCell ref="A196:A198"/>
    <mergeCell ref="B196:B198"/>
    <mergeCell ref="C196:C198"/>
    <mergeCell ref="F196:F198"/>
    <mergeCell ref="G196:G198"/>
    <mergeCell ref="H196:H198"/>
    <mergeCell ref="I196:I198"/>
    <mergeCell ref="J196:J198"/>
    <mergeCell ref="K196:K198"/>
    <mergeCell ref="M196:M198"/>
    <mergeCell ref="N196:N198"/>
    <mergeCell ref="O196:O198"/>
    <mergeCell ref="A194:A195"/>
    <mergeCell ref="B194:B195"/>
    <mergeCell ref="C194:C195"/>
    <mergeCell ref="F194:F195"/>
    <mergeCell ref="G194:G195"/>
    <mergeCell ref="H194:H195"/>
    <mergeCell ref="I194:I195"/>
    <mergeCell ref="J194:J195"/>
    <mergeCell ref="K194:K195"/>
    <mergeCell ref="K202:K203"/>
    <mergeCell ref="M202:M203"/>
    <mergeCell ref="N202:N203"/>
    <mergeCell ref="O202:O203"/>
    <mergeCell ref="A247:A248"/>
    <mergeCell ref="B247:B248"/>
    <mergeCell ref="C247:C248"/>
    <mergeCell ref="F247:F248"/>
    <mergeCell ref="M245:M246"/>
    <mergeCell ref="N245:N246"/>
    <mergeCell ref="O245:O246"/>
    <mergeCell ref="A204:A205"/>
    <mergeCell ref="B204:B205"/>
    <mergeCell ref="C204:C205"/>
    <mergeCell ref="F204:F205"/>
    <mergeCell ref="G204:G205"/>
    <mergeCell ref="H204:H205"/>
    <mergeCell ref="I204:I205"/>
    <mergeCell ref="J204:J205"/>
    <mergeCell ref="K204:K205"/>
    <mergeCell ref="M204:M205"/>
    <mergeCell ref="N204:N205"/>
    <mergeCell ref="O204:O205"/>
    <mergeCell ref="K218:K219"/>
    <mergeCell ref="M218:M219"/>
    <mergeCell ref="N218:N219"/>
    <mergeCell ref="O218:O219"/>
    <mergeCell ref="A211:A212"/>
    <mergeCell ref="B211:B212"/>
    <mergeCell ref="C211:C212"/>
    <mergeCell ref="F211:F212"/>
    <mergeCell ref="G211:G212"/>
    <mergeCell ref="H211:H212"/>
    <mergeCell ref="I211:I212"/>
    <mergeCell ref="J211:J212"/>
    <mergeCell ref="K211:K212"/>
    <mergeCell ref="A206:A208"/>
    <mergeCell ref="B206:B208"/>
    <mergeCell ref="C206:C208"/>
    <mergeCell ref="F206:F208"/>
    <mergeCell ref="A199:A201"/>
    <mergeCell ref="B199:B201"/>
    <mergeCell ref="C199:C201"/>
    <mergeCell ref="F199:F201"/>
    <mergeCell ref="G199:G201"/>
    <mergeCell ref="H199:H201"/>
    <mergeCell ref="I199:I201"/>
    <mergeCell ref="J199:J201"/>
    <mergeCell ref="K199:K201"/>
    <mergeCell ref="M199:M201"/>
    <mergeCell ref="N199:N201"/>
    <mergeCell ref="O199:O201"/>
    <mergeCell ref="A202:A203"/>
    <mergeCell ref="B202:B203"/>
    <mergeCell ref="C202:C203"/>
    <mergeCell ref="F202:F203"/>
    <mergeCell ref="G202:G203"/>
    <mergeCell ref="H202:H203"/>
    <mergeCell ref="I202:I203"/>
    <mergeCell ref="J202:J203"/>
    <mergeCell ref="G206:G208"/>
    <mergeCell ref="H206:H208"/>
    <mergeCell ref="I206:I208"/>
    <mergeCell ref="J206:J208"/>
    <mergeCell ref="K206:K208"/>
    <mergeCell ref="A209:A210"/>
    <mergeCell ref="B209:B210"/>
    <mergeCell ref="C209:C210"/>
    <mergeCell ref="F209:F210"/>
    <mergeCell ref="G209:G210"/>
    <mergeCell ref="H209:H210"/>
    <mergeCell ref="I209:I210"/>
    <mergeCell ref="J209:J210"/>
    <mergeCell ref="K209:K210"/>
    <mergeCell ref="A221:A222"/>
    <mergeCell ref="B221:B222"/>
    <mergeCell ref="C221:C222"/>
    <mergeCell ref="F221:F222"/>
    <mergeCell ref="G221:G222"/>
    <mergeCell ref="H221:H222"/>
    <mergeCell ref="I221:I222"/>
    <mergeCell ref="J221:J222"/>
    <mergeCell ref="K221:K222"/>
    <mergeCell ref="M221:M222"/>
    <mergeCell ref="N221:N222"/>
    <mergeCell ref="O221:O222"/>
    <mergeCell ref="A215:A216"/>
    <mergeCell ref="B215:B216"/>
    <mergeCell ref="C215:C216"/>
    <mergeCell ref="F215:F216"/>
    <mergeCell ref="G215:G216"/>
    <mergeCell ref="H215:H216"/>
    <mergeCell ref="I215:I216"/>
    <mergeCell ref="J215:J216"/>
    <mergeCell ref="K215:K216"/>
    <mergeCell ref="M215:M216"/>
    <mergeCell ref="N215:N216"/>
    <mergeCell ref="O215:O216"/>
    <mergeCell ref="A218:A219"/>
    <mergeCell ref="B218:B219"/>
    <mergeCell ref="C218:C219"/>
    <mergeCell ref="F218:F219"/>
    <mergeCell ref="G218:G219"/>
    <mergeCell ref="H218:H219"/>
    <mergeCell ref="I218:I219"/>
    <mergeCell ref="J218:J219"/>
    <mergeCell ref="A223:A224"/>
    <mergeCell ref="B223:B224"/>
    <mergeCell ref="C223:C224"/>
    <mergeCell ref="F223:F224"/>
    <mergeCell ref="G223:G224"/>
    <mergeCell ref="H223:H224"/>
    <mergeCell ref="I223:I224"/>
    <mergeCell ref="J223:J224"/>
    <mergeCell ref="K223:K224"/>
    <mergeCell ref="M223:M224"/>
    <mergeCell ref="N223:N224"/>
    <mergeCell ref="O223:O224"/>
    <mergeCell ref="A225:A226"/>
    <mergeCell ref="B225:B226"/>
    <mergeCell ref="C225:C226"/>
    <mergeCell ref="F225:F226"/>
    <mergeCell ref="G225:G226"/>
    <mergeCell ref="H225:H226"/>
    <mergeCell ref="I225:I226"/>
    <mergeCell ref="J225:J226"/>
    <mergeCell ref="K225:K226"/>
    <mergeCell ref="M225:M226"/>
    <mergeCell ref="N225:N226"/>
    <mergeCell ref="O225:O226"/>
    <mergeCell ref="A229:A230"/>
    <mergeCell ref="B229:B230"/>
    <mergeCell ref="C229:C230"/>
    <mergeCell ref="F229:F230"/>
    <mergeCell ref="G229:G230"/>
    <mergeCell ref="H229:H230"/>
    <mergeCell ref="I229:I230"/>
    <mergeCell ref="J229:J230"/>
    <mergeCell ref="K229:K230"/>
    <mergeCell ref="M229:M230"/>
    <mergeCell ref="N229:N230"/>
    <mergeCell ref="O229:O230"/>
    <mergeCell ref="A231:A232"/>
    <mergeCell ref="B231:B232"/>
    <mergeCell ref="C231:C232"/>
    <mergeCell ref="F231:F232"/>
    <mergeCell ref="G231:G232"/>
    <mergeCell ref="H231:H232"/>
    <mergeCell ref="I231:I232"/>
    <mergeCell ref="J231:J232"/>
    <mergeCell ref="K231:K232"/>
    <mergeCell ref="M231:M232"/>
    <mergeCell ref="N231:N232"/>
    <mergeCell ref="O231:O232"/>
    <mergeCell ref="A238:A239"/>
    <mergeCell ref="B238:B239"/>
    <mergeCell ref="C238:C239"/>
    <mergeCell ref="F238:F239"/>
    <mergeCell ref="G238:G239"/>
    <mergeCell ref="H238:H239"/>
    <mergeCell ref="I238:I239"/>
    <mergeCell ref="J238:J239"/>
    <mergeCell ref="K238:K239"/>
    <mergeCell ref="M238:M239"/>
    <mergeCell ref="N238:N239"/>
    <mergeCell ref="O238:O239"/>
    <mergeCell ref="A234:A235"/>
    <mergeCell ref="B234:B235"/>
    <mergeCell ref="C234:C235"/>
    <mergeCell ref="F234:F235"/>
    <mergeCell ref="G234:G235"/>
    <mergeCell ref="H234:H235"/>
    <mergeCell ref="I234:I235"/>
    <mergeCell ref="J234:J235"/>
    <mergeCell ref="K234:K235"/>
    <mergeCell ref="M234:M235"/>
    <mergeCell ref="N234:N235"/>
    <mergeCell ref="O234:O235"/>
    <mergeCell ref="A240:A241"/>
    <mergeCell ref="B240:B241"/>
    <mergeCell ref="C240:C241"/>
    <mergeCell ref="F240:F241"/>
    <mergeCell ref="G240:G241"/>
    <mergeCell ref="H240:H241"/>
    <mergeCell ref="I240:I241"/>
    <mergeCell ref="J240:J241"/>
    <mergeCell ref="K240:K241"/>
    <mergeCell ref="M240:M241"/>
    <mergeCell ref="N240:N241"/>
    <mergeCell ref="O240:O241"/>
    <mergeCell ref="A242:A243"/>
    <mergeCell ref="B242:B243"/>
    <mergeCell ref="C242:C243"/>
    <mergeCell ref="F242:F243"/>
    <mergeCell ref="G242:G243"/>
    <mergeCell ref="H242:H243"/>
    <mergeCell ref="I242:I243"/>
    <mergeCell ref="J242:J243"/>
    <mergeCell ref="K242:K243"/>
    <mergeCell ref="M242:M243"/>
    <mergeCell ref="N242:N243"/>
    <mergeCell ref="O242:O243"/>
    <mergeCell ref="A257:A258"/>
    <mergeCell ref="B257:B258"/>
    <mergeCell ref="C257:C258"/>
    <mergeCell ref="F257:F258"/>
    <mergeCell ref="G257:G258"/>
    <mergeCell ref="H257:H258"/>
    <mergeCell ref="I257:I258"/>
    <mergeCell ref="J257:J258"/>
    <mergeCell ref="K257:K258"/>
    <mergeCell ref="A251:A252"/>
    <mergeCell ref="B251:B252"/>
    <mergeCell ref="C251:C252"/>
    <mergeCell ref="F251:F252"/>
    <mergeCell ref="G251:G252"/>
    <mergeCell ref="H251:H252"/>
    <mergeCell ref="I251:I252"/>
    <mergeCell ref="J251:J252"/>
    <mergeCell ref="K251:K252"/>
    <mergeCell ref="M251:M252"/>
    <mergeCell ref="N251:N252"/>
    <mergeCell ref="O251:O252"/>
    <mergeCell ref="A254:A255"/>
    <mergeCell ref="B254:B255"/>
    <mergeCell ref="C254:C255"/>
    <mergeCell ref="F254:F255"/>
    <mergeCell ref="G254:G255"/>
    <mergeCell ref="H254:H255"/>
    <mergeCell ref="I254:I255"/>
    <mergeCell ref="J254:J255"/>
    <mergeCell ref="K254:K255"/>
    <mergeCell ref="M254:M255"/>
    <mergeCell ref="N254:N255"/>
    <mergeCell ref="O254:O255"/>
    <mergeCell ref="A245:A246"/>
    <mergeCell ref="B245:B246"/>
    <mergeCell ref="C245:C246"/>
    <mergeCell ref="F245:F246"/>
    <mergeCell ref="G245:G246"/>
    <mergeCell ref="H245:H246"/>
    <mergeCell ref="I245:I246"/>
    <mergeCell ref="J245:J246"/>
    <mergeCell ref="K245:K246"/>
    <mergeCell ref="G247:G248"/>
    <mergeCell ref="H247:H248"/>
    <mergeCell ref="I247:I248"/>
    <mergeCell ref="J247:J248"/>
    <mergeCell ref="K247:K248"/>
    <mergeCell ref="M247:M248"/>
    <mergeCell ref="N247:N248"/>
    <mergeCell ref="O247:O248"/>
  </mergeCells>
  <phoneticPr fontId="5" type="noConversion"/>
  <printOptions horizontalCentered="1"/>
  <pageMargins left="0.39370078740157483" right="0.39370078740157483" top="0.39370078740157483" bottom="0.39370078740157483" header="0.31496062992125984" footer="0.31496062992125984"/>
  <pageSetup paperSize="7" scale="10" fitToHeight="6" orientation="landscape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461"/>
  <sheetViews>
    <sheetView zoomScale="80" zoomScaleNormal="80" workbookViewId="0">
      <pane xSplit="2" ySplit="2" topLeftCell="C390" activePane="bottomRight" state="frozenSplit"/>
      <selection activeCell="B2" sqref="B2:B7"/>
      <selection pane="topRight" activeCell="B2" sqref="B2:B7"/>
      <selection pane="bottomLeft" activeCell="B2" sqref="B2:B7"/>
      <selection pane="bottomRight" activeCell="B1" sqref="B1:B8"/>
    </sheetView>
  </sheetViews>
  <sheetFormatPr baseColWidth="10" defaultColWidth="11.42578125" defaultRowHeight="11.25"/>
  <cols>
    <col min="1" max="1" width="5.42578125" style="1" bestFit="1" customWidth="1"/>
    <col min="2" max="2" width="37.7109375" style="42" bestFit="1" customWidth="1"/>
    <col min="3" max="3" width="15" style="1" customWidth="1"/>
    <col min="4" max="4" width="28.28515625" style="40" customWidth="1"/>
    <col min="5" max="5" width="31.5703125" style="40" bestFit="1" customWidth="1"/>
    <col min="6" max="6" width="21.42578125" style="1" customWidth="1"/>
    <col min="7" max="7" width="16.140625" style="1" customWidth="1"/>
    <col min="8" max="8" width="18.7109375" style="4" customWidth="1"/>
    <col min="9" max="9" width="12.28515625" style="1" bestFit="1" customWidth="1"/>
    <col min="10" max="10" width="8.85546875" style="1" bestFit="1" customWidth="1"/>
    <col min="11" max="11" width="12" style="1" bestFit="1" customWidth="1"/>
    <col min="12" max="12" width="77.7109375" style="40" bestFit="1" customWidth="1"/>
    <col min="13" max="13" width="17.140625" style="3" bestFit="1" customWidth="1"/>
    <col min="14" max="14" width="12.140625" style="1" customWidth="1"/>
    <col min="15" max="15" width="13.42578125" style="2" bestFit="1" customWidth="1"/>
    <col min="16" max="16" width="16.85546875" style="42" customWidth="1"/>
    <col min="17" max="17" width="13.85546875" style="1" customWidth="1"/>
    <col min="18" max="18" width="15.140625" style="2" customWidth="1"/>
    <col min="19" max="19" width="32.42578125" style="40" customWidth="1"/>
    <col min="20" max="20" width="19.85546875" style="17" customWidth="1"/>
    <col min="21" max="21" width="16.28515625" style="17" customWidth="1"/>
    <col min="22" max="22" width="11.7109375" style="1" customWidth="1"/>
    <col min="23" max="24" width="16.42578125" style="1" customWidth="1"/>
    <col min="25" max="25" width="13.5703125" style="1" customWidth="1"/>
    <col min="26" max="26" width="11.28515625" style="1" customWidth="1"/>
    <col min="27" max="27" width="13.5703125" style="1" bestFit="1" customWidth="1"/>
    <col min="28" max="28" width="37.7109375" style="40" bestFit="1" customWidth="1"/>
    <col min="29" max="29" width="16.5703125" style="40" bestFit="1" customWidth="1"/>
    <col min="30" max="30" width="16.85546875" style="40" customWidth="1"/>
    <col min="31" max="31" width="16.42578125" style="1" customWidth="1"/>
    <col min="32" max="32" width="23.140625" style="17" customWidth="1"/>
    <col min="33" max="33" width="22.5703125" style="17" customWidth="1"/>
    <col min="34" max="35" width="17.42578125" style="17" customWidth="1"/>
    <col min="36" max="36" width="17.28515625" style="17" customWidth="1"/>
    <col min="37" max="37" width="16.85546875" style="17" customWidth="1"/>
    <col min="38" max="38" width="15.5703125" style="17" bestFit="1" customWidth="1"/>
    <col min="39" max="39" width="16.140625" style="17" bestFit="1" customWidth="1"/>
    <col min="40" max="40" width="11.42578125" style="17" bestFit="1" customWidth="1"/>
    <col min="41" max="41" width="18.140625" style="17" bestFit="1" customWidth="1"/>
    <col min="42" max="42" width="17.28515625" style="17" customWidth="1"/>
    <col min="43" max="43" width="14" style="18" bestFit="1" customWidth="1"/>
    <col min="44" max="44" width="91.85546875" style="40" customWidth="1"/>
    <col min="45" max="16384" width="11.42578125" style="1"/>
  </cols>
  <sheetData>
    <row r="1" spans="1:44" ht="36" customHeight="1">
      <c r="A1" s="304" t="s">
        <v>37</v>
      </c>
      <c r="B1" s="306" t="s">
        <v>38</v>
      </c>
      <c r="C1" s="304" t="s">
        <v>465</v>
      </c>
      <c r="D1" s="313"/>
      <c r="E1" s="313"/>
      <c r="F1" s="313"/>
      <c r="G1" s="313"/>
      <c r="H1" s="306"/>
      <c r="I1" s="308" t="s">
        <v>466</v>
      </c>
      <c r="J1" s="309"/>
      <c r="K1" s="309"/>
      <c r="L1" s="309"/>
      <c r="M1" s="310"/>
      <c r="N1" s="308" t="s">
        <v>467</v>
      </c>
      <c r="O1" s="309"/>
      <c r="P1" s="309"/>
      <c r="Q1" s="309"/>
      <c r="R1" s="309"/>
      <c r="S1" s="309"/>
      <c r="T1" s="309"/>
      <c r="U1" s="310"/>
      <c r="V1" s="304" t="s">
        <v>468</v>
      </c>
      <c r="W1" s="313"/>
      <c r="X1" s="313"/>
      <c r="Y1" s="313"/>
      <c r="Z1" s="306"/>
      <c r="AA1" s="308" t="s">
        <v>469</v>
      </c>
      <c r="AB1" s="309"/>
      <c r="AC1" s="314"/>
      <c r="AD1" s="314"/>
      <c r="AE1" s="310"/>
      <c r="AF1" s="304" t="s">
        <v>470</v>
      </c>
      <c r="AG1" s="313"/>
      <c r="AH1" s="313"/>
      <c r="AI1" s="313"/>
      <c r="AJ1" s="313"/>
      <c r="AK1" s="313"/>
      <c r="AL1" s="313"/>
      <c r="AM1" s="313"/>
      <c r="AN1" s="313"/>
      <c r="AO1" s="313"/>
      <c r="AP1" s="306"/>
      <c r="AQ1" s="311" t="s">
        <v>471</v>
      </c>
      <c r="AR1" s="306" t="s">
        <v>472</v>
      </c>
    </row>
    <row r="2" spans="1:44" ht="69.75" customHeight="1" thickBot="1">
      <c r="A2" s="305"/>
      <c r="B2" s="307"/>
      <c r="C2" s="75" t="s">
        <v>473</v>
      </c>
      <c r="D2" s="46" t="s">
        <v>39</v>
      </c>
      <c r="E2" s="46" t="s">
        <v>474</v>
      </c>
      <c r="F2" s="30" t="s">
        <v>475</v>
      </c>
      <c r="G2" s="46" t="s">
        <v>476</v>
      </c>
      <c r="H2" s="41" t="s">
        <v>477</v>
      </c>
      <c r="I2" s="50" t="s">
        <v>478</v>
      </c>
      <c r="J2" s="31" t="s">
        <v>479</v>
      </c>
      <c r="K2" s="31" t="s">
        <v>480</v>
      </c>
      <c r="L2" s="46" t="s">
        <v>481</v>
      </c>
      <c r="M2" s="51" t="s">
        <v>482</v>
      </c>
      <c r="N2" s="50" t="s">
        <v>478</v>
      </c>
      <c r="O2" s="32" t="s">
        <v>483</v>
      </c>
      <c r="P2" s="31" t="s">
        <v>484</v>
      </c>
      <c r="Q2" s="31" t="s">
        <v>485</v>
      </c>
      <c r="R2" s="32" t="s">
        <v>486</v>
      </c>
      <c r="S2" s="46" t="s">
        <v>39</v>
      </c>
      <c r="T2" s="46" t="s">
        <v>487</v>
      </c>
      <c r="U2" s="74" t="s">
        <v>488</v>
      </c>
      <c r="V2" s="50" t="s">
        <v>478</v>
      </c>
      <c r="W2" s="32" t="s">
        <v>489</v>
      </c>
      <c r="X2" s="31" t="s">
        <v>490</v>
      </c>
      <c r="Y2" s="31" t="s">
        <v>491</v>
      </c>
      <c r="Z2" s="52" t="s">
        <v>492</v>
      </c>
      <c r="AA2" s="75" t="s">
        <v>493</v>
      </c>
      <c r="AB2" s="46" t="s">
        <v>494</v>
      </c>
      <c r="AC2" s="111" t="s">
        <v>495</v>
      </c>
      <c r="AD2" s="111" t="s">
        <v>496</v>
      </c>
      <c r="AE2" s="74" t="s">
        <v>497</v>
      </c>
      <c r="AF2" s="76" t="s">
        <v>498</v>
      </c>
      <c r="AG2" s="77" t="s">
        <v>499</v>
      </c>
      <c r="AH2" s="77" t="s">
        <v>500</v>
      </c>
      <c r="AI2" s="77" t="s">
        <v>501</v>
      </c>
      <c r="AJ2" s="77" t="s">
        <v>502</v>
      </c>
      <c r="AK2" s="77" t="s">
        <v>503</v>
      </c>
      <c r="AL2" s="77" t="s">
        <v>504</v>
      </c>
      <c r="AM2" s="77" t="s">
        <v>505</v>
      </c>
      <c r="AN2" s="77" t="s">
        <v>506</v>
      </c>
      <c r="AO2" s="77" t="s">
        <v>507</v>
      </c>
      <c r="AP2" s="78" t="s">
        <v>508</v>
      </c>
      <c r="AQ2" s="312"/>
      <c r="AR2" s="307"/>
    </row>
    <row r="3" spans="1:44" ht="20.100000000000001" customHeight="1">
      <c r="A3" s="271">
        <v>1</v>
      </c>
      <c r="B3" s="273" t="str">
        <f>VLOOKUP($A3,Cierre!$A:$E,2,FALSE)</f>
        <v>BULLISH CONSTRUCCIONES E INGENIERÍA SAS</v>
      </c>
      <c r="C3" s="275"/>
      <c r="D3" s="277" t="str">
        <f>VLOOKUP($A3,Cierre!$A:$E,3,FALSE)</f>
        <v>FABIÁN ANDRÉS VALENCIA GIRALDO</v>
      </c>
      <c r="E3" s="279"/>
      <c r="F3" s="281"/>
      <c r="G3" s="281"/>
      <c r="H3" s="283"/>
      <c r="I3" s="275"/>
      <c r="J3" s="281"/>
      <c r="K3" s="281"/>
      <c r="L3" s="53" t="s">
        <v>509</v>
      </c>
      <c r="M3" s="54">
        <v>0.5</v>
      </c>
      <c r="N3" s="57"/>
      <c r="O3" s="60"/>
      <c r="P3" s="56"/>
      <c r="Q3" s="56"/>
      <c r="R3" s="60"/>
      <c r="S3" s="56"/>
      <c r="T3" s="63"/>
      <c r="U3" s="64"/>
      <c r="V3" s="57"/>
      <c r="W3" s="60"/>
      <c r="X3" s="59"/>
      <c r="Y3" s="59"/>
      <c r="Z3" s="61"/>
      <c r="AA3" s="275"/>
      <c r="AB3" s="285"/>
      <c r="AC3" s="287"/>
      <c r="AD3" s="288"/>
      <c r="AE3" s="290"/>
      <c r="AF3" s="80"/>
      <c r="AG3" s="118"/>
      <c r="AH3" s="118"/>
      <c r="AI3" s="118"/>
      <c r="AJ3" s="118"/>
      <c r="AK3" s="279"/>
      <c r="AL3" s="118"/>
      <c r="AM3" s="118"/>
      <c r="AN3" s="118"/>
      <c r="AO3" s="118"/>
      <c r="AP3" s="81"/>
      <c r="AQ3" s="267"/>
      <c r="AR3" s="269"/>
    </row>
    <row r="4" spans="1:44" ht="20.100000000000001" customHeight="1">
      <c r="A4" s="272"/>
      <c r="B4" s="274"/>
      <c r="C4" s="276"/>
      <c r="D4" s="278"/>
      <c r="E4" s="280"/>
      <c r="F4" s="282"/>
      <c r="G4" s="282"/>
      <c r="H4" s="284"/>
      <c r="I4" s="276"/>
      <c r="J4" s="282"/>
      <c r="K4" s="282"/>
      <c r="L4" s="53" t="s">
        <v>510</v>
      </c>
      <c r="M4" s="54">
        <v>0.5</v>
      </c>
      <c r="N4" s="57"/>
      <c r="O4" s="60"/>
      <c r="P4" s="56"/>
      <c r="Q4" s="56"/>
      <c r="R4" s="60"/>
      <c r="S4" s="56"/>
      <c r="T4" s="63"/>
      <c r="U4" s="64"/>
      <c r="V4" s="57"/>
      <c r="W4" s="60"/>
      <c r="X4" s="59"/>
      <c r="Y4" s="59"/>
      <c r="Z4" s="61"/>
      <c r="AA4" s="276"/>
      <c r="AB4" s="286"/>
      <c r="AC4" s="286"/>
      <c r="AD4" s="289"/>
      <c r="AE4" s="291"/>
      <c r="AF4" s="80"/>
      <c r="AG4" s="118"/>
      <c r="AH4" s="118"/>
      <c r="AI4" s="118"/>
      <c r="AJ4" s="118"/>
      <c r="AK4" s="280"/>
      <c r="AL4" s="118"/>
      <c r="AM4" s="118"/>
      <c r="AN4" s="118"/>
      <c r="AO4" s="118"/>
      <c r="AP4" s="81"/>
      <c r="AQ4" s="268"/>
      <c r="AR4" s="270"/>
    </row>
    <row r="5" spans="1:44" ht="20.100000000000001" customHeight="1">
      <c r="A5" s="271">
        <v>2</v>
      </c>
      <c r="B5" s="273" t="str">
        <f>VLOOKUP($A5,Cierre!$A:$E,2,FALSE)</f>
        <v>UNIÓN TEMPORAL MANIZALES 2021</v>
      </c>
      <c r="C5" s="275"/>
      <c r="D5" s="277" t="str">
        <f>VLOOKUP($A5,Cierre!$A:$E,3,FALSE)</f>
        <v>LEONARDO ANDRES TRIGOS IBAÑEZ</v>
      </c>
      <c r="E5" s="279"/>
      <c r="F5" s="281"/>
      <c r="G5" s="281"/>
      <c r="H5" s="283"/>
      <c r="I5" s="275"/>
      <c r="J5" s="281"/>
      <c r="K5" s="281"/>
      <c r="L5" s="53" t="s">
        <v>511</v>
      </c>
      <c r="M5" s="54">
        <v>0.89</v>
      </c>
      <c r="N5" s="57"/>
      <c r="O5" s="60"/>
      <c r="P5" s="56"/>
      <c r="Q5" s="56"/>
      <c r="R5" s="60"/>
      <c r="S5" s="56"/>
      <c r="T5" s="63"/>
      <c r="U5" s="64"/>
      <c r="V5" s="57"/>
      <c r="W5" s="60"/>
      <c r="X5" s="59"/>
      <c r="Y5" s="59"/>
      <c r="Z5" s="61"/>
      <c r="AA5" s="275"/>
      <c r="AB5" s="285"/>
      <c r="AC5" s="287"/>
      <c r="AD5" s="288"/>
      <c r="AE5" s="290"/>
      <c r="AF5" s="80"/>
      <c r="AG5" s="118"/>
      <c r="AH5" s="118"/>
      <c r="AI5" s="118"/>
      <c r="AJ5" s="118"/>
      <c r="AK5" s="279"/>
      <c r="AL5" s="118"/>
      <c r="AM5" s="118"/>
      <c r="AN5" s="118"/>
      <c r="AO5" s="118"/>
      <c r="AP5" s="81"/>
      <c r="AQ5" s="267"/>
      <c r="AR5" s="269"/>
    </row>
    <row r="6" spans="1:44" ht="20.100000000000001" customHeight="1">
      <c r="A6" s="272"/>
      <c r="B6" s="274"/>
      <c r="C6" s="276"/>
      <c r="D6" s="278"/>
      <c r="E6" s="280"/>
      <c r="F6" s="282"/>
      <c r="G6" s="282"/>
      <c r="H6" s="284"/>
      <c r="I6" s="276"/>
      <c r="J6" s="282"/>
      <c r="K6" s="282"/>
      <c r="L6" s="53" t="s">
        <v>512</v>
      </c>
      <c r="M6" s="54">
        <v>0.11</v>
      </c>
      <c r="N6" s="57"/>
      <c r="O6" s="60"/>
      <c r="P6" s="56"/>
      <c r="Q6" s="56"/>
      <c r="R6" s="60"/>
      <c r="S6" s="56"/>
      <c r="T6" s="63"/>
      <c r="U6" s="64"/>
      <c r="V6" s="57"/>
      <c r="W6" s="60"/>
      <c r="X6" s="59"/>
      <c r="Y6" s="59"/>
      <c r="Z6" s="61"/>
      <c r="AA6" s="276"/>
      <c r="AB6" s="286"/>
      <c r="AC6" s="286"/>
      <c r="AD6" s="289"/>
      <c r="AE6" s="291"/>
      <c r="AF6" s="80"/>
      <c r="AG6" s="118"/>
      <c r="AH6" s="118"/>
      <c r="AI6" s="118"/>
      <c r="AJ6" s="118"/>
      <c r="AK6" s="280"/>
      <c r="AL6" s="118"/>
      <c r="AM6" s="118"/>
      <c r="AN6" s="118"/>
      <c r="AO6" s="118"/>
      <c r="AP6" s="81"/>
      <c r="AQ6" s="268"/>
      <c r="AR6" s="270"/>
    </row>
    <row r="7" spans="1:44" ht="20.100000000000001" customHeight="1">
      <c r="A7" s="271">
        <v>3</v>
      </c>
      <c r="B7" s="273" t="str">
        <f>VLOOKUP($A7,Cierre!$A:$E,2,FALSE)</f>
        <v>CONSORCIO IP MANIZALES</v>
      </c>
      <c r="C7" s="275"/>
      <c r="D7" s="277" t="str">
        <f>VLOOKUP($A7,Cierre!$A:$E,3,FALSE)</f>
        <v>LUIS FERNANDO LEGUIZAMO</v>
      </c>
      <c r="E7" s="279"/>
      <c r="F7" s="281"/>
      <c r="G7" s="281"/>
      <c r="H7" s="283"/>
      <c r="I7" s="275"/>
      <c r="J7" s="281"/>
      <c r="K7" s="281"/>
      <c r="L7" s="53" t="s">
        <v>513</v>
      </c>
      <c r="M7" s="54">
        <v>0.5</v>
      </c>
      <c r="N7" s="57"/>
      <c r="O7" s="60"/>
      <c r="P7" s="56"/>
      <c r="Q7" s="56"/>
      <c r="R7" s="60"/>
      <c r="S7" s="56"/>
      <c r="T7" s="63"/>
      <c r="U7" s="64"/>
      <c r="V7" s="57"/>
      <c r="W7" s="60"/>
      <c r="X7" s="59"/>
      <c r="Y7" s="59"/>
      <c r="Z7" s="61"/>
      <c r="AA7" s="275"/>
      <c r="AB7" s="285"/>
      <c r="AC7" s="287"/>
      <c r="AD7" s="288"/>
      <c r="AE7" s="290"/>
      <c r="AF7" s="80"/>
      <c r="AG7" s="118"/>
      <c r="AH7" s="118"/>
      <c r="AI7" s="118"/>
      <c r="AJ7" s="118"/>
      <c r="AK7" s="279"/>
      <c r="AL7" s="118"/>
      <c r="AM7" s="118"/>
      <c r="AN7" s="118"/>
      <c r="AO7" s="118"/>
      <c r="AP7" s="81"/>
      <c r="AQ7" s="267"/>
      <c r="AR7" s="269"/>
    </row>
    <row r="8" spans="1:44" ht="20.100000000000001" customHeight="1">
      <c r="A8" s="272"/>
      <c r="B8" s="274"/>
      <c r="C8" s="276"/>
      <c r="D8" s="278"/>
      <c r="E8" s="280"/>
      <c r="F8" s="282"/>
      <c r="G8" s="282"/>
      <c r="H8" s="284"/>
      <c r="I8" s="276"/>
      <c r="J8" s="282"/>
      <c r="K8" s="282"/>
      <c r="L8" s="53" t="s">
        <v>514</v>
      </c>
      <c r="M8" s="54">
        <v>0.5</v>
      </c>
      <c r="N8" s="57"/>
      <c r="O8" s="60"/>
      <c r="P8" s="56"/>
      <c r="Q8" s="56"/>
      <c r="R8" s="60"/>
      <c r="S8" s="56"/>
      <c r="T8" s="63"/>
      <c r="U8" s="64"/>
      <c r="V8" s="57"/>
      <c r="W8" s="60"/>
      <c r="X8" s="59"/>
      <c r="Y8" s="59"/>
      <c r="Z8" s="61"/>
      <c r="AA8" s="276"/>
      <c r="AB8" s="286"/>
      <c r="AC8" s="286"/>
      <c r="AD8" s="289"/>
      <c r="AE8" s="291"/>
      <c r="AF8" s="80"/>
      <c r="AG8" s="118"/>
      <c r="AH8" s="118"/>
      <c r="AI8" s="118"/>
      <c r="AJ8" s="118"/>
      <c r="AK8" s="280"/>
      <c r="AL8" s="118"/>
      <c r="AM8" s="118"/>
      <c r="AN8" s="118"/>
      <c r="AO8" s="118"/>
      <c r="AP8" s="81"/>
      <c r="AQ8" s="268"/>
      <c r="AR8" s="270"/>
    </row>
    <row r="9" spans="1:44" ht="20.100000000000001" customHeight="1">
      <c r="A9" s="271">
        <v>4</v>
      </c>
      <c r="B9" s="273" t="str">
        <f>VLOOKUP($A9,Cierre!$A:$E,2,FALSE)</f>
        <v>UT MANIZALES 2021</v>
      </c>
      <c r="C9" s="275"/>
      <c r="D9" s="277" t="str">
        <f>VLOOKUP($A9,Cierre!$A:$E,3,FALSE)</f>
        <v>CARLOS HUMBERTO MANTILLA MONTAÑEZ</v>
      </c>
      <c r="E9" s="279"/>
      <c r="F9" s="281"/>
      <c r="G9" s="281"/>
      <c r="H9" s="283"/>
      <c r="I9" s="275"/>
      <c r="J9" s="281"/>
      <c r="K9" s="281"/>
      <c r="L9" s="53" t="s">
        <v>515</v>
      </c>
      <c r="M9" s="54">
        <v>0.5</v>
      </c>
      <c r="N9" s="57"/>
      <c r="O9" s="60"/>
      <c r="P9" s="56"/>
      <c r="Q9" s="56"/>
      <c r="R9" s="60"/>
      <c r="S9" s="56"/>
      <c r="T9" s="63"/>
      <c r="U9" s="64"/>
      <c r="V9" s="57"/>
      <c r="W9" s="60"/>
      <c r="X9" s="59"/>
      <c r="Y9" s="59"/>
      <c r="Z9" s="61"/>
      <c r="AA9" s="275"/>
      <c r="AB9" s="285"/>
      <c r="AC9" s="287"/>
      <c r="AD9" s="288"/>
      <c r="AE9" s="290"/>
      <c r="AF9" s="80"/>
      <c r="AG9" s="118"/>
      <c r="AH9" s="118"/>
      <c r="AI9" s="118"/>
      <c r="AJ9" s="118"/>
      <c r="AK9" s="279"/>
      <c r="AL9" s="118"/>
      <c r="AM9" s="118"/>
      <c r="AN9" s="118"/>
      <c r="AO9" s="118"/>
      <c r="AP9" s="81"/>
      <c r="AQ9" s="267"/>
      <c r="AR9" s="269"/>
    </row>
    <row r="10" spans="1:44" ht="20.100000000000001" customHeight="1">
      <c r="A10" s="272"/>
      <c r="B10" s="274"/>
      <c r="C10" s="276"/>
      <c r="D10" s="278"/>
      <c r="E10" s="280"/>
      <c r="F10" s="282"/>
      <c r="G10" s="282"/>
      <c r="H10" s="284"/>
      <c r="I10" s="276"/>
      <c r="J10" s="282"/>
      <c r="K10" s="282"/>
      <c r="L10" s="53" t="s">
        <v>516</v>
      </c>
      <c r="M10" s="54">
        <v>0.5</v>
      </c>
      <c r="N10" s="57"/>
      <c r="O10" s="60"/>
      <c r="P10" s="56"/>
      <c r="Q10" s="56"/>
      <c r="R10" s="60"/>
      <c r="S10" s="56"/>
      <c r="T10" s="63"/>
      <c r="U10" s="64"/>
      <c r="V10" s="57"/>
      <c r="W10" s="60"/>
      <c r="X10" s="59"/>
      <c r="Y10" s="59"/>
      <c r="Z10" s="61"/>
      <c r="AA10" s="276"/>
      <c r="AB10" s="286"/>
      <c r="AC10" s="286"/>
      <c r="AD10" s="289"/>
      <c r="AE10" s="291"/>
      <c r="AF10" s="80"/>
      <c r="AG10" s="118"/>
      <c r="AH10" s="118"/>
      <c r="AI10" s="118"/>
      <c r="AJ10" s="118"/>
      <c r="AK10" s="280"/>
      <c r="AL10" s="118"/>
      <c r="AM10" s="118"/>
      <c r="AN10" s="118"/>
      <c r="AO10" s="118"/>
      <c r="AP10" s="81"/>
      <c r="AQ10" s="268"/>
      <c r="AR10" s="270"/>
    </row>
    <row r="11" spans="1:44" ht="20.100000000000001" customHeight="1">
      <c r="A11" s="271">
        <v>5</v>
      </c>
      <c r="B11" s="273" t="str">
        <f>VLOOKUP($A11,Cierre!$A:$E,2,FALSE)</f>
        <v>INGENIERIA VOLQUETAS Y CONSTRUCCIONES - INGEVOLCO SAS</v>
      </c>
      <c r="C11" s="275"/>
      <c r="D11" s="277" t="str">
        <f>VLOOKUP($A11,Cierre!$A:$E,3,FALSE)</f>
        <v>JUAN FELIPE DELGADO VALBUENA</v>
      </c>
      <c r="E11" s="279"/>
      <c r="F11" s="281"/>
      <c r="G11" s="281"/>
      <c r="H11" s="283"/>
      <c r="I11" s="275"/>
      <c r="J11" s="281"/>
      <c r="K11" s="281"/>
      <c r="L11" s="53" t="s">
        <v>517</v>
      </c>
      <c r="M11" s="54">
        <v>0.99</v>
      </c>
      <c r="N11" s="57"/>
      <c r="O11" s="60"/>
      <c r="P11" s="56"/>
      <c r="Q11" s="56"/>
      <c r="R11" s="60"/>
      <c r="S11" s="56"/>
      <c r="T11" s="63"/>
      <c r="U11" s="64"/>
      <c r="V11" s="57"/>
      <c r="W11" s="60"/>
      <c r="X11" s="59"/>
      <c r="Y11" s="59"/>
      <c r="Z11" s="61"/>
      <c r="AA11" s="275"/>
      <c r="AB11" s="285"/>
      <c r="AC11" s="287"/>
      <c r="AD11" s="288"/>
      <c r="AE11" s="290"/>
      <c r="AF11" s="80"/>
      <c r="AG11" s="118"/>
      <c r="AH11" s="118"/>
      <c r="AI11" s="118"/>
      <c r="AJ11" s="118"/>
      <c r="AK11" s="279"/>
      <c r="AL11" s="118"/>
      <c r="AM11" s="118"/>
      <c r="AN11" s="118"/>
      <c r="AO11" s="118"/>
      <c r="AP11" s="81"/>
      <c r="AQ11" s="267"/>
      <c r="AR11" s="269"/>
    </row>
    <row r="12" spans="1:44" ht="20.100000000000001" customHeight="1">
      <c r="A12" s="272"/>
      <c r="B12" s="274"/>
      <c r="C12" s="276"/>
      <c r="D12" s="278"/>
      <c r="E12" s="280"/>
      <c r="F12" s="282"/>
      <c r="G12" s="282"/>
      <c r="H12" s="284"/>
      <c r="I12" s="276"/>
      <c r="J12" s="282"/>
      <c r="K12" s="282"/>
      <c r="L12" s="53" t="s">
        <v>518</v>
      </c>
      <c r="M12" s="54">
        <v>0.01</v>
      </c>
      <c r="N12" s="57"/>
      <c r="O12" s="60"/>
      <c r="P12" s="56"/>
      <c r="Q12" s="56"/>
      <c r="R12" s="60"/>
      <c r="S12" s="56"/>
      <c r="T12" s="63"/>
      <c r="U12" s="64"/>
      <c r="V12" s="57"/>
      <c r="W12" s="60"/>
      <c r="X12" s="59"/>
      <c r="Y12" s="59"/>
      <c r="Z12" s="61"/>
      <c r="AA12" s="276"/>
      <c r="AB12" s="286"/>
      <c r="AC12" s="286"/>
      <c r="AD12" s="289"/>
      <c r="AE12" s="291"/>
      <c r="AF12" s="80"/>
      <c r="AG12" s="118"/>
      <c r="AH12" s="118"/>
      <c r="AI12" s="118"/>
      <c r="AJ12" s="118"/>
      <c r="AK12" s="280"/>
      <c r="AL12" s="118"/>
      <c r="AM12" s="118"/>
      <c r="AN12" s="118"/>
      <c r="AO12" s="118"/>
      <c r="AP12" s="81"/>
      <c r="AQ12" s="268"/>
      <c r="AR12" s="270"/>
    </row>
    <row r="13" spans="1:44" ht="39.950000000000003" customHeight="1">
      <c r="A13" s="47">
        <v>6</v>
      </c>
      <c r="B13" s="49" t="str">
        <f>VLOOKUP($A13,Cierre!$A:$E,2,FALSE)</f>
        <v>CESAR AUGUSTO GIRALDO ATEHORTUA</v>
      </c>
      <c r="C13" s="57"/>
      <c r="D13" s="45" t="str">
        <f>VLOOKUP($A13,Cierre!$A:$E,3,FALSE)</f>
        <v>CESAR AUGUSTO GIRALDO ATEHORTUA</v>
      </c>
      <c r="E13" s="71"/>
      <c r="F13" s="56"/>
      <c r="G13" s="56"/>
      <c r="H13" s="62"/>
      <c r="I13" s="57"/>
      <c r="J13" s="56"/>
      <c r="K13" s="56"/>
      <c r="L13" s="53"/>
      <c r="M13" s="54">
        <v>1</v>
      </c>
      <c r="N13" s="57"/>
      <c r="O13" s="60"/>
      <c r="P13" s="56"/>
      <c r="Q13" s="56"/>
      <c r="R13" s="60"/>
      <c r="S13" s="56"/>
      <c r="T13" s="63"/>
      <c r="U13" s="64"/>
      <c r="V13" s="57"/>
      <c r="W13" s="60"/>
      <c r="X13" s="59"/>
      <c r="Y13" s="59"/>
      <c r="Z13" s="61"/>
      <c r="AA13" s="57"/>
      <c r="AB13" s="119"/>
      <c r="AC13" s="120"/>
      <c r="AD13" s="123"/>
      <c r="AE13" s="79"/>
      <c r="AF13" s="80"/>
      <c r="AG13" s="118"/>
      <c r="AH13" s="118"/>
      <c r="AI13" s="118"/>
      <c r="AJ13" s="118"/>
      <c r="AK13" s="118"/>
      <c r="AL13" s="118"/>
      <c r="AM13" s="118"/>
      <c r="AN13" s="118"/>
      <c r="AO13" s="118"/>
      <c r="AP13" s="81"/>
      <c r="AQ13" s="121"/>
      <c r="AR13" s="58"/>
    </row>
    <row r="14" spans="1:44" ht="20.100000000000001" customHeight="1">
      <c r="A14" s="271">
        <v>7</v>
      </c>
      <c r="B14" s="273" t="str">
        <f>VLOOKUP($A14,Cierre!$A:$E,2,FALSE)</f>
        <v>CONSORCIO LM MANIZALES</v>
      </c>
      <c r="C14" s="275"/>
      <c r="D14" s="277" t="str">
        <f>VLOOKUP($A14,Cierre!$A:$E,3,FALSE)</f>
        <v>OSCAR JAVIER MARTINEZ GIL</v>
      </c>
      <c r="E14" s="279"/>
      <c r="F14" s="281"/>
      <c r="G14" s="281"/>
      <c r="H14" s="283"/>
      <c r="I14" s="275"/>
      <c r="J14" s="281"/>
      <c r="K14" s="281"/>
      <c r="L14" s="53" t="s">
        <v>519</v>
      </c>
      <c r="M14" s="54">
        <v>0.5</v>
      </c>
      <c r="N14" s="57"/>
      <c r="O14" s="60"/>
      <c r="P14" s="56"/>
      <c r="Q14" s="56"/>
      <c r="R14" s="60"/>
      <c r="S14" s="56"/>
      <c r="T14" s="63"/>
      <c r="U14" s="64"/>
      <c r="V14" s="57"/>
      <c r="W14" s="60"/>
      <c r="X14" s="59"/>
      <c r="Y14" s="59"/>
      <c r="Z14" s="61"/>
      <c r="AA14" s="275"/>
      <c r="AB14" s="285"/>
      <c r="AC14" s="287"/>
      <c r="AD14" s="288"/>
      <c r="AE14" s="290"/>
      <c r="AF14" s="80"/>
      <c r="AG14" s="118"/>
      <c r="AH14" s="118"/>
      <c r="AI14" s="118"/>
      <c r="AJ14" s="118"/>
      <c r="AK14" s="279"/>
      <c r="AL14" s="118"/>
      <c r="AM14" s="118"/>
      <c r="AN14" s="118"/>
      <c r="AO14" s="118"/>
      <c r="AP14" s="81"/>
      <c r="AQ14" s="267"/>
      <c r="AR14" s="269"/>
    </row>
    <row r="15" spans="1:44" ht="20.100000000000001" customHeight="1">
      <c r="A15" s="272"/>
      <c r="B15" s="274"/>
      <c r="C15" s="276"/>
      <c r="D15" s="278"/>
      <c r="E15" s="280"/>
      <c r="F15" s="282"/>
      <c r="G15" s="282"/>
      <c r="H15" s="284"/>
      <c r="I15" s="276"/>
      <c r="J15" s="282"/>
      <c r="K15" s="282"/>
      <c r="L15" s="53" t="s">
        <v>520</v>
      </c>
      <c r="M15" s="54">
        <v>0.5</v>
      </c>
      <c r="N15" s="57"/>
      <c r="O15" s="60"/>
      <c r="P15" s="56"/>
      <c r="Q15" s="56"/>
      <c r="R15" s="60"/>
      <c r="S15" s="56"/>
      <c r="T15" s="63"/>
      <c r="U15" s="64"/>
      <c r="V15" s="57"/>
      <c r="W15" s="60"/>
      <c r="X15" s="59"/>
      <c r="Y15" s="59"/>
      <c r="Z15" s="61"/>
      <c r="AA15" s="276"/>
      <c r="AB15" s="286"/>
      <c r="AC15" s="286"/>
      <c r="AD15" s="289"/>
      <c r="AE15" s="291"/>
      <c r="AF15" s="80"/>
      <c r="AG15" s="118"/>
      <c r="AH15" s="118"/>
      <c r="AI15" s="118"/>
      <c r="AJ15" s="118"/>
      <c r="AK15" s="280"/>
      <c r="AL15" s="118"/>
      <c r="AM15" s="118"/>
      <c r="AN15" s="118"/>
      <c r="AO15" s="118"/>
      <c r="AP15" s="81"/>
      <c r="AQ15" s="268"/>
      <c r="AR15" s="270"/>
    </row>
    <row r="16" spans="1:44" ht="20.100000000000001" customHeight="1">
      <c r="A16" s="271">
        <v>8</v>
      </c>
      <c r="B16" s="273" t="str">
        <f>VLOOKUP($A16,Cierre!$A:$E,2,FALSE)</f>
        <v>SYC – S.A.S.</v>
      </c>
      <c r="C16" s="275"/>
      <c r="D16" s="277" t="str">
        <f>VLOOKUP($A16,Cierre!$A:$E,3,FALSE)</f>
        <v>JORGE ALIRIO SILVA LÓPEZ</v>
      </c>
      <c r="E16" s="279"/>
      <c r="F16" s="281"/>
      <c r="G16" s="281"/>
      <c r="H16" s="283"/>
      <c r="I16" s="275"/>
      <c r="J16" s="281"/>
      <c r="K16" s="281"/>
      <c r="L16" s="53" t="s">
        <v>521</v>
      </c>
      <c r="M16" s="54">
        <v>0.5</v>
      </c>
      <c r="N16" s="57"/>
      <c r="O16" s="60"/>
      <c r="P16" s="56"/>
      <c r="Q16" s="56"/>
      <c r="R16" s="60"/>
      <c r="S16" s="56"/>
      <c r="T16" s="63"/>
      <c r="U16" s="64"/>
      <c r="V16" s="57"/>
      <c r="W16" s="60"/>
      <c r="X16" s="59"/>
      <c r="Y16" s="59"/>
      <c r="Z16" s="61"/>
      <c r="AA16" s="275"/>
      <c r="AB16" s="285"/>
      <c r="AC16" s="287"/>
      <c r="AD16" s="288"/>
      <c r="AE16" s="290"/>
      <c r="AF16" s="80"/>
      <c r="AG16" s="118"/>
      <c r="AH16" s="118"/>
      <c r="AI16" s="118"/>
      <c r="AJ16" s="118"/>
      <c r="AK16" s="279"/>
      <c r="AL16" s="118"/>
      <c r="AM16" s="118"/>
      <c r="AN16" s="118"/>
      <c r="AO16" s="118"/>
      <c r="AP16" s="81"/>
      <c r="AQ16" s="267"/>
      <c r="AR16" s="269"/>
    </row>
    <row r="17" spans="1:44" ht="20.100000000000001" customHeight="1">
      <c r="A17" s="272"/>
      <c r="B17" s="274"/>
      <c r="C17" s="276"/>
      <c r="D17" s="278"/>
      <c r="E17" s="280"/>
      <c r="F17" s="282"/>
      <c r="G17" s="282"/>
      <c r="H17" s="284"/>
      <c r="I17" s="276"/>
      <c r="J17" s="282"/>
      <c r="K17" s="282"/>
      <c r="L17" s="53" t="s">
        <v>522</v>
      </c>
      <c r="M17" s="54">
        <v>0.5</v>
      </c>
      <c r="N17" s="57"/>
      <c r="O17" s="60"/>
      <c r="P17" s="56"/>
      <c r="Q17" s="56"/>
      <c r="R17" s="60"/>
      <c r="S17" s="56"/>
      <c r="T17" s="63"/>
      <c r="U17" s="64"/>
      <c r="V17" s="57"/>
      <c r="W17" s="60"/>
      <c r="X17" s="59"/>
      <c r="Y17" s="59"/>
      <c r="Z17" s="61"/>
      <c r="AA17" s="276"/>
      <c r="AB17" s="286"/>
      <c r="AC17" s="286"/>
      <c r="AD17" s="289"/>
      <c r="AE17" s="291"/>
      <c r="AF17" s="80"/>
      <c r="AG17" s="118"/>
      <c r="AH17" s="118"/>
      <c r="AI17" s="118"/>
      <c r="AJ17" s="118"/>
      <c r="AK17" s="280"/>
      <c r="AL17" s="118"/>
      <c r="AM17" s="118"/>
      <c r="AN17" s="118"/>
      <c r="AO17" s="118"/>
      <c r="AP17" s="81"/>
      <c r="AQ17" s="268"/>
      <c r="AR17" s="270"/>
    </row>
    <row r="18" spans="1:44" ht="39.950000000000003" customHeight="1">
      <c r="A18" s="47">
        <v>9</v>
      </c>
      <c r="B18" s="49" t="str">
        <f>VLOOKUP($A18,Cierre!$A:$E,2,FALSE)</f>
        <v>CONCRE ACERO SAS</v>
      </c>
      <c r="C18" s="57"/>
      <c r="D18" s="45" t="str">
        <f>VLOOKUP($A18,Cierre!$A:$E,3,FALSE)</f>
        <v>JUAN MANUEL FRANCO YEPES</v>
      </c>
      <c r="E18" s="71"/>
      <c r="F18" s="56"/>
      <c r="G18" s="56"/>
      <c r="H18" s="62"/>
      <c r="I18" s="57"/>
      <c r="J18" s="56"/>
      <c r="K18" s="56"/>
      <c r="L18" s="53"/>
      <c r="M18" s="54">
        <v>1</v>
      </c>
      <c r="N18" s="57"/>
      <c r="O18" s="60"/>
      <c r="P18" s="56"/>
      <c r="Q18" s="56"/>
      <c r="R18" s="60"/>
      <c r="S18" s="56"/>
      <c r="T18" s="63"/>
      <c r="U18" s="64"/>
      <c r="V18" s="57"/>
      <c r="W18" s="60"/>
      <c r="X18" s="59"/>
      <c r="Y18" s="59"/>
      <c r="Z18" s="61"/>
      <c r="AA18" s="57"/>
      <c r="AB18" s="119"/>
      <c r="AC18" s="120"/>
      <c r="AD18" s="123"/>
      <c r="AE18" s="79"/>
      <c r="AF18" s="80"/>
      <c r="AG18" s="118"/>
      <c r="AH18" s="118"/>
      <c r="AI18" s="118"/>
      <c r="AJ18" s="118"/>
      <c r="AK18" s="118"/>
      <c r="AL18" s="118"/>
      <c r="AM18" s="118"/>
      <c r="AN18" s="118"/>
      <c r="AO18" s="118"/>
      <c r="AP18" s="81"/>
      <c r="AQ18" s="121"/>
      <c r="AR18" s="58"/>
    </row>
    <row r="19" spans="1:44" ht="20.100000000000001" customHeight="1">
      <c r="A19" s="271">
        <v>10</v>
      </c>
      <c r="B19" s="273" t="str">
        <f>VLOOKUP($A19,Cierre!$A:$E,2,FALSE)</f>
        <v>JAIME ALBERTO OSORIO</v>
      </c>
      <c r="C19" s="275"/>
      <c r="D19" s="277" t="str">
        <f>VLOOKUP($A19,Cierre!$A:$E,3,FALSE)</f>
        <v>JAIME ALBERTO OSORIO GIL</v>
      </c>
      <c r="E19" s="279"/>
      <c r="F19" s="281"/>
      <c r="G19" s="281"/>
      <c r="H19" s="283"/>
      <c r="I19" s="275"/>
      <c r="J19" s="281"/>
      <c r="K19" s="281"/>
      <c r="L19" s="53" t="s">
        <v>523</v>
      </c>
      <c r="M19" s="54">
        <v>0.5</v>
      </c>
      <c r="N19" s="57"/>
      <c r="O19" s="60"/>
      <c r="P19" s="56"/>
      <c r="Q19" s="56"/>
      <c r="R19" s="60"/>
      <c r="S19" s="56"/>
      <c r="T19" s="63"/>
      <c r="U19" s="64"/>
      <c r="V19" s="57"/>
      <c r="W19" s="60"/>
      <c r="X19" s="59"/>
      <c r="Y19" s="59"/>
      <c r="Z19" s="61"/>
      <c r="AA19" s="275"/>
      <c r="AB19" s="285"/>
      <c r="AC19" s="287"/>
      <c r="AD19" s="288"/>
      <c r="AE19" s="290"/>
      <c r="AF19" s="80"/>
      <c r="AG19" s="118"/>
      <c r="AH19" s="118"/>
      <c r="AI19" s="118"/>
      <c r="AJ19" s="118"/>
      <c r="AK19" s="279"/>
      <c r="AL19" s="118"/>
      <c r="AM19" s="118"/>
      <c r="AN19" s="118"/>
      <c r="AO19" s="118"/>
      <c r="AP19" s="81"/>
      <c r="AQ19" s="267"/>
      <c r="AR19" s="269"/>
    </row>
    <row r="20" spans="1:44" ht="20.100000000000001" customHeight="1">
      <c r="A20" s="272"/>
      <c r="B20" s="274"/>
      <c r="C20" s="276"/>
      <c r="D20" s="278"/>
      <c r="E20" s="280"/>
      <c r="F20" s="282"/>
      <c r="G20" s="282"/>
      <c r="H20" s="284"/>
      <c r="I20" s="276"/>
      <c r="J20" s="282"/>
      <c r="K20" s="282"/>
      <c r="L20" s="53" t="s">
        <v>524</v>
      </c>
      <c r="M20" s="54">
        <v>0.5</v>
      </c>
      <c r="N20" s="57"/>
      <c r="O20" s="60"/>
      <c r="P20" s="56"/>
      <c r="Q20" s="56"/>
      <c r="R20" s="60"/>
      <c r="S20" s="56"/>
      <c r="T20" s="63"/>
      <c r="U20" s="64"/>
      <c r="V20" s="57"/>
      <c r="W20" s="60"/>
      <c r="X20" s="59"/>
      <c r="Y20" s="59"/>
      <c r="Z20" s="61"/>
      <c r="AA20" s="276"/>
      <c r="AB20" s="286"/>
      <c r="AC20" s="286"/>
      <c r="AD20" s="289"/>
      <c r="AE20" s="291"/>
      <c r="AF20" s="80"/>
      <c r="AG20" s="118"/>
      <c r="AH20" s="118"/>
      <c r="AI20" s="118"/>
      <c r="AJ20" s="118"/>
      <c r="AK20" s="280"/>
      <c r="AL20" s="118"/>
      <c r="AM20" s="118"/>
      <c r="AN20" s="118"/>
      <c r="AO20" s="118"/>
      <c r="AP20" s="81"/>
      <c r="AQ20" s="268"/>
      <c r="AR20" s="270"/>
    </row>
    <row r="21" spans="1:44" ht="39.950000000000003" customHeight="1">
      <c r="A21" s="47">
        <v>11</v>
      </c>
      <c r="B21" s="49" t="str">
        <f>VLOOKUP($A21,Cierre!$A:$E,2,FALSE)</f>
        <v>SOCOCIL S.A.S.</v>
      </c>
      <c r="C21" s="57"/>
      <c r="D21" s="45" t="str">
        <f>VLOOKUP($A21,Cierre!$A:$E,3,FALSE)</f>
        <v>ANDRÉS FELIPE RAVE ARANGO</v>
      </c>
      <c r="E21" s="71"/>
      <c r="F21" s="56"/>
      <c r="G21" s="56"/>
      <c r="H21" s="62"/>
      <c r="I21" s="57"/>
      <c r="J21" s="56"/>
      <c r="K21" s="56"/>
      <c r="L21" s="53"/>
      <c r="M21" s="54">
        <v>1</v>
      </c>
      <c r="N21" s="57"/>
      <c r="O21" s="60"/>
      <c r="P21" s="56"/>
      <c r="Q21" s="56"/>
      <c r="R21" s="60"/>
      <c r="S21" s="56"/>
      <c r="T21" s="63"/>
      <c r="U21" s="64"/>
      <c r="V21" s="57"/>
      <c r="W21" s="60"/>
      <c r="X21" s="59"/>
      <c r="Y21" s="59"/>
      <c r="Z21" s="61"/>
      <c r="AA21" s="57"/>
      <c r="AB21" s="119"/>
      <c r="AC21" s="120"/>
      <c r="AD21" s="123"/>
      <c r="AE21" s="79"/>
      <c r="AF21" s="80"/>
      <c r="AG21" s="118"/>
      <c r="AH21" s="118"/>
      <c r="AI21" s="118"/>
      <c r="AJ21" s="118"/>
      <c r="AK21" s="118"/>
      <c r="AL21" s="118"/>
      <c r="AM21" s="118"/>
      <c r="AN21" s="118"/>
      <c r="AO21" s="118"/>
      <c r="AP21" s="81"/>
      <c r="AQ21" s="121"/>
      <c r="AR21" s="58"/>
    </row>
    <row r="22" spans="1:44" ht="20.100000000000001" customHeight="1">
      <c r="A22" s="271">
        <v>12</v>
      </c>
      <c r="B22" s="273" t="str">
        <f>VLOOKUP($A22,Cierre!$A:$E,2,FALSE)</f>
        <v>MONTAJES DE MARCA S.A.</v>
      </c>
      <c r="C22" s="275"/>
      <c r="D22" s="277" t="str">
        <f>VLOOKUP($A22,Cierre!$A:$E,3,FALSE)</f>
        <v>MIGUEL ANGEL RUIZ CANO</v>
      </c>
      <c r="E22" s="279"/>
      <c r="F22" s="281"/>
      <c r="G22" s="281"/>
      <c r="H22" s="283"/>
      <c r="I22" s="275"/>
      <c r="J22" s="281"/>
      <c r="K22" s="281"/>
      <c r="L22" s="53" t="s">
        <v>525</v>
      </c>
      <c r="M22" s="54">
        <v>0.8</v>
      </c>
      <c r="N22" s="57"/>
      <c r="O22" s="60"/>
      <c r="P22" s="56"/>
      <c r="Q22" s="56"/>
      <c r="R22" s="60"/>
      <c r="S22" s="56"/>
      <c r="T22" s="63"/>
      <c r="U22" s="64"/>
      <c r="V22" s="57"/>
      <c r="W22" s="60"/>
      <c r="X22" s="59"/>
      <c r="Y22" s="59"/>
      <c r="Z22" s="61"/>
      <c r="AA22" s="275"/>
      <c r="AB22" s="285"/>
      <c r="AC22" s="287"/>
      <c r="AD22" s="288"/>
      <c r="AE22" s="290"/>
      <c r="AF22" s="80"/>
      <c r="AG22" s="118"/>
      <c r="AH22" s="118"/>
      <c r="AI22" s="118"/>
      <c r="AJ22" s="118"/>
      <c r="AK22" s="279"/>
      <c r="AL22" s="118"/>
      <c r="AM22" s="118"/>
      <c r="AN22" s="118"/>
      <c r="AO22" s="118"/>
      <c r="AP22" s="81"/>
      <c r="AQ22" s="267"/>
      <c r="AR22" s="269"/>
    </row>
    <row r="23" spans="1:44" ht="20.100000000000001" customHeight="1">
      <c r="A23" s="272"/>
      <c r="B23" s="274"/>
      <c r="C23" s="276"/>
      <c r="D23" s="278"/>
      <c r="E23" s="280"/>
      <c r="F23" s="282"/>
      <c r="G23" s="282"/>
      <c r="H23" s="284"/>
      <c r="I23" s="276"/>
      <c r="J23" s="282"/>
      <c r="K23" s="282"/>
      <c r="L23" s="53" t="s">
        <v>526</v>
      </c>
      <c r="M23" s="54">
        <v>0.2</v>
      </c>
      <c r="N23" s="57"/>
      <c r="O23" s="60"/>
      <c r="P23" s="56"/>
      <c r="Q23" s="56"/>
      <c r="R23" s="60"/>
      <c r="S23" s="56"/>
      <c r="T23" s="63"/>
      <c r="U23" s="64"/>
      <c r="V23" s="57"/>
      <c r="W23" s="60"/>
      <c r="X23" s="59"/>
      <c r="Y23" s="59"/>
      <c r="Z23" s="61"/>
      <c r="AA23" s="276"/>
      <c r="AB23" s="286"/>
      <c r="AC23" s="286"/>
      <c r="AD23" s="289"/>
      <c r="AE23" s="291"/>
      <c r="AF23" s="80"/>
      <c r="AG23" s="118"/>
      <c r="AH23" s="118"/>
      <c r="AI23" s="118"/>
      <c r="AJ23" s="118"/>
      <c r="AK23" s="280"/>
      <c r="AL23" s="118"/>
      <c r="AM23" s="118"/>
      <c r="AN23" s="118"/>
      <c r="AO23" s="118"/>
      <c r="AP23" s="81"/>
      <c r="AQ23" s="268"/>
      <c r="AR23" s="270"/>
    </row>
    <row r="24" spans="1:44" ht="20.100000000000001" customHeight="1">
      <c r="A24" s="271">
        <v>13</v>
      </c>
      <c r="B24" s="273" t="str">
        <f>VLOOKUP($A24,Cierre!$A:$E,2,FALSE)</f>
        <v>CONSORCIO ARES</v>
      </c>
      <c r="C24" s="275"/>
      <c r="D24" s="277" t="str">
        <f>VLOOKUP($A24,Cierre!$A:$E,3,FALSE)</f>
        <v>ANGEL OSWALDO ZAPATA CARDENAS</v>
      </c>
      <c r="E24" s="279"/>
      <c r="F24" s="281"/>
      <c r="G24" s="281"/>
      <c r="H24" s="283"/>
      <c r="I24" s="275"/>
      <c r="J24" s="281"/>
      <c r="K24" s="281"/>
      <c r="L24" s="53" t="s">
        <v>527</v>
      </c>
      <c r="M24" s="54">
        <v>0.3</v>
      </c>
      <c r="N24" s="57"/>
      <c r="O24" s="60"/>
      <c r="P24" s="56"/>
      <c r="Q24" s="56"/>
      <c r="R24" s="60"/>
      <c r="S24" s="56"/>
      <c r="T24" s="63"/>
      <c r="U24" s="64"/>
      <c r="V24" s="57"/>
      <c r="W24" s="60"/>
      <c r="X24" s="59"/>
      <c r="Y24" s="59"/>
      <c r="Z24" s="61"/>
      <c r="AA24" s="275"/>
      <c r="AB24" s="285"/>
      <c r="AC24" s="287"/>
      <c r="AD24" s="288"/>
      <c r="AE24" s="290"/>
      <c r="AF24" s="80"/>
      <c r="AG24" s="118"/>
      <c r="AH24" s="118"/>
      <c r="AI24" s="118"/>
      <c r="AJ24" s="118"/>
      <c r="AK24" s="279"/>
      <c r="AL24" s="118"/>
      <c r="AM24" s="118"/>
      <c r="AN24" s="118"/>
      <c r="AO24" s="118"/>
      <c r="AP24" s="81"/>
      <c r="AQ24" s="267"/>
      <c r="AR24" s="269"/>
    </row>
    <row r="25" spans="1:44" ht="20.100000000000001" customHeight="1">
      <c r="A25" s="294"/>
      <c r="B25" s="295"/>
      <c r="C25" s="296"/>
      <c r="D25" s="297"/>
      <c r="E25" s="298"/>
      <c r="F25" s="299"/>
      <c r="G25" s="299"/>
      <c r="H25" s="300"/>
      <c r="I25" s="296"/>
      <c r="J25" s="299"/>
      <c r="K25" s="299"/>
      <c r="L25" s="53" t="s">
        <v>528</v>
      </c>
      <c r="M25" s="54">
        <v>0.35</v>
      </c>
      <c r="N25" s="57"/>
      <c r="O25" s="60"/>
      <c r="P25" s="56"/>
      <c r="Q25" s="56"/>
      <c r="R25" s="60"/>
      <c r="S25" s="56"/>
      <c r="T25" s="63"/>
      <c r="U25" s="64"/>
      <c r="V25" s="57"/>
      <c r="W25" s="60"/>
      <c r="X25" s="59"/>
      <c r="Y25" s="59"/>
      <c r="Z25" s="61"/>
      <c r="AA25" s="296"/>
      <c r="AB25" s="301"/>
      <c r="AC25" s="301"/>
      <c r="AD25" s="302"/>
      <c r="AE25" s="303"/>
      <c r="AF25" s="80"/>
      <c r="AG25" s="118"/>
      <c r="AH25" s="118"/>
      <c r="AI25" s="118"/>
      <c r="AJ25" s="118"/>
      <c r="AK25" s="298"/>
      <c r="AL25" s="118"/>
      <c r="AM25" s="118"/>
      <c r="AN25" s="118"/>
      <c r="AO25" s="118"/>
      <c r="AP25" s="81"/>
      <c r="AQ25" s="292"/>
      <c r="AR25" s="293"/>
    </row>
    <row r="26" spans="1:44" ht="20.100000000000001" customHeight="1">
      <c r="A26" s="272"/>
      <c r="B26" s="274"/>
      <c r="C26" s="276"/>
      <c r="D26" s="278"/>
      <c r="E26" s="280"/>
      <c r="F26" s="282"/>
      <c r="G26" s="282"/>
      <c r="H26" s="284"/>
      <c r="I26" s="276"/>
      <c r="J26" s="282"/>
      <c r="K26" s="282"/>
      <c r="L26" s="53" t="s">
        <v>529</v>
      </c>
      <c r="M26" s="54">
        <v>0.35</v>
      </c>
      <c r="N26" s="57"/>
      <c r="O26" s="60"/>
      <c r="P26" s="56"/>
      <c r="Q26" s="56"/>
      <c r="R26" s="60"/>
      <c r="S26" s="56"/>
      <c r="T26" s="63"/>
      <c r="U26" s="64"/>
      <c r="V26" s="57"/>
      <c r="W26" s="60"/>
      <c r="X26" s="59"/>
      <c r="Y26" s="59"/>
      <c r="Z26" s="61"/>
      <c r="AA26" s="276"/>
      <c r="AB26" s="286"/>
      <c r="AC26" s="286"/>
      <c r="AD26" s="289"/>
      <c r="AE26" s="291"/>
      <c r="AF26" s="80"/>
      <c r="AG26" s="118"/>
      <c r="AH26" s="118"/>
      <c r="AI26" s="118"/>
      <c r="AJ26" s="118"/>
      <c r="AK26" s="280"/>
      <c r="AL26" s="118"/>
      <c r="AM26" s="118"/>
      <c r="AN26" s="118"/>
      <c r="AO26" s="118"/>
      <c r="AP26" s="81"/>
      <c r="AQ26" s="268"/>
      <c r="AR26" s="270"/>
    </row>
    <row r="27" spans="1:44" ht="39.950000000000003" customHeight="1">
      <c r="A27" s="47">
        <v>14</v>
      </c>
      <c r="B27" s="49" t="str">
        <f>VLOOKUP($A27,Cierre!$A:$E,2,FALSE)</f>
        <v>CONSORCIO COING</v>
      </c>
      <c r="C27" s="57"/>
      <c r="D27" s="45" t="str">
        <f>VLOOKUP($A27,Cierre!$A:$E,3,FALSE)</f>
        <v>JONNY ALEXANDER HERNÁNDEZ RODRÍGUEZ</v>
      </c>
      <c r="E27" s="71"/>
      <c r="F27" s="56"/>
      <c r="G27" s="56"/>
      <c r="H27" s="62"/>
      <c r="I27" s="57"/>
      <c r="J27" s="56"/>
      <c r="K27" s="56"/>
      <c r="L27" s="53"/>
      <c r="M27" s="54">
        <v>1</v>
      </c>
      <c r="N27" s="57"/>
      <c r="O27" s="60"/>
      <c r="P27" s="56"/>
      <c r="Q27" s="56"/>
      <c r="R27" s="60"/>
      <c r="S27" s="56"/>
      <c r="T27" s="63"/>
      <c r="U27" s="64"/>
      <c r="V27" s="57"/>
      <c r="W27" s="60"/>
      <c r="X27" s="59"/>
      <c r="Y27" s="59"/>
      <c r="Z27" s="61"/>
      <c r="AA27" s="57"/>
      <c r="AB27" s="119"/>
      <c r="AC27" s="120"/>
      <c r="AD27" s="123"/>
      <c r="AE27" s="79"/>
      <c r="AF27" s="80"/>
      <c r="AG27" s="118"/>
      <c r="AH27" s="118"/>
      <c r="AI27" s="118"/>
      <c r="AJ27" s="118"/>
      <c r="AK27" s="118"/>
      <c r="AL27" s="118"/>
      <c r="AM27" s="118"/>
      <c r="AN27" s="118"/>
      <c r="AO27" s="118"/>
      <c r="AP27" s="81"/>
      <c r="AQ27" s="121"/>
      <c r="AR27" s="58"/>
    </row>
    <row r="28" spans="1:44" ht="20.100000000000001" customHeight="1">
      <c r="A28" s="271">
        <v>15</v>
      </c>
      <c r="B28" s="273" t="str">
        <f>VLOOKUP($A28,Cierre!$A:$E,2,FALSE)</f>
        <v>DIEGO LEON MARTINEZ GOMEZ</v>
      </c>
      <c r="C28" s="275"/>
      <c r="D28" s="277" t="str">
        <f>VLOOKUP($A28,Cierre!$A:$E,3,FALSE)</f>
        <v>DIEGO LEON MARTINEZ GOMEZ</v>
      </c>
      <c r="E28" s="279"/>
      <c r="F28" s="281"/>
      <c r="G28" s="281"/>
      <c r="H28" s="283"/>
      <c r="I28" s="275"/>
      <c r="J28" s="281"/>
      <c r="K28" s="281"/>
      <c r="L28" s="53" t="s">
        <v>530</v>
      </c>
      <c r="M28" s="54">
        <v>0.4</v>
      </c>
      <c r="N28" s="57"/>
      <c r="O28" s="60"/>
      <c r="P28" s="56"/>
      <c r="Q28" s="56"/>
      <c r="R28" s="60"/>
      <c r="S28" s="56"/>
      <c r="T28" s="63"/>
      <c r="U28" s="64"/>
      <c r="V28" s="57"/>
      <c r="W28" s="60"/>
      <c r="X28" s="59"/>
      <c r="Y28" s="59"/>
      <c r="Z28" s="61"/>
      <c r="AA28" s="275"/>
      <c r="AB28" s="285"/>
      <c r="AC28" s="287"/>
      <c r="AD28" s="288"/>
      <c r="AE28" s="290"/>
      <c r="AF28" s="80"/>
      <c r="AG28" s="118"/>
      <c r="AH28" s="118"/>
      <c r="AI28" s="118"/>
      <c r="AJ28" s="118"/>
      <c r="AK28" s="279"/>
      <c r="AL28" s="118"/>
      <c r="AM28" s="118"/>
      <c r="AN28" s="118"/>
      <c r="AO28" s="118"/>
      <c r="AP28" s="81"/>
      <c r="AQ28" s="267"/>
      <c r="AR28" s="269"/>
    </row>
    <row r="29" spans="1:44" ht="20.100000000000001" customHeight="1">
      <c r="A29" s="272"/>
      <c r="B29" s="274"/>
      <c r="C29" s="276"/>
      <c r="D29" s="278"/>
      <c r="E29" s="280"/>
      <c r="F29" s="282"/>
      <c r="G29" s="282"/>
      <c r="H29" s="284"/>
      <c r="I29" s="276"/>
      <c r="J29" s="282"/>
      <c r="K29" s="282"/>
      <c r="L29" s="53" t="s">
        <v>531</v>
      </c>
      <c r="M29" s="54">
        <v>0.6</v>
      </c>
      <c r="N29" s="57"/>
      <c r="O29" s="60"/>
      <c r="P29" s="56"/>
      <c r="Q29" s="56"/>
      <c r="R29" s="60"/>
      <c r="S29" s="56"/>
      <c r="T29" s="63"/>
      <c r="U29" s="64"/>
      <c r="V29" s="57"/>
      <c r="W29" s="60"/>
      <c r="X29" s="59"/>
      <c r="Y29" s="59"/>
      <c r="Z29" s="61"/>
      <c r="AA29" s="276"/>
      <c r="AB29" s="286"/>
      <c r="AC29" s="286"/>
      <c r="AD29" s="289"/>
      <c r="AE29" s="291"/>
      <c r="AF29" s="80"/>
      <c r="AG29" s="118"/>
      <c r="AH29" s="118"/>
      <c r="AI29" s="118"/>
      <c r="AJ29" s="118"/>
      <c r="AK29" s="280"/>
      <c r="AL29" s="118"/>
      <c r="AM29" s="118"/>
      <c r="AN29" s="118"/>
      <c r="AO29" s="118"/>
      <c r="AP29" s="81"/>
      <c r="AQ29" s="268"/>
      <c r="AR29" s="270"/>
    </row>
    <row r="30" spans="1:44" ht="20.100000000000001" customHeight="1">
      <c r="A30" s="271">
        <v>16</v>
      </c>
      <c r="B30" s="273" t="str">
        <f>VLOOKUP($A30,Cierre!$A:$E,2,FALSE)</f>
        <v>CONSTRUCTORA POLIOBRAS</v>
      </c>
      <c r="C30" s="275"/>
      <c r="D30" s="277" t="str">
        <f>VLOOKUP($A30,Cierre!$A:$E,3,FALSE)</f>
        <v>AUGUSTO MORENO MURCIA</v>
      </c>
      <c r="E30" s="279"/>
      <c r="F30" s="281"/>
      <c r="G30" s="281"/>
      <c r="H30" s="283"/>
      <c r="I30" s="275"/>
      <c r="J30" s="281"/>
      <c r="K30" s="281"/>
      <c r="L30" s="53" t="s">
        <v>532</v>
      </c>
      <c r="M30" s="54">
        <v>0.3</v>
      </c>
      <c r="N30" s="57"/>
      <c r="O30" s="60"/>
      <c r="P30" s="56"/>
      <c r="Q30" s="56"/>
      <c r="R30" s="60"/>
      <c r="S30" s="56"/>
      <c r="T30" s="63"/>
      <c r="U30" s="64"/>
      <c r="V30" s="57"/>
      <c r="W30" s="60"/>
      <c r="X30" s="59"/>
      <c r="Y30" s="59"/>
      <c r="Z30" s="61"/>
      <c r="AA30" s="275"/>
      <c r="AB30" s="285"/>
      <c r="AC30" s="287"/>
      <c r="AD30" s="288"/>
      <c r="AE30" s="290"/>
      <c r="AF30" s="80"/>
      <c r="AG30" s="118"/>
      <c r="AH30" s="118"/>
      <c r="AI30" s="118"/>
      <c r="AJ30" s="118"/>
      <c r="AK30" s="279"/>
      <c r="AL30" s="118"/>
      <c r="AM30" s="118"/>
      <c r="AN30" s="118"/>
      <c r="AO30" s="118"/>
      <c r="AP30" s="81"/>
      <c r="AQ30" s="267"/>
      <c r="AR30" s="269"/>
    </row>
    <row r="31" spans="1:44" ht="20.100000000000001" customHeight="1">
      <c r="A31" s="272"/>
      <c r="B31" s="274"/>
      <c r="C31" s="276"/>
      <c r="D31" s="278"/>
      <c r="E31" s="280"/>
      <c r="F31" s="282"/>
      <c r="G31" s="282"/>
      <c r="H31" s="284"/>
      <c r="I31" s="276"/>
      <c r="J31" s="282"/>
      <c r="K31" s="282"/>
      <c r="L31" s="53" t="s">
        <v>533</v>
      </c>
      <c r="M31" s="54">
        <v>0.7</v>
      </c>
      <c r="N31" s="57"/>
      <c r="O31" s="60"/>
      <c r="P31" s="56"/>
      <c r="Q31" s="56"/>
      <c r="R31" s="60"/>
      <c r="S31" s="56"/>
      <c r="T31" s="63"/>
      <c r="U31" s="64"/>
      <c r="V31" s="57"/>
      <c r="W31" s="60"/>
      <c r="X31" s="59"/>
      <c r="Y31" s="59"/>
      <c r="Z31" s="61"/>
      <c r="AA31" s="276"/>
      <c r="AB31" s="286"/>
      <c r="AC31" s="286"/>
      <c r="AD31" s="289"/>
      <c r="AE31" s="291"/>
      <c r="AF31" s="80"/>
      <c r="AG31" s="118"/>
      <c r="AH31" s="118"/>
      <c r="AI31" s="118"/>
      <c r="AJ31" s="118"/>
      <c r="AK31" s="280"/>
      <c r="AL31" s="118"/>
      <c r="AM31" s="118"/>
      <c r="AN31" s="118"/>
      <c r="AO31" s="118"/>
      <c r="AP31" s="81"/>
      <c r="AQ31" s="268"/>
      <c r="AR31" s="270"/>
    </row>
    <row r="32" spans="1:44" ht="39.950000000000003" customHeight="1">
      <c r="A32" s="47">
        <v>17</v>
      </c>
      <c r="B32" s="49" t="str">
        <f>VLOOKUP($A32,Cierre!$A:$E,2,FALSE)</f>
        <v>CONSORCIO VN</v>
      </c>
      <c r="C32" s="57"/>
      <c r="D32" s="45" t="str">
        <f>VLOOKUP($A32,Cierre!$A:$E,3,FALSE)</f>
        <v>RUBEN ANTONO NARANJO BONILLA</v>
      </c>
      <c r="E32" s="71"/>
      <c r="F32" s="56"/>
      <c r="G32" s="56"/>
      <c r="H32" s="62"/>
      <c r="I32" s="57"/>
      <c r="J32" s="56"/>
      <c r="K32" s="56"/>
      <c r="L32" s="53"/>
      <c r="M32" s="54">
        <v>1</v>
      </c>
      <c r="N32" s="57"/>
      <c r="O32" s="60"/>
      <c r="P32" s="56"/>
      <c r="Q32" s="56"/>
      <c r="R32" s="60"/>
      <c r="S32" s="56"/>
      <c r="T32" s="63"/>
      <c r="U32" s="64"/>
      <c r="V32" s="57"/>
      <c r="W32" s="60"/>
      <c r="X32" s="59"/>
      <c r="Y32" s="59"/>
      <c r="Z32" s="61"/>
      <c r="AA32" s="57"/>
      <c r="AB32" s="119"/>
      <c r="AC32" s="120"/>
      <c r="AD32" s="123"/>
      <c r="AE32" s="79"/>
      <c r="AF32" s="80"/>
      <c r="AG32" s="118"/>
      <c r="AH32" s="118"/>
      <c r="AI32" s="118"/>
      <c r="AJ32" s="118"/>
      <c r="AK32" s="118"/>
      <c r="AL32" s="118"/>
      <c r="AM32" s="118"/>
      <c r="AN32" s="118"/>
      <c r="AO32" s="118"/>
      <c r="AP32" s="81"/>
      <c r="AQ32" s="121"/>
      <c r="AR32" s="58"/>
    </row>
    <row r="33" spans="1:44" ht="20.100000000000001" customHeight="1">
      <c r="A33" s="271">
        <v>18</v>
      </c>
      <c r="B33" s="273" t="str">
        <f>VLOOKUP($A33,Cierre!$A:$E,2,FALSE)</f>
        <v>CONSORCIO OMEGA</v>
      </c>
      <c r="C33" s="275"/>
      <c r="D33" s="277" t="str">
        <f>VLOOKUP($A33,Cierre!$A:$E,3,FALSE)</f>
        <v>JUAN CARLOS DE LOS RIOS PINEDA</v>
      </c>
      <c r="E33" s="279"/>
      <c r="F33" s="281"/>
      <c r="G33" s="281"/>
      <c r="H33" s="283"/>
      <c r="I33" s="275"/>
      <c r="J33" s="281"/>
      <c r="K33" s="281"/>
      <c r="L33" s="53" t="s">
        <v>534</v>
      </c>
      <c r="M33" s="54">
        <v>0.1</v>
      </c>
      <c r="N33" s="57"/>
      <c r="O33" s="60"/>
      <c r="P33" s="56"/>
      <c r="Q33" s="56"/>
      <c r="R33" s="60"/>
      <c r="S33" s="56"/>
      <c r="T33" s="63"/>
      <c r="U33" s="64"/>
      <c r="V33" s="57"/>
      <c r="W33" s="60"/>
      <c r="X33" s="59"/>
      <c r="Y33" s="59"/>
      <c r="Z33" s="61"/>
      <c r="AA33" s="275"/>
      <c r="AB33" s="285"/>
      <c r="AC33" s="287"/>
      <c r="AD33" s="288"/>
      <c r="AE33" s="290"/>
      <c r="AF33" s="80"/>
      <c r="AG33" s="118"/>
      <c r="AH33" s="118"/>
      <c r="AI33" s="118"/>
      <c r="AJ33" s="118"/>
      <c r="AK33" s="279"/>
      <c r="AL33" s="118"/>
      <c r="AM33" s="118"/>
      <c r="AN33" s="118"/>
      <c r="AO33" s="118"/>
      <c r="AP33" s="81"/>
      <c r="AQ33" s="267"/>
      <c r="AR33" s="269"/>
    </row>
    <row r="34" spans="1:44" ht="20.100000000000001" customHeight="1">
      <c r="A34" s="294"/>
      <c r="B34" s="295"/>
      <c r="C34" s="296"/>
      <c r="D34" s="297"/>
      <c r="E34" s="298"/>
      <c r="F34" s="299"/>
      <c r="G34" s="299"/>
      <c r="H34" s="300"/>
      <c r="I34" s="296"/>
      <c r="J34" s="299"/>
      <c r="K34" s="299"/>
      <c r="L34" s="53" t="s">
        <v>535</v>
      </c>
      <c r="M34" s="54">
        <v>0.45</v>
      </c>
      <c r="N34" s="57"/>
      <c r="O34" s="60"/>
      <c r="P34" s="56"/>
      <c r="Q34" s="56"/>
      <c r="R34" s="60"/>
      <c r="S34" s="56"/>
      <c r="T34" s="63"/>
      <c r="U34" s="64"/>
      <c r="V34" s="57"/>
      <c r="W34" s="60"/>
      <c r="X34" s="59"/>
      <c r="Y34" s="59"/>
      <c r="Z34" s="61"/>
      <c r="AA34" s="296"/>
      <c r="AB34" s="301"/>
      <c r="AC34" s="301"/>
      <c r="AD34" s="302"/>
      <c r="AE34" s="303"/>
      <c r="AF34" s="80"/>
      <c r="AG34" s="118"/>
      <c r="AH34" s="118"/>
      <c r="AI34" s="118"/>
      <c r="AJ34" s="118"/>
      <c r="AK34" s="298"/>
      <c r="AL34" s="118"/>
      <c r="AM34" s="118"/>
      <c r="AN34" s="118"/>
      <c r="AO34" s="118"/>
      <c r="AP34" s="81"/>
      <c r="AQ34" s="292"/>
      <c r="AR34" s="293"/>
    </row>
    <row r="35" spans="1:44" ht="20.100000000000001" customHeight="1">
      <c r="A35" s="272"/>
      <c r="B35" s="274"/>
      <c r="C35" s="276"/>
      <c r="D35" s="278"/>
      <c r="E35" s="280"/>
      <c r="F35" s="282"/>
      <c r="G35" s="282"/>
      <c r="H35" s="284"/>
      <c r="I35" s="276"/>
      <c r="J35" s="282"/>
      <c r="K35" s="282"/>
      <c r="L35" s="53" t="s">
        <v>536</v>
      </c>
      <c r="M35" s="54">
        <v>0.45</v>
      </c>
      <c r="N35" s="57"/>
      <c r="O35" s="60"/>
      <c r="P35" s="56"/>
      <c r="Q35" s="56"/>
      <c r="R35" s="60"/>
      <c r="S35" s="56"/>
      <c r="T35" s="63"/>
      <c r="U35" s="64"/>
      <c r="V35" s="57"/>
      <c r="W35" s="60"/>
      <c r="X35" s="59"/>
      <c r="Y35" s="59"/>
      <c r="Z35" s="61"/>
      <c r="AA35" s="276"/>
      <c r="AB35" s="286"/>
      <c r="AC35" s="286"/>
      <c r="AD35" s="289"/>
      <c r="AE35" s="291"/>
      <c r="AF35" s="80"/>
      <c r="AG35" s="118"/>
      <c r="AH35" s="118"/>
      <c r="AI35" s="118"/>
      <c r="AJ35" s="118"/>
      <c r="AK35" s="280"/>
      <c r="AL35" s="118"/>
      <c r="AM35" s="118"/>
      <c r="AN35" s="118"/>
      <c r="AO35" s="118"/>
      <c r="AP35" s="81"/>
      <c r="AQ35" s="268"/>
      <c r="AR35" s="270"/>
    </row>
    <row r="36" spans="1:44" ht="19.5" customHeight="1">
      <c r="A36" s="271">
        <v>19</v>
      </c>
      <c r="B36" s="273" t="str">
        <f>VLOOKUP($A36,Cierre!$A:$E,2,FALSE)</f>
        <v>ALVARO AGUIRRE MARIN</v>
      </c>
      <c r="C36" s="275"/>
      <c r="D36" s="277" t="str">
        <f>VLOOKUP($A36,Cierre!$A:$E,3,FALSE)</f>
        <v>ALVARO AGUIRRE MARIN</v>
      </c>
      <c r="E36" s="279"/>
      <c r="F36" s="281"/>
      <c r="G36" s="281"/>
      <c r="H36" s="283"/>
      <c r="I36" s="275"/>
      <c r="J36" s="281"/>
      <c r="K36" s="281"/>
      <c r="L36" s="53" t="s">
        <v>537</v>
      </c>
      <c r="M36" s="54">
        <v>0.5</v>
      </c>
      <c r="N36" s="57"/>
      <c r="O36" s="60"/>
      <c r="P36" s="56"/>
      <c r="Q36" s="56"/>
      <c r="R36" s="60"/>
      <c r="S36" s="56"/>
      <c r="T36" s="63"/>
      <c r="U36" s="64"/>
      <c r="V36" s="57"/>
      <c r="W36" s="60"/>
      <c r="X36" s="59"/>
      <c r="Y36" s="59"/>
      <c r="Z36" s="61"/>
      <c r="AA36" s="275"/>
      <c r="AB36" s="285"/>
      <c r="AC36" s="287"/>
      <c r="AD36" s="288"/>
      <c r="AE36" s="290"/>
      <c r="AF36" s="80"/>
      <c r="AG36" s="118"/>
      <c r="AH36" s="118"/>
      <c r="AI36" s="118"/>
      <c r="AJ36" s="118"/>
      <c r="AK36" s="279"/>
      <c r="AL36" s="118"/>
      <c r="AM36" s="118"/>
      <c r="AN36" s="118"/>
      <c r="AO36" s="118"/>
      <c r="AP36" s="81"/>
      <c r="AQ36" s="267"/>
      <c r="AR36" s="269"/>
    </row>
    <row r="37" spans="1:44" ht="20.100000000000001" customHeight="1">
      <c r="A37" s="272"/>
      <c r="B37" s="274"/>
      <c r="C37" s="276"/>
      <c r="D37" s="278"/>
      <c r="E37" s="280"/>
      <c r="F37" s="282"/>
      <c r="G37" s="282"/>
      <c r="H37" s="284"/>
      <c r="I37" s="276"/>
      <c r="J37" s="282"/>
      <c r="K37" s="282"/>
      <c r="L37" s="53" t="s">
        <v>538</v>
      </c>
      <c r="M37" s="54">
        <v>0.5</v>
      </c>
      <c r="N37" s="57"/>
      <c r="O37" s="60"/>
      <c r="P37" s="56"/>
      <c r="Q37" s="56"/>
      <c r="R37" s="60"/>
      <c r="S37" s="56"/>
      <c r="T37" s="63"/>
      <c r="U37" s="64"/>
      <c r="V37" s="57"/>
      <c r="W37" s="60"/>
      <c r="X37" s="59"/>
      <c r="Y37" s="59"/>
      <c r="Z37" s="61"/>
      <c r="AA37" s="276"/>
      <c r="AB37" s="286"/>
      <c r="AC37" s="286"/>
      <c r="AD37" s="289"/>
      <c r="AE37" s="291"/>
      <c r="AF37" s="80"/>
      <c r="AG37" s="118"/>
      <c r="AH37" s="118"/>
      <c r="AI37" s="118"/>
      <c r="AJ37" s="118"/>
      <c r="AK37" s="280"/>
      <c r="AL37" s="118"/>
      <c r="AM37" s="118"/>
      <c r="AN37" s="118"/>
      <c r="AO37" s="118"/>
      <c r="AP37" s="81"/>
      <c r="AQ37" s="268"/>
      <c r="AR37" s="270"/>
    </row>
    <row r="38" spans="1:44" ht="39.950000000000003" customHeight="1">
      <c r="A38" s="47">
        <v>20</v>
      </c>
      <c r="B38" s="49" t="str">
        <f>VLOOKUP($A38,Cierre!$A:$E,2,FALSE)</f>
        <v>CONSORCIO ESTADIO 21</v>
      </c>
      <c r="C38" s="57"/>
      <c r="D38" s="45" t="str">
        <f>VLOOKUP($A38,Cierre!$A:$E,3,FALSE)</f>
        <v>HECTOR MARIO SOTO BETANCOURTH</v>
      </c>
      <c r="E38" s="71"/>
      <c r="F38" s="56"/>
      <c r="G38" s="56"/>
      <c r="H38" s="62"/>
      <c r="I38" s="57"/>
      <c r="J38" s="56"/>
      <c r="K38" s="56"/>
      <c r="L38" s="53"/>
      <c r="M38" s="54">
        <v>1</v>
      </c>
      <c r="N38" s="57"/>
      <c r="O38" s="60"/>
      <c r="P38" s="56"/>
      <c r="Q38" s="56"/>
      <c r="R38" s="60"/>
      <c r="S38" s="56"/>
      <c r="T38" s="63"/>
      <c r="U38" s="64"/>
      <c r="V38" s="57"/>
      <c r="W38" s="60"/>
      <c r="X38" s="59"/>
      <c r="Y38" s="59"/>
      <c r="Z38" s="61"/>
      <c r="AA38" s="57"/>
      <c r="AB38" s="119"/>
      <c r="AC38" s="120"/>
      <c r="AD38" s="123"/>
      <c r="AE38" s="79"/>
      <c r="AF38" s="80"/>
      <c r="AG38" s="118"/>
      <c r="AH38" s="118"/>
      <c r="AI38" s="118"/>
      <c r="AJ38" s="118"/>
      <c r="AK38" s="118"/>
      <c r="AL38" s="118"/>
      <c r="AM38" s="118"/>
      <c r="AN38" s="118"/>
      <c r="AO38" s="118"/>
      <c r="AP38" s="81"/>
      <c r="AQ38" s="121"/>
      <c r="AR38" s="58"/>
    </row>
    <row r="39" spans="1:44" ht="19.5" customHeight="1">
      <c r="A39" s="271">
        <v>21</v>
      </c>
      <c r="B39" s="273" t="str">
        <f>VLOOKUP($A39,Cierre!$A:$E,2,FALSE)</f>
        <v>GERMÁN SALAZAR MEJÍA</v>
      </c>
      <c r="C39" s="275"/>
      <c r="D39" s="277" t="str">
        <f>VLOOKUP($A39,Cierre!$A:$E,3,FALSE)</f>
        <v>GERMÁN SALAZAR MEJÍA</v>
      </c>
      <c r="E39" s="279"/>
      <c r="F39" s="281"/>
      <c r="G39" s="281"/>
      <c r="H39" s="283"/>
      <c r="I39" s="275"/>
      <c r="J39" s="281"/>
      <c r="K39" s="281"/>
      <c r="L39" s="53" t="s">
        <v>539</v>
      </c>
      <c r="M39" s="54">
        <v>0.4</v>
      </c>
      <c r="N39" s="57"/>
      <c r="O39" s="60"/>
      <c r="P39" s="56"/>
      <c r="Q39" s="56"/>
      <c r="R39" s="60"/>
      <c r="S39" s="56"/>
      <c r="T39" s="63"/>
      <c r="U39" s="64"/>
      <c r="V39" s="57"/>
      <c r="W39" s="60"/>
      <c r="X39" s="59"/>
      <c r="Y39" s="59"/>
      <c r="Z39" s="61"/>
      <c r="AA39" s="275"/>
      <c r="AB39" s="285"/>
      <c r="AC39" s="287"/>
      <c r="AD39" s="288"/>
      <c r="AE39" s="290"/>
      <c r="AF39" s="80"/>
      <c r="AG39" s="118"/>
      <c r="AH39" s="118"/>
      <c r="AI39" s="118"/>
      <c r="AJ39" s="118"/>
      <c r="AK39" s="279"/>
      <c r="AL39" s="118"/>
      <c r="AM39" s="118"/>
      <c r="AN39" s="118"/>
      <c r="AO39" s="118"/>
      <c r="AP39" s="81"/>
      <c r="AQ39" s="267"/>
      <c r="AR39" s="269"/>
    </row>
    <row r="40" spans="1:44" ht="20.100000000000001" customHeight="1">
      <c r="A40" s="272"/>
      <c r="B40" s="274"/>
      <c r="C40" s="276"/>
      <c r="D40" s="278"/>
      <c r="E40" s="280"/>
      <c r="F40" s="282"/>
      <c r="G40" s="282"/>
      <c r="H40" s="284"/>
      <c r="I40" s="276"/>
      <c r="J40" s="282"/>
      <c r="K40" s="282"/>
      <c r="L40" s="53" t="s">
        <v>540</v>
      </c>
      <c r="M40" s="54">
        <v>0.6</v>
      </c>
      <c r="N40" s="57"/>
      <c r="O40" s="60"/>
      <c r="P40" s="56"/>
      <c r="Q40" s="56"/>
      <c r="R40" s="60"/>
      <c r="S40" s="56"/>
      <c r="T40" s="63"/>
      <c r="U40" s="64"/>
      <c r="V40" s="57"/>
      <c r="W40" s="60"/>
      <c r="X40" s="59"/>
      <c r="Y40" s="59"/>
      <c r="Z40" s="61"/>
      <c r="AA40" s="276"/>
      <c r="AB40" s="286"/>
      <c r="AC40" s="286"/>
      <c r="AD40" s="289"/>
      <c r="AE40" s="291"/>
      <c r="AF40" s="80"/>
      <c r="AG40" s="118"/>
      <c r="AH40" s="118"/>
      <c r="AI40" s="118"/>
      <c r="AJ40" s="118"/>
      <c r="AK40" s="280"/>
      <c r="AL40" s="118"/>
      <c r="AM40" s="118"/>
      <c r="AN40" s="118"/>
      <c r="AO40" s="118"/>
      <c r="AP40" s="81"/>
      <c r="AQ40" s="268"/>
      <c r="AR40" s="270"/>
    </row>
    <row r="41" spans="1:44" ht="19.5" customHeight="1">
      <c r="A41" s="271">
        <v>22</v>
      </c>
      <c r="B41" s="273" t="str">
        <f>VLOOKUP($A41,Cierre!$A:$E,2,FALSE)</f>
        <v>CONSORCIO MANIZALES GP1</v>
      </c>
      <c r="C41" s="275"/>
      <c r="D41" s="277" t="str">
        <f>VLOOKUP($A41,Cierre!$A:$E,3,FALSE)</f>
        <v>OSCAR ENRIQUE NUÑEZ ORTEGON</v>
      </c>
      <c r="E41" s="279"/>
      <c r="F41" s="281"/>
      <c r="G41" s="281"/>
      <c r="H41" s="283"/>
      <c r="I41" s="275"/>
      <c r="J41" s="281"/>
      <c r="K41" s="281"/>
      <c r="L41" s="53" t="s">
        <v>541</v>
      </c>
      <c r="M41" s="54">
        <v>0.7</v>
      </c>
      <c r="N41" s="57"/>
      <c r="O41" s="60"/>
      <c r="P41" s="56"/>
      <c r="Q41" s="56"/>
      <c r="R41" s="60"/>
      <c r="S41" s="56"/>
      <c r="T41" s="63"/>
      <c r="U41" s="64"/>
      <c r="V41" s="57"/>
      <c r="W41" s="60"/>
      <c r="X41" s="59"/>
      <c r="Y41" s="59"/>
      <c r="Z41" s="61"/>
      <c r="AA41" s="275"/>
      <c r="AB41" s="285"/>
      <c r="AC41" s="287"/>
      <c r="AD41" s="288"/>
      <c r="AE41" s="290"/>
      <c r="AF41" s="80"/>
      <c r="AG41" s="118"/>
      <c r="AH41" s="118"/>
      <c r="AI41" s="118"/>
      <c r="AJ41" s="118"/>
      <c r="AK41" s="279"/>
      <c r="AL41" s="118"/>
      <c r="AM41" s="118"/>
      <c r="AN41" s="118"/>
      <c r="AO41" s="118"/>
      <c r="AP41" s="81"/>
      <c r="AQ41" s="267"/>
      <c r="AR41" s="269"/>
    </row>
    <row r="42" spans="1:44" ht="20.100000000000001" customHeight="1">
      <c r="A42" s="272"/>
      <c r="B42" s="274"/>
      <c r="C42" s="276"/>
      <c r="D42" s="278"/>
      <c r="E42" s="280"/>
      <c r="F42" s="282"/>
      <c r="G42" s="282"/>
      <c r="H42" s="284"/>
      <c r="I42" s="276"/>
      <c r="J42" s="282"/>
      <c r="K42" s="282"/>
      <c r="L42" s="53" t="s">
        <v>542</v>
      </c>
      <c r="M42" s="54">
        <v>0.3</v>
      </c>
      <c r="N42" s="57"/>
      <c r="O42" s="60"/>
      <c r="P42" s="56"/>
      <c r="Q42" s="56"/>
      <c r="R42" s="60"/>
      <c r="S42" s="56"/>
      <c r="T42" s="63"/>
      <c r="U42" s="64"/>
      <c r="V42" s="57"/>
      <c r="W42" s="60"/>
      <c r="X42" s="59"/>
      <c r="Y42" s="59"/>
      <c r="Z42" s="61"/>
      <c r="AA42" s="276"/>
      <c r="AB42" s="286"/>
      <c r="AC42" s="286"/>
      <c r="AD42" s="289"/>
      <c r="AE42" s="291"/>
      <c r="AF42" s="80"/>
      <c r="AG42" s="118"/>
      <c r="AH42" s="118"/>
      <c r="AI42" s="118"/>
      <c r="AJ42" s="118"/>
      <c r="AK42" s="280"/>
      <c r="AL42" s="118"/>
      <c r="AM42" s="118"/>
      <c r="AN42" s="118"/>
      <c r="AO42" s="118"/>
      <c r="AP42" s="81"/>
      <c r="AQ42" s="268"/>
      <c r="AR42" s="270"/>
    </row>
    <row r="43" spans="1:44" ht="19.5" customHeight="1">
      <c r="A43" s="271">
        <v>23</v>
      </c>
      <c r="B43" s="273" t="str">
        <f>VLOOKUP($A43,Cierre!$A:$E,2,FALSE)</f>
        <v>LUIS MITON ORTIZ VERGEL</v>
      </c>
      <c r="C43" s="275"/>
      <c r="D43" s="277" t="str">
        <f>VLOOKUP($A43,Cierre!$A:$E,3,FALSE)</f>
        <v>LUIS MITON ORTIZ VERGEL</v>
      </c>
      <c r="E43" s="279"/>
      <c r="F43" s="281"/>
      <c r="G43" s="281"/>
      <c r="H43" s="283"/>
      <c r="I43" s="275"/>
      <c r="J43" s="281"/>
      <c r="K43" s="281"/>
      <c r="L43" s="53" t="s">
        <v>543</v>
      </c>
      <c r="M43" s="54">
        <v>0.5</v>
      </c>
      <c r="N43" s="57"/>
      <c r="O43" s="60"/>
      <c r="P43" s="56"/>
      <c r="Q43" s="56"/>
      <c r="R43" s="60"/>
      <c r="S43" s="56"/>
      <c r="T43" s="63"/>
      <c r="U43" s="64"/>
      <c r="V43" s="57"/>
      <c r="W43" s="60"/>
      <c r="X43" s="59"/>
      <c r="Y43" s="59"/>
      <c r="Z43" s="61"/>
      <c r="AA43" s="275"/>
      <c r="AB43" s="285"/>
      <c r="AC43" s="287"/>
      <c r="AD43" s="288"/>
      <c r="AE43" s="290"/>
      <c r="AF43" s="80"/>
      <c r="AG43" s="118"/>
      <c r="AH43" s="118"/>
      <c r="AI43" s="118"/>
      <c r="AJ43" s="118"/>
      <c r="AK43" s="279"/>
      <c r="AL43" s="118"/>
      <c r="AM43" s="118"/>
      <c r="AN43" s="118"/>
      <c r="AO43" s="118"/>
      <c r="AP43" s="81"/>
      <c r="AQ43" s="267"/>
      <c r="AR43" s="269"/>
    </row>
    <row r="44" spans="1:44" ht="20.100000000000001" customHeight="1">
      <c r="A44" s="272"/>
      <c r="B44" s="274"/>
      <c r="C44" s="276"/>
      <c r="D44" s="278"/>
      <c r="E44" s="280"/>
      <c r="F44" s="282"/>
      <c r="G44" s="282"/>
      <c r="H44" s="284"/>
      <c r="I44" s="276"/>
      <c r="J44" s="282"/>
      <c r="K44" s="282"/>
      <c r="L44" s="53" t="s">
        <v>544</v>
      </c>
      <c r="M44" s="54">
        <v>0.5</v>
      </c>
      <c r="N44" s="57"/>
      <c r="O44" s="60"/>
      <c r="P44" s="56"/>
      <c r="Q44" s="56"/>
      <c r="R44" s="60"/>
      <c r="S44" s="56"/>
      <c r="T44" s="63"/>
      <c r="U44" s="64"/>
      <c r="V44" s="57"/>
      <c r="W44" s="60"/>
      <c r="X44" s="59"/>
      <c r="Y44" s="59"/>
      <c r="Z44" s="61"/>
      <c r="AA44" s="276"/>
      <c r="AB44" s="286"/>
      <c r="AC44" s="286"/>
      <c r="AD44" s="289"/>
      <c r="AE44" s="291"/>
      <c r="AF44" s="80"/>
      <c r="AG44" s="118"/>
      <c r="AH44" s="118"/>
      <c r="AI44" s="118"/>
      <c r="AJ44" s="118"/>
      <c r="AK44" s="280"/>
      <c r="AL44" s="118"/>
      <c r="AM44" s="118"/>
      <c r="AN44" s="118"/>
      <c r="AO44" s="118"/>
      <c r="AP44" s="81"/>
      <c r="AQ44" s="268"/>
      <c r="AR44" s="270"/>
    </row>
    <row r="45" spans="1:44" ht="19.5" customHeight="1">
      <c r="A45" s="271">
        <v>24</v>
      </c>
      <c r="B45" s="273" t="str">
        <f>VLOOKUP($A45,Cierre!$A:$E,2,FALSE)</f>
        <v>INGENIERIA CIVIL Y GEODESIA SAS – INCIGE SAS</v>
      </c>
      <c r="C45" s="275"/>
      <c r="D45" s="277" t="str">
        <f>VLOOKUP($A45,Cierre!$A:$E,3,FALSE)</f>
        <v>CESAR ARNULFO PICO HERNANDEZ</v>
      </c>
      <c r="E45" s="279"/>
      <c r="F45" s="281"/>
      <c r="G45" s="281"/>
      <c r="H45" s="283"/>
      <c r="I45" s="275"/>
      <c r="J45" s="281"/>
      <c r="K45" s="281"/>
      <c r="L45" s="53" t="s">
        <v>545</v>
      </c>
      <c r="M45" s="54">
        <v>0.5</v>
      </c>
      <c r="N45" s="57"/>
      <c r="O45" s="60"/>
      <c r="P45" s="56"/>
      <c r="Q45" s="56"/>
      <c r="R45" s="60"/>
      <c r="S45" s="56"/>
      <c r="T45" s="63"/>
      <c r="U45" s="64"/>
      <c r="V45" s="57"/>
      <c r="W45" s="60"/>
      <c r="X45" s="59"/>
      <c r="Y45" s="59"/>
      <c r="Z45" s="61"/>
      <c r="AA45" s="275"/>
      <c r="AB45" s="285"/>
      <c r="AC45" s="287"/>
      <c r="AD45" s="288"/>
      <c r="AE45" s="290"/>
      <c r="AF45" s="80"/>
      <c r="AG45" s="118"/>
      <c r="AH45" s="118"/>
      <c r="AI45" s="118"/>
      <c r="AJ45" s="118"/>
      <c r="AK45" s="279"/>
      <c r="AL45" s="118"/>
      <c r="AM45" s="118"/>
      <c r="AN45" s="118"/>
      <c r="AO45" s="118"/>
      <c r="AP45" s="81"/>
      <c r="AQ45" s="267"/>
      <c r="AR45" s="269"/>
    </row>
    <row r="46" spans="1:44" ht="20.100000000000001" customHeight="1">
      <c r="A46" s="272"/>
      <c r="B46" s="274"/>
      <c r="C46" s="276"/>
      <c r="D46" s="278"/>
      <c r="E46" s="280"/>
      <c r="F46" s="282"/>
      <c r="G46" s="282"/>
      <c r="H46" s="284"/>
      <c r="I46" s="276"/>
      <c r="J46" s="282"/>
      <c r="K46" s="282"/>
      <c r="L46" s="53" t="s">
        <v>546</v>
      </c>
      <c r="M46" s="54">
        <v>0.5</v>
      </c>
      <c r="N46" s="57"/>
      <c r="O46" s="60"/>
      <c r="P46" s="56"/>
      <c r="Q46" s="56"/>
      <c r="R46" s="60"/>
      <c r="S46" s="56"/>
      <c r="T46" s="63"/>
      <c r="U46" s="64"/>
      <c r="V46" s="57"/>
      <c r="W46" s="60"/>
      <c r="X46" s="59"/>
      <c r="Y46" s="59"/>
      <c r="Z46" s="61"/>
      <c r="AA46" s="276"/>
      <c r="AB46" s="286"/>
      <c r="AC46" s="286"/>
      <c r="AD46" s="289"/>
      <c r="AE46" s="291"/>
      <c r="AF46" s="80"/>
      <c r="AG46" s="118"/>
      <c r="AH46" s="118"/>
      <c r="AI46" s="118"/>
      <c r="AJ46" s="118"/>
      <c r="AK46" s="280"/>
      <c r="AL46" s="118"/>
      <c r="AM46" s="118"/>
      <c r="AN46" s="118"/>
      <c r="AO46" s="118"/>
      <c r="AP46" s="81"/>
      <c r="AQ46" s="268"/>
      <c r="AR46" s="270"/>
    </row>
    <row r="47" spans="1:44" ht="19.5" customHeight="1">
      <c r="A47" s="271">
        <v>25</v>
      </c>
      <c r="B47" s="273" t="str">
        <f>VLOOKUP($A47,Cierre!$A:$E,2,FALSE)</f>
        <v>JULIO CESAR SALGADO GALEANO</v>
      </c>
      <c r="C47" s="275"/>
      <c r="D47" s="277" t="str">
        <f>VLOOKUP($A47,Cierre!$A:$E,3,FALSE)</f>
        <v>JULIO CESAR SALGADO GALEANO</v>
      </c>
      <c r="E47" s="279"/>
      <c r="F47" s="281"/>
      <c r="G47" s="281"/>
      <c r="H47" s="283"/>
      <c r="I47" s="275"/>
      <c r="J47" s="281"/>
      <c r="K47" s="281"/>
      <c r="L47" s="53" t="s">
        <v>547</v>
      </c>
      <c r="M47" s="54">
        <v>0.51</v>
      </c>
      <c r="N47" s="57"/>
      <c r="O47" s="60"/>
      <c r="P47" s="56"/>
      <c r="Q47" s="56"/>
      <c r="R47" s="60"/>
      <c r="S47" s="56"/>
      <c r="T47" s="63"/>
      <c r="U47" s="64"/>
      <c r="V47" s="57"/>
      <c r="W47" s="60"/>
      <c r="X47" s="59"/>
      <c r="Y47" s="59"/>
      <c r="Z47" s="61"/>
      <c r="AA47" s="275"/>
      <c r="AB47" s="285"/>
      <c r="AC47" s="287"/>
      <c r="AD47" s="288"/>
      <c r="AE47" s="290"/>
      <c r="AF47" s="80"/>
      <c r="AG47" s="118"/>
      <c r="AH47" s="118"/>
      <c r="AI47" s="118"/>
      <c r="AJ47" s="118"/>
      <c r="AK47" s="279"/>
      <c r="AL47" s="118"/>
      <c r="AM47" s="118"/>
      <c r="AN47" s="118"/>
      <c r="AO47" s="118"/>
      <c r="AP47" s="81"/>
      <c r="AQ47" s="267"/>
      <c r="AR47" s="269"/>
    </row>
    <row r="48" spans="1:44" ht="20.100000000000001" customHeight="1">
      <c r="A48" s="272"/>
      <c r="B48" s="274"/>
      <c r="C48" s="276"/>
      <c r="D48" s="278"/>
      <c r="E48" s="280"/>
      <c r="F48" s="282"/>
      <c r="G48" s="282"/>
      <c r="H48" s="284"/>
      <c r="I48" s="276"/>
      <c r="J48" s="282"/>
      <c r="K48" s="282"/>
      <c r="L48" s="53" t="s">
        <v>548</v>
      </c>
      <c r="M48" s="54">
        <v>0.49</v>
      </c>
      <c r="N48" s="57"/>
      <c r="O48" s="60"/>
      <c r="P48" s="56"/>
      <c r="Q48" s="56"/>
      <c r="R48" s="60"/>
      <c r="S48" s="56"/>
      <c r="T48" s="63"/>
      <c r="U48" s="64"/>
      <c r="V48" s="57"/>
      <c r="W48" s="60"/>
      <c r="X48" s="59"/>
      <c r="Y48" s="59"/>
      <c r="Z48" s="61"/>
      <c r="AA48" s="276"/>
      <c r="AB48" s="286"/>
      <c r="AC48" s="286"/>
      <c r="AD48" s="289"/>
      <c r="AE48" s="291"/>
      <c r="AF48" s="80"/>
      <c r="AG48" s="118"/>
      <c r="AH48" s="118"/>
      <c r="AI48" s="118"/>
      <c r="AJ48" s="118"/>
      <c r="AK48" s="280"/>
      <c r="AL48" s="118"/>
      <c r="AM48" s="118"/>
      <c r="AN48" s="118"/>
      <c r="AO48" s="118"/>
      <c r="AP48" s="81"/>
      <c r="AQ48" s="268"/>
      <c r="AR48" s="270"/>
    </row>
    <row r="49" spans="1:44" ht="19.5" customHeight="1">
      <c r="A49" s="271">
        <v>26</v>
      </c>
      <c r="B49" s="273" t="str">
        <f>VLOOKUP($A49,Cierre!$A:$E,2,FALSE)</f>
        <v>CONSORCIO J-INGENIEROS PROSPERIDAD</v>
      </c>
      <c r="C49" s="275"/>
      <c r="D49" s="277" t="str">
        <f>VLOOKUP($A49,Cierre!$A:$E,3,FALSE)</f>
        <v>JOSE GABRIEL VARGAS CARVAJAL</v>
      </c>
      <c r="E49" s="279"/>
      <c r="F49" s="281"/>
      <c r="G49" s="281"/>
      <c r="H49" s="283"/>
      <c r="I49" s="275"/>
      <c r="J49" s="281"/>
      <c r="K49" s="281"/>
      <c r="L49" s="53" t="s">
        <v>549</v>
      </c>
      <c r="M49" s="54">
        <v>0.3</v>
      </c>
      <c r="N49" s="57"/>
      <c r="O49" s="60"/>
      <c r="P49" s="56"/>
      <c r="Q49" s="56"/>
      <c r="R49" s="60"/>
      <c r="S49" s="56"/>
      <c r="T49" s="63"/>
      <c r="U49" s="64"/>
      <c r="V49" s="57"/>
      <c r="W49" s="60"/>
      <c r="X49" s="59"/>
      <c r="Y49" s="59"/>
      <c r="Z49" s="61"/>
      <c r="AA49" s="275"/>
      <c r="AB49" s="285"/>
      <c r="AC49" s="287"/>
      <c r="AD49" s="288"/>
      <c r="AE49" s="290"/>
      <c r="AF49" s="80"/>
      <c r="AG49" s="118"/>
      <c r="AH49" s="118"/>
      <c r="AI49" s="118"/>
      <c r="AJ49" s="118"/>
      <c r="AK49" s="279"/>
      <c r="AL49" s="118"/>
      <c r="AM49" s="118"/>
      <c r="AN49" s="118"/>
      <c r="AO49" s="118"/>
      <c r="AP49" s="81"/>
      <c r="AQ49" s="267"/>
      <c r="AR49" s="269"/>
    </row>
    <row r="50" spans="1:44" ht="20.100000000000001" customHeight="1">
      <c r="A50" s="272"/>
      <c r="B50" s="274"/>
      <c r="C50" s="276"/>
      <c r="D50" s="278"/>
      <c r="E50" s="280"/>
      <c r="F50" s="282"/>
      <c r="G50" s="282"/>
      <c r="H50" s="284"/>
      <c r="I50" s="276"/>
      <c r="J50" s="282"/>
      <c r="K50" s="282"/>
      <c r="L50" s="53" t="s">
        <v>550</v>
      </c>
      <c r="M50" s="54">
        <v>0.7</v>
      </c>
      <c r="N50" s="57"/>
      <c r="O50" s="60"/>
      <c r="P50" s="56"/>
      <c r="Q50" s="56"/>
      <c r="R50" s="60"/>
      <c r="S50" s="56"/>
      <c r="T50" s="63"/>
      <c r="U50" s="64"/>
      <c r="V50" s="57"/>
      <c r="W50" s="60"/>
      <c r="X50" s="59"/>
      <c r="Y50" s="59"/>
      <c r="Z50" s="61"/>
      <c r="AA50" s="276"/>
      <c r="AB50" s="286"/>
      <c r="AC50" s="286"/>
      <c r="AD50" s="289"/>
      <c r="AE50" s="291"/>
      <c r="AF50" s="80"/>
      <c r="AG50" s="118"/>
      <c r="AH50" s="118"/>
      <c r="AI50" s="118"/>
      <c r="AJ50" s="118"/>
      <c r="AK50" s="280"/>
      <c r="AL50" s="118"/>
      <c r="AM50" s="118"/>
      <c r="AN50" s="118"/>
      <c r="AO50" s="118"/>
      <c r="AP50" s="81"/>
      <c r="AQ50" s="268"/>
      <c r="AR50" s="270"/>
    </row>
    <row r="51" spans="1:44" ht="19.5" customHeight="1">
      <c r="A51" s="271">
        <v>27</v>
      </c>
      <c r="B51" s="273" t="str">
        <f>VLOOKUP($A51,Cierre!$A:$E,2,FALSE)</f>
        <v>COINOC S.A.S.</v>
      </c>
      <c r="C51" s="275"/>
      <c r="D51" s="277" t="str">
        <f>VLOOKUP($A51,Cierre!$A:$E,3,FALSE)</f>
        <v>EDWIN HERNANDO TRIGOS QUINTANA</v>
      </c>
      <c r="E51" s="279"/>
      <c r="F51" s="281"/>
      <c r="G51" s="281"/>
      <c r="H51" s="283"/>
      <c r="I51" s="275"/>
      <c r="J51" s="281"/>
      <c r="K51" s="281"/>
      <c r="L51" s="53" t="s">
        <v>551</v>
      </c>
      <c r="M51" s="54">
        <v>0.5</v>
      </c>
      <c r="N51" s="57"/>
      <c r="O51" s="60"/>
      <c r="P51" s="56"/>
      <c r="Q51" s="56"/>
      <c r="R51" s="60"/>
      <c r="S51" s="56"/>
      <c r="T51" s="63"/>
      <c r="U51" s="64"/>
      <c r="V51" s="57"/>
      <c r="W51" s="60"/>
      <c r="X51" s="59"/>
      <c r="Y51" s="59"/>
      <c r="Z51" s="61"/>
      <c r="AA51" s="275"/>
      <c r="AB51" s="285"/>
      <c r="AC51" s="287"/>
      <c r="AD51" s="288"/>
      <c r="AE51" s="290"/>
      <c r="AF51" s="80"/>
      <c r="AG51" s="118"/>
      <c r="AH51" s="118"/>
      <c r="AI51" s="118"/>
      <c r="AJ51" s="118"/>
      <c r="AK51" s="279"/>
      <c r="AL51" s="118"/>
      <c r="AM51" s="118"/>
      <c r="AN51" s="118"/>
      <c r="AO51" s="118"/>
      <c r="AP51" s="81"/>
      <c r="AQ51" s="267"/>
      <c r="AR51" s="269"/>
    </row>
    <row r="52" spans="1:44" ht="20.100000000000001" customHeight="1">
      <c r="A52" s="272"/>
      <c r="B52" s="274"/>
      <c r="C52" s="276"/>
      <c r="D52" s="278"/>
      <c r="E52" s="280"/>
      <c r="F52" s="282"/>
      <c r="G52" s="282"/>
      <c r="H52" s="284"/>
      <c r="I52" s="276"/>
      <c r="J52" s="282"/>
      <c r="K52" s="282"/>
      <c r="L52" s="53" t="s">
        <v>552</v>
      </c>
      <c r="M52" s="54">
        <v>0.5</v>
      </c>
      <c r="N52" s="57"/>
      <c r="O52" s="60"/>
      <c r="P52" s="56"/>
      <c r="Q52" s="56"/>
      <c r="R52" s="60"/>
      <c r="S52" s="56"/>
      <c r="T52" s="63"/>
      <c r="U52" s="64"/>
      <c r="V52" s="57"/>
      <c r="W52" s="60"/>
      <c r="X52" s="59"/>
      <c r="Y52" s="59"/>
      <c r="Z52" s="61"/>
      <c r="AA52" s="276"/>
      <c r="AB52" s="286"/>
      <c r="AC52" s="286"/>
      <c r="AD52" s="289"/>
      <c r="AE52" s="291"/>
      <c r="AF52" s="80"/>
      <c r="AG52" s="118"/>
      <c r="AH52" s="118"/>
      <c r="AI52" s="118"/>
      <c r="AJ52" s="118"/>
      <c r="AK52" s="280"/>
      <c r="AL52" s="118"/>
      <c r="AM52" s="118"/>
      <c r="AN52" s="118"/>
      <c r="AO52" s="118"/>
      <c r="AP52" s="81"/>
      <c r="AQ52" s="268"/>
      <c r="AR52" s="270"/>
    </row>
    <row r="53" spans="1:44" ht="20.100000000000001" customHeight="1">
      <c r="A53" s="271">
        <v>28</v>
      </c>
      <c r="B53" s="273" t="str">
        <f>VLOOKUP($A53,Cierre!$A:$E,2,FALSE)</f>
        <v>CONSORCIO EP MANIZALES</v>
      </c>
      <c r="C53" s="275"/>
      <c r="D53" s="277" t="str">
        <f>VLOOKUP($A53,Cierre!$A:$E,3,FALSE)</f>
        <v>ROGELIO ARDILA TORRES</v>
      </c>
      <c r="E53" s="279"/>
      <c r="F53" s="281"/>
      <c r="G53" s="281"/>
      <c r="H53" s="283"/>
      <c r="I53" s="275"/>
      <c r="J53" s="281"/>
      <c r="K53" s="281"/>
      <c r="L53" s="53" t="s">
        <v>553</v>
      </c>
      <c r="M53" s="54">
        <v>0.25</v>
      </c>
      <c r="N53" s="57"/>
      <c r="O53" s="60"/>
      <c r="P53" s="56"/>
      <c r="Q53" s="56"/>
      <c r="R53" s="60"/>
      <c r="S53" s="56"/>
      <c r="T53" s="63"/>
      <c r="U53" s="64"/>
      <c r="V53" s="57"/>
      <c r="W53" s="60"/>
      <c r="X53" s="59"/>
      <c r="Y53" s="59"/>
      <c r="Z53" s="61"/>
      <c r="AA53" s="275"/>
      <c r="AB53" s="285"/>
      <c r="AC53" s="287"/>
      <c r="AD53" s="288"/>
      <c r="AE53" s="290"/>
      <c r="AF53" s="80"/>
      <c r="AG53" s="118"/>
      <c r="AH53" s="118"/>
      <c r="AI53" s="118"/>
      <c r="AJ53" s="118"/>
      <c r="AK53" s="279"/>
      <c r="AL53" s="118"/>
      <c r="AM53" s="118"/>
      <c r="AN53" s="118"/>
      <c r="AO53" s="118"/>
      <c r="AP53" s="81"/>
      <c r="AQ53" s="267"/>
      <c r="AR53" s="269"/>
    </row>
    <row r="54" spans="1:44" ht="20.100000000000001" customHeight="1">
      <c r="A54" s="294"/>
      <c r="B54" s="295"/>
      <c r="C54" s="296"/>
      <c r="D54" s="297"/>
      <c r="E54" s="298"/>
      <c r="F54" s="299"/>
      <c r="G54" s="299"/>
      <c r="H54" s="300"/>
      <c r="I54" s="296"/>
      <c r="J54" s="299"/>
      <c r="K54" s="299"/>
      <c r="L54" s="53" t="s">
        <v>554</v>
      </c>
      <c r="M54" s="54">
        <v>0.01</v>
      </c>
      <c r="N54" s="57"/>
      <c r="O54" s="60"/>
      <c r="P54" s="56"/>
      <c r="Q54" s="56"/>
      <c r="R54" s="60"/>
      <c r="S54" s="56"/>
      <c r="T54" s="63"/>
      <c r="U54" s="64"/>
      <c r="V54" s="57"/>
      <c r="W54" s="60"/>
      <c r="X54" s="59"/>
      <c r="Y54" s="59"/>
      <c r="Z54" s="61"/>
      <c r="AA54" s="296"/>
      <c r="AB54" s="301"/>
      <c r="AC54" s="301"/>
      <c r="AD54" s="302"/>
      <c r="AE54" s="303"/>
      <c r="AF54" s="80"/>
      <c r="AG54" s="118"/>
      <c r="AH54" s="118"/>
      <c r="AI54" s="118"/>
      <c r="AJ54" s="118"/>
      <c r="AK54" s="298"/>
      <c r="AL54" s="118"/>
      <c r="AM54" s="118"/>
      <c r="AN54" s="118"/>
      <c r="AO54" s="118"/>
      <c r="AP54" s="81"/>
      <c r="AQ54" s="292"/>
      <c r="AR54" s="293"/>
    </row>
    <row r="55" spans="1:44" ht="20.100000000000001" customHeight="1">
      <c r="A55" s="272"/>
      <c r="B55" s="274"/>
      <c r="C55" s="276"/>
      <c r="D55" s="278"/>
      <c r="E55" s="280"/>
      <c r="F55" s="282"/>
      <c r="G55" s="282"/>
      <c r="H55" s="284"/>
      <c r="I55" s="276"/>
      <c r="J55" s="282"/>
      <c r="K55" s="282"/>
      <c r="L55" s="53" t="s">
        <v>555</v>
      </c>
      <c r="M55" s="54">
        <v>0.74</v>
      </c>
      <c r="N55" s="57"/>
      <c r="O55" s="60"/>
      <c r="P55" s="56"/>
      <c r="Q55" s="56"/>
      <c r="R55" s="60"/>
      <c r="S55" s="56"/>
      <c r="T55" s="63"/>
      <c r="U55" s="64"/>
      <c r="V55" s="57"/>
      <c r="W55" s="60"/>
      <c r="X55" s="59"/>
      <c r="Y55" s="59"/>
      <c r="Z55" s="61"/>
      <c r="AA55" s="276"/>
      <c r="AB55" s="286"/>
      <c r="AC55" s="286"/>
      <c r="AD55" s="289"/>
      <c r="AE55" s="291"/>
      <c r="AF55" s="80"/>
      <c r="AG55" s="118"/>
      <c r="AH55" s="118"/>
      <c r="AI55" s="118"/>
      <c r="AJ55" s="118"/>
      <c r="AK55" s="280"/>
      <c r="AL55" s="118"/>
      <c r="AM55" s="118"/>
      <c r="AN55" s="118"/>
      <c r="AO55" s="118"/>
      <c r="AP55" s="81"/>
      <c r="AQ55" s="268"/>
      <c r="AR55" s="270"/>
    </row>
    <row r="56" spans="1:44" ht="19.5" customHeight="1">
      <c r="A56" s="271">
        <v>29</v>
      </c>
      <c r="B56" s="273" t="str">
        <f>VLOOKUP($A56,Cierre!$A:$E,2,FALSE)</f>
        <v>NILDO PEDRAZA PEDRAZA</v>
      </c>
      <c r="C56" s="275"/>
      <c r="D56" s="277" t="str">
        <f>VLOOKUP($A56,Cierre!$A:$E,3,FALSE)</f>
        <v>NILDO PEDRAZA PEDRAZA</v>
      </c>
      <c r="E56" s="279"/>
      <c r="F56" s="281"/>
      <c r="G56" s="281"/>
      <c r="H56" s="283"/>
      <c r="I56" s="275"/>
      <c r="J56" s="281"/>
      <c r="K56" s="281"/>
      <c r="L56" s="53" t="s">
        <v>556</v>
      </c>
      <c r="M56" s="54">
        <v>0.25</v>
      </c>
      <c r="N56" s="57"/>
      <c r="O56" s="60"/>
      <c r="P56" s="56"/>
      <c r="Q56" s="56"/>
      <c r="R56" s="60"/>
      <c r="S56" s="56"/>
      <c r="T56" s="63"/>
      <c r="U56" s="64"/>
      <c r="V56" s="57"/>
      <c r="W56" s="60"/>
      <c r="X56" s="59"/>
      <c r="Y56" s="59"/>
      <c r="Z56" s="61"/>
      <c r="AA56" s="275"/>
      <c r="AB56" s="285"/>
      <c r="AC56" s="287"/>
      <c r="AD56" s="288"/>
      <c r="AE56" s="290"/>
      <c r="AF56" s="80"/>
      <c r="AG56" s="118"/>
      <c r="AH56" s="118"/>
      <c r="AI56" s="118"/>
      <c r="AJ56" s="118"/>
      <c r="AK56" s="279"/>
      <c r="AL56" s="118"/>
      <c r="AM56" s="118"/>
      <c r="AN56" s="118"/>
      <c r="AO56" s="118"/>
      <c r="AP56" s="81"/>
      <c r="AQ56" s="267"/>
      <c r="AR56" s="269"/>
    </row>
    <row r="57" spans="1:44" ht="20.100000000000001" customHeight="1">
      <c r="A57" s="272"/>
      <c r="B57" s="274"/>
      <c r="C57" s="276"/>
      <c r="D57" s="278"/>
      <c r="E57" s="280"/>
      <c r="F57" s="282"/>
      <c r="G57" s="282"/>
      <c r="H57" s="284"/>
      <c r="I57" s="276"/>
      <c r="J57" s="282"/>
      <c r="K57" s="282"/>
      <c r="L57" s="53" t="s">
        <v>557</v>
      </c>
      <c r="M57" s="54">
        <v>0.75</v>
      </c>
      <c r="N57" s="57"/>
      <c r="O57" s="60"/>
      <c r="P57" s="56"/>
      <c r="Q57" s="56"/>
      <c r="R57" s="60"/>
      <c r="S57" s="56"/>
      <c r="T57" s="63"/>
      <c r="U57" s="64"/>
      <c r="V57" s="57"/>
      <c r="W57" s="60"/>
      <c r="X57" s="59"/>
      <c r="Y57" s="59"/>
      <c r="Z57" s="61"/>
      <c r="AA57" s="276"/>
      <c r="AB57" s="286"/>
      <c r="AC57" s="286"/>
      <c r="AD57" s="289"/>
      <c r="AE57" s="291"/>
      <c r="AF57" s="80"/>
      <c r="AG57" s="118"/>
      <c r="AH57" s="118"/>
      <c r="AI57" s="118"/>
      <c r="AJ57" s="118"/>
      <c r="AK57" s="280"/>
      <c r="AL57" s="118"/>
      <c r="AM57" s="118"/>
      <c r="AN57" s="118"/>
      <c r="AO57" s="118"/>
      <c r="AP57" s="81"/>
      <c r="AQ57" s="268"/>
      <c r="AR57" s="270"/>
    </row>
    <row r="58" spans="1:44" ht="39.950000000000003" customHeight="1">
      <c r="A58" s="47">
        <v>30</v>
      </c>
      <c r="B58" s="49" t="str">
        <f>VLOOKUP($A58,Cierre!$A:$E,2,FALSE)</f>
        <v>FEDERICO ESTRADA JARAMILLO</v>
      </c>
      <c r="C58" s="57"/>
      <c r="D58" s="45" t="str">
        <f>VLOOKUP($A58,Cierre!$A:$E,3,FALSE)</f>
        <v>FEDERICO ESTRADA JARAMILLO</v>
      </c>
      <c r="E58" s="71"/>
      <c r="F58" s="56"/>
      <c r="G58" s="56"/>
      <c r="H58" s="62"/>
      <c r="I58" s="57"/>
      <c r="J58" s="56"/>
      <c r="K58" s="56"/>
      <c r="L58" s="53"/>
      <c r="M58" s="54">
        <v>1</v>
      </c>
      <c r="N58" s="57"/>
      <c r="O58" s="60"/>
      <c r="P58" s="56"/>
      <c r="Q58" s="56"/>
      <c r="R58" s="60"/>
      <c r="S58" s="56"/>
      <c r="T58" s="63"/>
      <c r="U58" s="64"/>
      <c r="V58" s="57"/>
      <c r="W58" s="60"/>
      <c r="X58" s="59"/>
      <c r="Y58" s="59"/>
      <c r="Z58" s="61"/>
      <c r="AA58" s="57"/>
      <c r="AB58" s="119"/>
      <c r="AC58" s="120"/>
      <c r="AD58" s="123"/>
      <c r="AE58" s="79"/>
      <c r="AF58" s="80"/>
      <c r="AG58" s="118"/>
      <c r="AH58" s="118"/>
      <c r="AI58" s="118"/>
      <c r="AJ58" s="118"/>
      <c r="AK58" s="118"/>
      <c r="AL58" s="118"/>
      <c r="AM58" s="118"/>
      <c r="AN58" s="118"/>
      <c r="AO58" s="118"/>
      <c r="AP58" s="81"/>
      <c r="AQ58" s="121"/>
      <c r="AR58" s="58"/>
    </row>
    <row r="59" spans="1:44" ht="19.5" customHeight="1">
      <c r="A59" s="271">
        <v>31</v>
      </c>
      <c r="B59" s="273" t="str">
        <f>VLOOKUP($A59,Cierre!$A:$E,2,FALSE)</f>
        <v>RICAURTE VALENCIA GÓMEZ</v>
      </c>
      <c r="C59" s="275"/>
      <c r="D59" s="277" t="str">
        <f>VLOOKUP($A59,Cierre!$A:$E,3,FALSE)</f>
        <v>RICAURTE VALENCIA GÓMEZ</v>
      </c>
      <c r="E59" s="279"/>
      <c r="F59" s="281"/>
      <c r="G59" s="281"/>
      <c r="H59" s="283"/>
      <c r="I59" s="275"/>
      <c r="J59" s="281"/>
      <c r="K59" s="281"/>
      <c r="L59" s="53" t="s">
        <v>414</v>
      </c>
      <c r="M59" s="54">
        <v>0.75</v>
      </c>
      <c r="N59" s="57"/>
      <c r="O59" s="60"/>
      <c r="P59" s="56"/>
      <c r="Q59" s="56"/>
      <c r="R59" s="60"/>
      <c r="S59" s="56"/>
      <c r="T59" s="63"/>
      <c r="U59" s="64"/>
      <c r="V59" s="57"/>
      <c r="W59" s="60"/>
      <c r="X59" s="59"/>
      <c r="Y59" s="59"/>
      <c r="Z59" s="61"/>
      <c r="AA59" s="275"/>
      <c r="AB59" s="285"/>
      <c r="AC59" s="287"/>
      <c r="AD59" s="288"/>
      <c r="AE59" s="290"/>
      <c r="AF59" s="80"/>
      <c r="AG59" s="118"/>
      <c r="AH59" s="118"/>
      <c r="AI59" s="118"/>
      <c r="AJ59" s="118"/>
      <c r="AK59" s="279"/>
      <c r="AL59" s="118"/>
      <c r="AM59" s="118"/>
      <c r="AN59" s="118"/>
      <c r="AO59" s="118"/>
      <c r="AP59" s="81"/>
      <c r="AQ59" s="267"/>
      <c r="AR59" s="269"/>
    </row>
    <row r="60" spans="1:44" ht="20.100000000000001" customHeight="1">
      <c r="A60" s="272"/>
      <c r="B60" s="274"/>
      <c r="C60" s="276"/>
      <c r="D60" s="278"/>
      <c r="E60" s="280"/>
      <c r="F60" s="282"/>
      <c r="G60" s="282"/>
      <c r="H60" s="284"/>
      <c r="I60" s="276"/>
      <c r="J60" s="282"/>
      <c r="K60" s="282"/>
      <c r="L60" s="53" t="s">
        <v>558</v>
      </c>
      <c r="M60" s="54">
        <v>0.25</v>
      </c>
      <c r="N60" s="57"/>
      <c r="O60" s="60"/>
      <c r="P60" s="56"/>
      <c r="Q60" s="56"/>
      <c r="R60" s="60"/>
      <c r="S60" s="56"/>
      <c r="T60" s="63"/>
      <c r="U60" s="64"/>
      <c r="V60" s="57"/>
      <c r="W60" s="60"/>
      <c r="X60" s="59"/>
      <c r="Y60" s="59"/>
      <c r="Z60" s="61"/>
      <c r="AA60" s="276"/>
      <c r="AB60" s="286"/>
      <c r="AC60" s="286"/>
      <c r="AD60" s="289"/>
      <c r="AE60" s="291"/>
      <c r="AF60" s="80"/>
      <c r="AG60" s="118"/>
      <c r="AH60" s="118"/>
      <c r="AI60" s="118"/>
      <c r="AJ60" s="118"/>
      <c r="AK60" s="280"/>
      <c r="AL60" s="118"/>
      <c r="AM60" s="118"/>
      <c r="AN60" s="118"/>
      <c r="AO60" s="118"/>
      <c r="AP60" s="81"/>
      <c r="AQ60" s="268"/>
      <c r="AR60" s="270"/>
    </row>
    <row r="61" spans="1:44" ht="19.5" customHeight="1">
      <c r="A61" s="271">
        <v>32</v>
      </c>
      <c r="B61" s="273" t="str">
        <f>VLOOKUP($A61,Cierre!$A:$E,2,FALSE)</f>
        <v>JAIRO ANTONIO OSSA LOPEZ</v>
      </c>
      <c r="C61" s="275"/>
      <c r="D61" s="277" t="str">
        <f>VLOOKUP($A61,Cierre!$A:$E,3,FALSE)</f>
        <v>JAIRO ANTONIO OSSA LOPEZ</v>
      </c>
      <c r="E61" s="279"/>
      <c r="F61" s="281"/>
      <c r="G61" s="281"/>
      <c r="H61" s="283"/>
      <c r="I61" s="275"/>
      <c r="J61" s="281"/>
      <c r="K61" s="281"/>
      <c r="L61" s="53" t="s">
        <v>559</v>
      </c>
      <c r="M61" s="54">
        <v>0.6</v>
      </c>
      <c r="N61" s="57"/>
      <c r="O61" s="60"/>
      <c r="P61" s="56"/>
      <c r="Q61" s="56"/>
      <c r="R61" s="60"/>
      <c r="S61" s="56"/>
      <c r="T61" s="63"/>
      <c r="U61" s="64"/>
      <c r="V61" s="57"/>
      <c r="W61" s="60"/>
      <c r="X61" s="59"/>
      <c r="Y61" s="59"/>
      <c r="Z61" s="61"/>
      <c r="AA61" s="275"/>
      <c r="AB61" s="285"/>
      <c r="AC61" s="287"/>
      <c r="AD61" s="288"/>
      <c r="AE61" s="290"/>
      <c r="AF61" s="80"/>
      <c r="AG61" s="118"/>
      <c r="AH61" s="118"/>
      <c r="AI61" s="118"/>
      <c r="AJ61" s="118"/>
      <c r="AK61" s="279"/>
      <c r="AL61" s="118"/>
      <c r="AM61" s="118"/>
      <c r="AN61" s="118"/>
      <c r="AO61" s="118"/>
      <c r="AP61" s="81"/>
      <c r="AQ61" s="267"/>
      <c r="AR61" s="269"/>
    </row>
    <row r="62" spans="1:44" ht="20.100000000000001" customHeight="1">
      <c r="A62" s="272"/>
      <c r="B62" s="274"/>
      <c r="C62" s="276"/>
      <c r="D62" s="278"/>
      <c r="E62" s="280"/>
      <c r="F62" s="282"/>
      <c r="G62" s="282"/>
      <c r="H62" s="284"/>
      <c r="I62" s="276"/>
      <c r="J62" s="282"/>
      <c r="K62" s="282"/>
      <c r="L62" s="53" t="s">
        <v>560</v>
      </c>
      <c r="M62" s="54">
        <v>0.4</v>
      </c>
      <c r="N62" s="57"/>
      <c r="O62" s="60"/>
      <c r="P62" s="56"/>
      <c r="Q62" s="56"/>
      <c r="R62" s="60"/>
      <c r="S62" s="56"/>
      <c r="T62" s="63"/>
      <c r="U62" s="64"/>
      <c r="V62" s="57"/>
      <c r="W62" s="60"/>
      <c r="X62" s="59"/>
      <c r="Y62" s="59"/>
      <c r="Z62" s="61"/>
      <c r="AA62" s="276"/>
      <c r="AB62" s="286"/>
      <c r="AC62" s="286"/>
      <c r="AD62" s="289"/>
      <c r="AE62" s="291"/>
      <c r="AF62" s="80"/>
      <c r="AG62" s="118"/>
      <c r="AH62" s="118"/>
      <c r="AI62" s="118"/>
      <c r="AJ62" s="118"/>
      <c r="AK62" s="280"/>
      <c r="AL62" s="118"/>
      <c r="AM62" s="118"/>
      <c r="AN62" s="118"/>
      <c r="AO62" s="118"/>
      <c r="AP62" s="81"/>
      <c r="AQ62" s="268"/>
      <c r="AR62" s="270"/>
    </row>
    <row r="63" spans="1:44" ht="19.5" customHeight="1">
      <c r="A63" s="271">
        <v>33</v>
      </c>
      <c r="B63" s="273" t="str">
        <f>VLOOKUP($A63,Cierre!$A:$E,2,FALSE)</f>
        <v>GENERADORA DE PROYECTOS DE PUERTOS ARQUITECTURA Y VIAS SAS</v>
      </c>
      <c r="C63" s="275"/>
      <c r="D63" s="277" t="str">
        <f>VLOOKUP($A63,Cierre!$A:$E,3,FALSE)</f>
        <v>JOSE ANTONIO SENEJOA NUÑEZ</v>
      </c>
      <c r="E63" s="279"/>
      <c r="F63" s="281"/>
      <c r="G63" s="281"/>
      <c r="H63" s="283"/>
      <c r="I63" s="275"/>
      <c r="J63" s="281"/>
      <c r="K63" s="281"/>
      <c r="L63" s="53" t="s">
        <v>429</v>
      </c>
      <c r="M63" s="54">
        <v>0.5</v>
      </c>
      <c r="N63" s="57"/>
      <c r="O63" s="60"/>
      <c r="P63" s="56"/>
      <c r="Q63" s="56"/>
      <c r="R63" s="60"/>
      <c r="S63" s="56"/>
      <c r="T63" s="63"/>
      <c r="U63" s="64"/>
      <c r="V63" s="57"/>
      <c r="W63" s="60"/>
      <c r="X63" s="59"/>
      <c r="Y63" s="59"/>
      <c r="Z63" s="61"/>
      <c r="AA63" s="275"/>
      <c r="AB63" s="285"/>
      <c r="AC63" s="287"/>
      <c r="AD63" s="288"/>
      <c r="AE63" s="290"/>
      <c r="AF63" s="80"/>
      <c r="AG63" s="118"/>
      <c r="AH63" s="118"/>
      <c r="AI63" s="118"/>
      <c r="AJ63" s="118"/>
      <c r="AK63" s="279"/>
      <c r="AL63" s="118"/>
      <c r="AM63" s="118"/>
      <c r="AN63" s="118"/>
      <c r="AO63" s="118"/>
      <c r="AP63" s="81"/>
      <c r="AQ63" s="267"/>
      <c r="AR63" s="269"/>
    </row>
    <row r="64" spans="1:44" ht="20.100000000000001" customHeight="1">
      <c r="A64" s="272"/>
      <c r="B64" s="274"/>
      <c r="C64" s="276"/>
      <c r="D64" s="278"/>
      <c r="E64" s="280"/>
      <c r="F64" s="282"/>
      <c r="G64" s="282"/>
      <c r="H64" s="284"/>
      <c r="I64" s="276"/>
      <c r="J64" s="282"/>
      <c r="K64" s="282"/>
      <c r="L64" s="53" t="s">
        <v>561</v>
      </c>
      <c r="M64" s="54">
        <v>0.5</v>
      </c>
      <c r="N64" s="57"/>
      <c r="O64" s="60"/>
      <c r="P64" s="56"/>
      <c r="Q64" s="56"/>
      <c r="R64" s="60"/>
      <c r="S64" s="56"/>
      <c r="T64" s="63"/>
      <c r="U64" s="64"/>
      <c r="V64" s="57"/>
      <c r="W64" s="60"/>
      <c r="X64" s="59"/>
      <c r="Y64" s="59"/>
      <c r="Z64" s="61"/>
      <c r="AA64" s="276"/>
      <c r="AB64" s="286"/>
      <c r="AC64" s="286"/>
      <c r="AD64" s="289"/>
      <c r="AE64" s="291"/>
      <c r="AF64" s="80"/>
      <c r="AG64" s="118"/>
      <c r="AH64" s="118"/>
      <c r="AI64" s="118"/>
      <c r="AJ64" s="118"/>
      <c r="AK64" s="280"/>
      <c r="AL64" s="118"/>
      <c r="AM64" s="118"/>
      <c r="AN64" s="118"/>
      <c r="AO64" s="118"/>
      <c r="AP64" s="81"/>
      <c r="AQ64" s="268"/>
      <c r="AR64" s="270"/>
    </row>
    <row r="65" spans="1:44" ht="19.5" customHeight="1">
      <c r="A65" s="271">
        <v>34</v>
      </c>
      <c r="B65" s="273" t="str">
        <f>VLOOKUP($A65,Cierre!$A:$E,2,FALSE)</f>
        <v>CONSORCIO EJE CAFETERO</v>
      </c>
      <c r="C65" s="275"/>
      <c r="D65" s="277" t="str">
        <f>VLOOKUP($A65,Cierre!$A:$E,3,FALSE)</f>
        <v>JOSÉ MANUEL RENDÓN ARIAS</v>
      </c>
      <c r="E65" s="279"/>
      <c r="F65" s="281"/>
      <c r="G65" s="281"/>
      <c r="H65" s="283"/>
      <c r="I65" s="275"/>
      <c r="J65" s="281"/>
      <c r="K65" s="281"/>
      <c r="L65" s="53" t="s">
        <v>562</v>
      </c>
      <c r="M65" s="54">
        <v>0.49</v>
      </c>
      <c r="N65" s="57"/>
      <c r="O65" s="60"/>
      <c r="P65" s="56"/>
      <c r="Q65" s="56"/>
      <c r="R65" s="60"/>
      <c r="S65" s="56"/>
      <c r="T65" s="63"/>
      <c r="U65" s="64"/>
      <c r="V65" s="57"/>
      <c r="W65" s="60"/>
      <c r="X65" s="59"/>
      <c r="Y65" s="59"/>
      <c r="Z65" s="61"/>
      <c r="AA65" s="275"/>
      <c r="AB65" s="285"/>
      <c r="AC65" s="287"/>
      <c r="AD65" s="288"/>
      <c r="AE65" s="290"/>
      <c r="AF65" s="80"/>
      <c r="AG65" s="118"/>
      <c r="AH65" s="118"/>
      <c r="AI65" s="118"/>
      <c r="AJ65" s="118"/>
      <c r="AK65" s="279"/>
      <c r="AL65" s="118"/>
      <c r="AM65" s="118"/>
      <c r="AN65" s="118"/>
      <c r="AO65" s="118"/>
      <c r="AP65" s="81"/>
      <c r="AQ65" s="267"/>
      <c r="AR65" s="269"/>
    </row>
    <row r="66" spans="1:44" ht="20.100000000000001" customHeight="1">
      <c r="A66" s="272"/>
      <c r="B66" s="274"/>
      <c r="C66" s="276"/>
      <c r="D66" s="278"/>
      <c r="E66" s="280"/>
      <c r="F66" s="282"/>
      <c r="G66" s="282"/>
      <c r="H66" s="284"/>
      <c r="I66" s="276"/>
      <c r="J66" s="282"/>
      <c r="K66" s="282"/>
      <c r="L66" s="53" t="s">
        <v>563</v>
      </c>
      <c r="M66" s="54">
        <v>0.51</v>
      </c>
      <c r="N66" s="57"/>
      <c r="O66" s="60"/>
      <c r="P66" s="56"/>
      <c r="Q66" s="56"/>
      <c r="R66" s="60"/>
      <c r="S66" s="56"/>
      <c r="T66" s="63"/>
      <c r="U66" s="64"/>
      <c r="V66" s="57"/>
      <c r="W66" s="60"/>
      <c r="X66" s="59"/>
      <c r="Y66" s="59"/>
      <c r="Z66" s="61"/>
      <c r="AA66" s="276"/>
      <c r="AB66" s="286"/>
      <c r="AC66" s="286"/>
      <c r="AD66" s="289"/>
      <c r="AE66" s="291"/>
      <c r="AF66" s="80"/>
      <c r="AG66" s="118"/>
      <c r="AH66" s="118"/>
      <c r="AI66" s="118"/>
      <c r="AJ66" s="118"/>
      <c r="AK66" s="280"/>
      <c r="AL66" s="118"/>
      <c r="AM66" s="118"/>
      <c r="AN66" s="118"/>
      <c r="AO66" s="118"/>
      <c r="AP66" s="81"/>
      <c r="AQ66" s="268"/>
      <c r="AR66" s="270"/>
    </row>
    <row r="67" spans="1:44" ht="19.5" customHeight="1">
      <c r="A67" s="271">
        <v>35</v>
      </c>
      <c r="B67" s="273" t="str">
        <f>VLOOKUP($A67,Cierre!$A:$E,2,FALSE)</f>
        <v>CONSORCIO INGEPROYECT MANIZALES</v>
      </c>
      <c r="C67" s="275"/>
      <c r="D67" s="277" t="str">
        <f>VLOOKUP($A67,Cierre!$A:$E,3,FALSE)</f>
        <v>NELSON IDARRAGA SÁNCHEZ</v>
      </c>
      <c r="E67" s="279"/>
      <c r="F67" s="281"/>
      <c r="G67" s="281"/>
      <c r="H67" s="283"/>
      <c r="I67" s="275"/>
      <c r="J67" s="281"/>
      <c r="K67" s="281"/>
      <c r="L67" s="53" t="s">
        <v>564</v>
      </c>
      <c r="M67" s="54">
        <v>0.5</v>
      </c>
      <c r="N67" s="57"/>
      <c r="O67" s="60"/>
      <c r="P67" s="56"/>
      <c r="Q67" s="56"/>
      <c r="R67" s="60"/>
      <c r="S67" s="56"/>
      <c r="T67" s="63"/>
      <c r="U67" s="64"/>
      <c r="V67" s="57"/>
      <c r="W67" s="60"/>
      <c r="X67" s="59"/>
      <c r="Y67" s="59"/>
      <c r="Z67" s="61"/>
      <c r="AA67" s="275"/>
      <c r="AB67" s="285"/>
      <c r="AC67" s="287"/>
      <c r="AD67" s="288"/>
      <c r="AE67" s="290"/>
      <c r="AF67" s="80"/>
      <c r="AG67" s="118"/>
      <c r="AH67" s="118"/>
      <c r="AI67" s="118"/>
      <c r="AJ67" s="118"/>
      <c r="AK67" s="279"/>
      <c r="AL67" s="118"/>
      <c r="AM67" s="118"/>
      <c r="AN67" s="118"/>
      <c r="AO67" s="118"/>
      <c r="AP67" s="81"/>
      <c r="AQ67" s="267"/>
      <c r="AR67" s="269"/>
    </row>
    <row r="68" spans="1:44" ht="20.100000000000001" customHeight="1">
      <c r="A68" s="272"/>
      <c r="B68" s="274"/>
      <c r="C68" s="276"/>
      <c r="D68" s="278"/>
      <c r="E68" s="280"/>
      <c r="F68" s="282"/>
      <c r="G68" s="282"/>
      <c r="H68" s="284"/>
      <c r="I68" s="276"/>
      <c r="J68" s="282"/>
      <c r="K68" s="282"/>
      <c r="L68" s="53" t="s">
        <v>565</v>
      </c>
      <c r="M68" s="54">
        <v>0.5</v>
      </c>
      <c r="N68" s="57"/>
      <c r="O68" s="60"/>
      <c r="P68" s="56"/>
      <c r="Q68" s="56"/>
      <c r="R68" s="60"/>
      <c r="S68" s="56"/>
      <c r="T68" s="63"/>
      <c r="U68" s="64"/>
      <c r="V68" s="57"/>
      <c r="W68" s="60"/>
      <c r="X68" s="59"/>
      <c r="Y68" s="59"/>
      <c r="Z68" s="61"/>
      <c r="AA68" s="276"/>
      <c r="AB68" s="286"/>
      <c r="AC68" s="286"/>
      <c r="AD68" s="289"/>
      <c r="AE68" s="291"/>
      <c r="AF68" s="80"/>
      <c r="AG68" s="118"/>
      <c r="AH68" s="118"/>
      <c r="AI68" s="118"/>
      <c r="AJ68" s="118"/>
      <c r="AK68" s="280"/>
      <c r="AL68" s="118"/>
      <c r="AM68" s="118"/>
      <c r="AN68" s="118"/>
      <c r="AO68" s="118"/>
      <c r="AP68" s="81"/>
      <c r="AQ68" s="268"/>
      <c r="AR68" s="270"/>
    </row>
    <row r="69" spans="1:44" ht="19.5" customHeight="1">
      <c r="A69" s="271">
        <v>36</v>
      </c>
      <c r="B69" s="273" t="str">
        <f>VLOOKUP($A69,Cierre!$A:$E,2,FALSE)</f>
        <v>JOHN ESNEIDER CARDONA GUTIERREZ</v>
      </c>
      <c r="C69" s="275"/>
      <c r="D69" s="277" t="str">
        <f>VLOOKUP($A69,Cierre!$A:$E,3,FALSE)</f>
        <v>JOHN ESNEIDER CARDONA GUTIERREZ</v>
      </c>
      <c r="E69" s="279"/>
      <c r="F69" s="281"/>
      <c r="G69" s="281"/>
      <c r="H69" s="283"/>
      <c r="I69" s="275"/>
      <c r="J69" s="281"/>
      <c r="K69" s="281"/>
      <c r="L69" s="53" t="s">
        <v>566</v>
      </c>
      <c r="M69" s="54">
        <v>0.5</v>
      </c>
      <c r="N69" s="57"/>
      <c r="O69" s="60"/>
      <c r="P69" s="56"/>
      <c r="Q69" s="56"/>
      <c r="R69" s="60"/>
      <c r="S69" s="56"/>
      <c r="T69" s="63"/>
      <c r="U69" s="64"/>
      <c r="V69" s="57"/>
      <c r="W69" s="60"/>
      <c r="X69" s="59"/>
      <c r="Y69" s="59"/>
      <c r="Z69" s="61"/>
      <c r="AA69" s="275"/>
      <c r="AB69" s="285"/>
      <c r="AC69" s="287"/>
      <c r="AD69" s="288"/>
      <c r="AE69" s="290"/>
      <c r="AF69" s="80"/>
      <c r="AG69" s="118"/>
      <c r="AH69" s="118"/>
      <c r="AI69" s="118"/>
      <c r="AJ69" s="118"/>
      <c r="AK69" s="279"/>
      <c r="AL69" s="118"/>
      <c r="AM69" s="118"/>
      <c r="AN69" s="118"/>
      <c r="AO69" s="118"/>
      <c r="AP69" s="81"/>
      <c r="AQ69" s="267"/>
      <c r="AR69" s="269"/>
    </row>
    <row r="70" spans="1:44" ht="20.100000000000001" customHeight="1">
      <c r="A70" s="272"/>
      <c r="B70" s="274"/>
      <c r="C70" s="276"/>
      <c r="D70" s="278"/>
      <c r="E70" s="280"/>
      <c r="F70" s="282"/>
      <c r="G70" s="282"/>
      <c r="H70" s="284"/>
      <c r="I70" s="276"/>
      <c r="J70" s="282"/>
      <c r="K70" s="282"/>
      <c r="L70" s="53" t="s">
        <v>567</v>
      </c>
      <c r="M70" s="54">
        <v>0.5</v>
      </c>
      <c r="N70" s="57"/>
      <c r="O70" s="60"/>
      <c r="P70" s="56"/>
      <c r="Q70" s="56"/>
      <c r="R70" s="60"/>
      <c r="S70" s="56"/>
      <c r="T70" s="63"/>
      <c r="U70" s="64"/>
      <c r="V70" s="57"/>
      <c r="W70" s="60"/>
      <c r="X70" s="59"/>
      <c r="Y70" s="59"/>
      <c r="Z70" s="61"/>
      <c r="AA70" s="276"/>
      <c r="AB70" s="286"/>
      <c r="AC70" s="286"/>
      <c r="AD70" s="289"/>
      <c r="AE70" s="291"/>
      <c r="AF70" s="80"/>
      <c r="AG70" s="118"/>
      <c r="AH70" s="118"/>
      <c r="AI70" s="118"/>
      <c r="AJ70" s="118"/>
      <c r="AK70" s="280"/>
      <c r="AL70" s="118"/>
      <c r="AM70" s="118"/>
      <c r="AN70" s="118"/>
      <c r="AO70" s="118"/>
      <c r="AP70" s="81"/>
      <c r="AQ70" s="268"/>
      <c r="AR70" s="270"/>
    </row>
    <row r="71" spans="1:44" ht="19.5" customHeight="1">
      <c r="A71" s="271">
        <v>37</v>
      </c>
      <c r="B71" s="273" t="str">
        <f>VLOOKUP($A71,Cierre!$A:$E,2,FALSE)</f>
        <v>CONSORCIO ZAINCO BULEVAR MANIZALES</v>
      </c>
      <c r="C71" s="275"/>
      <c r="D71" s="277" t="str">
        <f>VLOOKUP($A71,Cierre!$A:$E,3,FALSE)</f>
        <v>JOSUE ZAPATA OROZCO</v>
      </c>
      <c r="E71" s="279"/>
      <c r="F71" s="281"/>
      <c r="G71" s="281"/>
      <c r="H71" s="283"/>
      <c r="I71" s="275"/>
      <c r="J71" s="281"/>
      <c r="K71" s="281"/>
      <c r="L71" s="53" t="s">
        <v>568</v>
      </c>
      <c r="M71" s="54">
        <v>0.5</v>
      </c>
      <c r="N71" s="57"/>
      <c r="O71" s="60"/>
      <c r="P71" s="56"/>
      <c r="Q71" s="56"/>
      <c r="R71" s="60"/>
      <c r="S71" s="56"/>
      <c r="T71" s="63"/>
      <c r="U71" s="64"/>
      <c r="V71" s="57"/>
      <c r="W71" s="60"/>
      <c r="X71" s="59"/>
      <c r="Y71" s="59"/>
      <c r="Z71" s="61"/>
      <c r="AA71" s="275"/>
      <c r="AB71" s="285"/>
      <c r="AC71" s="287"/>
      <c r="AD71" s="288"/>
      <c r="AE71" s="290"/>
      <c r="AF71" s="80"/>
      <c r="AG71" s="118"/>
      <c r="AH71" s="118"/>
      <c r="AI71" s="118"/>
      <c r="AJ71" s="118"/>
      <c r="AK71" s="279"/>
      <c r="AL71" s="118"/>
      <c r="AM71" s="118"/>
      <c r="AN71" s="118"/>
      <c r="AO71" s="118"/>
      <c r="AP71" s="81"/>
      <c r="AQ71" s="267"/>
      <c r="AR71" s="269"/>
    </row>
    <row r="72" spans="1:44" ht="20.100000000000001" customHeight="1">
      <c r="A72" s="272"/>
      <c r="B72" s="274"/>
      <c r="C72" s="276"/>
      <c r="D72" s="278"/>
      <c r="E72" s="280"/>
      <c r="F72" s="282"/>
      <c r="G72" s="282"/>
      <c r="H72" s="284"/>
      <c r="I72" s="276"/>
      <c r="J72" s="282"/>
      <c r="K72" s="282"/>
      <c r="L72" s="53" t="s">
        <v>569</v>
      </c>
      <c r="M72" s="54">
        <v>0.5</v>
      </c>
      <c r="N72" s="57"/>
      <c r="O72" s="60"/>
      <c r="P72" s="56"/>
      <c r="Q72" s="56"/>
      <c r="R72" s="60"/>
      <c r="S72" s="56"/>
      <c r="T72" s="63"/>
      <c r="U72" s="64"/>
      <c r="V72" s="57"/>
      <c r="W72" s="60"/>
      <c r="X72" s="59"/>
      <c r="Y72" s="59"/>
      <c r="Z72" s="61"/>
      <c r="AA72" s="276"/>
      <c r="AB72" s="286"/>
      <c r="AC72" s="286"/>
      <c r="AD72" s="289"/>
      <c r="AE72" s="291"/>
      <c r="AF72" s="80"/>
      <c r="AG72" s="118"/>
      <c r="AH72" s="118"/>
      <c r="AI72" s="118"/>
      <c r="AJ72" s="118"/>
      <c r="AK72" s="280"/>
      <c r="AL72" s="118"/>
      <c r="AM72" s="118"/>
      <c r="AN72" s="118"/>
      <c r="AO72" s="118"/>
      <c r="AP72" s="81"/>
      <c r="AQ72" s="268"/>
      <c r="AR72" s="270"/>
    </row>
    <row r="73" spans="1:44" ht="39.950000000000003" customHeight="1">
      <c r="A73" s="47">
        <v>38</v>
      </c>
      <c r="B73" s="49" t="str">
        <f>VLOOKUP($A73,Cierre!$A:$E,2,FALSE)</f>
        <v>CONSTRUCCIONES DEL ESTADO INGENIERIA S.A.S</v>
      </c>
      <c r="C73" s="57"/>
      <c r="D73" s="45" t="str">
        <f>VLOOKUP($A73,Cierre!$A:$E,3,FALSE)</f>
        <v>SEPULVEDA VERGEL NIXON YAIR</v>
      </c>
      <c r="E73" s="71"/>
      <c r="F73" s="56"/>
      <c r="G73" s="56"/>
      <c r="H73" s="62"/>
      <c r="I73" s="57"/>
      <c r="J73" s="56"/>
      <c r="K73" s="56"/>
      <c r="L73" s="53"/>
      <c r="M73" s="54">
        <v>1</v>
      </c>
      <c r="N73" s="57"/>
      <c r="O73" s="60"/>
      <c r="P73" s="56"/>
      <c r="Q73" s="56"/>
      <c r="R73" s="60"/>
      <c r="S73" s="56"/>
      <c r="T73" s="63"/>
      <c r="U73" s="64"/>
      <c r="V73" s="57"/>
      <c r="W73" s="60"/>
      <c r="X73" s="59"/>
      <c r="Y73" s="59"/>
      <c r="Z73" s="61"/>
      <c r="AA73" s="57"/>
      <c r="AB73" s="119"/>
      <c r="AC73" s="120"/>
      <c r="AD73" s="123"/>
      <c r="AE73" s="79"/>
      <c r="AF73" s="80"/>
      <c r="AG73" s="118"/>
      <c r="AH73" s="118"/>
      <c r="AI73" s="118"/>
      <c r="AJ73" s="118"/>
      <c r="AK73" s="118"/>
      <c r="AL73" s="118"/>
      <c r="AM73" s="118"/>
      <c r="AN73" s="118"/>
      <c r="AO73" s="118"/>
      <c r="AP73" s="81"/>
      <c r="AQ73" s="121"/>
      <c r="AR73" s="58"/>
    </row>
    <row r="74" spans="1:44" ht="19.5" customHeight="1">
      <c r="A74" s="271">
        <v>39</v>
      </c>
      <c r="B74" s="273" t="str">
        <f>VLOOKUP($A74,Cierre!$A:$E,2,FALSE)</f>
        <v>AC2R INGENIERIA Y PROYECTOS S.A.S</v>
      </c>
      <c r="C74" s="275"/>
      <c r="D74" s="277" t="str">
        <f>VLOOKUP($A74,Cierre!$A:$E,3,FALSE)</f>
        <v>CAMILO ANDRÉS ROSARIO RUBIO</v>
      </c>
      <c r="E74" s="279"/>
      <c r="F74" s="281"/>
      <c r="G74" s="281"/>
      <c r="H74" s="283"/>
      <c r="I74" s="275"/>
      <c r="J74" s="281"/>
      <c r="K74" s="281"/>
      <c r="L74" s="53" t="s">
        <v>290</v>
      </c>
      <c r="M74" s="54">
        <v>0.55000000000000004</v>
      </c>
      <c r="N74" s="57"/>
      <c r="O74" s="60"/>
      <c r="P74" s="56"/>
      <c r="Q74" s="56"/>
      <c r="R74" s="60"/>
      <c r="S74" s="56"/>
      <c r="T74" s="63"/>
      <c r="U74" s="64"/>
      <c r="V74" s="57"/>
      <c r="W74" s="60"/>
      <c r="X74" s="59"/>
      <c r="Y74" s="59"/>
      <c r="Z74" s="61"/>
      <c r="AA74" s="275"/>
      <c r="AB74" s="285"/>
      <c r="AC74" s="287"/>
      <c r="AD74" s="288"/>
      <c r="AE74" s="290"/>
      <c r="AF74" s="80"/>
      <c r="AG74" s="118"/>
      <c r="AH74" s="118"/>
      <c r="AI74" s="118"/>
      <c r="AJ74" s="118"/>
      <c r="AK74" s="279"/>
      <c r="AL74" s="118"/>
      <c r="AM74" s="118"/>
      <c r="AN74" s="118"/>
      <c r="AO74" s="118"/>
      <c r="AP74" s="81"/>
      <c r="AQ74" s="267"/>
      <c r="AR74" s="269"/>
    </row>
    <row r="75" spans="1:44" ht="20.100000000000001" customHeight="1">
      <c r="A75" s="272"/>
      <c r="B75" s="274"/>
      <c r="C75" s="276"/>
      <c r="D75" s="278"/>
      <c r="E75" s="280"/>
      <c r="F75" s="282"/>
      <c r="G75" s="282"/>
      <c r="H75" s="284"/>
      <c r="I75" s="276"/>
      <c r="J75" s="282"/>
      <c r="K75" s="282"/>
      <c r="L75" s="53" t="s">
        <v>570</v>
      </c>
      <c r="M75" s="54">
        <v>0.45</v>
      </c>
      <c r="N75" s="57"/>
      <c r="O75" s="60"/>
      <c r="P75" s="56"/>
      <c r="Q75" s="56"/>
      <c r="R75" s="60"/>
      <c r="S75" s="56"/>
      <c r="T75" s="63"/>
      <c r="U75" s="64"/>
      <c r="V75" s="57"/>
      <c r="W75" s="60"/>
      <c r="X75" s="59"/>
      <c r="Y75" s="59"/>
      <c r="Z75" s="61"/>
      <c r="AA75" s="276"/>
      <c r="AB75" s="286"/>
      <c r="AC75" s="286"/>
      <c r="AD75" s="289"/>
      <c r="AE75" s="291"/>
      <c r="AF75" s="80"/>
      <c r="AG75" s="118"/>
      <c r="AH75" s="118"/>
      <c r="AI75" s="118"/>
      <c r="AJ75" s="118"/>
      <c r="AK75" s="280"/>
      <c r="AL75" s="118"/>
      <c r="AM75" s="118"/>
      <c r="AN75" s="118"/>
      <c r="AO75" s="118"/>
      <c r="AP75" s="81"/>
      <c r="AQ75" s="268"/>
      <c r="AR75" s="270"/>
    </row>
    <row r="76" spans="1:44" ht="39.950000000000003" customHeight="1">
      <c r="A76" s="47">
        <v>40</v>
      </c>
      <c r="B76" s="49" t="str">
        <f>VLOOKUP($A76,Cierre!$A:$E,2,FALSE)</f>
        <v>CONSORCIO BULEVAR MANIZALES 2021</v>
      </c>
      <c r="C76" s="57"/>
      <c r="D76" s="45" t="str">
        <f>VLOOKUP($A76,Cierre!$A:$E,3,FALSE)</f>
        <v xml:space="preserve">JUAN CARLOS VILLADA CASTILLO </v>
      </c>
      <c r="E76" s="71"/>
      <c r="F76" s="56"/>
      <c r="G76" s="56"/>
      <c r="H76" s="62"/>
      <c r="I76" s="57"/>
      <c r="J76" s="56"/>
      <c r="K76" s="56"/>
      <c r="L76" s="53"/>
      <c r="M76" s="54">
        <v>1</v>
      </c>
      <c r="N76" s="57"/>
      <c r="O76" s="60"/>
      <c r="P76" s="56"/>
      <c r="Q76" s="56"/>
      <c r="R76" s="60"/>
      <c r="S76" s="56"/>
      <c r="T76" s="63"/>
      <c r="U76" s="64"/>
      <c r="V76" s="57"/>
      <c r="W76" s="60"/>
      <c r="X76" s="59"/>
      <c r="Y76" s="59"/>
      <c r="Z76" s="61"/>
      <c r="AA76" s="57"/>
      <c r="AB76" s="119"/>
      <c r="AC76" s="120"/>
      <c r="AD76" s="123"/>
      <c r="AE76" s="79"/>
      <c r="AF76" s="80"/>
      <c r="AG76" s="118"/>
      <c r="AH76" s="118"/>
      <c r="AI76" s="118"/>
      <c r="AJ76" s="118"/>
      <c r="AK76" s="118"/>
      <c r="AL76" s="118"/>
      <c r="AM76" s="118"/>
      <c r="AN76" s="118"/>
      <c r="AO76" s="118"/>
      <c r="AP76" s="81"/>
      <c r="AQ76" s="121"/>
      <c r="AR76" s="58"/>
    </row>
    <row r="77" spans="1:44" ht="39.950000000000003" customHeight="1">
      <c r="A77" s="47">
        <v>41</v>
      </c>
      <c r="B77" s="49" t="str">
        <f>VLOOKUP($A77,Cierre!$A:$E,2,FALSE)</f>
        <v>CONSORCIO AG3 - CALDAS</v>
      </c>
      <c r="C77" s="57"/>
      <c r="D77" s="45" t="str">
        <f>VLOOKUP($A77,Cierre!$A:$E,3,FALSE)</f>
        <v>AURELIO GUTIERREZ CASTILLO</v>
      </c>
      <c r="E77" s="71"/>
      <c r="F77" s="56"/>
      <c r="G77" s="56"/>
      <c r="H77" s="62"/>
      <c r="I77" s="57"/>
      <c r="J77" s="56"/>
      <c r="K77" s="56"/>
      <c r="L77" s="53"/>
      <c r="M77" s="54">
        <v>1</v>
      </c>
      <c r="N77" s="57"/>
      <c r="O77" s="60"/>
      <c r="P77" s="56"/>
      <c r="Q77" s="56"/>
      <c r="R77" s="60"/>
      <c r="S77" s="56"/>
      <c r="T77" s="63"/>
      <c r="U77" s="64"/>
      <c r="V77" s="57"/>
      <c r="W77" s="60"/>
      <c r="X77" s="59"/>
      <c r="Y77" s="59"/>
      <c r="Z77" s="61"/>
      <c r="AA77" s="57"/>
      <c r="AB77" s="119"/>
      <c r="AC77" s="120"/>
      <c r="AD77" s="123"/>
      <c r="AE77" s="79"/>
      <c r="AF77" s="80"/>
      <c r="AG77" s="118"/>
      <c r="AH77" s="118"/>
      <c r="AI77" s="118"/>
      <c r="AJ77" s="118"/>
      <c r="AK77" s="118"/>
      <c r="AL77" s="118"/>
      <c r="AM77" s="118"/>
      <c r="AN77" s="118"/>
      <c r="AO77" s="118"/>
      <c r="AP77" s="81"/>
      <c r="AQ77" s="121"/>
      <c r="AR77" s="58"/>
    </row>
    <row r="78" spans="1:44" ht="19.5" customHeight="1">
      <c r="A78" s="271">
        <v>42</v>
      </c>
      <c r="B78" s="273" t="str">
        <f>VLOOKUP($A78,Cierre!$A:$E,2,FALSE)</f>
        <v>IVÁN ECHEVERRI OSORIO</v>
      </c>
      <c r="C78" s="275"/>
      <c r="D78" s="277">
        <f>VLOOKUP($A78,Cierre!$A:$E,3,FALSE)</f>
        <v>0</v>
      </c>
      <c r="E78" s="279"/>
      <c r="F78" s="281"/>
      <c r="G78" s="281"/>
      <c r="H78" s="283"/>
      <c r="I78" s="275"/>
      <c r="J78" s="281"/>
      <c r="K78" s="281"/>
      <c r="L78" s="53" t="s">
        <v>96</v>
      </c>
      <c r="M78" s="54">
        <v>0.5</v>
      </c>
      <c r="N78" s="57"/>
      <c r="O78" s="60"/>
      <c r="P78" s="56"/>
      <c r="Q78" s="56"/>
      <c r="R78" s="60"/>
      <c r="S78" s="56"/>
      <c r="T78" s="63"/>
      <c r="U78" s="64"/>
      <c r="V78" s="57"/>
      <c r="W78" s="60"/>
      <c r="X78" s="59"/>
      <c r="Y78" s="59"/>
      <c r="Z78" s="61"/>
      <c r="AA78" s="275"/>
      <c r="AB78" s="285"/>
      <c r="AC78" s="287"/>
      <c r="AD78" s="288"/>
      <c r="AE78" s="290"/>
      <c r="AF78" s="80"/>
      <c r="AG78" s="118"/>
      <c r="AH78" s="118"/>
      <c r="AI78" s="118"/>
      <c r="AJ78" s="118"/>
      <c r="AK78" s="279"/>
      <c r="AL78" s="118"/>
      <c r="AM78" s="118"/>
      <c r="AN78" s="118"/>
      <c r="AO78" s="118"/>
      <c r="AP78" s="81"/>
      <c r="AQ78" s="267"/>
      <c r="AR78" s="269"/>
    </row>
    <row r="79" spans="1:44" ht="20.100000000000001" customHeight="1">
      <c r="A79" s="272"/>
      <c r="B79" s="274"/>
      <c r="C79" s="276"/>
      <c r="D79" s="278"/>
      <c r="E79" s="280"/>
      <c r="F79" s="282"/>
      <c r="G79" s="282"/>
      <c r="H79" s="284"/>
      <c r="I79" s="276"/>
      <c r="J79" s="282"/>
      <c r="K79" s="282"/>
      <c r="L79" s="53" t="s">
        <v>430</v>
      </c>
      <c r="M79" s="54">
        <v>0.5</v>
      </c>
      <c r="N79" s="57"/>
      <c r="O79" s="60"/>
      <c r="P79" s="56"/>
      <c r="Q79" s="56"/>
      <c r="R79" s="60"/>
      <c r="S79" s="56"/>
      <c r="T79" s="63"/>
      <c r="U79" s="64"/>
      <c r="V79" s="57"/>
      <c r="W79" s="60"/>
      <c r="X79" s="59"/>
      <c r="Y79" s="59"/>
      <c r="Z79" s="61"/>
      <c r="AA79" s="276"/>
      <c r="AB79" s="286"/>
      <c r="AC79" s="286"/>
      <c r="AD79" s="289"/>
      <c r="AE79" s="291"/>
      <c r="AF79" s="80"/>
      <c r="AG79" s="118"/>
      <c r="AH79" s="118"/>
      <c r="AI79" s="118"/>
      <c r="AJ79" s="118"/>
      <c r="AK79" s="280"/>
      <c r="AL79" s="118"/>
      <c r="AM79" s="118"/>
      <c r="AN79" s="118"/>
      <c r="AO79" s="118"/>
      <c r="AP79" s="81"/>
      <c r="AQ79" s="268"/>
      <c r="AR79" s="270"/>
    </row>
    <row r="80" spans="1:44" ht="39.950000000000003" customHeight="1">
      <c r="A80" s="47">
        <v>43</v>
      </c>
      <c r="B80" s="49" t="str">
        <f>VLOOKUP($A80,Cierre!$A:$E,2,FALSE)</f>
        <v>URIBE ARQUITECTOS CONSTRUCTORES UAC SAS</v>
      </c>
      <c r="C80" s="57"/>
      <c r="D80" s="45" t="str">
        <f>VLOOKUP($A80,Cierre!$A:$E,3,FALSE)</f>
        <v>CARLOS MIGUEL URIBE BAUTISTA</v>
      </c>
      <c r="E80" s="71"/>
      <c r="F80" s="56"/>
      <c r="G80" s="56"/>
      <c r="H80" s="62"/>
      <c r="I80" s="57"/>
      <c r="J80" s="56"/>
      <c r="K80" s="56"/>
      <c r="L80" s="53"/>
      <c r="M80" s="54">
        <v>1</v>
      </c>
      <c r="N80" s="57"/>
      <c r="O80" s="60"/>
      <c r="P80" s="56"/>
      <c r="Q80" s="56"/>
      <c r="R80" s="60"/>
      <c r="S80" s="56"/>
      <c r="T80" s="63"/>
      <c r="U80" s="64"/>
      <c r="V80" s="57"/>
      <c r="W80" s="60"/>
      <c r="X80" s="59"/>
      <c r="Y80" s="59"/>
      <c r="Z80" s="61"/>
      <c r="AA80" s="57"/>
      <c r="AB80" s="119"/>
      <c r="AC80" s="120"/>
      <c r="AD80" s="123"/>
      <c r="AE80" s="79"/>
      <c r="AF80" s="80"/>
      <c r="AG80" s="118"/>
      <c r="AH80" s="118"/>
      <c r="AI80" s="118"/>
      <c r="AJ80" s="118"/>
      <c r="AK80" s="118"/>
      <c r="AL80" s="118"/>
      <c r="AM80" s="118"/>
      <c r="AN80" s="118"/>
      <c r="AO80" s="118"/>
      <c r="AP80" s="81"/>
      <c r="AQ80" s="121"/>
      <c r="AR80" s="58"/>
    </row>
    <row r="81" spans="1:44" ht="19.5" customHeight="1">
      <c r="A81" s="271">
        <v>44</v>
      </c>
      <c r="B81" s="273" t="str">
        <f>VLOOKUP($A81,Cierre!$A:$E,2,FALSE)</f>
        <v>LR AMBIENTAL S.A.S,</v>
      </c>
      <c r="C81" s="275"/>
      <c r="D81" s="277" t="str">
        <f>VLOOKUP($A81,Cierre!$A:$E,3,FALSE)</f>
        <v xml:space="preserve"> HERNAN CAÑAS ORTIZ</v>
      </c>
      <c r="E81" s="279"/>
      <c r="F81" s="281"/>
      <c r="G81" s="281"/>
      <c r="H81" s="283"/>
      <c r="I81" s="275"/>
      <c r="J81" s="281"/>
      <c r="K81" s="281"/>
      <c r="L81" s="53" t="s">
        <v>571</v>
      </c>
      <c r="M81" s="54">
        <v>0.6</v>
      </c>
      <c r="N81" s="57"/>
      <c r="O81" s="60"/>
      <c r="P81" s="56"/>
      <c r="Q81" s="56"/>
      <c r="R81" s="60"/>
      <c r="S81" s="56"/>
      <c r="T81" s="63"/>
      <c r="U81" s="64"/>
      <c r="V81" s="57"/>
      <c r="W81" s="60"/>
      <c r="X81" s="59"/>
      <c r="Y81" s="59"/>
      <c r="Z81" s="61"/>
      <c r="AA81" s="275"/>
      <c r="AB81" s="285"/>
      <c r="AC81" s="287"/>
      <c r="AD81" s="288"/>
      <c r="AE81" s="290"/>
      <c r="AF81" s="80"/>
      <c r="AG81" s="118"/>
      <c r="AH81" s="118"/>
      <c r="AI81" s="118"/>
      <c r="AJ81" s="118"/>
      <c r="AK81" s="279"/>
      <c r="AL81" s="118"/>
      <c r="AM81" s="118"/>
      <c r="AN81" s="118"/>
      <c r="AO81" s="118"/>
      <c r="AP81" s="81"/>
      <c r="AQ81" s="267"/>
      <c r="AR81" s="269"/>
    </row>
    <row r="82" spans="1:44" ht="20.100000000000001" customHeight="1">
      <c r="A82" s="272"/>
      <c r="B82" s="274"/>
      <c r="C82" s="276"/>
      <c r="D82" s="278"/>
      <c r="E82" s="280"/>
      <c r="F82" s="282"/>
      <c r="G82" s="282"/>
      <c r="H82" s="284"/>
      <c r="I82" s="276"/>
      <c r="J82" s="282"/>
      <c r="K82" s="282"/>
      <c r="L82" s="53" t="s">
        <v>572</v>
      </c>
      <c r="M82" s="54">
        <v>0.4</v>
      </c>
      <c r="N82" s="57"/>
      <c r="O82" s="60"/>
      <c r="P82" s="56"/>
      <c r="Q82" s="56"/>
      <c r="R82" s="60"/>
      <c r="S82" s="56"/>
      <c r="T82" s="63"/>
      <c r="U82" s="64"/>
      <c r="V82" s="57"/>
      <c r="W82" s="60"/>
      <c r="X82" s="59"/>
      <c r="Y82" s="59"/>
      <c r="Z82" s="61"/>
      <c r="AA82" s="276"/>
      <c r="AB82" s="286"/>
      <c r="AC82" s="286"/>
      <c r="AD82" s="289"/>
      <c r="AE82" s="291"/>
      <c r="AF82" s="80"/>
      <c r="AG82" s="118"/>
      <c r="AH82" s="118"/>
      <c r="AI82" s="118"/>
      <c r="AJ82" s="118"/>
      <c r="AK82" s="280"/>
      <c r="AL82" s="118"/>
      <c r="AM82" s="118"/>
      <c r="AN82" s="118"/>
      <c r="AO82" s="118"/>
      <c r="AP82" s="81"/>
      <c r="AQ82" s="268"/>
      <c r="AR82" s="270"/>
    </row>
    <row r="83" spans="1:44" ht="19.5" customHeight="1">
      <c r="A83" s="271">
        <v>45</v>
      </c>
      <c r="B83" s="273" t="str">
        <f>VLOOKUP($A83,Cierre!$A:$E,2,FALSE)</f>
        <v>VIACOL INGENIEROS CONTRATISTAS SAS</v>
      </c>
      <c r="C83" s="275"/>
      <c r="D83" s="277" t="str">
        <f>VLOOKUP($A83,Cierre!$A:$E,3,FALSE)</f>
        <v>RAGDE JOANN PEREZ VELASCO</v>
      </c>
      <c r="E83" s="279"/>
      <c r="F83" s="281"/>
      <c r="G83" s="281"/>
      <c r="H83" s="283"/>
      <c r="I83" s="275"/>
      <c r="J83" s="281"/>
      <c r="K83" s="281"/>
      <c r="L83" s="53" t="s">
        <v>573</v>
      </c>
      <c r="M83" s="54">
        <v>0.8</v>
      </c>
      <c r="N83" s="57"/>
      <c r="O83" s="60"/>
      <c r="P83" s="56"/>
      <c r="Q83" s="56"/>
      <c r="R83" s="60"/>
      <c r="S83" s="56"/>
      <c r="T83" s="63"/>
      <c r="U83" s="64"/>
      <c r="V83" s="57"/>
      <c r="W83" s="60"/>
      <c r="X83" s="59"/>
      <c r="Y83" s="59"/>
      <c r="Z83" s="61"/>
      <c r="AA83" s="275"/>
      <c r="AB83" s="285"/>
      <c r="AC83" s="287"/>
      <c r="AD83" s="288"/>
      <c r="AE83" s="290"/>
      <c r="AF83" s="80"/>
      <c r="AG83" s="118"/>
      <c r="AH83" s="118"/>
      <c r="AI83" s="118"/>
      <c r="AJ83" s="118"/>
      <c r="AK83" s="279"/>
      <c r="AL83" s="118"/>
      <c r="AM83" s="118"/>
      <c r="AN83" s="118"/>
      <c r="AO83" s="118"/>
      <c r="AP83" s="81"/>
      <c r="AQ83" s="267"/>
      <c r="AR83" s="269"/>
    </row>
    <row r="84" spans="1:44" ht="20.100000000000001" customHeight="1">
      <c r="A84" s="272"/>
      <c r="B84" s="274"/>
      <c r="C84" s="276"/>
      <c r="D84" s="278"/>
      <c r="E84" s="280"/>
      <c r="F84" s="282"/>
      <c r="G84" s="282"/>
      <c r="H84" s="284"/>
      <c r="I84" s="276"/>
      <c r="J84" s="282"/>
      <c r="K84" s="282"/>
      <c r="L84" s="53" t="s">
        <v>444</v>
      </c>
      <c r="M84" s="54">
        <v>0.2</v>
      </c>
      <c r="N84" s="57"/>
      <c r="O84" s="60"/>
      <c r="P84" s="56"/>
      <c r="Q84" s="56"/>
      <c r="R84" s="60"/>
      <c r="S84" s="56"/>
      <c r="T84" s="63"/>
      <c r="U84" s="64"/>
      <c r="V84" s="57"/>
      <c r="W84" s="60"/>
      <c r="X84" s="59"/>
      <c r="Y84" s="59"/>
      <c r="Z84" s="61"/>
      <c r="AA84" s="276"/>
      <c r="AB84" s="286"/>
      <c r="AC84" s="286"/>
      <c r="AD84" s="289"/>
      <c r="AE84" s="291"/>
      <c r="AF84" s="80"/>
      <c r="AG84" s="118"/>
      <c r="AH84" s="118"/>
      <c r="AI84" s="118"/>
      <c r="AJ84" s="118"/>
      <c r="AK84" s="280"/>
      <c r="AL84" s="118"/>
      <c r="AM84" s="118"/>
      <c r="AN84" s="118"/>
      <c r="AO84" s="118"/>
      <c r="AP84" s="81"/>
      <c r="AQ84" s="268"/>
      <c r="AR84" s="270"/>
    </row>
    <row r="85" spans="1:44" ht="19.5" customHeight="1">
      <c r="A85" s="271">
        <v>46</v>
      </c>
      <c r="B85" s="273" t="str">
        <f>VLOOKUP($A85,Cierre!$A:$E,2,FALSE)</f>
        <v>JAVIER DE JESUS GARCIA PAREJA</v>
      </c>
      <c r="C85" s="275"/>
      <c r="D85" s="277" t="str">
        <f>VLOOKUP($A85,Cierre!$A:$E,3,FALSE)</f>
        <v>JAVIER DE JESUS GARCIA PAREJA</v>
      </c>
      <c r="E85" s="279"/>
      <c r="F85" s="281"/>
      <c r="G85" s="281"/>
      <c r="H85" s="283"/>
      <c r="I85" s="275"/>
      <c r="J85" s="281"/>
      <c r="K85" s="281"/>
      <c r="L85" s="53" t="s">
        <v>574</v>
      </c>
      <c r="M85" s="54">
        <v>0.75</v>
      </c>
      <c r="N85" s="57"/>
      <c r="O85" s="60"/>
      <c r="P85" s="56"/>
      <c r="Q85" s="56"/>
      <c r="R85" s="60"/>
      <c r="S85" s="56"/>
      <c r="T85" s="63"/>
      <c r="U85" s="64"/>
      <c r="V85" s="57"/>
      <c r="W85" s="60"/>
      <c r="X85" s="59"/>
      <c r="Y85" s="59"/>
      <c r="Z85" s="61"/>
      <c r="AA85" s="275"/>
      <c r="AB85" s="285"/>
      <c r="AC85" s="287"/>
      <c r="AD85" s="288"/>
      <c r="AE85" s="290"/>
      <c r="AF85" s="80"/>
      <c r="AG85" s="118"/>
      <c r="AH85" s="118"/>
      <c r="AI85" s="118"/>
      <c r="AJ85" s="118"/>
      <c r="AK85" s="279"/>
      <c r="AL85" s="118"/>
      <c r="AM85" s="118"/>
      <c r="AN85" s="118"/>
      <c r="AO85" s="118"/>
      <c r="AP85" s="81"/>
      <c r="AQ85" s="267"/>
      <c r="AR85" s="269"/>
    </row>
    <row r="86" spans="1:44" ht="20.100000000000001" customHeight="1">
      <c r="A86" s="272"/>
      <c r="B86" s="274"/>
      <c r="C86" s="276"/>
      <c r="D86" s="278"/>
      <c r="E86" s="280"/>
      <c r="F86" s="282"/>
      <c r="G86" s="282"/>
      <c r="H86" s="284"/>
      <c r="I86" s="276"/>
      <c r="J86" s="282"/>
      <c r="K86" s="282"/>
      <c r="L86" s="53" t="s">
        <v>575</v>
      </c>
      <c r="M86" s="54">
        <v>0.25</v>
      </c>
      <c r="N86" s="57"/>
      <c r="O86" s="60"/>
      <c r="P86" s="56"/>
      <c r="Q86" s="56"/>
      <c r="R86" s="60"/>
      <c r="S86" s="56"/>
      <c r="T86" s="63"/>
      <c r="U86" s="64"/>
      <c r="V86" s="57"/>
      <c r="W86" s="60"/>
      <c r="X86" s="59"/>
      <c r="Y86" s="59"/>
      <c r="Z86" s="61"/>
      <c r="AA86" s="276"/>
      <c r="AB86" s="286"/>
      <c r="AC86" s="286"/>
      <c r="AD86" s="289"/>
      <c r="AE86" s="291"/>
      <c r="AF86" s="80"/>
      <c r="AG86" s="118"/>
      <c r="AH86" s="118"/>
      <c r="AI86" s="118"/>
      <c r="AJ86" s="118"/>
      <c r="AK86" s="280"/>
      <c r="AL86" s="118"/>
      <c r="AM86" s="118"/>
      <c r="AN86" s="118"/>
      <c r="AO86" s="118"/>
      <c r="AP86" s="81"/>
      <c r="AQ86" s="268"/>
      <c r="AR86" s="270"/>
    </row>
    <row r="87" spans="1:44" ht="39" customHeight="1">
      <c r="A87" s="148">
        <v>47</v>
      </c>
      <c r="B87" s="149" t="str">
        <f>VLOOKUP($A87,Cierre!$A:$E,2,FALSE)</f>
        <v>VÍAS Y CANALES S.A.S</v>
      </c>
      <c r="C87" s="140"/>
      <c r="D87" s="150" t="str">
        <f>VLOOKUP($A87,Cierre!$A:$E,3,FALSE)</f>
        <v>DIEGO MAURICIO GALÁN ECHEVERRI</v>
      </c>
      <c r="E87" s="142"/>
      <c r="F87" s="138"/>
      <c r="G87" s="138"/>
      <c r="H87" s="139"/>
      <c r="I87" s="140"/>
      <c r="J87" s="138"/>
      <c r="K87" s="138"/>
      <c r="L87" s="53"/>
      <c r="M87" s="54">
        <v>1</v>
      </c>
      <c r="N87" s="57"/>
      <c r="O87" s="60"/>
      <c r="P87" s="56"/>
      <c r="Q87" s="56"/>
      <c r="R87" s="60"/>
      <c r="S87" s="56"/>
      <c r="T87" s="63"/>
      <c r="U87" s="64"/>
      <c r="V87" s="57"/>
      <c r="W87" s="60"/>
      <c r="X87" s="59"/>
      <c r="Y87" s="59"/>
      <c r="Z87" s="61"/>
      <c r="AA87" s="140"/>
      <c r="AB87" s="145"/>
      <c r="AC87" s="146"/>
      <c r="AD87" s="147"/>
      <c r="AE87" s="141"/>
      <c r="AF87" s="80"/>
      <c r="AG87" s="118"/>
      <c r="AH87" s="118"/>
      <c r="AI87" s="118"/>
      <c r="AJ87" s="118"/>
      <c r="AK87" s="142"/>
      <c r="AL87" s="118"/>
      <c r="AM87" s="118"/>
      <c r="AN87" s="118"/>
      <c r="AO87" s="118"/>
      <c r="AP87" s="81"/>
      <c r="AQ87" s="143"/>
      <c r="AR87" s="144"/>
    </row>
    <row r="88" spans="1:44" ht="39.950000000000003" customHeight="1">
      <c r="A88" s="47">
        <v>48</v>
      </c>
      <c r="B88" s="49" t="str">
        <f>VLOOKUP($A88,Cierre!$A:$E,2,FALSE)</f>
        <v>PROFESIONALES ASOCIADOS LTDA</v>
      </c>
      <c r="C88" s="57"/>
      <c r="D88" s="45" t="str">
        <f>VLOOKUP($A88,Cierre!$A:$E,3,FALSE)</f>
        <v>JUAN MANUEL PERDOMO BONILLA</v>
      </c>
      <c r="E88" s="71"/>
      <c r="F88" s="56"/>
      <c r="G88" s="56"/>
      <c r="H88" s="62"/>
      <c r="I88" s="57"/>
      <c r="J88" s="56"/>
      <c r="K88" s="56"/>
      <c r="L88" s="53"/>
      <c r="M88" s="54">
        <v>1</v>
      </c>
      <c r="N88" s="57"/>
      <c r="O88" s="60"/>
      <c r="P88" s="56"/>
      <c r="Q88" s="56"/>
      <c r="R88" s="60"/>
      <c r="S88" s="56"/>
      <c r="T88" s="63"/>
      <c r="U88" s="64"/>
      <c r="V88" s="57"/>
      <c r="W88" s="60"/>
      <c r="X88" s="59"/>
      <c r="Y88" s="59"/>
      <c r="Z88" s="61"/>
      <c r="AA88" s="57"/>
      <c r="AB88" s="119"/>
      <c r="AC88" s="120"/>
      <c r="AD88" s="123"/>
      <c r="AE88" s="79"/>
      <c r="AF88" s="80"/>
      <c r="AG88" s="118"/>
      <c r="AH88" s="118"/>
      <c r="AI88" s="118"/>
      <c r="AJ88" s="118"/>
      <c r="AK88" s="118"/>
      <c r="AL88" s="118"/>
      <c r="AM88" s="118"/>
      <c r="AN88" s="118"/>
      <c r="AO88" s="118"/>
      <c r="AP88" s="81"/>
      <c r="AQ88" s="121"/>
      <c r="AR88" s="58"/>
    </row>
    <row r="89" spans="1:44" ht="19.5" customHeight="1">
      <c r="A89" s="271">
        <v>49</v>
      </c>
      <c r="B89" s="273" t="str">
        <f>VLOOKUP($A89,Cierre!$A:$E,2,FALSE)</f>
        <v>LUIS GUILLERMO CARDENAS SANDOVAL</v>
      </c>
      <c r="C89" s="275"/>
      <c r="D89" s="277">
        <f>VLOOKUP($A89,Cierre!$A:$E,3,FALSE)</f>
        <v>0</v>
      </c>
      <c r="E89" s="279"/>
      <c r="F89" s="281"/>
      <c r="G89" s="281"/>
      <c r="H89" s="283"/>
      <c r="I89" s="275"/>
      <c r="J89" s="281"/>
      <c r="K89" s="281"/>
      <c r="L89" s="53" t="s">
        <v>576</v>
      </c>
      <c r="M89" s="54">
        <v>0.5</v>
      </c>
      <c r="N89" s="57"/>
      <c r="O89" s="60"/>
      <c r="P89" s="56"/>
      <c r="Q89" s="56"/>
      <c r="R89" s="60"/>
      <c r="S89" s="56"/>
      <c r="T89" s="63"/>
      <c r="U89" s="64"/>
      <c r="V89" s="57"/>
      <c r="W89" s="60"/>
      <c r="X89" s="59"/>
      <c r="Y89" s="59"/>
      <c r="Z89" s="61"/>
      <c r="AA89" s="275"/>
      <c r="AB89" s="285"/>
      <c r="AC89" s="287"/>
      <c r="AD89" s="288"/>
      <c r="AE89" s="290"/>
      <c r="AF89" s="80"/>
      <c r="AG89" s="118"/>
      <c r="AH89" s="118"/>
      <c r="AI89" s="118"/>
      <c r="AJ89" s="118"/>
      <c r="AK89" s="279"/>
      <c r="AL89" s="118"/>
      <c r="AM89" s="118"/>
      <c r="AN89" s="118"/>
      <c r="AO89" s="118"/>
      <c r="AP89" s="81"/>
      <c r="AQ89" s="267"/>
      <c r="AR89" s="269"/>
    </row>
    <row r="90" spans="1:44" ht="20.100000000000001" customHeight="1">
      <c r="A90" s="272"/>
      <c r="B90" s="274"/>
      <c r="C90" s="276"/>
      <c r="D90" s="278"/>
      <c r="E90" s="280"/>
      <c r="F90" s="282"/>
      <c r="G90" s="282"/>
      <c r="H90" s="284"/>
      <c r="I90" s="276"/>
      <c r="J90" s="282"/>
      <c r="K90" s="282"/>
      <c r="L90" s="53" t="s">
        <v>577</v>
      </c>
      <c r="M90" s="54">
        <v>0.5</v>
      </c>
      <c r="N90" s="57"/>
      <c r="O90" s="60"/>
      <c r="P90" s="56"/>
      <c r="Q90" s="56"/>
      <c r="R90" s="60"/>
      <c r="S90" s="56"/>
      <c r="T90" s="63"/>
      <c r="U90" s="64"/>
      <c r="V90" s="57"/>
      <c r="W90" s="60"/>
      <c r="X90" s="59"/>
      <c r="Y90" s="59"/>
      <c r="Z90" s="61"/>
      <c r="AA90" s="276"/>
      <c r="AB90" s="286"/>
      <c r="AC90" s="286"/>
      <c r="AD90" s="289"/>
      <c r="AE90" s="291"/>
      <c r="AF90" s="80"/>
      <c r="AG90" s="118"/>
      <c r="AH90" s="118"/>
      <c r="AI90" s="118"/>
      <c r="AJ90" s="118"/>
      <c r="AK90" s="280"/>
      <c r="AL90" s="118"/>
      <c r="AM90" s="118"/>
      <c r="AN90" s="118"/>
      <c r="AO90" s="118"/>
      <c r="AP90" s="81"/>
      <c r="AQ90" s="268"/>
      <c r="AR90" s="270"/>
    </row>
    <row r="91" spans="1:44" ht="20.100000000000001" customHeight="1">
      <c r="A91" s="271">
        <v>50</v>
      </c>
      <c r="B91" s="273" t="str">
        <f>VLOOKUP($A91,Cierre!$A:$E,2,FALSE)</f>
        <v>GRANCONSTRUCTORA SAS</v>
      </c>
      <c r="C91" s="275"/>
      <c r="D91" s="277" t="str">
        <f>VLOOKUP($A91,Cierre!$A:$E,3,FALSE)</f>
        <v>LUZ MIREYA LOZANO M.</v>
      </c>
      <c r="E91" s="279"/>
      <c r="F91" s="281"/>
      <c r="G91" s="281"/>
      <c r="H91" s="283"/>
      <c r="I91" s="275"/>
      <c r="J91" s="281"/>
      <c r="K91" s="281"/>
      <c r="L91" s="53" t="s">
        <v>146</v>
      </c>
      <c r="M91" s="54">
        <v>0.34</v>
      </c>
      <c r="N91" s="57"/>
      <c r="O91" s="60"/>
      <c r="P91" s="56"/>
      <c r="Q91" s="56"/>
      <c r="R91" s="60"/>
      <c r="S91" s="56"/>
      <c r="T91" s="63"/>
      <c r="U91" s="64"/>
      <c r="V91" s="57"/>
      <c r="W91" s="60"/>
      <c r="X91" s="59"/>
      <c r="Y91" s="59"/>
      <c r="Z91" s="61"/>
      <c r="AA91" s="275"/>
      <c r="AB91" s="285"/>
      <c r="AC91" s="287"/>
      <c r="AD91" s="288"/>
      <c r="AE91" s="290"/>
      <c r="AF91" s="80"/>
      <c r="AG91" s="118"/>
      <c r="AH91" s="118"/>
      <c r="AI91" s="118"/>
      <c r="AJ91" s="118"/>
      <c r="AK91" s="279"/>
      <c r="AL91" s="118"/>
      <c r="AM91" s="118"/>
      <c r="AN91" s="118"/>
      <c r="AO91" s="118"/>
      <c r="AP91" s="81"/>
      <c r="AQ91" s="267"/>
      <c r="AR91" s="269"/>
    </row>
    <row r="92" spans="1:44" ht="20.100000000000001" customHeight="1">
      <c r="A92" s="294"/>
      <c r="B92" s="295"/>
      <c r="C92" s="296"/>
      <c r="D92" s="297"/>
      <c r="E92" s="298"/>
      <c r="F92" s="299"/>
      <c r="G92" s="299"/>
      <c r="H92" s="300"/>
      <c r="I92" s="296"/>
      <c r="J92" s="299"/>
      <c r="K92" s="299"/>
      <c r="L92" s="53" t="s">
        <v>147</v>
      </c>
      <c r="M92" s="54">
        <v>0.33</v>
      </c>
      <c r="N92" s="57"/>
      <c r="O92" s="60"/>
      <c r="P92" s="56"/>
      <c r="Q92" s="56"/>
      <c r="R92" s="60"/>
      <c r="S92" s="56"/>
      <c r="T92" s="63"/>
      <c r="U92" s="64"/>
      <c r="V92" s="57"/>
      <c r="W92" s="60"/>
      <c r="X92" s="59"/>
      <c r="Y92" s="59"/>
      <c r="Z92" s="61"/>
      <c r="AA92" s="296"/>
      <c r="AB92" s="301"/>
      <c r="AC92" s="301"/>
      <c r="AD92" s="302"/>
      <c r="AE92" s="303"/>
      <c r="AF92" s="80"/>
      <c r="AG92" s="118"/>
      <c r="AH92" s="118"/>
      <c r="AI92" s="118"/>
      <c r="AJ92" s="118"/>
      <c r="AK92" s="298"/>
      <c r="AL92" s="118"/>
      <c r="AM92" s="118"/>
      <c r="AN92" s="118"/>
      <c r="AO92" s="118"/>
      <c r="AP92" s="81"/>
      <c r="AQ92" s="292"/>
      <c r="AR92" s="293"/>
    </row>
    <row r="93" spans="1:44" ht="20.100000000000001" customHeight="1">
      <c r="A93" s="272"/>
      <c r="B93" s="274"/>
      <c r="C93" s="276"/>
      <c r="D93" s="278"/>
      <c r="E93" s="280"/>
      <c r="F93" s="282"/>
      <c r="G93" s="282"/>
      <c r="H93" s="284"/>
      <c r="I93" s="276"/>
      <c r="J93" s="282"/>
      <c r="K93" s="282"/>
      <c r="L93" s="53" t="s">
        <v>578</v>
      </c>
      <c r="M93" s="54">
        <v>0.33</v>
      </c>
      <c r="N93" s="57"/>
      <c r="O93" s="60"/>
      <c r="P93" s="56"/>
      <c r="Q93" s="56"/>
      <c r="R93" s="60"/>
      <c r="S93" s="56"/>
      <c r="T93" s="63"/>
      <c r="U93" s="64"/>
      <c r="V93" s="57"/>
      <c r="W93" s="60"/>
      <c r="X93" s="59"/>
      <c r="Y93" s="59"/>
      <c r="Z93" s="61"/>
      <c r="AA93" s="276"/>
      <c r="AB93" s="286"/>
      <c r="AC93" s="286"/>
      <c r="AD93" s="289"/>
      <c r="AE93" s="291"/>
      <c r="AF93" s="80"/>
      <c r="AG93" s="118"/>
      <c r="AH93" s="118"/>
      <c r="AI93" s="118"/>
      <c r="AJ93" s="118"/>
      <c r="AK93" s="280"/>
      <c r="AL93" s="118"/>
      <c r="AM93" s="118"/>
      <c r="AN93" s="118"/>
      <c r="AO93" s="118"/>
      <c r="AP93" s="81"/>
      <c r="AQ93" s="268"/>
      <c r="AR93" s="270"/>
    </row>
    <row r="94" spans="1:44" ht="19.5" customHeight="1">
      <c r="A94" s="271">
        <v>51</v>
      </c>
      <c r="B94" s="273" t="str">
        <f>VLOOKUP($A94,Cierre!$A:$E,2,FALSE)</f>
        <v>CONSORCIO GIRALDO ASOCIADOS</v>
      </c>
      <c r="C94" s="275"/>
      <c r="D94" s="277" t="str">
        <f>VLOOKUP($A94,Cierre!$A:$E,3,FALSE)</f>
        <v>JOSÉ ALBER GIRALDO HENAO</v>
      </c>
      <c r="E94" s="279"/>
      <c r="F94" s="281"/>
      <c r="G94" s="281"/>
      <c r="H94" s="283"/>
      <c r="I94" s="275"/>
      <c r="J94" s="281"/>
      <c r="K94" s="281"/>
      <c r="L94" s="53" t="s">
        <v>339</v>
      </c>
      <c r="M94" s="54">
        <v>0.3</v>
      </c>
      <c r="N94" s="57"/>
      <c r="O94" s="60"/>
      <c r="P94" s="56"/>
      <c r="Q94" s="56"/>
      <c r="R94" s="60"/>
      <c r="S94" s="56"/>
      <c r="T94" s="63"/>
      <c r="U94" s="64"/>
      <c r="V94" s="57"/>
      <c r="W94" s="60"/>
      <c r="X94" s="59"/>
      <c r="Y94" s="59"/>
      <c r="Z94" s="61"/>
      <c r="AA94" s="275"/>
      <c r="AB94" s="285"/>
      <c r="AC94" s="287"/>
      <c r="AD94" s="288"/>
      <c r="AE94" s="290"/>
      <c r="AF94" s="80"/>
      <c r="AG94" s="118"/>
      <c r="AH94" s="118"/>
      <c r="AI94" s="118"/>
      <c r="AJ94" s="118"/>
      <c r="AK94" s="279"/>
      <c r="AL94" s="118"/>
      <c r="AM94" s="118"/>
      <c r="AN94" s="118"/>
      <c r="AO94" s="118"/>
      <c r="AP94" s="81"/>
      <c r="AQ94" s="267"/>
      <c r="AR94" s="269"/>
    </row>
    <row r="95" spans="1:44" ht="20.100000000000001" customHeight="1">
      <c r="A95" s="272"/>
      <c r="B95" s="274"/>
      <c r="C95" s="276"/>
      <c r="D95" s="278"/>
      <c r="E95" s="280"/>
      <c r="F95" s="282"/>
      <c r="G95" s="282"/>
      <c r="H95" s="284"/>
      <c r="I95" s="276"/>
      <c r="J95" s="282"/>
      <c r="K95" s="282"/>
      <c r="L95" s="53" t="s">
        <v>579</v>
      </c>
      <c r="M95" s="54">
        <v>0.7</v>
      </c>
      <c r="N95" s="57"/>
      <c r="O95" s="60"/>
      <c r="P95" s="56"/>
      <c r="Q95" s="56"/>
      <c r="R95" s="60"/>
      <c r="S95" s="56"/>
      <c r="T95" s="63"/>
      <c r="U95" s="64"/>
      <c r="V95" s="57"/>
      <c r="W95" s="60"/>
      <c r="X95" s="59"/>
      <c r="Y95" s="59"/>
      <c r="Z95" s="61"/>
      <c r="AA95" s="276"/>
      <c r="AB95" s="286"/>
      <c r="AC95" s="286"/>
      <c r="AD95" s="289"/>
      <c r="AE95" s="291"/>
      <c r="AF95" s="80"/>
      <c r="AG95" s="118"/>
      <c r="AH95" s="118"/>
      <c r="AI95" s="118"/>
      <c r="AJ95" s="118"/>
      <c r="AK95" s="280"/>
      <c r="AL95" s="118"/>
      <c r="AM95" s="118"/>
      <c r="AN95" s="118"/>
      <c r="AO95" s="118"/>
      <c r="AP95" s="81"/>
      <c r="AQ95" s="268"/>
      <c r="AR95" s="270"/>
    </row>
    <row r="96" spans="1:44" ht="19.5" customHeight="1">
      <c r="A96" s="271">
        <v>52</v>
      </c>
      <c r="B96" s="273" t="str">
        <f>VLOOKUP($A96,Cierre!$A:$E,2,FALSE)</f>
        <v>BROKA CONSTRUCCIONES E INTERVENTORIAS S.A.S</v>
      </c>
      <c r="C96" s="275"/>
      <c r="D96" s="277" t="str">
        <f>VLOOKUP($A96,Cierre!$A:$E,3,FALSE)</f>
        <v>HERNAN JULIO BARRIOS CASTILLO</v>
      </c>
      <c r="E96" s="279"/>
      <c r="F96" s="281"/>
      <c r="G96" s="281"/>
      <c r="H96" s="283"/>
      <c r="I96" s="275"/>
      <c r="J96" s="281"/>
      <c r="K96" s="281"/>
      <c r="L96" s="53" t="s">
        <v>580</v>
      </c>
      <c r="M96" s="54">
        <v>0.6</v>
      </c>
      <c r="N96" s="57"/>
      <c r="O96" s="60"/>
      <c r="P96" s="56"/>
      <c r="Q96" s="56"/>
      <c r="R96" s="60"/>
      <c r="S96" s="56"/>
      <c r="T96" s="63"/>
      <c r="U96" s="64"/>
      <c r="V96" s="57"/>
      <c r="W96" s="60"/>
      <c r="X96" s="59"/>
      <c r="Y96" s="59"/>
      <c r="Z96" s="61"/>
      <c r="AA96" s="275"/>
      <c r="AB96" s="285"/>
      <c r="AC96" s="287"/>
      <c r="AD96" s="288"/>
      <c r="AE96" s="290"/>
      <c r="AF96" s="80"/>
      <c r="AG96" s="118"/>
      <c r="AH96" s="118"/>
      <c r="AI96" s="118"/>
      <c r="AJ96" s="118"/>
      <c r="AK96" s="279"/>
      <c r="AL96" s="118"/>
      <c r="AM96" s="118"/>
      <c r="AN96" s="118"/>
      <c r="AO96" s="118"/>
      <c r="AP96" s="81"/>
      <c r="AQ96" s="267"/>
      <c r="AR96" s="269"/>
    </row>
    <row r="97" spans="1:44" ht="20.100000000000001" customHeight="1">
      <c r="A97" s="272"/>
      <c r="B97" s="274"/>
      <c r="C97" s="276"/>
      <c r="D97" s="278"/>
      <c r="E97" s="280"/>
      <c r="F97" s="282"/>
      <c r="G97" s="282"/>
      <c r="H97" s="284"/>
      <c r="I97" s="276"/>
      <c r="J97" s="282"/>
      <c r="K97" s="282"/>
      <c r="L97" s="53" t="s">
        <v>581</v>
      </c>
      <c r="M97" s="54">
        <v>0.4</v>
      </c>
      <c r="N97" s="57"/>
      <c r="O97" s="60"/>
      <c r="P97" s="56"/>
      <c r="Q97" s="56"/>
      <c r="R97" s="60"/>
      <c r="S97" s="56"/>
      <c r="T97" s="63"/>
      <c r="U97" s="64"/>
      <c r="V97" s="57"/>
      <c r="W97" s="60"/>
      <c r="X97" s="59"/>
      <c r="Y97" s="59"/>
      <c r="Z97" s="61"/>
      <c r="AA97" s="276"/>
      <c r="AB97" s="286"/>
      <c r="AC97" s="286"/>
      <c r="AD97" s="289"/>
      <c r="AE97" s="291"/>
      <c r="AF97" s="80"/>
      <c r="AG97" s="118"/>
      <c r="AH97" s="118"/>
      <c r="AI97" s="118"/>
      <c r="AJ97" s="118"/>
      <c r="AK97" s="280"/>
      <c r="AL97" s="118"/>
      <c r="AM97" s="118"/>
      <c r="AN97" s="118"/>
      <c r="AO97" s="118"/>
      <c r="AP97" s="81"/>
      <c r="AQ97" s="268"/>
      <c r="AR97" s="270"/>
    </row>
    <row r="98" spans="1:44" ht="19.5" customHeight="1">
      <c r="A98" s="271">
        <v>53</v>
      </c>
      <c r="B98" s="273" t="str">
        <f>VLOOKUP($A98,Cierre!$A:$E,2,FALSE)</f>
        <v>MAURICIO ANTONIO CORTES REINA</v>
      </c>
      <c r="C98" s="275"/>
      <c r="D98" s="277">
        <f>VLOOKUP($A98,Cierre!$A:$E,3,FALSE)</f>
        <v>0</v>
      </c>
      <c r="E98" s="279"/>
      <c r="F98" s="281"/>
      <c r="G98" s="281"/>
      <c r="H98" s="283"/>
      <c r="I98" s="275"/>
      <c r="J98" s="281"/>
      <c r="K98" s="281"/>
      <c r="L98" s="53" t="s">
        <v>358</v>
      </c>
      <c r="M98" s="54">
        <v>0.9</v>
      </c>
      <c r="N98" s="57"/>
      <c r="O98" s="60"/>
      <c r="P98" s="56"/>
      <c r="Q98" s="56"/>
      <c r="R98" s="60"/>
      <c r="S98" s="56"/>
      <c r="T98" s="63"/>
      <c r="U98" s="64"/>
      <c r="V98" s="57"/>
      <c r="W98" s="60"/>
      <c r="X98" s="59"/>
      <c r="Y98" s="59"/>
      <c r="Z98" s="61"/>
      <c r="AA98" s="275"/>
      <c r="AB98" s="285"/>
      <c r="AC98" s="287"/>
      <c r="AD98" s="288"/>
      <c r="AE98" s="290"/>
      <c r="AF98" s="80"/>
      <c r="AG98" s="118"/>
      <c r="AH98" s="118"/>
      <c r="AI98" s="118"/>
      <c r="AJ98" s="118"/>
      <c r="AK98" s="279"/>
      <c r="AL98" s="118"/>
      <c r="AM98" s="118"/>
      <c r="AN98" s="118"/>
      <c r="AO98" s="118"/>
      <c r="AP98" s="81"/>
      <c r="AQ98" s="267"/>
      <c r="AR98" s="269"/>
    </row>
    <row r="99" spans="1:44" ht="20.100000000000001" customHeight="1">
      <c r="A99" s="272"/>
      <c r="B99" s="274"/>
      <c r="C99" s="276"/>
      <c r="D99" s="278"/>
      <c r="E99" s="280"/>
      <c r="F99" s="282"/>
      <c r="G99" s="282"/>
      <c r="H99" s="284"/>
      <c r="I99" s="276"/>
      <c r="J99" s="282"/>
      <c r="K99" s="282"/>
      <c r="L99" s="53" t="s">
        <v>582</v>
      </c>
      <c r="M99" s="54">
        <v>0.1</v>
      </c>
      <c r="N99" s="57"/>
      <c r="O99" s="60"/>
      <c r="P99" s="56"/>
      <c r="Q99" s="56"/>
      <c r="R99" s="60"/>
      <c r="S99" s="56"/>
      <c r="T99" s="63"/>
      <c r="U99" s="64"/>
      <c r="V99" s="57"/>
      <c r="W99" s="60"/>
      <c r="X99" s="59"/>
      <c r="Y99" s="59"/>
      <c r="Z99" s="61"/>
      <c r="AA99" s="276"/>
      <c r="AB99" s="286"/>
      <c r="AC99" s="286"/>
      <c r="AD99" s="289"/>
      <c r="AE99" s="291"/>
      <c r="AF99" s="80"/>
      <c r="AG99" s="118"/>
      <c r="AH99" s="118"/>
      <c r="AI99" s="118"/>
      <c r="AJ99" s="118"/>
      <c r="AK99" s="280"/>
      <c r="AL99" s="118"/>
      <c r="AM99" s="118"/>
      <c r="AN99" s="118"/>
      <c r="AO99" s="118"/>
      <c r="AP99" s="81"/>
      <c r="AQ99" s="268"/>
      <c r="AR99" s="270"/>
    </row>
    <row r="100" spans="1:44" ht="39.950000000000003" customHeight="1">
      <c r="A100" s="47">
        <v>54</v>
      </c>
      <c r="B100" s="49" t="str">
        <f>VLOOKUP($A100,Cierre!$A:$E,2,FALSE)</f>
        <v>JORGE HERNAN GUTIERREZ RIVERA</v>
      </c>
      <c r="C100" s="57"/>
      <c r="D100" s="45" t="str">
        <f>VLOOKUP($A100,Cierre!$A:$E,3,FALSE)</f>
        <v>JORGE HERNAN GUTIERREZ RIVERA</v>
      </c>
      <c r="E100" s="71"/>
      <c r="F100" s="56"/>
      <c r="G100" s="56"/>
      <c r="H100" s="62"/>
      <c r="I100" s="57"/>
      <c r="J100" s="56"/>
      <c r="K100" s="56"/>
      <c r="L100" s="53"/>
      <c r="M100" s="54">
        <v>1</v>
      </c>
      <c r="N100" s="57"/>
      <c r="O100" s="60"/>
      <c r="P100" s="56"/>
      <c r="Q100" s="56"/>
      <c r="R100" s="60"/>
      <c r="S100" s="56"/>
      <c r="T100" s="63"/>
      <c r="U100" s="64"/>
      <c r="V100" s="57"/>
      <c r="W100" s="60"/>
      <c r="X100" s="59"/>
      <c r="Y100" s="59"/>
      <c r="Z100" s="61"/>
      <c r="AA100" s="57"/>
      <c r="AB100" s="119"/>
      <c r="AC100" s="120"/>
      <c r="AD100" s="123"/>
      <c r="AE100" s="79"/>
      <c r="AF100" s="80"/>
      <c r="AG100" s="118"/>
      <c r="AH100" s="118"/>
      <c r="AI100" s="118"/>
      <c r="AJ100" s="118"/>
      <c r="AK100" s="118"/>
      <c r="AL100" s="118"/>
      <c r="AM100" s="118"/>
      <c r="AN100" s="118"/>
      <c r="AO100" s="118"/>
      <c r="AP100" s="81"/>
      <c r="AQ100" s="121"/>
      <c r="AR100" s="58"/>
    </row>
    <row r="101" spans="1:44" ht="20.100000000000001" customHeight="1">
      <c r="A101" s="271">
        <v>55</v>
      </c>
      <c r="B101" s="273" t="str">
        <f>VLOOKUP($A101,Cierre!$A:$E,2,FALSE)</f>
        <v>GV GARCÍA VILLA INGENIEROS S.A.S.</v>
      </c>
      <c r="C101" s="275"/>
      <c r="D101" s="277" t="str">
        <f>VLOOKUP($A101,Cierre!$A:$E,3,FALSE)</f>
        <v>OTTO HARRY GARCÍA ZAMUDIO</v>
      </c>
      <c r="E101" s="279"/>
      <c r="F101" s="281"/>
      <c r="G101" s="281"/>
      <c r="H101" s="283"/>
      <c r="I101" s="275"/>
      <c r="J101" s="281"/>
      <c r="K101" s="281"/>
      <c r="L101" s="53" t="s">
        <v>583</v>
      </c>
      <c r="M101" s="54">
        <v>0.33</v>
      </c>
      <c r="N101" s="57"/>
      <c r="O101" s="60"/>
      <c r="P101" s="56"/>
      <c r="Q101" s="56"/>
      <c r="R101" s="60"/>
      <c r="S101" s="56"/>
      <c r="T101" s="63"/>
      <c r="U101" s="64"/>
      <c r="V101" s="57"/>
      <c r="W101" s="60"/>
      <c r="X101" s="59"/>
      <c r="Y101" s="59"/>
      <c r="Z101" s="61"/>
      <c r="AA101" s="275"/>
      <c r="AB101" s="285"/>
      <c r="AC101" s="287"/>
      <c r="AD101" s="288"/>
      <c r="AE101" s="290"/>
      <c r="AF101" s="80"/>
      <c r="AG101" s="118"/>
      <c r="AH101" s="118"/>
      <c r="AI101" s="118"/>
      <c r="AJ101" s="118"/>
      <c r="AK101" s="279"/>
      <c r="AL101" s="118"/>
      <c r="AM101" s="118"/>
      <c r="AN101" s="118"/>
      <c r="AO101" s="118"/>
      <c r="AP101" s="81"/>
      <c r="AQ101" s="267"/>
      <c r="AR101" s="269"/>
    </row>
    <row r="102" spans="1:44" ht="20.100000000000001" customHeight="1">
      <c r="A102" s="294"/>
      <c r="B102" s="295"/>
      <c r="C102" s="296"/>
      <c r="D102" s="297"/>
      <c r="E102" s="298"/>
      <c r="F102" s="299"/>
      <c r="G102" s="299"/>
      <c r="H102" s="300"/>
      <c r="I102" s="296"/>
      <c r="J102" s="299"/>
      <c r="K102" s="299"/>
      <c r="L102" s="53" t="s">
        <v>584</v>
      </c>
      <c r="M102" s="54">
        <v>0.34</v>
      </c>
      <c r="N102" s="57"/>
      <c r="O102" s="60"/>
      <c r="P102" s="56"/>
      <c r="Q102" s="56"/>
      <c r="R102" s="60"/>
      <c r="S102" s="56"/>
      <c r="T102" s="63"/>
      <c r="U102" s="64"/>
      <c r="V102" s="57"/>
      <c r="W102" s="60"/>
      <c r="X102" s="59"/>
      <c r="Y102" s="59"/>
      <c r="Z102" s="61"/>
      <c r="AA102" s="296"/>
      <c r="AB102" s="301"/>
      <c r="AC102" s="301"/>
      <c r="AD102" s="302"/>
      <c r="AE102" s="303"/>
      <c r="AF102" s="80"/>
      <c r="AG102" s="118"/>
      <c r="AH102" s="118"/>
      <c r="AI102" s="118"/>
      <c r="AJ102" s="118"/>
      <c r="AK102" s="298"/>
      <c r="AL102" s="118"/>
      <c r="AM102" s="118"/>
      <c r="AN102" s="118"/>
      <c r="AO102" s="118"/>
      <c r="AP102" s="81"/>
      <c r="AQ102" s="292"/>
      <c r="AR102" s="293"/>
    </row>
    <row r="103" spans="1:44" ht="20.100000000000001" customHeight="1">
      <c r="A103" s="272"/>
      <c r="B103" s="274"/>
      <c r="C103" s="276"/>
      <c r="D103" s="278"/>
      <c r="E103" s="280"/>
      <c r="F103" s="282"/>
      <c r="G103" s="282"/>
      <c r="H103" s="284"/>
      <c r="I103" s="276"/>
      <c r="J103" s="282"/>
      <c r="K103" s="282"/>
      <c r="L103" s="53" t="s">
        <v>585</v>
      </c>
      <c r="M103" s="54">
        <v>0.33</v>
      </c>
      <c r="N103" s="57"/>
      <c r="O103" s="60"/>
      <c r="P103" s="56"/>
      <c r="Q103" s="56"/>
      <c r="R103" s="60"/>
      <c r="S103" s="56"/>
      <c r="T103" s="63"/>
      <c r="U103" s="64"/>
      <c r="V103" s="57"/>
      <c r="W103" s="60"/>
      <c r="X103" s="59"/>
      <c r="Y103" s="59"/>
      <c r="Z103" s="61"/>
      <c r="AA103" s="276"/>
      <c r="AB103" s="286"/>
      <c r="AC103" s="286"/>
      <c r="AD103" s="289"/>
      <c r="AE103" s="291"/>
      <c r="AF103" s="80"/>
      <c r="AG103" s="118"/>
      <c r="AH103" s="118"/>
      <c r="AI103" s="118"/>
      <c r="AJ103" s="118"/>
      <c r="AK103" s="280"/>
      <c r="AL103" s="118"/>
      <c r="AM103" s="118"/>
      <c r="AN103" s="118"/>
      <c r="AO103" s="118"/>
      <c r="AP103" s="81"/>
      <c r="AQ103" s="268"/>
      <c r="AR103" s="270"/>
    </row>
    <row r="104" spans="1:44" ht="19.5" customHeight="1">
      <c r="A104" s="271">
        <v>56</v>
      </c>
      <c r="B104" s="273" t="str">
        <f>VLOOKUP($A104,Cierre!$A:$E,2,FALSE)</f>
        <v>CONSORCIO MILGUI</v>
      </c>
      <c r="C104" s="275"/>
      <c r="D104" s="277" t="str">
        <f>VLOOKUP($A104,Cierre!$A:$E,3,FALSE)</f>
        <v>MILTON RICARDO HERRERA POSADA</v>
      </c>
      <c r="E104" s="279"/>
      <c r="F104" s="281"/>
      <c r="G104" s="281"/>
      <c r="H104" s="283"/>
      <c r="I104" s="275"/>
      <c r="J104" s="281"/>
      <c r="K104" s="281"/>
      <c r="L104" s="53" t="s">
        <v>586</v>
      </c>
      <c r="M104" s="54">
        <v>0.5</v>
      </c>
      <c r="N104" s="57"/>
      <c r="O104" s="60"/>
      <c r="P104" s="56"/>
      <c r="Q104" s="56"/>
      <c r="R104" s="60"/>
      <c r="S104" s="56"/>
      <c r="T104" s="63"/>
      <c r="U104" s="64"/>
      <c r="V104" s="57"/>
      <c r="W104" s="60"/>
      <c r="X104" s="59"/>
      <c r="Y104" s="59"/>
      <c r="Z104" s="61"/>
      <c r="AA104" s="275"/>
      <c r="AB104" s="285"/>
      <c r="AC104" s="287"/>
      <c r="AD104" s="288"/>
      <c r="AE104" s="290"/>
      <c r="AF104" s="80"/>
      <c r="AG104" s="118"/>
      <c r="AH104" s="118"/>
      <c r="AI104" s="118"/>
      <c r="AJ104" s="118"/>
      <c r="AK104" s="279"/>
      <c r="AL104" s="118"/>
      <c r="AM104" s="118"/>
      <c r="AN104" s="118"/>
      <c r="AO104" s="118"/>
      <c r="AP104" s="81"/>
      <c r="AQ104" s="267"/>
      <c r="AR104" s="269"/>
    </row>
    <row r="105" spans="1:44" ht="20.100000000000001" customHeight="1">
      <c r="A105" s="272"/>
      <c r="B105" s="274"/>
      <c r="C105" s="276"/>
      <c r="D105" s="278"/>
      <c r="E105" s="280"/>
      <c r="F105" s="282"/>
      <c r="G105" s="282"/>
      <c r="H105" s="284"/>
      <c r="I105" s="276"/>
      <c r="J105" s="282"/>
      <c r="K105" s="282"/>
      <c r="L105" s="53" t="s">
        <v>587</v>
      </c>
      <c r="M105" s="54">
        <v>0.5</v>
      </c>
      <c r="N105" s="57"/>
      <c r="O105" s="60"/>
      <c r="P105" s="56"/>
      <c r="Q105" s="56"/>
      <c r="R105" s="60"/>
      <c r="S105" s="56"/>
      <c r="T105" s="63"/>
      <c r="U105" s="64"/>
      <c r="V105" s="57"/>
      <c r="W105" s="60"/>
      <c r="X105" s="59"/>
      <c r="Y105" s="59"/>
      <c r="Z105" s="61"/>
      <c r="AA105" s="276"/>
      <c r="AB105" s="286"/>
      <c r="AC105" s="286"/>
      <c r="AD105" s="289"/>
      <c r="AE105" s="291"/>
      <c r="AF105" s="80"/>
      <c r="AG105" s="118"/>
      <c r="AH105" s="118"/>
      <c r="AI105" s="118"/>
      <c r="AJ105" s="118"/>
      <c r="AK105" s="280"/>
      <c r="AL105" s="118"/>
      <c r="AM105" s="118"/>
      <c r="AN105" s="118"/>
      <c r="AO105" s="118"/>
      <c r="AP105" s="81"/>
      <c r="AQ105" s="268"/>
      <c r="AR105" s="270"/>
    </row>
    <row r="106" spans="1:44" ht="39.950000000000003" customHeight="1">
      <c r="A106" s="47">
        <v>57</v>
      </c>
      <c r="B106" s="49" t="str">
        <f>VLOOKUP($A106,Cierre!$A:$E,2,FALSE)</f>
        <v>CONSORCIO BULEVAR MANIZALES</v>
      </c>
      <c r="C106" s="57"/>
      <c r="D106" s="45" t="str">
        <f>VLOOKUP($A106,Cierre!$A:$E,3,FALSE)</f>
        <v>JAVIER MUÑOZ JARAMILLO</v>
      </c>
      <c r="E106" s="71"/>
      <c r="F106" s="56"/>
      <c r="G106" s="56"/>
      <c r="H106" s="62"/>
      <c r="I106" s="57"/>
      <c r="J106" s="56"/>
      <c r="K106" s="56"/>
      <c r="L106" s="53"/>
      <c r="M106" s="54">
        <v>1</v>
      </c>
      <c r="N106" s="57"/>
      <c r="O106" s="60"/>
      <c r="P106" s="56"/>
      <c r="Q106" s="56"/>
      <c r="R106" s="60"/>
      <c r="S106" s="56"/>
      <c r="T106" s="63"/>
      <c r="U106" s="64"/>
      <c r="V106" s="57"/>
      <c r="W106" s="60"/>
      <c r="X106" s="59"/>
      <c r="Y106" s="59"/>
      <c r="Z106" s="61"/>
      <c r="AA106" s="57"/>
      <c r="AB106" s="119"/>
      <c r="AC106" s="120"/>
      <c r="AD106" s="123"/>
      <c r="AE106" s="79"/>
      <c r="AF106" s="80"/>
      <c r="AG106" s="118"/>
      <c r="AH106" s="118"/>
      <c r="AI106" s="118"/>
      <c r="AJ106" s="118"/>
      <c r="AK106" s="118"/>
      <c r="AL106" s="118"/>
      <c r="AM106" s="118"/>
      <c r="AN106" s="118"/>
      <c r="AO106" s="118"/>
      <c r="AP106" s="81"/>
      <c r="AQ106" s="121"/>
      <c r="AR106" s="58"/>
    </row>
    <row r="107" spans="1:44" ht="19.5" customHeight="1">
      <c r="A107" s="271">
        <v>58</v>
      </c>
      <c r="B107" s="273" t="str">
        <f>VLOOKUP($A107,Cierre!$A:$E,2,FALSE)</f>
        <v>CONSORCIO BULEVAR RG</v>
      </c>
      <c r="C107" s="275"/>
      <c r="D107" s="277" t="str">
        <f>VLOOKUP($A107,Cierre!$A:$E,3,FALSE)</f>
        <v>MARIA AMERICA GARCIA PRIETO</v>
      </c>
      <c r="E107" s="279"/>
      <c r="F107" s="281"/>
      <c r="G107" s="281"/>
      <c r="H107" s="283"/>
      <c r="I107" s="275"/>
      <c r="J107" s="281"/>
      <c r="K107" s="281"/>
      <c r="L107" s="53" t="s">
        <v>588</v>
      </c>
      <c r="M107" s="54">
        <v>0.98</v>
      </c>
      <c r="N107" s="57"/>
      <c r="O107" s="60"/>
      <c r="P107" s="56"/>
      <c r="Q107" s="56"/>
      <c r="R107" s="60"/>
      <c r="S107" s="56"/>
      <c r="T107" s="63"/>
      <c r="U107" s="64"/>
      <c r="V107" s="57"/>
      <c r="W107" s="60"/>
      <c r="X107" s="59"/>
      <c r="Y107" s="59"/>
      <c r="Z107" s="61"/>
      <c r="AA107" s="275"/>
      <c r="AB107" s="285"/>
      <c r="AC107" s="287"/>
      <c r="AD107" s="288"/>
      <c r="AE107" s="290"/>
      <c r="AF107" s="80"/>
      <c r="AG107" s="118"/>
      <c r="AH107" s="118"/>
      <c r="AI107" s="118"/>
      <c r="AJ107" s="118"/>
      <c r="AK107" s="279"/>
      <c r="AL107" s="118"/>
      <c r="AM107" s="118"/>
      <c r="AN107" s="118"/>
      <c r="AO107" s="118"/>
      <c r="AP107" s="81"/>
      <c r="AQ107" s="267"/>
      <c r="AR107" s="269"/>
    </row>
    <row r="108" spans="1:44" ht="20.100000000000001" customHeight="1">
      <c r="A108" s="272"/>
      <c r="B108" s="274"/>
      <c r="C108" s="276"/>
      <c r="D108" s="278"/>
      <c r="E108" s="280"/>
      <c r="F108" s="282"/>
      <c r="G108" s="282"/>
      <c r="H108" s="284"/>
      <c r="I108" s="276"/>
      <c r="J108" s="282"/>
      <c r="K108" s="282"/>
      <c r="L108" s="53" t="s">
        <v>589</v>
      </c>
      <c r="M108" s="54">
        <v>0.02</v>
      </c>
      <c r="N108" s="57"/>
      <c r="O108" s="60"/>
      <c r="P108" s="56"/>
      <c r="Q108" s="56"/>
      <c r="R108" s="60"/>
      <c r="S108" s="56"/>
      <c r="T108" s="63"/>
      <c r="U108" s="64"/>
      <c r="V108" s="57"/>
      <c r="W108" s="60"/>
      <c r="X108" s="59"/>
      <c r="Y108" s="59"/>
      <c r="Z108" s="61"/>
      <c r="AA108" s="276"/>
      <c r="AB108" s="286"/>
      <c r="AC108" s="286"/>
      <c r="AD108" s="289"/>
      <c r="AE108" s="291"/>
      <c r="AF108" s="80"/>
      <c r="AG108" s="118"/>
      <c r="AH108" s="118"/>
      <c r="AI108" s="118"/>
      <c r="AJ108" s="118"/>
      <c r="AK108" s="280"/>
      <c r="AL108" s="118"/>
      <c r="AM108" s="118"/>
      <c r="AN108" s="118"/>
      <c r="AO108" s="118"/>
      <c r="AP108" s="81"/>
      <c r="AQ108" s="268"/>
      <c r="AR108" s="270"/>
    </row>
    <row r="109" spans="1:44" ht="39.950000000000003" customHeight="1">
      <c r="A109" s="47">
        <v>59</v>
      </c>
      <c r="B109" s="49" t="str">
        <f>VLOOKUP($A109,Cierre!$A:$E,2,FALSE)</f>
        <v>CONSORCIO SANTA MARTA 21</v>
      </c>
      <c r="C109" s="57"/>
      <c r="D109" s="45" t="str">
        <f>VLOOKUP($A109,Cierre!$A:$E,3,FALSE)</f>
        <v>JULIAN ANDRES SANTANA LEON</v>
      </c>
      <c r="E109" s="71"/>
      <c r="F109" s="56"/>
      <c r="G109" s="56"/>
      <c r="H109" s="62"/>
      <c r="I109" s="57"/>
      <c r="J109" s="56"/>
      <c r="K109" s="56"/>
      <c r="L109" s="53"/>
      <c r="M109" s="54">
        <v>1</v>
      </c>
      <c r="N109" s="57"/>
      <c r="O109" s="60"/>
      <c r="P109" s="56"/>
      <c r="Q109" s="56"/>
      <c r="R109" s="60"/>
      <c r="S109" s="56"/>
      <c r="T109" s="63"/>
      <c r="U109" s="64"/>
      <c r="V109" s="57"/>
      <c r="W109" s="60"/>
      <c r="X109" s="59"/>
      <c r="Y109" s="59"/>
      <c r="Z109" s="61"/>
      <c r="AA109" s="57"/>
      <c r="AB109" s="119"/>
      <c r="AC109" s="120"/>
      <c r="AD109" s="123"/>
      <c r="AE109" s="79"/>
      <c r="AF109" s="80"/>
      <c r="AG109" s="118"/>
      <c r="AH109" s="118"/>
      <c r="AI109" s="118"/>
      <c r="AJ109" s="118"/>
      <c r="AK109" s="118"/>
      <c r="AL109" s="118"/>
      <c r="AM109" s="118"/>
      <c r="AN109" s="118"/>
      <c r="AO109" s="118"/>
      <c r="AP109" s="81"/>
      <c r="AQ109" s="121"/>
      <c r="AR109" s="58"/>
    </row>
    <row r="110" spans="1:44" ht="19.5" customHeight="1">
      <c r="A110" s="271">
        <v>60</v>
      </c>
      <c r="B110" s="273" t="str">
        <f>VLOOKUP($A110,Cierre!$A:$E,2,FALSE)</f>
        <v>ALFONSO PARRA DE LOS RIOS</v>
      </c>
      <c r="C110" s="275"/>
      <c r="D110" s="277">
        <f>VLOOKUP($A110,Cierre!$A:$E,3,FALSE)</f>
        <v>0</v>
      </c>
      <c r="E110" s="279"/>
      <c r="F110" s="281"/>
      <c r="G110" s="281"/>
      <c r="H110" s="283"/>
      <c r="I110" s="275"/>
      <c r="J110" s="281"/>
      <c r="K110" s="281"/>
      <c r="L110" s="53" t="s">
        <v>590</v>
      </c>
      <c r="M110" s="54">
        <v>0.3</v>
      </c>
      <c r="N110" s="57"/>
      <c r="O110" s="60"/>
      <c r="P110" s="56"/>
      <c r="Q110" s="56"/>
      <c r="R110" s="60"/>
      <c r="S110" s="56"/>
      <c r="T110" s="63"/>
      <c r="U110" s="64"/>
      <c r="V110" s="57"/>
      <c r="W110" s="60"/>
      <c r="X110" s="59"/>
      <c r="Y110" s="59"/>
      <c r="Z110" s="61"/>
      <c r="AA110" s="275"/>
      <c r="AB110" s="285"/>
      <c r="AC110" s="287"/>
      <c r="AD110" s="288"/>
      <c r="AE110" s="290"/>
      <c r="AF110" s="80"/>
      <c r="AG110" s="118"/>
      <c r="AH110" s="118"/>
      <c r="AI110" s="118"/>
      <c r="AJ110" s="118"/>
      <c r="AK110" s="279"/>
      <c r="AL110" s="118"/>
      <c r="AM110" s="118"/>
      <c r="AN110" s="118"/>
      <c r="AO110" s="118"/>
      <c r="AP110" s="81"/>
      <c r="AQ110" s="267"/>
      <c r="AR110" s="269"/>
    </row>
    <row r="111" spans="1:44" ht="20.100000000000001" customHeight="1">
      <c r="A111" s="272"/>
      <c r="B111" s="274"/>
      <c r="C111" s="276"/>
      <c r="D111" s="278"/>
      <c r="E111" s="280"/>
      <c r="F111" s="282"/>
      <c r="G111" s="282"/>
      <c r="H111" s="284"/>
      <c r="I111" s="276"/>
      <c r="J111" s="282"/>
      <c r="K111" s="282"/>
      <c r="L111" s="53" t="s">
        <v>591</v>
      </c>
      <c r="M111" s="54">
        <v>0.7</v>
      </c>
      <c r="N111" s="57"/>
      <c r="O111" s="60"/>
      <c r="P111" s="56"/>
      <c r="Q111" s="56"/>
      <c r="R111" s="60"/>
      <c r="S111" s="56"/>
      <c r="T111" s="63"/>
      <c r="U111" s="64"/>
      <c r="V111" s="57"/>
      <c r="W111" s="60"/>
      <c r="X111" s="59"/>
      <c r="Y111" s="59"/>
      <c r="Z111" s="61"/>
      <c r="AA111" s="276"/>
      <c r="AB111" s="286"/>
      <c r="AC111" s="286"/>
      <c r="AD111" s="289"/>
      <c r="AE111" s="291"/>
      <c r="AF111" s="80"/>
      <c r="AG111" s="118"/>
      <c r="AH111" s="118"/>
      <c r="AI111" s="118"/>
      <c r="AJ111" s="118"/>
      <c r="AK111" s="280"/>
      <c r="AL111" s="118"/>
      <c r="AM111" s="118"/>
      <c r="AN111" s="118"/>
      <c r="AO111" s="118"/>
      <c r="AP111" s="81"/>
      <c r="AQ111" s="268"/>
      <c r="AR111" s="270"/>
    </row>
    <row r="112" spans="1:44" ht="19.5" customHeight="1">
      <c r="A112" s="271">
        <v>61</v>
      </c>
      <c r="B112" s="273" t="str">
        <f>VLOOKUP($A112,Cierre!$A:$E,2,FALSE)</f>
        <v>CONSORCIO CALDAS</v>
      </c>
      <c r="C112" s="275"/>
      <c r="D112" s="277" t="str">
        <f>VLOOKUP($A112,Cierre!$A:$E,3,FALSE)</f>
        <v>DIANASTEFANÍAPARRABOHÓRQUEZ</v>
      </c>
      <c r="E112" s="279"/>
      <c r="F112" s="281"/>
      <c r="G112" s="281"/>
      <c r="H112" s="283"/>
      <c r="I112" s="275"/>
      <c r="J112" s="281"/>
      <c r="K112" s="281"/>
      <c r="L112" s="53" t="s">
        <v>592</v>
      </c>
      <c r="M112" s="54">
        <v>0.9</v>
      </c>
      <c r="N112" s="57"/>
      <c r="O112" s="60"/>
      <c r="P112" s="56"/>
      <c r="Q112" s="56"/>
      <c r="R112" s="60"/>
      <c r="S112" s="56"/>
      <c r="T112" s="63"/>
      <c r="U112" s="64"/>
      <c r="V112" s="57"/>
      <c r="W112" s="60"/>
      <c r="X112" s="59"/>
      <c r="Y112" s="59"/>
      <c r="Z112" s="61"/>
      <c r="AA112" s="275"/>
      <c r="AB112" s="285"/>
      <c r="AC112" s="287"/>
      <c r="AD112" s="288"/>
      <c r="AE112" s="290"/>
      <c r="AF112" s="80"/>
      <c r="AG112" s="118"/>
      <c r="AH112" s="118"/>
      <c r="AI112" s="118"/>
      <c r="AJ112" s="118"/>
      <c r="AK112" s="279"/>
      <c r="AL112" s="118"/>
      <c r="AM112" s="118"/>
      <c r="AN112" s="118"/>
      <c r="AO112" s="118"/>
      <c r="AP112" s="81"/>
      <c r="AQ112" s="267"/>
      <c r="AR112" s="269"/>
    </row>
    <row r="113" spans="1:44" ht="20.100000000000001" customHeight="1">
      <c r="A113" s="272"/>
      <c r="B113" s="274"/>
      <c r="C113" s="276"/>
      <c r="D113" s="278"/>
      <c r="E113" s="280"/>
      <c r="F113" s="282"/>
      <c r="G113" s="282"/>
      <c r="H113" s="284"/>
      <c r="I113" s="276"/>
      <c r="J113" s="282"/>
      <c r="K113" s="282"/>
      <c r="L113" s="53" t="s">
        <v>593</v>
      </c>
      <c r="M113" s="54">
        <v>0.1</v>
      </c>
      <c r="N113" s="57"/>
      <c r="O113" s="60"/>
      <c r="P113" s="56"/>
      <c r="Q113" s="56"/>
      <c r="R113" s="60"/>
      <c r="S113" s="56"/>
      <c r="T113" s="63"/>
      <c r="U113" s="64"/>
      <c r="V113" s="57"/>
      <c r="W113" s="60"/>
      <c r="X113" s="59"/>
      <c r="Y113" s="59"/>
      <c r="Z113" s="61"/>
      <c r="AA113" s="276"/>
      <c r="AB113" s="286"/>
      <c r="AC113" s="286"/>
      <c r="AD113" s="289"/>
      <c r="AE113" s="291"/>
      <c r="AF113" s="80"/>
      <c r="AG113" s="118"/>
      <c r="AH113" s="118"/>
      <c r="AI113" s="118"/>
      <c r="AJ113" s="118"/>
      <c r="AK113" s="280"/>
      <c r="AL113" s="118"/>
      <c r="AM113" s="118"/>
      <c r="AN113" s="118"/>
      <c r="AO113" s="118"/>
      <c r="AP113" s="81"/>
      <c r="AQ113" s="268"/>
      <c r="AR113" s="270"/>
    </row>
    <row r="114" spans="1:44" ht="20.100000000000001" customHeight="1">
      <c r="A114" s="271">
        <v>62</v>
      </c>
      <c r="B114" s="273" t="str">
        <f>VLOOKUP($A114,Cierre!$A:$E,2,FALSE)</f>
        <v>CONSORCIO BULEVAR CONDICO</v>
      </c>
      <c r="C114" s="275"/>
      <c r="D114" s="277" t="str">
        <f>VLOOKUP($A114,Cierre!$A:$E,3,FALSE)</f>
        <v>JORGE ANDRÉS GIRALDO GARCÉS</v>
      </c>
      <c r="E114" s="279"/>
      <c r="F114" s="281"/>
      <c r="G114" s="281"/>
      <c r="H114" s="283"/>
      <c r="I114" s="275"/>
      <c r="J114" s="281"/>
      <c r="K114" s="281"/>
      <c r="L114" s="53" t="s">
        <v>594</v>
      </c>
      <c r="M114" s="54">
        <v>0.25</v>
      </c>
      <c r="N114" s="57"/>
      <c r="O114" s="60"/>
      <c r="P114" s="56"/>
      <c r="Q114" s="56"/>
      <c r="R114" s="60"/>
      <c r="S114" s="56"/>
      <c r="T114" s="63"/>
      <c r="U114" s="64"/>
      <c r="V114" s="57"/>
      <c r="W114" s="60"/>
      <c r="X114" s="59"/>
      <c r="Y114" s="59"/>
      <c r="Z114" s="61"/>
      <c r="AA114" s="275"/>
      <c r="AB114" s="285"/>
      <c r="AC114" s="287"/>
      <c r="AD114" s="288"/>
      <c r="AE114" s="290"/>
      <c r="AF114" s="80"/>
      <c r="AG114" s="118"/>
      <c r="AH114" s="118"/>
      <c r="AI114" s="118"/>
      <c r="AJ114" s="118"/>
      <c r="AK114" s="279"/>
      <c r="AL114" s="118"/>
      <c r="AM114" s="118"/>
      <c r="AN114" s="118"/>
      <c r="AO114" s="118"/>
      <c r="AP114" s="81"/>
      <c r="AQ114" s="267"/>
      <c r="AR114" s="269"/>
    </row>
    <row r="115" spans="1:44" ht="20.100000000000001" customHeight="1">
      <c r="A115" s="294"/>
      <c r="B115" s="295"/>
      <c r="C115" s="296"/>
      <c r="D115" s="297"/>
      <c r="E115" s="298"/>
      <c r="F115" s="299"/>
      <c r="G115" s="299"/>
      <c r="H115" s="300"/>
      <c r="I115" s="296"/>
      <c r="J115" s="299"/>
      <c r="K115" s="299"/>
      <c r="L115" s="53" t="s">
        <v>595</v>
      </c>
      <c r="M115" s="54">
        <v>0.25</v>
      </c>
      <c r="N115" s="57"/>
      <c r="O115" s="60"/>
      <c r="P115" s="56"/>
      <c r="Q115" s="56"/>
      <c r="R115" s="60"/>
      <c r="S115" s="56"/>
      <c r="T115" s="63"/>
      <c r="U115" s="64"/>
      <c r="V115" s="57"/>
      <c r="W115" s="60"/>
      <c r="X115" s="59"/>
      <c r="Y115" s="59"/>
      <c r="Z115" s="61"/>
      <c r="AA115" s="296"/>
      <c r="AB115" s="301"/>
      <c r="AC115" s="301"/>
      <c r="AD115" s="302"/>
      <c r="AE115" s="303"/>
      <c r="AF115" s="80"/>
      <c r="AG115" s="118"/>
      <c r="AH115" s="118"/>
      <c r="AI115" s="118"/>
      <c r="AJ115" s="118"/>
      <c r="AK115" s="298"/>
      <c r="AL115" s="118"/>
      <c r="AM115" s="118"/>
      <c r="AN115" s="118"/>
      <c r="AO115" s="118"/>
      <c r="AP115" s="81"/>
      <c r="AQ115" s="292"/>
      <c r="AR115" s="293"/>
    </row>
    <row r="116" spans="1:44" ht="20.100000000000001" customHeight="1">
      <c r="A116" s="272"/>
      <c r="B116" s="274"/>
      <c r="C116" s="276"/>
      <c r="D116" s="278"/>
      <c r="E116" s="280"/>
      <c r="F116" s="282"/>
      <c r="G116" s="282"/>
      <c r="H116" s="284"/>
      <c r="I116" s="276"/>
      <c r="J116" s="282"/>
      <c r="K116" s="282"/>
      <c r="L116" s="53" t="s">
        <v>596</v>
      </c>
      <c r="M116" s="54">
        <v>0.5</v>
      </c>
      <c r="N116" s="57"/>
      <c r="O116" s="60"/>
      <c r="P116" s="56"/>
      <c r="Q116" s="56"/>
      <c r="R116" s="60"/>
      <c r="S116" s="56"/>
      <c r="T116" s="63"/>
      <c r="U116" s="64"/>
      <c r="V116" s="57"/>
      <c r="W116" s="60"/>
      <c r="X116" s="59"/>
      <c r="Y116" s="59"/>
      <c r="Z116" s="61"/>
      <c r="AA116" s="276"/>
      <c r="AB116" s="286"/>
      <c r="AC116" s="286"/>
      <c r="AD116" s="289"/>
      <c r="AE116" s="291"/>
      <c r="AF116" s="80"/>
      <c r="AG116" s="118"/>
      <c r="AH116" s="118"/>
      <c r="AI116" s="118"/>
      <c r="AJ116" s="118"/>
      <c r="AK116" s="280"/>
      <c r="AL116" s="118"/>
      <c r="AM116" s="118"/>
      <c r="AN116" s="118"/>
      <c r="AO116" s="118"/>
      <c r="AP116" s="81"/>
      <c r="AQ116" s="268"/>
      <c r="AR116" s="270"/>
    </row>
    <row r="117" spans="1:44" ht="19.5" customHeight="1">
      <c r="A117" s="271">
        <v>63</v>
      </c>
      <c r="B117" s="273" t="str">
        <f>VLOOKUP($A117,Cierre!$A:$E,2,FALSE)</f>
        <v>OBRAS Y PROYECTOS MJ SAS</v>
      </c>
      <c r="C117" s="275"/>
      <c r="D117" s="277" t="str">
        <f>VLOOKUP($A117,Cierre!$A:$E,3,FALSE)</f>
        <v>LUIS FELIPE RUIZ PIEDRAHITA</v>
      </c>
      <c r="E117" s="279"/>
      <c r="F117" s="281"/>
      <c r="G117" s="281"/>
      <c r="H117" s="283"/>
      <c r="I117" s="275"/>
      <c r="J117" s="281"/>
      <c r="K117" s="281"/>
      <c r="L117" s="53" t="s">
        <v>463</v>
      </c>
      <c r="M117" s="54">
        <v>0.5</v>
      </c>
      <c r="N117" s="57"/>
      <c r="O117" s="60"/>
      <c r="P117" s="56"/>
      <c r="Q117" s="56"/>
      <c r="R117" s="60"/>
      <c r="S117" s="56"/>
      <c r="T117" s="63"/>
      <c r="U117" s="64"/>
      <c r="V117" s="57"/>
      <c r="W117" s="60"/>
      <c r="X117" s="59"/>
      <c r="Y117" s="59"/>
      <c r="Z117" s="61"/>
      <c r="AA117" s="275"/>
      <c r="AB117" s="285"/>
      <c r="AC117" s="287"/>
      <c r="AD117" s="288"/>
      <c r="AE117" s="290"/>
      <c r="AF117" s="80"/>
      <c r="AG117" s="118"/>
      <c r="AH117" s="118"/>
      <c r="AI117" s="118"/>
      <c r="AJ117" s="118"/>
      <c r="AK117" s="279"/>
      <c r="AL117" s="118"/>
      <c r="AM117" s="118"/>
      <c r="AN117" s="118"/>
      <c r="AO117" s="118"/>
      <c r="AP117" s="81"/>
      <c r="AQ117" s="267"/>
      <c r="AR117" s="269"/>
    </row>
    <row r="118" spans="1:44" ht="20.100000000000001" customHeight="1">
      <c r="A118" s="272"/>
      <c r="B118" s="274"/>
      <c r="C118" s="276"/>
      <c r="D118" s="278"/>
      <c r="E118" s="280"/>
      <c r="F118" s="282"/>
      <c r="G118" s="282"/>
      <c r="H118" s="284"/>
      <c r="I118" s="276"/>
      <c r="J118" s="282"/>
      <c r="K118" s="282"/>
      <c r="L118" s="53" t="s">
        <v>464</v>
      </c>
      <c r="M118" s="54">
        <v>0.5</v>
      </c>
      <c r="N118" s="57"/>
      <c r="O118" s="60"/>
      <c r="P118" s="56"/>
      <c r="Q118" s="56"/>
      <c r="R118" s="60"/>
      <c r="S118" s="56"/>
      <c r="T118" s="63"/>
      <c r="U118" s="64"/>
      <c r="V118" s="57"/>
      <c r="W118" s="60"/>
      <c r="X118" s="59"/>
      <c r="Y118" s="59"/>
      <c r="Z118" s="61"/>
      <c r="AA118" s="276"/>
      <c r="AB118" s="286"/>
      <c r="AC118" s="286"/>
      <c r="AD118" s="289"/>
      <c r="AE118" s="291"/>
      <c r="AF118" s="80"/>
      <c r="AG118" s="118"/>
      <c r="AH118" s="118"/>
      <c r="AI118" s="118"/>
      <c r="AJ118" s="118"/>
      <c r="AK118" s="280"/>
      <c r="AL118" s="118"/>
      <c r="AM118" s="118"/>
      <c r="AN118" s="118"/>
      <c r="AO118" s="118"/>
      <c r="AP118" s="81"/>
      <c r="AQ118" s="268"/>
      <c r="AR118" s="270"/>
    </row>
    <row r="119" spans="1:44" ht="19.5" customHeight="1">
      <c r="A119" s="271">
        <v>64</v>
      </c>
      <c r="B119" s="273" t="str">
        <f>VLOOKUP($A119,Cierre!$A:$E,2,FALSE)</f>
        <v>CONCRECIVIL S.A.</v>
      </c>
      <c r="C119" s="275"/>
      <c r="D119" s="277" t="str">
        <f>VLOOKUP($A119,Cierre!$A:$E,3,FALSE)</f>
        <v>IVAN DARIO ORTIZ HINCAPIE</v>
      </c>
      <c r="E119" s="279"/>
      <c r="F119" s="281"/>
      <c r="G119" s="281"/>
      <c r="H119" s="283"/>
      <c r="I119" s="275"/>
      <c r="J119" s="281"/>
      <c r="K119" s="281"/>
      <c r="L119" s="53" t="s">
        <v>597</v>
      </c>
      <c r="M119" s="54">
        <v>0.33</v>
      </c>
      <c r="N119" s="57"/>
      <c r="O119" s="60"/>
      <c r="P119" s="56"/>
      <c r="Q119" s="56"/>
      <c r="R119" s="60"/>
      <c r="S119" s="56"/>
      <c r="T119" s="63"/>
      <c r="U119" s="64"/>
      <c r="V119" s="57"/>
      <c r="W119" s="60"/>
      <c r="X119" s="59"/>
      <c r="Y119" s="59"/>
      <c r="Z119" s="61"/>
      <c r="AA119" s="275"/>
      <c r="AB119" s="285"/>
      <c r="AC119" s="287"/>
      <c r="AD119" s="288"/>
      <c r="AE119" s="290"/>
      <c r="AF119" s="80"/>
      <c r="AG119" s="118"/>
      <c r="AH119" s="118"/>
      <c r="AI119" s="118"/>
      <c r="AJ119" s="118"/>
      <c r="AK119" s="279"/>
      <c r="AL119" s="118"/>
      <c r="AM119" s="118"/>
      <c r="AN119" s="118"/>
      <c r="AO119" s="118"/>
      <c r="AP119" s="81"/>
      <c r="AQ119" s="267"/>
      <c r="AR119" s="269"/>
    </row>
    <row r="120" spans="1:44" ht="20.100000000000001" customHeight="1">
      <c r="A120" s="294"/>
      <c r="B120" s="295"/>
      <c r="C120" s="296"/>
      <c r="D120" s="297"/>
      <c r="E120" s="298"/>
      <c r="F120" s="299"/>
      <c r="G120" s="299"/>
      <c r="H120" s="300"/>
      <c r="I120" s="296"/>
      <c r="J120" s="299"/>
      <c r="K120" s="299"/>
      <c r="L120" s="53" t="s">
        <v>598</v>
      </c>
      <c r="M120" s="54">
        <v>0.33</v>
      </c>
      <c r="N120" s="57"/>
      <c r="O120" s="60"/>
      <c r="P120" s="56"/>
      <c r="Q120" s="56"/>
      <c r="R120" s="60"/>
      <c r="S120" s="56"/>
      <c r="T120" s="63"/>
      <c r="U120" s="64"/>
      <c r="V120" s="57"/>
      <c r="W120" s="60"/>
      <c r="X120" s="59"/>
      <c r="Y120" s="59"/>
      <c r="Z120" s="61"/>
      <c r="AA120" s="296"/>
      <c r="AB120" s="301"/>
      <c r="AC120" s="301"/>
      <c r="AD120" s="302"/>
      <c r="AE120" s="303"/>
      <c r="AF120" s="80"/>
      <c r="AG120" s="118"/>
      <c r="AH120" s="118"/>
      <c r="AI120" s="118"/>
      <c r="AJ120" s="118"/>
      <c r="AK120" s="298"/>
      <c r="AL120" s="118"/>
      <c r="AM120" s="118"/>
      <c r="AN120" s="118"/>
      <c r="AO120" s="118"/>
      <c r="AP120" s="81"/>
      <c r="AQ120" s="292"/>
      <c r="AR120" s="293"/>
    </row>
    <row r="121" spans="1:44" ht="20.100000000000001" customHeight="1">
      <c r="A121" s="272"/>
      <c r="B121" s="274"/>
      <c r="C121" s="276"/>
      <c r="D121" s="278"/>
      <c r="E121" s="280"/>
      <c r="F121" s="282"/>
      <c r="G121" s="282"/>
      <c r="H121" s="284"/>
      <c r="I121" s="276"/>
      <c r="J121" s="282"/>
      <c r="K121" s="282"/>
      <c r="L121" s="53" t="s">
        <v>590</v>
      </c>
      <c r="M121" s="54">
        <v>0.33</v>
      </c>
      <c r="N121" s="57"/>
      <c r="O121" s="60"/>
      <c r="P121" s="56"/>
      <c r="Q121" s="56"/>
      <c r="R121" s="60"/>
      <c r="S121" s="56"/>
      <c r="T121" s="63"/>
      <c r="U121" s="64"/>
      <c r="V121" s="57"/>
      <c r="W121" s="60"/>
      <c r="X121" s="59"/>
      <c r="Y121" s="59"/>
      <c r="Z121" s="61"/>
      <c r="AA121" s="276"/>
      <c r="AB121" s="286"/>
      <c r="AC121" s="286"/>
      <c r="AD121" s="289"/>
      <c r="AE121" s="291"/>
      <c r="AF121" s="80"/>
      <c r="AG121" s="118"/>
      <c r="AH121" s="118"/>
      <c r="AI121" s="118"/>
      <c r="AJ121" s="118"/>
      <c r="AK121" s="280"/>
      <c r="AL121" s="118"/>
      <c r="AM121" s="118"/>
      <c r="AN121" s="118"/>
      <c r="AO121" s="118"/>
      <c r="AP121" s="81"/>
      <c r="AQ121" s="268"/>
      <c r="AR121" s="270"/>
    </row>
    <row r="122" spans="1:44" ht="19.5" customHeight="1">
      <c r="A122" s="271">
        <v>65</v>
      </c>
      <c r="B122" s="273" t="str">
        <f>VLOOKUP($A122,Cierre!$A:$E,2,FALSE)</f>
        <v>IES INGENIEROS S A S</v>
      </c>
      <c r="C122" s="275"/>
      <c r="D122" s="277" t="str">
        <f>VLOOKUP($A122,Cierre!$A:$E,3,FALSE)</f>
        <v>OSCAR RENAN VELASQUEZ VIYOGA</v>
      </c>
      <c r="E122" s="279"/>
      <c r="F122" s="281"/>
      <c r="G122" s="281"/>
      <c r="H122" s="283"/>
      <c r="I122" s="275"/>
      <c r="J122" s="281"/>
      <c r="K122" s="281"/>
      <c r="L122" s="53" t="s">
        <v>599</v>
      </c>
      <c r="M122" s="54">
        <v>0.5</v>
      </c>
      <c r="N122" s="57"/>
      <c r="O122" s="60"/>
      <c r="P122" s="56"/>
      <c r="Q122" s="56"/>
      <c r="R122" s="60"/>
      <c r="S122" s="56"/>
      <c r="T122" s="63"/>
      <c r="U122" s="64"/>
      <c r="V122" s="57"/>
      <c r="W122" s="60"/>
      <c r="X122" s="59"/>
      <c r="Y122" s="59"/>
      <c r="Z122" s="61"/>
      <c r="AA122" s="275"/>
      <c r="AB122" s="285"/>
      <c r="AC122" s="287"/>
      <c r="AD122" s="288"/>
      <c r="AE122" s="290"/>
      <c r="AF122" s="80"/>
      <c r="AG122" s="118"/>
      <c r="AH122" s="118"/>
      <c r="AI122" s="118"/>
      <c r="AJ122" s="118"/>
      <c r="AK122" s="279"/>
      <c r="AL122" s="118"/>
      <c r="AM122" s="118"/>
      <c r="AN122" s="118"/>
      <c r="AO122" s="118"/>
      <c r="AP122" s="81"/>
      <c r="AQ122" s="267"/>
      <c r="AR122" s="269"/>
    </row>
    <row r="123" spans="1:44" ht="20.100000000000001" customHeight="1">
      <c r="A123" s="272"/>
      <c r="B123" s="274"/>
      <c r="C123" s="276"/>
      <c r="D123" s="278"/>
      <c r="E123" s="280"/>
      <c r="F123" s="282"/>
      <c r="G123" s="282"/>
      <c r="H123" s="284"/>
      <c r="I123" s="276"/>
      <c r="J123" s="282"/>
      <c r="K123" s="282"/>
      <c r="L123" s="53" t="s">
        <v>600</v>
      </c>
      <c r="M123" s="54">
        <v>0.5</v>
      </c>
      <c r="N123" s="57"/>
      <c r="O123" s="60"/>
      <c r="P123" s="56"/>
      <c r="Q123" s="56"/>
      <c r="R123" s="60"/>
      <c r="S123" s="56"/>
      <c r="T123" s="63"/>
      <c r="U123" s="64"/>
      <c r="V123" s="57"/>
      <c r="W123" s="60"/>
      <c r="X123" s="59"/>
      <c r="Y123" s="59"/>
      <c r="Z123" s="61"/>
      <c r="AA123" s="276"/>
      <c r="AB123" s="286"/>
      <c r="AC123" s="286"/>
      <c r="AD123" s="289"/>
      <c r="AE123" s="291"/>
      <c r="AF123" s="80"/>
      <c r="AG123" s="118"/>
      <c r="AH123" s="118"/>
      <c r="AI123" s="118"/>
      <c r="AJ123" s="118"/>
      <c r="AK123" s="280"/>
      <c r="AL123" s="118"/>
      <c r="AM123" s="118"/>
      <c r="AN123" s="118"/>
      <c r="AO123" s="118"/>
      <c r="AP123" s="81"/>
      <c r="AQ123" s="268"/>
      <c r="AR123" s="270"/>
    </row>
    <row r="124" spans="1:44" ht="19.5" customHeight="1">
      <c r="A124" s="271">
        <v>66</v>
      </c>
      <c r="B124" s="273" t="str">
        <f>VLOOKUP($A124,Cierre!$A:$E,2,FALSE)</f>
        <v>CONSORCIO IPC MANIZALES 2021</v>
      </c>
      <c r="C124" s="275"/>
      <c r="D124" s="277" t="str">
        <f>VLOOKUP($A124,Cierre!$A:$E,3,FALSE)</f>
        <v>YELMAN YOHANI HERNANDEZ ROJAS</v>
      </c>
      <c r="E124" s="279"/>
      <c r="F124" s="281"/>
      <c r="G124" s="281"/>
      <c r="H124" s="283"/>
      <c r="I124" s="275"/>
      <c r="J124" s="281"/>
      <c r="K124" s="281"/>
      <c r="L124" s="53" t="s">
        <v>601</v>
      </c>
      <c r="M124" s="54">
        <v>0.05</v>
      </c>
      <c r="N124" s="57"/>
      <c r="O124" s="60"/>
      <c r="P124" s="56"/>
      <c r="Q124" s="56"/>
      <c r="R124" s="60"/>
      <c r="S124" s="56"/>
      <c r="T124" s="63"/>
      <c r="U124" s="64"/>
      <c r="V124" s="57"/>
      <c r="W124" s="60"/>
      <c r="X124" s="59"/>
      <c r="Y124" s="59"/>
      <c r="Z124" s="61"/>
      <c r="AA124" s="275"/>
      <c r="AB124" s="285"/>
      <c r="AC124" s="287"/>
      <c r="AD124" s="288"/>
      <c r="AE124" s="290"/>
      <c r="AF124" s="80"/>
      <c r="AG124" s="118"/>
      <c r="AH124" s="118"/>
      <c r="AI124" s="118"/>
      <c r="AJ124" s="118"/>
      <c r="AK124" s="279"/>
      <c r="AL124" s="118"/>
      <c r="AM124" s="118"/>
      <c r="AN124" s="118"/>
      <c r="AO124" s="118"/>
      <c r="AP124" s="81"/>
      <c r="AQ124" s="267"/>
      <c r="AR124" s="269"/>
    </row>
    <row r="125" spans="1:44" ht="20.100000000000001" customHeight="1">
      <c r="A125" s="294"/>
      <c r="B125" s="295"/>
      <c r="C125" s="296"/>
      <c r="D125" s="297"/>
      <c r="E125" s="298"/>
      <c r="F125" s="299"/>
      <c r="G125" s="299"/>
      <c r="H125" s="300"/>
      <c r="I125" s="296"/>
      <c r="J125" s="299"/>
      <c r="K125" s="299"/>
      <c r="L125" s="53" t="s">
        <v>602</v>
      </c>
      <c r="M125" s="54">
        <v>0.4</v>
      </c>
      <c r="N125" s="57"/>
      <c r="O125" s="60"/>
      <c r="P125" s="56"/>
      <c r="Q125" s="56"/>
      <c r="R125" s="60"/>
      <c r="S125" s="56"/>
      <c r="T125" s="63"/>
      <c r="U125" s="64"/>
      <c r="V125" s="57"/>
      <c r="W125" s="60"/>
      <c r="X125" s="59"/>
      <c r="Y125" s="59"/>
      <c r="Z125" s="61"/>
      <c r="AA125" s="296"/>
      <c r="AB125" s="301"/>
      <c r="AC125" s="301"/>
      <c r="AD125" s="302"/>
      <c r="AE125" s="303"/>
      <c r="AF125" s="80"/>
      <c r="AG125" s="118"/>
      <c r="AH125" s="118"/>
      <c r="AI125" s="118"/>
      <c r="AJ125" s="118"/>
      <c r="AK125" s="298"/>
      <c r="AL125" s="118"/>
      <c r="AM125" s="118"/>
      <c r="AN125" s="118"/>
      <c r="AO125" s="118"/>
      <c r="AP125" s="81"/>
      <c r="AQ125" s="292"/>
      <c r="AR125" s="293"/>
    </row>
    <row r="126" spans="1:44" ht="20.100000000000001" customHeight="1">
      <c r="A126" s="272"/>
      <c r="B126" s="274"/>
      <c r="C126" s="276"/>
      <c r="D126" s="278"/>
      <c r="E126" s="280"/>
      <c r="F126" s="282"/>
      <c r="G126" s="282"/>
      <c r="H126" s="284"/>
      <c r="I126" s="276"/>
      <c r="J126" s="282"/>
      <c r="K126" s="282"/>
      <c r="L126" s="53" t="s">
        <v>603</v>
      </c>
      <c r="M126" s="54">
        <v>0.55000000000000004</v>
      </c>
      <c r="N126" s="57"/>
      <c r="O126" s="60"/>
      <c r="P126" s="56"/>
      <c r="Q126" s="56"/>
      <c r="R126" s="60"/>
      <c r="S126" s="56"/>
      <c r="T126" s="63"/>
      <c r="U126" s="64"/>
      <c r="V126" s="57"/>
      <c r="W126" s="60"/>
      <c r="X126" s="59"/>
      <c r="Y126" s="59"/>
      <c r="Z126" s="61"/>
      <c r="AA126" s="276"/>
      <c r="AB126" s="286"/>
      <c r="AC126" s="286"/>
      <c r="AD126" s="289"/>
      <c r="AE126" s="291"/>
      <c r="AF126" s="80"/>
      <c r="AG126" s="118"/>
      <c r="AH126" s="118"/>
      <c r="AI126" s="118"/>
      <c r="AJ126" s="118"/>
      <c r="AK126" s="280"/>
      <c r="AL126" s="118"/>
      <c r="AM126" s="118"/>
      <c r="AN126" s="118"/>
      <c r="AO126" s="118"/>
      <c r="AP126" s="81"/>
      <c r="AQ126" s="268"/>
      <c r="AR126" s="270"/>
    </row>
    <row r="127" spans="1:44" ht="39.950000000000003" customHeight="1">
      <c r="A127" s="47">
        <v>67</v>
      </c>
      <c r="B127" s="49" t="str">
        <f>VLOOKUP($A127,Cierre!$A:$E,2,FALSE)</f>
        <v>JUAN CARLOS BRICEÑO CHAVES</v>
      </c>
      <c r="C127" s="57"/>
      <c r="D127" s="45" t="str">
        <f>VLOOKUP($A127,Cierre!$A:$E,3,FALSE)</f>
        <v>JUAN CARLOS BRICEÑO CHAVES</v>
      </c>
      <c r="E127" s="71"/>
      <c r="F127" s="56"/>
      <c r="G127" s="56"/>
      <c r="H127" s="62"/>
      <c r="I127" s="57"/>
      <c r="J127" s="56"/>
      <c r="K127" s="56"/>
      <c r="L127" s="53"/>
      <c r="M127" s="54">
        <v>1</v>
      </c>
      <c r="N127" s="57"/>
      <c r="O127" s="60"/>
      <c r="P127" s="56"/>
      <c r="Q127" s="56"/>
      <c r="R127" s="60"/>
      <c r="S127" s="56"/>
      <c r="T127" s="63"/>
      <c r="U127" s="64"/>
      <c r="V127" s="57"/>
      <c r="W127" s="60"/>
      <c r="X127" s="59"/>
      <c r="Y127" s="59"/>
      <c r="Z127" s="61"/>
      <c r="AA127" s="57"/>
      <c r="AB127" s="119"/>
      <c r="AC127" s="120"/>
      <c r="AD127" s="123"/>
      <c r="AE127" s="79"/>
      <c r="AF127" s="80"/>
      <c r="AG127" s="118"/>
      <c r="AH127" s="118"/>
      <c r="AI127" s="118"/>
      <c r="AJ127" s="118"/>
      <c r="AK127" s="118"/>
      <c r="AL127" s="118"/>
      <c r="AM127" s="118"/>
      <c r="AN127" s="118"/>
      <c r="AO127" s="118"/>
      <c r="AP127" s="81"/>
      <c r="AQ127" s="121"/>
      <c r="AR127" s="58"/>
    </row>
    <row r="128" spans="1:44" ht="19.5" customHeight="1">
      <c r="A128" s="271">
        <v>68</v>
      </c>
      <c r="B128" s="273" t="str">
        <f>VLOOKUP($A128,Cierre!$A:$E,2,FALSE)</f>
        <v>CONSORCIO RJ8 2</v>
      </c>
      <c r="C128" s="275"/>
      <c r="D128" s="277" t="str">
        <f>VLOOKUP($A128,Cierre!$A:$E,3,FALSE)</f>
        <v>CARLOS FERNANADO JAIMES OCHOA</v>
      </c>
      <c r="E128" s="279"/>
      <c r="F128" s="281"/>
      <c r="G128" s="281"/>
      <c r="H128" s="283"/>
      <c r="I128" s="275"/>
      <c r="J128" s="281"/>
      <c r="K128" s="281"/>
      <c r="L128" s="53" t="s">
        <v>604</v>
      </c>
      <c r="M128" s="54">
        <v>0.5</v>
      </c>
      <c r="N128" s="57"/>
      <c r="O128" s="60"/>
      <c r="P128" s="56"/>
      <c r="Q128" s="56"/>
      <c r="R128" s="60"/>
      <c r="S128" s="56"/>
      <c r="T128" s="63"/>
      <c r="U128" s="64"/>
      <c r="V128" s="57"/>
      <c r="W128" s="60"/>
      <c r="X128" s="59"/>
      <c r="Y128" s="59"/>
      <c r="Z128" s="61"/>
      <c r="AA128" s="275"/>
      <c r="AB128" s="285"/>
      <c r="AC128" s="287"/>
      <c r="AD128" s="288"/>
      <c r="AE128" s="290"/>
      <c r="AF128" s="80"/>
      <c r="AG128" s="118"/>
      <c r="AH128" s="118"/>
      <c r="AI128" s="118"/>
      <c r="AJ128" s="118"/>
      <c r="AK128" s="279"/>
      <c r="AL128" s="118"/>
      <c r="AM128" s="118"/>
      <c r="AN128" s="118"/>
      <c r="AO128" s="118"/>
      <c r="AP128" s="81"/>
      <c r="AQ128" s="267"/>
      <c r="AR128" s="269"/>
    </row>
    <row r="129" spans="1:44" ht="20.100000000000001" customHeight="1">
      <c r="A129" s="272"/>
      <c r="B129" s="274"/>
      <c r="C129" s="276"/>
      <c r="D129" s="278"/>
      <c r="E129" s="280"/>
      <c r="F129" s="282"/>
      <c r="G129" s="282"/>
      <c r="H129" s="284"/>
      <c r="I129" s="276"/>
      <c r="J129" s="282"/>
      <c r="K129" s="282"/>
      <c r="L129" s="53" t="s">
        <v>605</v>
      </c>
      <c r="M129" s="54">
        <v>0.5</v>
      </c>
      <c r="N129" s="57"/>
      <c r="O129" s="60"/>
      <c r="P129" s="56"/>
      <c r="Q129" s="56"/>
      <c r="R129" s="60"/>
      <c r="S129" s="56"/>
      <c r="T129" s="63"/>
      <c r="U129" s="64"/>
      <c r="V129" s="57"/>
      <c r="W129" s="60"/>
      <c r="X129" s="59"/>
      <c r="Y129" s="59"/>
      <c r="Z129" s="61"/>
      <c r="AA129" s="276"/>
      <c r="AB129" s="286"/>
      <c r="AC129" s="286"/>
      <c r="AD129" s="289"/>
      <c r="AE129" s="291"/>
      <c r="AF129" s="80"/>
      <c r="AG129" s="118"/>
      <c r="AH129" s="118"/>
      <c r="AI129" s="118"/>
      <c r="AJ129" s="118"/>
      <c r="AK129" s="280"/>
      <c r="AL129" s="118"/>
      <c r="AM129" s="118"/>
      <c r="AN129" s="118"/>
      <c r="AO129" s="118"/>
      <c r="AP129" s="81"/>
      <c r="AQ129" s="268"/>
      <c r="AR129" s="270"/>
    </row>
    <row r="130" spans="1:44" ht="39.950000000000003" customHeight="1">
      <c r="A130" s="47">
        <v>69</v>
      </c>
      <c r="B130" s="49" t="str">
        <f>VLOOKUP($A130,Cierre!$A:$E,2,FALSE)</f>
        <v>CONSORCIO LA LEYENDA</v>
      </c>
      <c r="C130" s="57"/>
      <c r="D130" s="45" t="str">
        <f>VLOOKUP($A130,Cierre!$A:$E,3,FALSE)</f>
        <v>AQUILINO ALFONSO MURGAS CASTANEDA</v>
      </c>
      <c r="E130" s="71"/>
      <c r="F130" s="56"/>
      <c r="G130" s="56"/>
      <c r="H130" s="62"/>
      <c r="I130" s="57"/>
      <c r="J130" s="56"/>
      <c r="K130" s="56"/>
      <c r="L130" s="53"/>
      <c r="M130" s="54">
        <v>1</v>
      </c>
      <c r="N130" s="57"/>
      <c r="O130" s="60"/>
      <c r="P130" s="56"/>
      <c r="Q130" s="56"/>
      <c r="R130" s="60"/>
      <c r="S130" s="56"/>
      <c r="T130" s="63"/>
      <c r="U130" s="64"/>
      <c r="V130" s="57"/>
      <c r="W130" s="60"/>
      <c r="X130" s="59"/>
      <c r="Y130" s="59"/>
      <c r="Z130" s="61"/>
      <c r="AA130" s="57"/>
      <c r="AB130" s="119"/>
      <c r="AC130" s="120"/>
      <c r="AD130" s="123"/>
      <c r="AE130" s="79"/>
      <c r="AF130" s="80"/>
      <c r="AG130" s="118"/>
      <c r="AH130" s="118"/>
      <c r="AI130" s="118"/>
      <c r="AJ130" s="118"/>
      <c r="AK130" s="118"/>
      <c r="AL130" s="118"/>
      <c r="AM130" s="118"/>
      <c r="AN130" s="118"/>
      <c r="AO130" s="118"/>
      <c r="AP130" s="81"/>
      <c r="AQ130" s="121"/>
      <c r="AR130" s="58"/>
    </row>
    <row r="131" spans="1:44" ht="19.5" customHeight="1">
      <c r="A131" s="271">
        <v>70</v>
      </c>
      <c r="B131" s="273" t="str">
        <f>VLOOKUP($A131,Cierre!$A:$E,2,FALSE)</f>
        <v>CONSORCIO OBRAS MYRLA</v>
      </c>
      <c r="C131" s="275"/>
      <c r="D131" s="277" t="str">
        <f>VLOOKUP($A131,Cierre!$A:$E,3,FALSE)</f>
        <v>CESAR AUGUSTO CAMARGO CAMARGO</v>
      </c>
      <c r="E131" s="279"/>
      <c r="F131" s="281"/>
      <c r="G131" s="281"/>
      <c r="H131" s="283"/>
      <c r="I131" s="275"/>
      <c r="J131" s="281"/>
      <c r="K131" s="281"/>
      <c r="L131" s="53" t="s">
        <v>606</v>
      </c>
      <c r="M131" s="54">
        <v>0.5</v>
      </c>
      <c r="N131" s="57"/>
      <c r="O131" s="60"/>
      <c r="P131" s="56"/>
      <c r="Q131" s="56"/>
      <c r="R131" s="60"/>
      <c r="S131" s="56"/>
      <c r="T131" s="63"/>
      <c r="U131" s="64"/>
      <c r="V131" s="57"/>
      <c r="W131" s="60"/>
      <c r="X131" s="59"/>
      <c r="Y131" s="59"/>
      <c r="Z131" s="61"/>
      <c r="AA131" s="275"/>
      <c r="AB131" s="285"/>
      <c r="AC131" s="287"/>
      <c r="AD131" s="288"/>
      <c r="AE131" s="290"/>
      <c r="AF131" s="80"/>
      <c r="AG131" s="118"/>
      <c r="AH131" s="118"/>
      <c r="AI131" s="118"/>
      <c r="AJ131" s="118"/>
      <c r="AK131" s="279"/>
      <c r="AL131" s="118"/>
      <c r="AM131" s="118"/>
      <c r="AN131" s="118"/>
      <c r="AO131" s="118"/>
      <c r="AP131" s="81"/>
      <c r="AQ131" s="267"/>
      <c r="AR131" s="269"/>
    </row>
    <row r="132" spans="1:44" ht="20.100000000000001" customHeight="1">
      <c r="A132" s="272"/>
      <c r="B132" s="274"/>
      <c r="C132" s="276"/>
      <c r="D132" s="278"/>
      <c r="E132" s="280"/>
      <c r="F132" s="282"/>
      <c r="G132" s="282"/>
      <c r="H132" s="284"/>
      <c r="I132" s="276"/>
      <c r="J132" s="282"/>
      <c r="K132" s="282"/>
      <c r="L132" s="53" t="s">
        <v>607</v>
      </c>
      <c r="M132" s="54">
        <v>0.5</v>
      </c>
      <c r="N132" s="57"/>
      <c r="O132" s="60"/>
      <c r="P132" s="56"/>
      <c r="Q132" s="56"/>
      <c r="R132" s="60"/>
      <c r="S132" s="56"/>
      <c r="T132" s="63"/>
      <c r="U132" s="64"/>
      <c r="V132" s="57"/>
      <c r="W132" s="60"/>
      <c r="X132" s="59"/>
      <c r="Y132" s="59"/>
      <c r="Z132" s="61"/>
      <c r="AA132" s="276"/>
      <c r="AB132" s="286"/>
      <c r="AC132" s="286"/>
      <c r="AD132" s="289"/>
      <c r="AE132" s="291"/>
      <c r="AF132" s="80"/>
      <c r="AG132" s="118"/>
      <c r="AH132" s="118"/>
      <c r="AI132" s="118"/>
      <c r="AJ132" s="118"/>
      <c r="AK132" s="280"/>
      <c r="AL132" s="118"/>
      <c r="AM132" s="118"/>
      <c r="AN132" s="118"/>
      <c r="AO132" s="118"/>
      <c r="AP132" s="81"/>
      <c r="AQ132" s="268"/>
      <c r="AR132" s="270"/>
    </row>
    <row r="133" spans="1:44" ht="19.5" customHeight="1">
      <c r="A133" s="271">
        <v>71</v>
      </c>
      <c r="B133" s="273" t="str">
        <f>VLOOKUP($A133,Cierre!$A:$E,2,FALSE)</f>
        <v>JORGE JULIO CARMONA GIRALDO</v>
      </c>
      <c r="C133" s="275"/>
      <c r="D133" s="277" t="str">
        <f>VLOOKUP($A133,Cierre!$A:$E,3,FALSE)</f>
        <v>JORGE JULIO CARMONA GIRALDO</v>
      </c>
      <c r="E133" s="279"/>
      <c r="F133" s="281"/>
      <c r="G133" s="281"/>
      <c r="H133" s="283"/>
      <c r="I133" s="275"/>
      <c r="J133" s="281"/>
      <c r="K133" s="281"/>
      <c r="L133" s="53" t="s">
        <v>608</v>
      </c>
      <c r="M133" s="54">
        <v>0.9</v>
      </c>
      <c r="N133" s="57"/>
      <c r="O133" s="60"/>
      <c r="P133" s="56"/>
      <c r="Q133" s="56"/>
      <c r="R133" s="60"/>
      <c r="S133" s="56"/>
      <c r="T133" s="63"/>
      <c r="U133" s="64"/>
      <c r="V133" s="57"/>
      <c r="W133" s="60"/>
      <c r="X133" s="59"/>
      <c r="Y133" s="59"/>
      <c r="Z133" s="61"/>
      <c r="AA133" s="275"/>
      <c r="AB133" s="285"/>
      <c r="AC133" s="287"/>
      <c r="AD133" s="288"/>
      <c r="AE133" s="290"/>
      <c r="AF133" s="80"/>
      <c r="AG133" s="118"/>
      <c r="AH133" s="118"/>
      <c r="AI133" s="118"/>
      <c r="AJ133" s="118"/>
      <c r="AK133" s="279"/>
      <c r="AL133" s="118"/>
      <c r="AM133" s="118"/>
      <c r="AN133" s="118"/>
      <c r="AO133" s="118"/>
      <c r="AP133" s="81"/>
      <c r="AQ133" s="267"/>
      <c r="AR133" s="269"/>
    </row>
    <row r="134" spans="1:44" ht="20.100000000000001" customHeight="1">
      <c r="A134" s="272"/>
      <c r="B134" s="274"/>
      <c r="C134" s="276"/>
      <c r="D134" s="278"/>
      <c r="E134" s="280"/>
      <c r="F134" s="282"/>
      <c r="G134" s="282"/>
      <c r="H134" s="284"/>
      <c r="I134" s="276"/>
      <c r="J134" s="282"/>
      <c r="K134" s="282"/>
      <c r="L134" s="53" t="s">
        <v>609</v>
      </c>
      <c r="M134" s="54">
        <v>0.1</v>
      </c>
      <c r="N134" s="57"/>
      <c r="O134" s="60"/>
      <c r="P134" s="56"/>
      <c r="Q134" s="56"/>
      <c r="R134" s="60"/>
      <c r="S134" s="56"/>
      <c r="T134" s="63"/>
      <c r="U134" s="64"/>
      <c r="V134" s="57"/>
      <c r="W134" s="60"/>
      <c r="X134" s="59"/>
      <c r="Y134" s="59"/>
      <c r="Z134" s="61"/>
      <c r="AA134" s="276"/>
      <c r="AB134" s="286"/>
      <c r="AC134" s="286"/>
      <c r="AD134" s="289"/>
      <c r="AE134" s="291"/>
      <c r="AF134" s="80"/>
      <c r="AG134" s="118"/>
      <c r="AH134" s="118"/>
      <c r="AI134" s="118"/>
      <c r="AJ134" s="118"/>
      <c r="AK134" s="280"/>
      <c r="AL134" s="118"/>
      <c r="AM134" s="118"/>
      <c r="AN134" s="118"/>
      <c r="AO134" s="118"/>
      <c r="AP134" s="81"/>
      <c r="AQ134" s="268"/>
      <c r="AR134" s="270"/>
    </row>
    <row r="135" spans="1:44" ht="19.5" customHeight="1">
      <c r="A135" s="271">
        <v>72</v>
      </c>
      <c r="B135" s="273" t="str">
        <f>VLOOKUP($A135,Cierre!$A:$E,2,FALSE)</f>
        <v>CONSORCIO MANIZALES AI</v>
      </c>
      <c r="C135" s="275"/>
      <c r="D135" s="277" t="str">
        <f>VLOOKUP($A135,Cierre!$A:$E,3,FALSE)</f>
        <v>LUIS ALBERTO VILLARREAL YANET</v>
      </c>
      <c r="E135" s="279"/>
      <c r="F135" s="281"/>
      <c r="G135" s="281"/>
      <c r="H135" s="283"/>
      <c r="I135" s="275"/>
      <c r="J135" s="281"/>
      <c r="K135" s="281"/>
      <c r="L135" s="53" t="s">
        <v>610</v>
      </c>
      <c r="M135" s="54">
        <v>0.8</v>
      </c>
      <c r="N135" s="57"/>
      <c r="O135" s="60"/>
      <c r="P135" s="56"/>
      <c r="Q135" s="56"/>
      <c r="R135" s="60"/>
      <c r="S135" s="56"/>
      <c r="T135" s="63"/>
      <c r="U135" s="64"/>
      <c r="V135" s="57"/>
      <c r="W135" s="60"/>
      <c r="X135" s="59"/>
      <c r="Y135" s="59"/>
      <c r="Z135" s="61"/>
      <c r="AA135" s="275"/>
      <c r="AB135" s="285"/>
      <c r="AC135" s="287"/>
      <c r="AD135" s="288"/>
      <c r="AE135" s="290"/>
      <c r="AF135" s="80"/>
      <c r="AG135" s="118"/>
      <c r="AH135" s="118"/>
      <c r="AI135" s="118"/>
      <c r="AJ135" s="118"/>
      <c r="AK135" s="279"/>
      <c r="AL135" s="118"/>
      <c r="AM135" s="118"/>
      <c r="AN135" s="118"/>
      <c r="AO135" s="118"/>
      <c r="AP135" s="81"/>
      <c r="AQ135" s="267"/>
      <c r="AR135" s="269"/>
    </row>
    <row r="136" spans="1:44" ht="20.100000000000001" customHeight="1">
      <c r="A136" s="272"/>
      <c r="B136" s="274"/>
      <c r="C136" s="276"/>
      <c r="D136" s="278"/>
      <c r="E136" s="280"/>
      <c r="F136" s="282"/>
      <c r="G136" s="282"/>
      <c r="H136" s="284"/>
      <c r="I136" s="276"/>
      <c r="J136" s="282"/>
      <c r="K136" s="282"/>
      <c r="L136" s="53" t="s">
        <v>59</v>
      </c>
      <c r="M136" s="54">
        <v>0.2</v>
      </c>
      <c r="N136" s="57"/>
      <c r="O136" s="60"/>
      <c r="P136" s="56"/>
      <c r="Q136" s="56"/>
      <c r="R136" s="60"/>
      <c r="S136" s="56"/>
      <c r="T136" s="63"/>
      <c r="U136" s="64"/>
      <c r="V136" s="57"/>
      <c r="W136" s="60"/>
      <c r="X136" s="59"/>
      <c r="Y136" s="59"/>
      <c r="Z136" s="61"/>
      <c r="AA136" s="276"/>
      <c r="AB136" s="286"/>
      <c r="AC136" s="286"/>
      <c r="AD136" s="289"/>
      <c r="AE136" s="291"/>
      <c r="AF136" s="80"/>
      <c r="AG136" s="118"/>
      <c r="AH136" s="118"/>
      <c r="AI136" s="118"/>
      <c r="AJ136" s="118"/>
      <c r="AK136" s="280"/>
      <c r="AL136" s="118"/>
      <c r="AM136" s="118"/>
      <c r="AN136" s="118"/>
      <c r="AO136" s="118"/>
      <c r="AP136" s="81"/>
      <c r="AQ136" s="268"/>
      <c r="AR136" s="270"/>
    </row>
    <row r="137" spans="1:44" ht="19.5" customHeight="1">
      <c r="A137" s="271">
        <v>73</v>
      </c>
      <c r="B137" s="273" t="str">
        <f>VLOOKUP($A137,Cierre!$A:$E,2,FALSE)</f>
        <v>CONSORCIO LMDARLEV</v>
      </c>
      <c r="C137" s="275"/>
      <c r="D137" s="277" t="str">
        <f>VLOOKUP($A137,Cierre!$A:$E,3,FALSE)</f>
        <v>DANIEL HORACIO LESMES OSORIO</v>
      </c>
      <c r="E137" s="279"/>
      <c r="F137" s="281"/>
      <c r="G137" s="281"/>
      <c r="H137" s="283"/>
      <c r="I137" s="275"/>
      <c r="J137" s="281"/>
      <c r="K137" s="281"/>
      <c r="L137" s="53" t="s">
        <v>611</v>
      </c>
      <c r="M137" s="54">
        <v>0.5</v>
      </c>
      <c r="N137" s="57"/>
      <c r="O137" s="60"/>
      <c r="P137" s="56"/>
      <c r="Q137" s="56"/>
      <c r="R137" s="60"/>
      <c r="S137" s="56"/>
      <c r="T137" s="63"/>
      <c r="U137" s="64"/>
      <c r="V137" s="57"/>
      <c r="W137" s="60"/>
      <c r="X137" s="59"/>
      <c r="Y137" s="59"/>
      <c r="Z137" s="61"/>
      <c r="AA137" s="275"/>
      <c r="AB137" s="285"/>
      <c r="AC137" s="287"/>
      <c r="AD137" s="288"/>
      <c r="AE137" s="290"/>
      <c r="AF137" s="80"/>
      <c r="AG137" s="118"/>
      <c r="AH137" s="118"/>
      <c r="AI137" s="118"/>
      <c r="AJ137" s="118"/>
      <c r="AK137" s="279"/>
      <c r="AL137" s="118"/>
      <c r="AM137" s="118"/>
      <c r="AN137" s="118"/>
      <c r="AO137" s="118"/>
      <c r="AP137" s="81"/>
      <c r="AQ137" s="267"/>
      <c r="AR137" s="269"/>
    </row>
    <row r="138" spans="1:44" ht="20.100000000000001" customHeight="1">
      <c r="A138" s="294"/>
      <c r="B138" s="295"/>
      <c r="C138" s="296"/>
      <c r="D138" s="297"/>
      <c r="E138" s="298"/>
      <c r="F138" s="299"/>
      <c r="G138" s="299"/>
      <c r="H138" s="300"/>
      <c r="I138" s="296"/>
      <c r="J138" s="299"/>
      <c r="K138" s="299"/>
      <c r="L138" s="53" t="s">
        <v>612</v>
      </c>
      <c r="M138" s="54">
        <v>0.1</v>
      </c>
      <c r="N138" s="57"/>
      <c r="O138" s="60"/>
      <c r="P138" s="56"/>
      <c r="Q138" s="56"/>
      <c r="R138" s="60"/>
      <c r="S138" s="56"/>
      <c r="T138" s="63"/>
      <c r="U138" s="64"/>
      <c r="V138" s="57"/>
      <c r="W138" s="60"/>
      <c r="X138" s="59"/>
      <c r="Y138" s="59"/>
      <c r="Z138" s="61"/>
      <c r="AA138" s="296"/>
      <c r="AB138" s="301"/>
      <c r="AC138" s="301"/>
      <c r="AD138" s="302"/>
      <c r="AE138" s="303"/>
      <c r="AF138" s="80"/>
      <c r="AG138" s="118"/>
      <c r="AH138" s="118"/>
      <c r="AI138" s="118"/>
      <c r="AJ138" s="118"/>
      <c r="AK138" s="298"/>
      <c r="AL138" s="118"/>
      <c r="AM138" s="118"/>
      <c r="AN138" s="118"/>
      <c r="AO138" s="118"/>
      <c r="AP138" s="81"/>
      <c r="AQ138" s="292"/>
      <c r="AR138" s="293"/>
    </row>
    <row r="139" spans="1:44" ht="20.100000000000001" customHeight="1">
      <c r="A139" s="272"/>
      <c r="B139" s="274"/>
      <c r="C139" s="276"/>
      <c r="D139" s="278"/>
      <c r="E139" s="280"/>
      <c r="F139" s="282"/>
      <c r="G139" s="282"/>
      <c r="H139" s="284"/>
      <c r="I139" s="276"/>
      <c r="J139" s="282"/>
      <c r="K139" s="282"/>
      <c r="L139" s="53" t="s">
        <v>613</v>
      </c>
      <c r="M139" s="54">
        <v>0.4</v>
      </c>
      <c r="N139" s="57"/>
      <c r="O139" s="60"/>
      <c r="P139" s="56"/>
      <c r="Q139" s="56"/>
      <c r="R139" s="60"/>
      <c r="S139" s="56"/>
      <c r="T139" s="63"/>
      <c r="U139" s="64"/>
      <c r="V139" s="57"/>
      <c r="W139" s="60"/>
      <c r="X139" s="59"/>
      <c r="Y139" s="59"/>
      <c r="Z139" s="61"/>
      <c r="AA139" s="276"/>
      <c r="AB139" s="286"/>
      <c r="AC139" s="286"/>
      <c r="AD139" s="289"/>
      <c r="AE139" s="291"/>
      <c r="AF139" s="80"/>
      <c r="AG139" s="118"/>
      <c r="AH139" s="118"/>
      <c r="AI139" s="118"/>
      <c r="AJ139" s="118"/>
      <c r="AK139" s="280"/>
      <c r="AL139" s="118"/>
      <c r="AM139" s="118"/>
      <c r="AN139" s="118"/>
      <c r="AO139" s="118"/>
      <c r="AP139" s="81"/>
      <c r="AQ139" s="268"/>
      <c r="AR139" s="270"/>
    </row>
    <row r="140" spans="1:44" ht="39.950000000000003" customHeight="1">
      <c r="A140" s="47">
        <v>74</v>
      </c>
      <c r="B140" s="49" t="str">
        <f>VLOOKUP($A140,Cierre!$A:$E,2,FALSE)</f>
        <v>CONSORCIO TER-NE</v>
      </c>
      <c r="C140" s="57"/>
      <c r="D140" s="45" t="str">
        <f>VLOOKUP($A140,Cierre!$A:$E,3,FALSE)</f>
        <v>ELBER ZAPATA MAYA</v>
      </c>
      <c r="E140" s="71"/>
      <c r="F140" s="56"/>
      <c r="G140" s="56"/>
      <c r="H140" s="62"/>
      <c r="I140" s="57"/>
      <c r="J140" s="56"/>
      <c r="K140" s="56"/>
      <c r="L140" s="53"/>
      <c r="M140" s="54">
        <v>1</v>
      </c>
      <c r="N140" s="57"/>
      <c r="O140" s="60"/>
      <c r="P140" s="56"/>
      <c r="Q140" s="56"/>
      <c r="R140" s="60"/>
      <c r="S140" s="56"/>
      <c r="T140" s="63"/>
      <c r="U140" s="64"/>
      <c r="V140" s="57"/>
      <c r="W140" s="60"/>
      <c r="X140" s="59"/>
      <c r="Y140" s="59"/>
      <c r="Z140" s="61"/>
      <c r="AA140" s="57"/>
      <c r="AB140" s="119"/>
      <c r="AC140" s="120"/>
      <c r="AD140" s="123"/>
      <c r="AE140" s="79"/>
      <c r="AF140" s="80"/>
      <c r="AG140" s="118"/>
      <c r="AH140" s="118"/>
      <c r="AI140" s="118"/>
      <c r="AJ140" s="118"/>
      <c r="AK140" s="118"/>
      <c r="AL140" s="118"/>
      <c r="AM140" s="118"/>
      <c r="AN140" s="118"/>
      <c r="AO140" s="118"/>
      <c r="AP140" s="81"/>
      <c r="AQ140" s="121"/>
      <c r="AR140" s="58"/>
    </row>
    <row r="141" spans="1:44" ht="19.5" customHeight="1">
      <c r="A141" s="271">
        <v>75</v>
      </c>
      <c r="B141" s="273" t="str">
        <f>VLOOKUP($A141,Cierre!$A:$E,2,FALSE)</f>
        <v>CONSORCIO OBRAS MANIZALES - GN</v>
      </c>
      <c r="C141" s="275"/>
      <c r="D141" s="277" t="str">
        <f>VLOOKUP($A141,Cierre!$A:$E,3,FALSE)</f>
        <v>CARLOS ALBERTO GARCIA ALZATE</v>
      </c>
      <c r="E141" s="279"/>
      <c r="F141" s="281"/>
      <c r="G141" s="281"/>
      <c r="H141" s="283"/>
      <c r="I141" s="275"/>
      <c r="J141" s="281"/>
      <c r="K141" s="281"/>
      <c r="L141" s="53" t="s">
        <v>614</v>
      </c>
      <c r="M141" s="54">
        <v>0.8</v>
      </c>
      <c r="N141" s="57"/>
      <c r="O141" s="60"/>
      <c r="P141" s="56"/>
      <c r="Q141" s="56"/>
      <c r="R141" s="60"/>
      <c r="S141" s="56"/>
      <c r="T141" s="63"/>
      <c r="U141" s="64"/>
      <c r="V141" s="57"/>
      <c r="W141" s="60"/>
      <c r="X141" s="59"/>
      <c r="Y141" s="59"/>
      <c r="Z141" s="61"/>
      <c r="AA141" s="275"/>
      <c r="AB141" s="285"/>
      <c r="AC141" s="287"/>
      <c r="AD141" s="288"/>
      <c r="AE141" s="290"/>
      <c r="AF141" s="80"/>
      <c r="AG141" s="118"/>
      <c r="AH141" s="118"/>
      <c r="AI141" s="118"/>
      <c r="AJ141" s="118"/>
      <c r="AK141" s="279"/>
      <c r="AL141" s="118"/>
      <c r="AM141" s="118"/>
      <c r="AN141" s="118"/>
      <c r="AO141" s="118"/>
      <c r="AP141" s="81"/>
      <c r="AQ141" s="267"/>
      <c r="AR141" s="269"/>
    </row>
    <row r="142" spans="1:44" ht="20.100000000000001" customHeight="1">
      <c r="A142" s="272"/>
      <c r="B142" s="274"/>
      <c r="C142" s="276"/>
      <c r="D142" s="278"/>
      <c r="E142" s="280"/>
      <c r="F142" s="282"/>
      <c r="G142" s="282"/>
      <c r="H142" s="284"/>
      <c r="I142" s="276"/>
      <c r="J142" s="282"/>
      <c r="K142" s="282"/>
      <c r="L142" s="53" t="s">
        <v>615</v>
      </c>
      <c r="M142" s="54">
        <v>0.2</v>
      </c>
      <c r="N142" s="57"/>
      <c r="O142" s="60"/>
      <c r="P142" s="56"/>
      <c r="Q142" s="56"/>
      <c r="R142" s="60"/>
      <c r="S142" s="56"/>
      <c r="T142" s="63"/>
      <c r="U142" s="64"/>
      <c r="V142" s="57"/>
      <c r="W142" s="60"/>
      <c r="X142" s="59"/>
      <c r="Y142" s="59"/>
      <c r="Z142" s="61"/>
      <c r="AA142" s="276"/>
      <c r="AB142" s="286"/>
      <c r="AC142" s="286"/>
      <c r="AD142" s="289"/>
      <c r="AE142" s="291"/>
      <c r="AF142" s="80"/>
      <c r="AG142" s="118"/>
      <c r="AH142" s="118"/>
      <c r="AI142" s="118"/>
      <c r="AJ142" s="118"/>
      <c r="AK142" s="280"/>
      <c r="AL142" s="118"/>
      <c r="AM142" s="118"/>
      <c r="AN142" s="118"/>
      <c r="AO142" s="118"/>
      <c r="AP142" s="81"/>
      <c r="AQ142" s="268"/>
      <c r="AR142" s="270"/>
    </row>
    <row r="143" spans="1:44" ht="19.5" customHeight="1">
      <c r="A143" s="271">
        <v>76</v>
      </c>
      <c r="B143" s="273" t="str">
        <f>VLOOKUP($A143,Cierre!$A:$E,2,FALSE)</f>
        <v>CONSORCIO CARRETERAS DE COLOMBIA MANIZALES</v>
      </c>
      <c r="C143" s="275"/>
      <c r="D143" s="277" t="str">
        <f>VLOOKUP($A143,Cierre!$A:$E,3,FALSE)</f>
        <v>JUAN SEBASTIAN MORALES CARDONA</v>
      </c>
      <c r="E143" s="279"/>
      <c r="F143" s="281"/>
      <c r="G143" s="281"/>
      <c r="H143" s="283"/>
      <c r="I143" s="275"/>
      <c r="J143" s="281"/>
      <c r="K143" s="281"/>
      <c r="L143" s="53" t="s">
        <v>616</v>
      </c>
      <c r="M143" s="54">
        <v>0.5</v>
      </c>
      <c r="N143" s="57"/>
      <c r="O143" s="60"/>
      <c r="P143" s="56"/>
      <c r="Q143" s="56"/>
      <c r="R143" s="60"/>
      <c r="S143" s="56"/>
      <c r="T143" s="63"/>
      <c r="U143" s="64"/>
      <c r="V143" s="57"/>
      <c r="W143" s="60"/>
      <c r="X143" s="59"/>
      <c r="Y143" s="59"/>
      <c r="Z143" s="61"/>
      <c r="AA143" s="275"/>
      <c r="AB143" s="285"/>
      <c r="AC143" s="287"/>
      <c r="AD143" s="288"/>
      <c r="AE143" s="290"/>
      <c r="AF143" s="80"/>
      <c r="AG143" s="118"/>
      <c r="AH143" s="118"/>
      <c r="AI143" s="118"/>
      <c r="AJ143" s="118"/>
      <c r="AK143" s="279"/>
      <c r="AL143" s="118"/>
      <c r="AM143" s="118"/>
      <c r="AN143" s="118"/>
      <c r="AO143" s="118"/>
      <c r="AP143" s="81"/>
      <c r="AQ143" s="267"/>
      <c r="AR143" s="269"/>
    </row>
    <row r="144" spans="1:44" ht="20.100000000000001" customHeight="1">
      <c r="A144" s="272"/>
      <c r="B144" s="274"/>
      <c r="C144" s="276"/>
      <c r="D144" s="278"/>
      <c r="E144" s="280"/>
      <c r="F144" s="282"/>
      <c r="G144" s="282"/>
      <c r="H144" s="284"/>
      <c r="I144" s="276"/>
      <c r="J144" s="282"/>
      <c r="K144" s="282"/>
      <c r="L144" s="53" t="s">
        <v>617</v>
      </c>
      <c r="M144" s="54">
        <v>0.5</v>
      </c>
      <c r="N144" s="57"/>
      <c r="O144" s="60"/>
      <c r="P144" s="56"/>
      <c r="Q144" s="56"/>
      <c r="R144" s="60"/>
      <c r="S144" s="56"/>
      <c r="T144" s="63"/>
      <c r="U144" s="64"/>
      <c r="V144" s="57"/>
      <c r="W144" s="60"/>
      <c r="X144" s="59"/>
      <c r="Y144" s="59"/>
      <c r="Z144" s="61"/>
      <c r="AA144" s="276"/>
      <c r="AB144" s="286"/>
      <c r="AC144" s="286"/>
      <c r="AD144" s="289"/>
      <c r="AE144" s="291"/>
      <c r="AF144" s="80"/>
      <c r="AG144" s="118"/>
      <c r="AH144" s="118"/>
      <c r="AI144" s="118"/>
      <c r="AJ144" s="118"/>
      <c r="AK144" s="280"/>
      <c r="AL144" s="118"/>
      <c r="AM144" s="118"/>
      <c r="AN144" s="118"/>
      <c r="AO144" s="118"/>
      <c r="AP144" s="81"/>
      <c r="AQ144" s="268"/>
      <c r="AR144" s="270"/>
    </row>
    <row r="145" spans="1:44" ht="19.5" customHeight="1">
      <c r="A145" s="271">
        <v>77</v>
      </c>
      <c r="B145" s="273" t="str">
        <f>VLOOKUP($A145,Cierre!$A:$E,2,FALSE)</f>
        <v>CONSORCIO AZIMUT INGENIEROS 2021</v>
      </c>
      <c r="C145" s="275"/>
      <c r="D145" s="277" t="str">
        <f>VLOOKUP($A145,Cierre!$A:$E,3,FALSE)</f>
        <v>REINALDO GARCÍA CAMPIÑO</v>
      </c>
      <c r="E145" s="279"/>
      <c r="F145" s="281"/>
      <c r="G145" s="281"/>
      <c r="H145" s="283"/>
      <c r="I145" s="275"/>
      <c r="J145" s="281"/>
      <c r="K145" s="281"/>
      <c r="L145" s="53" t="s">
        <v>618</v>
      </c>
      <c r="M145" s="54">
        <v>0.5</v>
      </c>
      <c r="N145" s="57"/>
      <c r="O145" s="60"/>
      <c r="P145" s="56"/>
      <c r="Q145" s="56"/>
      <c r="R145" s="60"/>
      <c r="S145" s="56"/>
      <c r="T145" s="63"/>
      <c r="U145" s="64"/>
      <c r="V145" s="57"/>
      <c r="W145" s="60"/>
      <c r="X145" s="59"/>
      <c r="Y145" s="59"/>
      <c r="Z145" s="61"/>
      <c r="AA145" s="275"/>
      <c r="AB145" s="285"/>
      <c r="AC145" s="287"/>
      <c r="AD145" s="288"/>
      <c r="AE145" s="290"/>
      <c r="AF145" s="80"/>
      <c r="AG145" s="118"/>
      <c r="AH145" s="118"/>
      <c r="AI145" s="118"/>
      <c r="AJ145" s="118"/>
      <c r="AK145" s="279"/>
      <c r="AL145" s="118"/>
      <c r="AM145" s="118"/>
      <c r="AN145" s="118"/>
      <c r="AO145" s="118"/>
      <c r="AP145" s="81"/>
      <c r="AQ145" s="267"/>
      <c r="AR145" s="269"/>
    </row>
    <row r="146" spans="1:44" ht="20.100000000000001" customHeight="1">
      <c r="A146" s="272"/>
      <c r="B146" s="274"/>
      <c r="C146" s="276"/>
      <c r="D146" s="278"/>
      <c r="E146" s="280"/>
      <c r="F146" s="282"/>
      <c r="G146" s="282"/>
      <c r="H146" s="284"/>
      <c r="I146" s="276"/>
      <c r="J146" s="282"/>
      <c r="K146" s="282"/>
      <c r="L146" s="53" t="s">
        <v>619</v>
      </c>
      <c r="M146" s="54">
        <v>0.5</v>
      </c>
      <c r="N146" s="57"/>
      <c r="O146" s="60"/>
      <c r="P146" s="56"/>
      <c r="Q146" s="56"/>
      <c r="R146" s="60"/>
      <c r="S146" s="56"/>
      <c r="T146" s="63"/>
      <c r="U146" s="64"/>
      <c r="V146" s="57"/>
      <c r="W146" s="60"/>
      <c r="X146" s="59"/>
      <c r="Y146" s="59"/>
      <c r="Z146" s="61"/>
      <c r="AA146" s="276"/>
      <c r="AB146" s="286"/>
      <c r="AC146" s="286"/>
      <c r="AD146" s="289"/>
      <c r="AE146" s="291"/>
      <c r="AF146" s="80"/>
      <c r="AG146" s="118"/>
      <c r="AH146" s="118"/>
      <c r="AI146" s="118"/>
      <c r="AJ146" s="118"/>
      <c r="AK146" s="280"/>
      <c r="AL146" s="118"/>
      <c r="AM146" s="118"/>
      <c r="AN146" s="118"/>
      <c r="AO146" s="118"/>
      <c r="AP146" s="81"/>
      <c r="AQ146" s="268"/>
      <c r="AR146" s="270"/>
    </row>
    <row r="147" spans="1:44" ht="39.950000000000003" customHeight="1">
      <c r="A147" s="47">
        <v>78</v>
      </c>
      <c r="B147" s="49" t="str">
        <f>VLOOKUP($A147,Cierre!$A:$E,2,FALSE)</f>
        <v>A.S.S CONSTRUCTORA SAS</v>
      </c>
      <c r="C147" s="57"/>
      <c r="D147" s="45" t="str">
        <f>VLOOKUP($A147,Cierre!$A:$E,3,FALSE)</f>
        <v>JOSE JOEL FRANCO</v>
      </c>
      <c r="E147" s="71"/>
      <c r="F147" s="56"/>
      <c r="G147" s="56"/>
      <c r="H147" s="62"/>
      <c r="I147" s="57"/>
      <c r="J147" s="56"/>
      <c r="K147" s="56"/>
      <c r="L147" s="53"/>
      <c r="M147" s="54">
        <v>1</v>
      </c>
      <c r="N147" s="57"/>
      <c r="O147" s="60"/>
      <c r="P147" s="56"/>
      <c r="Q147" s="56"/>
      <c r="R147" s="60"/>
      <c r="S147" s="56"/>
      <c r="T147" s="63"/>
      <c r="U147" s="64"/>
      <c r="V147" s="57"/>
      <c r="W147" s="60"/>
      <c r="X147" s="59"/>
      <c r="Y147" s="59"/>
      <c r="Z147" s="61"/>
      <c r="AA147" s="57"/>
      <c r="AB147" s="119"/>
      <c r="AC147" s="120"/>
      <c r="AD147" s="123"/>
      <c r="AE147" s="79"/>
      <c r="AF147" s="80"/>
      <c r="AG147" s="118"/>
      <c r="AH147" s="118"/>
      <c r="AI147" s="118"/>
      <c r="AJ147" s="118"/>
      <c r="AK147" s="118"/>
      <c r="AL147" s="118"/>
      <c r="AM147" s="118"/>
      <c r="AN147" s="118"/>
      <c r="AO147" s="118"/>
      <c r="AP147" s="81"/>
      <c r="AQ147" s="121"/>
      <c r="AR147" s="58"/>
    </row>
    <row r="148" spans="1:44" ht="19.5" customHeight="1">
      <c r="A148" s="271">
        <v>79</v>
      </c>
      <c r="B148" s="273" t="str">
        <f>VLOOKUP($A148,Cierre!$A:$E,2,FALSE)</f>
        <v>INCIVILES ASOCIADOS S.A.S</v>
      </c>
      <c r="C148" s="275"/>
      <c r="D148" s="277" t="str">
        <f>VLOOKUP($A148,Cierre!$A:$E,3,FALSE)</f>
        <v>GERMAN ANDRES DUARTE ROA</v>
      </c>
      <c r="E148" s="279"/>
      <c r="F148" s="281"/>
      <c r="G148" s="281"/>
      <c r="H148" s="283"/>
      <c r="I148" s="275"/>
      <c r="J148" s="281"/>
      <c r="K148" s="281"/>
      <c r="L148" s="53" t="s">
        <v>620</v>
      </c>
      <c r="M148" s="54">
        <v>0.5</v>
      </c>
      <c r="N148" s="57"/>
      <c r="O148" s="60"/>
      <c r="P148" s="56"/>
      <c r="Q148" s="56"/>
      <c r="R148" s="60"/>
      <c r="S148" s="56"/>
      <c r="T148" s="63"/>
      <c r="U148" s="64"/>
      <c r="V148" s="57"/>
      <c r="W148" s="60"/>
      <c r="X148" s="59"/>
      <c r="Y148" s="59"/>
      <c r="Z148" s="61"/>
      <c r="AA148" s="275"/>
      <c r="AB148" s="285"/>
      <c r="AC148" s="287"/>
      <c r="AD148" s="288"/>
      <c r="AE148" s="290"/>
      <c r="AF148" s="80"/>
      <c r="AG148" s="118"/>
      <c r="AH148" s="118"/>
      <c r="AI148" s="118"/>
      <c r="AJ148" s="118"/>
      <c r="AK148" s="279"/>
      <c r="AL148" s="118"/>
      <c r="AM148" s="118"/>
      <c r="AN148" s="118"/>
      <c r="AO148" s="118"/>
      <c r="AP148" s="81"/>
      <c r="AQ148" s="267"/>
      <c r="AR148" s="269"/>
    </row>
    <row r="149" spans="1:44" ht="20.100000000000001" customHeight="1">
      <c r="A149" s="272"/>
      <c r="B149" s="274"/>
      <c r="C149" s="276"/>
      <c r="D149" s="278"/>
      <c r="E149" s="280"/>
      <c r="F149" s="282"/>
      <c r="G149" s="282"/>
      <c r="H149" s="284"/>
      <c r="I149" s="276"/>
      <c r="J149" s="282"/>
      <c r="K149" s="282"/>
      <c r="L149" s="53" t="s">
        <v>621</v>
      </c>
      <c r="M149" s="54">
        <v>0.5</v>
      </c>
      <c r="N149" s="57"/>
      <c r="O149" s="60"/>
      <c r="P149" s="56"/>
      <c r="Q149" s="56"/>
      <c r="R149" s="60"/>
      <c r="S149" s="56"/>
      <c r="T149" s="63"/>
      <c r="U149" s="64"/>
      <c r="V149" s="57"/>
      <c r="W149" s="60"/>
      <c r="X149" s="59"/>
      <c r="Y149" s="59"/>
      <c r="Z149" s="61"/>
      <c r="AA149" s="276"/>
      <c r="AB149" s="286"/>
      <c r="AC149" s="286"/>
      <c r="AD149" s="289"/>
      <c r="AE149" s="291"/>
      <c r="AF149" s="80"/>
      <c r="AG149" s="118"/>
      <c r="AH149" s="118"/>
      <c r="AI149" s="118"/>
      <c r="AJ149" s="118"/>
      <c r="AK149" s="280"/>
      <c r="AL149" s="118"/>
      <c r="AM149" s="118"/>
      <c r="AN149" s="118"/>
      <c r="AO149" s="118"/>
      <c r="AP149" s="81"/>
      <c r="AQ149" s="268"/>
      <c r="AR149" s="270"/>
    </row>
    <row r="150" spans="1:44" ht="19.5" customHeight="1">
      <c r="A150" s="271">
        <v>80</v>
      </c>
      <c r="B150" s="273" t="str">
        <f>VLOOKUP($A150,Cierre!$A:$E,2,FALSE)</f>
        <v>CONSORCIO MANIZALES-2021</v>
      </c>
      <c r="C150" s="275"/>
      <c r="D150" s="277" t="str">
        <f>VLOOKUP($A150,Cierre!$A:$E,3,FALSE)</f>
        <v>MIGUEL ANDRÉS VALDERRAMA MEDINA</v>
      </c>
      <c r="E150" s="279"/>
      <c r="F150" s="281"/>
      <c r="G150" s="281"/>
      <c r="H150" s="283"/>
      <c r="I150" s="275"/>
      <c r="J150" s="281"/>
      <c r="K150" s="281"/>
      <c r="L150" s="53" t="s">
        <v>622</v>
      </c>
      <c r="M150" s="54">
        <v>0.5</v>
      </c>
      <c r="N150" s="57"/>
      <c r="O150" s="60"/>
      <c r="P150" s="56"/>
      <c r="Q150" s="56"/>
      <c r="R150" s="60"/>
      <c r="S150" s="56"/>
      <c r="T150" s="63"/>
      <c r="U150" s="64"/>
      <c r="V150" s="57"/>
      <c r="W150" s="60"/>
      <c r="X150" s="59"/>
      <c r="Y150" s="59"/>
      <c r="Z150" s="61"/>
      <c r="AA150" s="275"/>
      <c r="AB150" s="285"/>
      <c r="AC150" s="287"/>
      <c r="AD150" s="288"/>
      <c r="AE150" s="290"/>
      <c r="AF150" s="80"/>
      <c r="AG150" s="118"/>
      <c r="AH150" s="118"/>
      <c r="AI150" s="118"/>
      <c r="AJ150" s="118"/>
      <c r="AK150" s="279"/>
      <c r="AL150" s="118"/>
      <c r="AM150" s="118"/>
      <c r="AN150" s="118"/>
      <c r="AO150" s="118"/>
      <c r="AP150" s="81"/>
      <c r="AQ150" s="267"/>
      <c r="AR150" s="269"/>
    </row>
    <row r="151" spans="1:44" ht="20.100000000000001" customHeight="1">
      <c r="A151" s="272"/>
      <c r="B151" s="274"/>
      <c r="C151" s="276"/>
      <c r="D151" s="278"/>
      <c r="E151" s="280"/>
      <c r="F151" s="282"/>
      <c r="G151" s="282"/>
      <c r="H151" s="284"/>
      <c r="I151" s="276"/>
      <c r="J151" s="282"/>
      <c r="K151" s="282"/>
      <c r="L151" s="53" t="s">
        <v>623</v>
      </c>
      <c r="M151" s="54">
        <v>0.5</v>
      </c>
      <c r="N151" s="57"/>
      <c r="O151" s="60"/>
      <c r="P151" s="56"/>
      <c r="Q151" s="56"/>
      <c r="R151" s="60"/>
      <c r="S151" s="56"/>
      <c r="T151" s="63"/>
      <c r="U151" s="64"/>
      <c r="V151" s="57"/>
      <c r="W151" s="60"/>
      <c r="X151" s="59"/>
      <c r="Y151" s="59"/>
      <c r="Z151" s="61"/>
      <c r="AA151" s="276"/>
      <c r="AB151" s="286"/>
      <c r="AC151" s="286"/>
      <c r="AD151" s="289"/>
      <c r="AE151" s="291"/>
      <c r="AF151" s="80"/>
      <c r="AG151" s="118"/>
      <c r="AH151" s="118"/>
      <c r="AI151" s="118"/>
      <c r="AJ151" s="118"/>
      <c r="AK151" s="280"/>
      <c r="AL151" s="118"/>
      <c r="AM151" s="118"/>
      <c r="AN151" s="118"/>
      <c r="AO151" s="118"/>
      <c r="AP151" s="81"/>
      <c r="AQ151" s="268"/>
      <c r="AR151" s="270"/>
    </row>
    <row r="152" spans="1:44" ht="19.5" customHeight="1">
      <c r="A152" s="271">
        <v>81</v>
      </c>
      <c r="B152" s="273" t="str">
        <f>VLOOKUP($A152,Cierre!$A:$E,2,FALSE)</f>
        <v>APIA PROYECTOS Y SOLUCIONES SAS</v>
      </c>
      <c r="C152" s="275"/>
      <c r="D152" s="277" t="str">
        <f>VLOOKUP($A152,Cierre!$A:$E,3,FALSE)</f>
        <v>LUIS EDUARDO ARIAS CIFUENTES</v>
      </c>
      <c r="E152" s="279"/>
      <c r="F152" s="281"/>
      <c r="G152" s="281"/>
      <c r="H152" s="283"/>
      <c r="I152" s="275"/>
      <c r="J152" s="281"/>
      <c r="K152" s="281"/>
      <c r="L152" s="53" t="s">
        <v>178</v>
      </c>
      <c r="M152" s="54">
        <v>0.25</v>
      </c>
      <c r="N152" s="57"/>
      <c r="O152" s="60"/>
      <c r="P152" s="56"/>
      <c r="Q152" s="56"/>
      <c r="R152" s="60"/>
      <c r="S152" s="56"/>
      <c r="T152" s="63"/>
      <c r="U152" s="64"/>
      <c r="V152" s="57"/>
      <c r="W152" s="60"/>
      <c r="X152" s="59"/>
      <c r="Y152" s="59"/>
      <c r="Z152" s="61"/>
      <c r="AA152" s="275"/>
      <c r="AB152" s="285"/>
      <c r="AC152" s="287"/>
      <c r="AD152" s="288"/>
      <c r="AE152" s="290"/>
      <c r="AF152" s="80"/>
      <c r="AG152" s="118"/>
      <c r="AH152" s="118"/>
      <c r="AI152" s="118"/>
      <c r="AJ152" s="118"/>
      <c r="AK152" s="279"/>
      <c r="AL152" s="118"/>
      <c r="AM152" s="118"/>
      <c r="AN152" s="118"/>
      <c r="AO152" s="118"/>
      <c r="AP152" s="81"/>
      <c r="AQ152" s="267"/>
      <c r="AR152" s="269"/>
    </row>
    <row r="153" spans="1:44" ht="20.100000000000001" customHeight="1">
      <c r="A153" s="272"/>
      <c r="B153" s="274"/>
      <c r="C153" s="276"/>
      <c r="D153" s="278"/>
      <c r="E153" s="280"/>
      <c r="F153" s="282"/>
      <c r="G153" s="282"/>
      <c r="H153" s="284"/>
      <c r="I153" s="276"/>
      <c r="J153" s="282"/>
      <c r="K153" s="282"/>
      <c r="L153" s="53" t="s">
        <v>624</v>
      </c>
      <c r="M153" s="54">
        <v>0.75</v>
      </c>
      <c r="N153" s="57"/>
      <c r="O153" s="60"/>
      <c r="P153" s="56"/>
      <c r="Q153" s="56"/>
      <c r="R153" s="60"/>
      <c r="S153" s="56"/>
      <c r="T153" s="63"/>
      <c r="U153" s="64"/>
      <c r="V153" s="57"/>
      <c r="W153" s="60"/>
      <c r="X153" s="59"/>
      <c r="Y153" s="59"/>
      <c r="Z153" s="61"/>
      <c r="AA153" s="276"/>
      <c r="AB153" s="286"/>
      <c r="AC153" s="286"/>
      <c r="AD153" s="289"/>
      <c r="AE153" s="291"/>
      <c r="AF153" s="80"/>
      <c r="AG153" s="118"/>
      <c r="AH153" s="118"/>
      <c r="AI153" s="118"/>
      <c r="AJ153" s="118"/>
      <c r="AK153" s="280"/>
      <c r="AL153" s="118"/>
      <c r="AM153" s="118"/>
      <c r="AN153" s="118"/>
      <c r="AO153" s="118"/>
      <c r="AP153" s="81"/>
      <c r="AQ153" s="268"/>
      <c r="AR153" s="270"/>
    </row>
    <row r="154" spans="1:44" ht="19.5" customHeight="1">
      <c r="A154" s="271">
        <v>82</v>
      </c>
      <c r="B154" s="273" t="str">
        <f>VLOOKUP($A154,Cierre!$A:$E,2,FALSE)</f>
        <v>LIZETTE CHARLOT GARCIA GONZALEZ</v>
      </c>
      <c r="C154" s="275"/>
      <c r="D154" s="277" t="str">
        <f>VLOOKUP($A154,Cierre!$A:$E,3,FALSE)</f>
        <v>LIZETTE CHARLOT GARCIA GONZALEZ</v>
      </c>
      <c r="E154" s="279"/>
      <c r="F154" s="281"/>
      <c r="G154" s="281"/>
      <c r="H154" s="283"/>
      <c r="I154" s="275"/>
      <c r="J154" s="281"/>
      <c r="K154" s="281"/>
      <c r="L154" s="53" t="s">
        <v>625</v>
      </c>
      <c r="M154" s="54">
        <v>0.5</v>
      </c>
      <c r="N154" s="57"/>
      <c r="O154" s="60"/>
      <c r="P154" s="56"/>
      <c r="Q154" s="56"/>
      <c r="R154" s="60"/>
      <c r="S154" s="56"/>
      <c r="T154" s="63"/>
      <c r="U154" s="64"/>
      <c r="V154" s="57"/>
      <c r="W154" s="60"/>
      <c r="X154" s="59"/>
      <c r="Y154" s="59"/>
      <c r="Z154" s="61"/>
      <c r="AA154" s="275"/>
      <c r="AB154" s="285"/>
      <c r="AC154" s="287"/>
      <c r="AD154" s="288"/>
      <c r="AE154" s="290"/>
      <c r="AF154" s="80"/>
      <c r="AG154" s="118"/>
      <c r="AH154" s="118"/>
      <c r="AI154" s="118"/>
      <c r="AJ154" s="118"/>
      <c r="AK154" s="279"/>
      <c r="AL154" s="118"/>
      <c r="AM154" s="118"/>
      <c r="AN154" s="118"/>
      <c r="AO154" s="118"/>
      <c r="AP154" s="81"/>
      <c r="AQ154" s="267"/>
      <c r="AR154" s="269"/>
    </row>
    <row r="155" spans="1:44" ht="20.100000000000001" customHeight="1">
      <c r="A155" s="272"/>
      <c r="B155" s="274"/>
      <c r="C155" s="276"/>
      <c r="D155" s="278"/>
      <c r="E155" s="280"/>
      <c r="F155" s="282"/>
      <c r="G155" s="282"/>
      <c r="H155" s="284"/>
      <c r="I155" s="276"/>
      <c r="J155" s="282"/>
      <c r="K155" s="282"/>
      <c r="L155" s="53" t="s">
        <v>626</v>
      </c>
      <c r="M155" s="54">
        <v>0.5</v>
      </c>
      <c r="N155" s="57"/>
      <c r="O155" s="60"/>
      <c r="P155" s="56"/>
      <c r="Q155" s="56"/>
      <c r="R155" s="60"/>
      <c r="S155" s="56"/>
      <c r="T155" s="63"/>
      <c r="U155" s="64"/>
      <c r="V155" s="57"/>
      <c r="W155" s="60"/>
      <c r="X155" s="59"/>
      <c r="Y155" s="59"/>
      <c r="Z155" s="61"/>
      <c r="AA155" s="276"/>
      <c r="AB155" s="286"/>
      <c r="AC155" s="286"/>
      <c r="AD155" s="289"/>
      <c r="AE155" s="291"/>
      <c r="AF155" s="80"/>
      <c r="AG155" s="118"/>
      <c r="AH155" s="118"/>
      <c r="AI155" s="118"/>
      <c r="AJ155" s="118"/>
      <c r="AK155" s="280"/>
      <c r="AL155" s="118"/>
      <c r="AM155" s="118"/>
      <c r="AN155" s="118"/>
      <c r="AO155" s="118"/>
      <c r="AP155" s="81"/>
      <c r="AQ155" s="268"/>
      <c r="AR155" s="270"/>
    </row>
    <row r="156" spans="1:44" ht="39.950000000000003" customHeight="1">
      <c r="A156" s="47">
        <v>83</v>
      </c>
      <c r="B156" s="49" t="str">
        <f>VLOOKUP($A156,Cierre!$A:$E,2,FALSE)</f>
        <v>CARLOS ALBERTO ROJAS PINEDA</v>
      </c>
      <c r="C156" s="57"/>
      <c r="D156" s="45" t="str">
        <f>VLOOKUP($A156,Cierre!$A:$E,3,FALSE)</f>
        <v>CARLOS ALBERTO ROJAS PINEDA</v>
      </c>
      <c r="E156" s="71"/>
      <c r="F156" s="56"/>
      <c r="G156" s="56"/>
      <c r="H156" s="62"/>
      <c r="I156" s="57"/>
      <c r="J156" s="56"/>
      <c r="K156" s="56"/>
      <c r="L156" s="53"/>
      <c r="M156" s="54">
        <v>1</v>
      </c>
      <c r="N156" s="57"/>
      <c r="O156" s="60"/>
      <c r="P156" s="56"/>
      <c r="Q156" s="56"/>
      <c r="R156" s="60"/>
      <c r="S156" s="56"/>
      <c r="T156" s="63"/>
      <c r="U156" s="64"/>
      <c r="V156" s="57"/>
      <c r="W156" s="60"/>
      <c r="X156" s="59"/>
      <c r="Y156" s="59"/>
      <c r="Z156" s="61"/>
      <c r="AA156" s="57"/>
      <c r="AB156" s="119"/>
      <c r="AC156" s="120"/>
      <c r="AD156" s="123"/>
      <c r="AE156" s="79"/>
      <c r="AF156" s="80"/>
      <c r="AG156" s="118"/>
      <c r="AH156" s="118"/>
      <c r="AI156" s="118"/>
      <c r="AJ156" s="118"/>
      <c r="AK156" s="118"/>
      <c r="AL156" s="118"/>
      <c r="AM156" s="118"/>
      <c r="AN156" s="118"/>
      <c r="AO156" s="118"/>
      <c r="AP156" s="81"/>
      <c r="AQ156" s="121"/>
      <c r="AR156" s="58"/>
    </row>
    <row r="157" spans="1:44" ht="19.5" customHeight="1">
      <c r="A157" s="271">
        <v>84</v>
      </c>
      <c r="B157" s="273" t="str">
        <f>VLOOKUP($A157,Cierre!$A:$E,2,FALSE)</f>
        <v>CLAUDIA PILAR CALDERÒN ACUÑA</v>
      </c>
      <c r="C157" s="275"/>
      <c r="D157" s="277" t="str">
        <f>VLOOKUP($A157,Cierre!$A:$E,3,FALSE)</f>
        <v>CLAUDIA PILAR CALDERÒN ACUÑA</v>
      </c>
      <c r="E157" s="279"/>
      <c r="F157" s="281"/>
      <c r="G157" s="281"/>
      <c r="H157" s="283"/>
      <c r="I157" s="275"/>
      <c r="J157" s="281"/>
      <c r="K157" s="281"/>
      <c r="L157" s="53" t="s">
        <v>627</v>
      </c>
      <c r="M157" s="54">
        <v>0.5</v>
      </c>
      <c r="N157" s="57"/>
      <c r="O157" s="60"/>
      <c r="P157" s="56"/>
      <c r="Q157" s="56"/>
      <c r="R157" s="60"/>
      <c r="S157" s="56"/>
      <c r="T157" s="63"/>
      <c r="U157" s="64"/>
      <c r="V157" s="57"/>
      <c r="W157" s="60"/>
      <c r="X157" s="59"/>
      <c r="Y157" s="59"/>
      <c r="Z157" s="61"/>
      <c r="AA157" s="275"/>
      <c r="AB157" s="285"/>
      <c r="AC157" s="287"/>
      <c r="AD157" s="288"/>
      <c r="AE157" s="290"/>
      <c r="AF157" s="80"/>
      <c r="AG157" s="118"/>
      <c r="AH157" s="118"/>
      <c r="AI157" s="118"/>
      <c r="AJ157" s="118"/>
      <c r="AK157" s="279"/>
      <c r="AL157" s="118"/>
      <c r="AM157" s="118"/>
      <c r="AN157" s="118"/>
      <c r="AO157" s="118"/>
      <c r="AP157" s="81"/>
      <c r="AQ157" s="267"/>
      <c r="AR157" s="269"/>
    </row>
    <row r="158" spans="1:44" ht="20.100000000000001" customHeight="1">
      <c r="A158" s="272"/>
      <c r="B158" s="274"/>
      <c r="C158" s="276"/>
      <c r="D158" s="278"/>
      <c r="E158" s="280"/>
      <c r="F158" s="282"/>
      <c r="G158" s="282"/>
      <c r="H158" s="284"/>
      <c r="I158" s="276"/>
      <c r="J158" s="282"/>
      <c r="K158" s="282"/>
      <c r="L158" s="53" t="s">
        <v>628</v>
      </c>
      <c r="M158" s="54">
        <v>0.5</v>
      </c>
      <c r="N158" s="57"/>
      <c r="O158" s="60"/>
      <c r="P158" s="56"/>
      <c r="Q158" s="56"/>
      <c r="R158" s="60"/>
      <c r="S158" s="56"/>
      <c r="T158" s="63"/>
      <c r="U158" s="64"/>
      <c r="V158" s="57"/>
      <c r="W158" s="60"/>
      <c r="X158" s="59"/>
      <c r="Y158" s="59"/>
      <c r="Z158" s="61"/>
      <c r="AA158" s="276"/>
      <c r="AB158" s="286"/>
      <c r="AC158" s="286"/>
      <c r="AD158" s="289"/>
      <c r="AE158" s="291"/>
      <c r="AF158" s="80"/>
      <c r="AG158" s="118"/>
      <c r="AH158" s="118"/>
      <c r="AI158" s="118"/>
      <c r="AJ158" s="118"/>
      <c r="AK158" s="280"/>
      <c r="AL158" s="118"/>
      <c r="AM158" s="118"/>
      <c r="AN158" s="118"/>
      <c r="AO158" s="118"/>
      <c r="AP158" s="81"/>
      <c r="AQ158" s="268"/>
      <c r="AR158" s="270"/>
    </row>
    <row r="159" spans="1:44" ht="19.5" customHeight="1">
      <c r="A159" s="271">
        <v>85</v>
      </c>
      <c r="B159" s="273" t="str">
        <f>VLOOKUP($A159,Cierre!$A:$E,2,FALSE)</f>
        <v>CAMPO ELIAS ALOMIA</v>
      </c>
      <c r="C159" s="275"/>
      <c r="D159" s="277" t="str">
        <f>VLOOKUP($A159,Cierre!$A:$E,3,FALSE)</f>
        <v>CAMPO ELIAS ALOMIA</v>
      </c>
      <c r="E159" s="279"/>
      <c r="F159" s="281"/>
      <c r="G159" s="281"/>
      <c r="H159" s="283"/>
      <c r="I159" s="275"/>
      <c r="J159" s="281"/>
      <c r="K159" s="281"/>
      <c r="L159" s="53" t="s">
        <v>629</v>
      </c>
      <c r="M159" s="54">
        <v>0.9</v>
      </c>
      <c r="N159" s="57"/>
      <c r="O159" s="60"/>
      <c r="P159" s="56"/>
      <c r="Q159" s="56"/>
      <c r="R159" s="60"/>
      <c r="S159" s="56"/>
      <c r="T159" s="63"/>
      <c r="U159" s="64"/>
      <c r="V159" s="57"/>
      <c r="W159" s="60"/>
      <c r="X159" s="59"/>
      <c r="Y159" s="59"/>
      <c r="Z159" s="61"/>
      <c r="AA159" s="275"/>
      <c r="AB159" s="285"/>
      <c r="AC159" s="287"/>
      <c r="AD159" s="288"/>
      <c r="AE159" s="290"/>
      <c r="AF159" s="80"/>
      <c r="AG159" s="118"/>
      <c r="AH159" s="118"/>
      <c r="AI159" s="118"/>
      <c r="AJ159" s="118"/>
      <c r="AK159" s="279"/>
      <c r="AL159" s="118"/>
      <c r="AM159" s="118"/>
      <c r="AN159" s="118"/>
      <c r="AO159" s="118"/>
      <c r="AP159" s="81"/>
      <c r="AQ159" s="267"/>
      <c r="AR159" s="269"/>
    </row>
    <row r="160" spans="1:44" ht="20.100000000000001" customHeight="1">
      <c r="A160" s="272"/>
      <c r="B160" s="274"/>
      <c r="C160" s="276"/>
      <c r="D160" s="278"/>
      <c r="E160" s="280"/>
      <c r="F160" s="282"/>
      <c r="G160" s="282"/>
      <c r="H160" s="284"/>
      <c r="I160" s="276"/>
      <c r="J160" s="282"/>
      <c r="K160" s="282"/>
      <c r="L160" s="53" t="s">
        <v>630</v>
      </c>
      <c r="M160" s="54">
        <v>0.1</v>
      </c>
      <c r="N160" s="57"/>
      <c r="O160" s="60"/>
      <c r="P160" s="56"/>
      <c r="Q160" s="56"/>
      <c r="R160" s="60"/>
      <c r="S160" s="56"/>
      <c r="T160" s="63"/>
      <c r="U160" s="64"/>
      <c r="V160" s="57"/>
      <c r="W160" s="60"/>
      <c r="X160" s="59"/>
      <c r="Y160" s="59"/>
      <c r="Z160" s="61"/>
      <c r="AA160" s="276"/>
      <c r="AB160" s="286"/>
      <c r="AC160" s="286"/>
      <c r="AD160" s="289"/>
      <c r="AE160" s="291"/>
      <c r="AF160" s="80"/>
      <c r="AG160" s="118"/>
      <c r="AH160" s="118"/>
      <c r="AI160" s="118"/>
      <c r="AJ160" s="118"/>
      <c r="AK160" s="280"/>
      <c r="AL160" s="118"/>
      <c r="AM160" s="118"/>
      <c r="AN160" s="118"/>
      <c r="AO160" s="118"/>
      <c r="AP160" s="81"/>
      <c r="AQ160" s="268"/>
      <c r="AR160" s="270"/>
    </row>
    <row r="161" spans="1:44" ht="39.950000000000003" customHeight="1">
      <c r="A161" s="47">
        <v>86</v>
      </c>
      <c r="B161" s="49" t="str">
        <f>VLOOKUP($A161,Cierre!$A:$E,2,FALSE)</f>
        <v>CONSORCIO ESPACIO PUBLICO</v>
      </c>
      <c r="C161" s="57"/>
      <c r="D161" s="45" t="str">
        <f>VLOOKUP($A161,Cierre!$A:$E,3,FALSE)</f>
        <v>JAIME ANDRES CARMONA SUAREZ</v>
      </c>
      <c r="E161" s="71"/>
      <c r="F161" s="56"/>
      <c r="G161" s="56"/>
      <c r="H161" s="62"/>
      <c r="I161" s="57"/>
      <c r="J161" s="56"/>
      <c r="K161" s="56"/>
      <c r="L161" s="53"/>
      <c r="M161" s="54">
        <v>1</v>
      </c>
      <c r="N161" s="57"/>
      <c r="O161" s="60"/>
      <c r="P161" s="56"/>
      <c r="Q161" s="56"/>
      <c r="R161" s="60"/>
      <c r="S161" s="56"/>
      <c r="T161" s="63"/>
      <c r="U161" s="64"/>
      <c r="V161" s="57"/>
      <c r="W161" s="60"/>
      <c r="X161" s="59"/>
      <c r="Y161" s="59"/>
      <c r="Z161" s="61"/>
      <c r="AA161" s="57"/>
      <c r="AB161" s="119"/>
      <c r="AC161" s="120"/>
      <c r="AD161" s="123"/>
      <c r="AE161" s="79"/>
      <c r="AF161" s="80"/>
      <c r="AG161" s="118"/>
      <c r="AH161" s="118"/>
      <c r="AI161" s="118"/>
      <c r="AJ161" s="118"/>
      <c r="AK161" s="118"/>
      <c r="AL161" s="118"/>
      <c r="AM161" s="118"/>
      <c r="AN161" s="118"/>
      <c r="AO161" s="118"/>
      <c r="AP161" s="81"/>
      <c r="AQ161" s="121"/>
      <c r="AR161" s="58"/>
    </row>
    <row r="162" spans="1:44" ht="19.5" customHeight="1">
      <c r="A162" s="271">
        <v>87</v>
      </c>
      <c r="B162" s="273" t="str">
        <f>VLOOKUP($A162,Cierre!$A:$E,2,FALSE)</f>
        <v>IRMA SERNA LONDOÑO</v>
      </c>
      <c r="C162" s="275"/>
      <c r="D162" s="277">
        <f>VLOOKUP($A162,Cierre!$A:$E,3,FALSE)</f>
        <v>0</v>
      </c>
      <c r="E162" s="279"/>
      <c r="F162" s="281"/>
      <c r="G162" s="281"/>
      <c r="H162" s="283"/>
      <c r="I162" s="275"/>
      <c r="J162" s="281"/>
      <c r="K162" s="281"/>
      <c r="L162" s="53" t="s">
        <v>631</v>
      </c>
      <c r="M162" s="54">
        <v>0.4</v>
      </c>
      <c r="N162" s="57"/>
      <c r="O162" s="60"/>
      <c r="P162" s="56"/>
      <c r="Q162" s="56"/>
      <c r="R162" s="60"/>
      <c r="S162" s="56"/>
      <c r="T162" s="63"/>
      <c r="U162" s="64"/>
      <c r="V162" s="57"/>
      <c r="W162" s="60"/>
      <c r="X162" s="59"/>
      <c r="Y162" s="59"/>
      <c r="Z162" s="61"/>
      <c r="AA162" s="275"/>
      <c r="AB162" s="285"/>
      <c r="AC162" s="287"/>
      <c r="AD162" s="288"/>
      <c r="AE162" s="290"/>
      <c r="AF162" s="80"/>
      <c r="AG162" s="118"/>
      <c r="AH162" s="118"/>
      <c r="AI162" s="118"/>
      <c r="AJ162" s="118"/>
      <c r="AK162" s="279"/>
      <c r="AL162" s="118"/>
      <c r="AM162" s="118"/>
      <c r="AN162" s="118"/>
      <c r="AO162" s="118"/>
      <c r="AP162" s="81"/>
      <c r="AQ162" s="267"/>
      <c r="AR162" s="269"/>
    </row>
    <row r="163" spans="1:44" ht="20.100000000000001" customHeight="1">
      <c r="A163" s="294"/>
      <c r="B163" s="295"/>
      <c r="C163" s="296"/>
      <c r="D163" s="297"/>
      <c r="E163" s="298"/>
      <c r="F163" s="299"/>
      <c r="G163" s="299"/>
      <c r="H163" s="300"/>
      <c r="I163" s="296"/>
      <c r="J163" s="299"/>
      <c r="K163" s="299"/>
      <c r="L163" s="53" t="s">
        <v>632</v>
      </c>
      <c r="M163" s="54">
        <v>0.3</v>
      </c>
      <c r="N163" s="57"/>
      <c r="O163" s="60"/>
      <c r="P163" s="56"/>
      <c r="Q163" s="56"/>
      <c r="R163" s="60"/>
      <c r="S163" s="56"/>
      <c r="T163" s="63"/>
      <c r="U163" s="64"/>
      <c r="V163" s="57"/>
      <c r="W163" s="60"/>
      <c r="X163" s="59"/>
      <c r="Y163" s="59"/>
      <c r="Z163" s="61"/>
      <c r="AA163" s="296"/>
      <c r="AB163" s="301"/>
      <c r="AC163" s="301"/>
      <c r="AD163" s="302"/>
      <c r="AE163" s="303"/>
      <c r="AF163" s="80"/>
      <c r="AG163" s="118"/>
      <c r="AH163" s="118"/>
      <c r="AI163" s="118"/>
      <c r="AJ163" s="118"/>
      <c r="AK163" s="298"/>
      <c r="AL163" s="118"/>
      <c r="AM163" s="118"/>
      <c r="AN163" s="118"/>
      <c r="AO163" s="118"/>
      <c r="AP163" s="81"/>
      <c r="AQ163" s="292"/>
      <c r="AR163" s="293"/>
    </row>
    <row r="164" spans="1:44" ht="20.100000000000001" customHeight="1">
      <c r="A164" s="272"/>
      <c r="B164" s="274"/>
      <c r="C164" s="276"/>
      <c r="D164" s="278"/>
      <c r="E164" s="280"/>
      <c r="F164" s="282"/>
      <c r="G164" s="282"/>
      <c r="H164" s="284"/>
      <c r="I164" s="276"/>
      <c r="J164" s="282"/>
      <c r="K164" s="282"/>
      <c r="L164" s="53" t="s">
        <v>633</v>
      </c>
      <c r="M164" s="54">
        <v>0.3</v>
      </c>
      <c r="N164" s="57"/>
      <c r="O164" s="60"/>
      <c r="P164" s="56"/>
      <c r="Q164" s="56"/>
      <c r="R164" s="60"/>
      <c r="S164" s="56"/>
      <c r="T164" s="63"/>
      <c r="U164" s="64"/>
      <c r="V164" s="57"/>
      <c r="W164" s="60"/>
      <c r="X164" s="59"/>
      <c r="Y164" s="59"/>
      <c r="Z164" s="61"/>
      <c r="AA164" s="276"/>
      <c r="AB164" s="286"/>
      <c r="AC164" s="286"/>
      <c r="AD164" s="289"/>
      <c r="AE164" s="291"/>
      <c r="AF164" s="80"/>
      <c r="AG164" s="118"/>
      <c r="AH164" s="118"/>
      <c r="AI164" s="118"/>
      <c r="AJ164" s="118"/>
      <c r="AK164" s="280"/>
      <c r="AL164" s="118"/>
      <c r="AM164" s="118"/>
      <c r="AN164" s="118"/>
      <c r="AO164" s="118"/>
      <c r="AP164" s="81"/>
      <c r="AQ164" s="268"/>
      <c r="AR164" s="270"/>
    </row>
    <row r="165" spans="1:44" ht="19.5" customHeight="1">
      <c r="A165" s="271">
        <v>88</v>
      </c>
      <c r="B165" s="273" t="str">
        <f>VLOOKUP($A165,Cierre!$A:$E,2,FALSE)</f>
        <v>CONSORCIO 2R VIAL</v>
      </c>
      <c r="C165" s="275"/>
      <c r="D165" s="277" t="str">
        <f>VLOOKUP($A165,Cierre!$A:$E,3,FALSE)</f>
        <v>MANUEL RICARDO VELASQUEZ</v>
      </c>
      <c r="E165" s="279"/>
      <c r="F165" s="281"/>
      <c r="G165" s="281"/>
      <c r="H165" s="283"/>
      <c r="I165" s="275"/>
      <c r="J165" s="281"/>
      <c r="K165" s="281"/>
      <c r="L165" s="53" t="s">
        <v>634</v>
      </c>
      <c r="M165" s="54">
        <v>0.4</v>
      </c>
      <c r="N165" s="57"/>
      <c r="O165" s="60"/>
      <c r="P165" s="56"/>
      <c r="Q165" s="56"/>
      <c r="R165" s="60"/>
      <c r="S165" s="56"/>
      <c r="T165" s="63"/>
      <c r="U165" s="64"/>
      <c r="V165" s="57"/>
      <c r="W165" s="60"/>
      <c r="X165" s="59"/>
      <c r="Y165" s="59"/>
      <c r="Z165" s="61"/>
      <c r="AA165" s="275"/>
      <c r="AB165" s="285"/>
      <c r="AC165" s="287"/>
      <c r="AD165" s="288"/>
      <c r="AE165" s="290"/>
      <c r="AF165" s="80"/>
      <c r="AG165" s="118"/>
      <c r="AH165" s="118"/>
      <c r="AI165" s="118"/>
      <c r="AJ165" s="118"/>
      <c r="AK165" s="279"/>
      <c r="AL165" s="118"/>
      <c r="AM165" s="118"/>
      <c r="AN165" s="118"/>
      <c r="AO165" s="118"/>
      <c r="AP165" s="81"/>
      <c r="AQ165" s="267"/>
      <c r="AR165" s="269"/>
    </row>
    <row r="166" spans="1:44" ht="20.100000000000001" customHeight="1">
      <c r="A166" s="272"/>
      <c r="B166" s="274"/>
      <c r="C166" s="276"/>
      <c r="D166" s="278"/>
      <c r="E166" s="280"/>
      <c r="F166" s="282"/>
      <c r="G166" s="282"/>
      <c r="H166" s="284"/>
      <c r="I166" s="276"/>
      <c r="J166" s="282"/>
      <c r="K166" s="282"/>
      <c r="L166" s="53" t="s">
        <v>635</v>
      </c>
      <c r="M166" s="54">
        <v>0.6</v>
      </c>
      <c r="N166" s="57"/>
      <c r="O166" s="60"/>
      <c r="P166" s="56"/>
      <c r="Q166" s="56"/>
      <c r="R166" s="60"/>
      <c r="S166" s="56"/>
      <c r="T166" s="63"/>
      <c r="U166" s="64"/>
      <c r="V166" s="57"/>
      <c r="W166" s="60"/>
      <c r="X166" s="59"/>
      <c r="Y166" s="59"/>
      <c r="Z166" s="61"/>
      <c r="AA166" s="276"/>
      <c r="AB166" s="286"/>
      <c r="AC166" s="286"/>
      <c r="AD166" s="289"/>
      <c r="AE166" s="291"/>
      <c r="AF166" s="80"/>
      <c r="AG166" s="118"/>
      <c r="AH166" s="118"/>
      <c r="AI166" s="118"/>
      <c r="AJ166" s="118"/>
      <c r="AK166" s="280"/>
      <c r="AL166" s="118"/>
      <c r="AM166" s="118"/>
      <c r="AN166" s="118"/>
      <c r="AO166" s="118"/>
      <c r="AP166" s="81"/>
      <c r="AQ166" s="268"/>
      <c r="AR166" s="270"/>
    </row>
    <row r="167" spans="1:44" ht="19.5" customHeight="1">
      <c r="A167" s="271">
        <v>89</v>
      </c>
      <c r="B167" s="273" t="str">
        <f>VLOOKUP($A167,Cierre!$A:$E,2,FALSE)</f>
        <v>JAIRO IVAN CASTILLO CASTILLO</v>
      </c>
      <c r="C167" s="275"/>
      <c r="D167" s="277">
        <f>VLOOKUP($A167,Cierre!$A:$E,3,FALSE)</f>
        <v>0</v>
      </c>
      <c r="E167" s="279"/>
      <c r="F167" s="281"/>
      <c r="G167" s="281"/>
      <c r="H167" s="283"/>
      <c r="I167" s="275"/>
      <c r="J167" s="281"/>
      <c r="K167" s="281"/>
      <c r="L167" s="53" t="s">
        <v>241</v>
      </c>
      <c r="M167" s="54">
        <v>0.4</v>
      </c>
      <c r="N167" s="57"/>
      <c r="O167" s="60"/>
      <c r="P167" s="56"/>
      <c r="Q167" s="56"/>
      <c r="R167" s="60"/>
      <c r="S167" s="56"/>
      <c r="T167" s="63"/>
      <c r="U167" s="64"/>
      <c r="V167" s="57"/>
      <c r="W167" s="60"/>
      <c r="X167" s="59"/>
      <c r="Y167" s="59"/>
      <c r="Z167" s="61"/>
      <c r="AA167" s="275"/>
      <c r="AB167" s="285"/>
      <c r="AC167" s="287"/>
      <c r="AD167" s="288"/>
      <c r="AE167" s="290"/>
      <c r="AF167" s="80"/>
      <c r="AG167" s="118"/>
      <c r="AH167" s="118"/>
      <c r="AI167" s="118"/>
      <c r="AJ167" s="118"/>
      <c r="AK167" s="279"/>
      <c r="AL167" s="118"/>
      <c r="AM167" s="118"/>
      <c r="AN167" s="118"/>
      <c r="AO167" s="118"/>
      <c r="AP167" s="81"/>
      <c r="AQ167" s="267"/>
      <c r="AR167" s="269"/>
    </row>
    <row r="168" spans="1:44" ht="20.100000000000001" customHeight="1">
      <c r="A168" s="294"/>
      <c r="B168" s="295"/>
      <c r="C168" s="296"/>
      <c r="D168" s="297"/>
      <c r="E168" s="298"/>
      <c r="F168" s="299"/>
      <c r="G168" s="299"/>
      <c r="H168" s="300"/>
      <c r="I168" s="296"/>
      <c r="J168" s="299"/>
      <c r="K168" s="299"/>
      <c r="L168" s="53" t="s">
        <v>636</v>
      </c>
      <c r="M168" s="54">
        <v>0.3</v>
      </c>
      <c r="N168" s="57"/>
      <c r="O168" s="60"/>
      <c r="P168" s="56"/>
      <c r="Q168" s="56"/>
      <c r="R168" s="60"/>
      <c r="S168" s="56"/>
      <c r="T168" s="63"/>
      <c r="U168" s="64"/>
      <c r="V168" s="57"/>
      <c r="W168" s="60"/>
      <c r="X168" s="59"/>
      <c r="Y168" s="59"/>
      <c r="Z168" s="61"/>
      <c r="AA168" s="296"/>
      <c r="AB168" s="301"/>
      <c r="AC168" s="301"/>
      <c r="AD168" s="302"/>
      <c r="AE168" s="303"/>
      <c r="AF168" s="80"/>
      <c r="AG168" s="118"/>
      <c r="AH168" s="118"/>
      <c r="AI168" s="118"/>
      <c r="AJ168" s="118"/>
      <c r="AK168" s="298"/>
      <c r="AL168" s="118"/>
      <c r="AM168" s="118"/>
      <c r="AN168" s="118"/>
      <c r="AO168" s="118"/>
      <c r="AP168" s="81"/>
      <c r="AQ168" s="292"/>
      <c r="AR168" s="293"/>
    </row>
    <row r="169" spans="1:44" ht="20.100000000000001" customHeight="1">
      <c r="A169" s="272"/>
      <c r="B169" s="274"/>
      <c r="C169" s="276"/>
      <c r="D169" s="278"/>
      <c r="E169" s="280"/>
      <c r="F169" s="282"/>
      <c r="G169" s="282"/>
      <c r="H169" s="284"/>
      <c r="I169" s="276"/>
      <c r="J169" s="282"/>
      <c r="K169" s="282"/>
      <c r="L169" s="53" t="s">
        <v>637</v>
      </c>
      <c r="M169" s="54">
        <v>0.3</v>
      </c>
      <c r="N169" s="57"/>
      <c r="O169" s="60"/>
      <c r="P169" s="56"/>
      <c r="Q169" s="56"/>
      <c r="R169" s="60"/>
      <c r="S169" s="56"/>
      <c r="T169" s="63"/>
      <c r="U169" s="64"/>
      <c r="V169" s="57"/>
      <c r="W169" s="60"/>
      <c r="X169" s="59"/>
      <c r="Y169" s="59"/>
      <c r="Z169" s="61"/>
      <c r="AA169" s="276"/>
      <c r="AB169" s="286"/>
      <c r="AC169" s="286"/>
      <c r="AD169" s="289"/>
      <c r="AE169" s="291"/>
      <c r="AF169" s="80"/>
      <c r="AG169" s="118"/>
      <c r="AH169" s="118"/>
      <c r="AI169" s="118"/>
      <c r="AJ169" s="118"/>
      <c r="AK169" s="280"/>
      <c r="AL169" s="118"/>
      <c r="AM169" s="118"/>
      <c r="AN169" s="118"/>
      <c r="AO169" s="118"/>
      <c r="AP169" s="81"/>
      <c r="AQ169" s="268"/>
      <c r="AR169" s="270"/>
    </row>
    <row r="170" spans="1:44" ht="39.950000000000003" customHeight="1">
      <c r="A170" s="47">
        <v>90</v>
      </c>
      <c r="B170" s="49" t="str">
        <f>VLOOKUP($A170,Cierre!$A:$E,2,FALSE)</f>
        <v>CONSORCIO OBRAR GO</v>
      </c>
      <c r="C170" s="57"/>
      <c r="D170" s="45" t="str">
        <f>VLOOKUP($A170,Cierre!$A:$E,3,FALSE)</f>
        <v>JOSE DOMINGO GAITAN NAVARRETE</v>
      </c>
      <c r="E170" s="71"/>
      <c r="F170" s="56"/>
      <c r="G170" s="56"/>
      <c r="H170" s="62"/>
      <c r="I170" s="57"/>
      <c r="J170" s="56"/>
      <c r="K170" s="56"/>
      <c r="L170" s="53"/>
      <c r="M170" s="54">
        <v>1</v>
      </c>
      <c r="N170" s="57"/>
      <c r="O170" s="60"/>
      <c r="P170" s="56"/>
      <c r="Q170" s="56"/>
      <c r="R170" s="60"/>
      <c r="S170" s="56"/>
      <c r="T170" s="63"/>
      <c r="U170" s="64"/>
      <c r="V170" s="57"/>
      <c r="W170" s="60"/>
      <c r="X170" s="59"/>
      <c r="Y170" s="59"/>
      <c r="Z170" s="61"/>
      <c r="AA170" s="57"/>
      <c r="AB170" s="119"/>
      <c r="AC170" s="120"/>
      <c r="AD170" s="123"/>
      <c r="AE170" s="79"/>
      <c r="AF170" s="80"/>
      <c r="AG170" s="118"/>
      <c r="AH170" s="118"/>
      <c r="AI170" s="118"/>
      <c r="AJ170" s="118"/>
      <c r="AK170" s="118"/>
      <c r="AL170" s="118"/>
      <c r="AM170" s="118"/>
      <c r="AN170" s="118"/>
      <c r="AO170" s="118"/>
      <c r="AP170" s="81"/>
      <c r="AQ170" s="121"/>
      <c r="AR170" s="58"/>
    </row>
    <row r="171" spans="1:44" ht="39.950000000000003" customHeight="1">
      <c r="A171" s="47">
        <v>91</v>
      </c>
      <c r="B171" s="49" t="str">
        <f>VLOOKUP($A171,Cierre!$A:$E,2,FALSE)</f>
        <v>CONSORCIO BULEVAR ANDISIMARQ</v>
      </c>
      <c r="C171" s="57"/>
      <c r="D171" s="45" t="str">
        <f>VLOOKUP($A171,Cierre!$A:$E,3,FALSE)</f>
        <v>EMILIO ARENAS ROMERO</v>
      </c>
      <c r="E171" s="71"/>
      <c r="F171" s="56"/>
      <c r="G171" s="56"/>
      <c r="H171" s="62"/>
      <c r="I171" s="57"/>
      <c r="J171" s="56"/>
      <c r="K171" s="56"/>
      <c r="L171" s="53"/>
      <c r="M171" s="54">
        <v>1</v>
      </c>
      <c r="N171" s="57"/>
      <c r="O171" s="60"/>
      <c r="P171" s="56"/>
      <c r="Q171" s="56"/>
      <c r="R171" s="60"/>
      <c r="S171" s="56"/>
      <c r="T171" s="63"/>
      <c r="U171" s="64"/>
      <c r="V171" s="57"/>
      <c r="W171" s="60"/>
      <c r="X171" s="59"/>
      <c r="Y171" s="59"/>
      <c r="Z171" s="61"/>
      <c r="AA171" s="57"/>
      <c r="AB171" s="119"/>
      <c r="AC171" s="120"/>
      <c r="AD171" s="123"/>
      <c r="AE171" s="79"/>
      <c r="AF171" s="80"/>
      <c r="AG171" s="118"/>
      <c r="AH171" s="118"/>
      <c r="AI171" s="118"/>
      <c r="AJ171" s="118"/>
      <c r="AK171" s="118"/>
      <c r="AL171" s="118"/>
      <c r="AM171" s="118"/>
      <c r="AN171" s="118"/>
      <c r="AO171" s="118"/>
      <c r="AP171" s="81"/>
      <c r="AQ171" s="121"/>
      <c r="AR171" s="58"/>
    </row>
    <row r="172" spans="1:44" ht="19.5" customHeight="1">
      <c r="A172" s="271">
        <v>92</v>
      </c>
      <c r="B172" s="273" t="str">
        <f>VLOOKUP($A172,Cierre!$A:$E,2,FALSE)</f>
        <v>CONSTRUCTORA VMJ S.A.S</v>
      </c>
      <c r="C172" s="275"/>
      <c r="D172" s="277" t="str">
        <f>VLOOKUP($A172,Cierre!$A:$E,3,FALSE)</f>
        <v>LUIS CARLOS SANCHEZ JIMENEZ</v>
      </c>
      <c r="E172" s="279"/>
      <c r="F172" s="281"/>
      <c r="G172" s="281"/>
      <c r="H172" s="283"/>
      <c r="I172" s="275"/>
      <c r="J172" s="281"/>
      <c r="K172" s="281"/>
      <c r="L172" s="53" t="s">
        <v>638</v>
      </c>
      <c r="M172" s="54">
        <v>0.6</v>
      </c>
      <c r="N172" s="57"/>
      <c r="O172" s="60"/>
      <c r="P172" s="56"/>
      <c r="Q172" s="56"/>
      <c r="R172" s="60"/>
      <c r="S172" s="56"/>
      <c r="T172" s="63"/>
      <c r="U172" s="64"/>
      <c r="V172" s="57"/>
      <c r="W172" s="60"/>
      <c r="X172" s="59"/>
      <c r="Y172" s="59"/>
      <c r="Z172" s="61"/>
      <c r="AA172" s="275"/>
      <c r="AB172" s="285"/>
      <c r="AC172" s="287"/>
      <c r="AD172" s="288"/>
      <c r="AE172" s="290"/>
      <c r="AF172" s="80"/>
      <c r="AG172" s="118"/>
      <c r="AH172" s="118"/>
      <c r="AI172" s="118"/>
      <c r="AJ172" s="118"/>
      <c r="AK172" s="279"/>
      <c r="AL172" s="118"/>
      <c r="AM172" s="118"/>
      <c r="AN172" s="118"/>
      <c r="AO172" s="118"/>
      <c r="AP172" s="81"/>
      <c r="AQ172" s="267"/>
      <c r="AR172" s="269"/>
    </row>
    <row r="173" spans="1:44" ht="20.100000000000001" customHeight="1">
      <c r="A173" s="272"/>
      <c r="B173" s="274"/>
      <c r="C173" s="276"/>
      <c r="D173" s="278"/>
      <c r="E173" s="280"/>
      <c r="F173" s="282"/>
      <c r="G173" s="282"/>
      <c r="H173" s="284"/>
      <c r="I173" s="276"/>
      <c r="J173" s="282"/>
      <c r="K173" s="282"/>
      <c r="L173" s="53" t="s">
        <v>639</v>
      </c>
      <c r="M173" s="54">
        <v>0.4</v>
      </c>
      <c r="N173" s="57"/>
      <c r="O173" s="60"/>
      <c r="P173" s="56"/>
      <c r="Q173" s="56"/>
      <c r="R173" s="60"/>
      <c r="S173" s="56"/>
      <c r="T173" s="63"/>
      <c r="U173" s="64"/>
      <c r="V173" s="57"/>
      <c r="W173" s="60"/>
      <c r="X173" s="59"/>
      <c r="Y173" s="59"/>
      <c r="Z173" s="61"/>
      <c r="AA173" s="276"/>
      <c r="AB173" s="286"/>
      <c r="AC173" s="286"/>
      <c r="AD173" s="289"/>
      <c r="AE173" s="291"/>
      <c r="AF173" s="80"/>
      <c r="AG173" s="118"/>
      <c r="AH173" s="118"/>
      <c r="AI173" s="118"/>
      <c r="AJ173" s="118"/>
      <c r="AK173" s="280"/>
      <c r="AL173" s="118"/>
      <c r="AM173" s="118"/>
      <c r="AN173" s="118"/>
      <c r="AO173" s="118"/>
      <c r="AP173" s="81"/>
      <c r="AQ173" s="268"/>
      <c r="AR173" s="270"/>
    </row>
    <row r="174" spans="1:44" ht="39.950000000000003" customHeight="1">
      <c r="A174" s="47">
        <v>93</v>
      </c>
      <c r="B174" s="49" t="str">
        <f>VLOOKUP($A174,Cierre!$A:$E,2,FALSE)</f>
        <v>CONSORCIO LA ENEA S&amp;C</v>
      </c>
      <c r="C174" s="57"/>
      <c r="D174" s="45" t="str">
        <f>VLOOKUP($A174,Cierre!$A:$E,3,FALSE)</f>
        <v>JAIRO ENRIQUE RINCÓN VELANDIA</v>
      </c>
      <c r="E174" s="71"/>
      <c r="F174" s="56"/>
      <c r="G174" s="56"/>
      <c r="H174" s="62"/>
      <c r="I174" s="57"/>
      <c r="J174" s="56"/>
      <c r="K174" s="56"/>
      <c r="L174" s="53"/>
      <c r="M174" s="54">
        <v>1</v>
      </c>
      <c r="N174" s="57"/>
      <c r="O174" s="60"/>
      <c r="P174" s="56"/>
      <c r="Q174" s="56"/>
      <c r="R174" s="60"/>
      <c r="S174" s="56"/>
      <c r="T174" s="63"/>
      <c r="U174" s="64"/>
      <c r="V174" s="57"/>
      <c r="W174" s="60"/>
      <c r="X174" s="59"/>
      <c r="Y174" s="59"/>
      <c r="Z174" s="61"/>
      <c r="AA174" s="57"/>
      <c r="AB174" s="119"/>
      <c r="AC174" s="120"/>
      <c r="AD174" s="123"/>
      <c r="AE174" s="79"/>
      <c r="AF174" s="80"/>
      <c r="AG174" s="118"/>
      <c r="AH174" s="118"/>
      <c r="AI174" s="118"/>
      <c r="AJ174" s="118"/>
      <c r="AK174" s="118"/>
      <c r="AL174" s="118"/>
      <c r="AM174" s="118"/>
      <c r="AN174" s="118"/>
      <c r="AO174" s="118"/>
      <c r="AP174" s="81"/>
      <c r="AQ174" s="121"/>
      <c r="AR174" s="58"/>
    </row>
    <row r="175" spans="1:44" ht="19.5" customHeight="1">
      <c r="A175" s="271">
        <v>94</v>
      </c>
      <c r="B175" s="273" t="str">
        <f>VLOOKUP($A175,Cierre!$A:$E,2,FALSE)</f>
        <v>JHON ALEXANDER CARDONA PEÑARREDONDA</v>
      </c>
      <c r="C175" s="275"/>
      <c r="D175" s="277">
        <f>VLOOKUP($A175,Cierre!$A:$E,3,FALSE)</f>
        <v>0</v>
      </c>
      <c r="E175" s="279"/>
      <c r="F175" s="281"/>
      <c r="G175" s="281"/>
      <c r="H175" s="283"/>
      <c r="I175" s="275"/>
      <c r="J175" s="281"/>
      <c r="K175" s="281"/>
      <c r="L175" s="53" t="s">
        <v>640</v>
      </c>
      <c r="M175" s="54">
        <v>0.75</v>
      </c>
      <c r="N175" s="57"/>
      <c r="O175" s="60"/>
      <c r="P175" s="56"/>
      <c r="Q175" s="56"/>
      <c r="R175" s="60"/>
      <c r="S175" s="56"/>
      <c r="T175" s="63"/>
      <c r="U175" s="64"/>
      <c r="V175" s="57"/>
      <c r="W175" s="60"/>
      <c r="X175" s="59"/>
      <c r="Y175" s="59"/>
      <c r="Z175" s="61"/>
      <c r="AA175" s="275"/>
      <c r="AB175" s="285"/>
      <c r="AC175" s="287"/>
      <c r="AD175" s="288"/>
      <c r="AE175" s="290"/>
      <c r="AF175" s="80"/>
      <c r="AG175" s="118"/>
      <c r="AH175" s="118"/>
      <c r="AI175" s="118"/>
      <c r="AJ175" s="118"/>
      <c r="AK175" s="279"/>
      <c r="AL175" s="118"/>
      <c r="AM175" s="118"/>
      <c r="AN175" s="118"/>
      <c r="AO175" s="118"/>
      <c r="AP175" s="81"/>
      <c r="AQ175" s="267"/>
      <c r="AR175" s="269"/>
    </row>
    <row r="176" spans="1:44" ht="20.100000000000001" customHeight="1">
      <c r="A176" s="272"/>
      <c r="B176" s="274"/>
      <c r="C176" s="276"/>
      <c r="D176" s="278"/>
      <c r="E176" s="280"/>
      <c r="F176" s="282"/>
      <c r="G176" s="282"/>
      <c r="H176" s="284"/>
      <c r="I176" s="276"/>
      <c r="J176" s="282"/>
      <c r="K176" s="282"/>
      <c r="L176" s="53" t="s">
        <v>114</v>
      </c>
      <c r="M176" s="54">
        <v>0.25</v>
      </c>
      <c r="N176" s="57"/>
      <c r="O176" s="60"/>
      <c r="P176" s="56"/>
      <c r="Q176" s="56"/>
      <c r="R176" s="60"/>
      <c r="S176" s="56"/>
      <c r="T176" s="63"/>
      <c r="U176" s="64"/>
      <c r="V176" s="57"/>
      <c r="W176" s="60"/>
      <c r="X176" s="59"/>
      <c r="Y176" s="59"/>
      <c r="Z176" s="61"/>
      <c r="AA176" s="276"/>
      <c r="AB176" s="286"/>
      <c r="AC176" s="286"/>
      <c r="AD176" s="289"/>
      <c r="AE176" s="291"/>
      <c r="AF176" s="80"/>
      <c r="AG176" s="118"/>
      <c r="AH176" s="118"/>
      <c r="AI176" s="118"/>
      <c r="AJ176" s="118"/>
      <c r="AK176" s="280"/>
      <c r="AL176" s="118"/>
      <c r="AM176" s="118"/>
      <c r="AN176" s="118"/>
      <c r="AO176" s="118"/>
      <c r="AP176" s="81"/>
      <c r="AQ176" s="268"/>
      <c r="AR176" s="270"/>
    </row>
    <row r="177" spans="1:44" ht="39.950000000000003" customHeight="1">
      <c r="A177" s="47">
        <v>95</v>
      </c>
      <c r="B177" s="49" t="str">
        <f>VLOOKUP($A177,Cierre!$A:$E,2,FALSE)</f>
        <v>CONSORCIO BULEVAR</v>
      </c>
      <c r="C177" s="57"/>
      <c r="D177" s="45" t="str">
        <f>VLOOKUP($A177,Cierre!$A:$E,3,FALSE)</f>
        <v>MANUEL FELIPE RAMIREZ BARON</v>
      </c>
      <c r="E177" s="71"/>
      <c r="F177" s="56"/>
      <c r="G177" s="56"/>
      <c r="H177" s="62"/>
      <c r="I177" s="57"/>
      <c r="J177" s="56"/>
      <c r="K177" s="56"/>
      <c r="L177" s="53"/>
      <c r="M177" s="54">
        <v>1</v>
      </c>
      <c r="N177" s="57"/>
      <c r="O177" s="60"/>
      <c r="P177" s="56"/>
      <c r="Q177" s="56"/>
      <c r="R177" s="60"/>
      <c r="S177" s="56"/>
      <c r="T177" s="63"/>
      <c r="U177" s="64"/>
      <c r="V177" s="57"/>
      <c r="W177" s="60"/>
      <c r="X177" s="59"/>
      <c r="Y177" s="59"/>
      <c r="Z177" s="61"/>
      <c r="AA177" s="57"/>
      <c r="AB177" s="119"/>
      <c r="AC177" s="120"/>
      <c r="AD177" s="123"/>
      <c r="AE177" s="79"/>
      <c r="AF177" s="80"/>
      <c r="AG177" s="118"/>
      <c r="AH177" s="118"/>
      <c r="AI177" s="118"/>
      <c r="AJ177" s="118"/>
      <c r="AK177" s="118"/>
      <c r="AL177" s="118"/>
      <c r="AM177" s="118"/>
      <c r="AN177" s="118"/>
      <c r="AO177" s="118"/>
      <c r="AP177" s="81"/>
      <c r="AQ177" s="121"/>
      <c r="AR177" s="58"/>
    </row>
    <row r="178" spans="1:44" ht="19.5" customHeight="1">
      <c r="A178" s="271">
        <v>96</v>
      </c>
      <c r="B178" s="273" t="str">
        <f>VLOOKUP($A178,Cierre!$A:$E,2,FALSE)</f>
        <v>CONSORCIO AMAYA-RESTREPO</v>
      </c>
      <c r="C178" s="275"/>
      <c r="D178" s="277" t="str">
        <f>VLOOKUP($A178,Cierre!$A:$E,3,FALSE)</f>
        <v>ALEXANDER RESTREPO AGUDELO</v>
      </c>
      <c r="E178" s="279"/>
      <c r="F178" s="281"/>
      <c r="G178" s="281"/>
      <c r="H178" s="283"/>
      <c r="I178" s="275"/>
      <c r="J178" s="281"/>
      <c r="K178" s="281"/>
      <c r="L178" s="53" t="s">
        <v>237</v>
      </c>
      <c r="M178" s="54">
        <v>0.5</v>
      </c>
      <c r="N178" s="57"/>
      <c r="O178" s="60"/>
      <c r="P178" s="56"/>
      <c r="Q178" s="56"/>
      <c r="R178" s="60"/>
      <c r="S178" s="56"/>
      <c r="T178" s="63"/>
      <c r="U178" s="64"/>
      <c r="V178" s="57"/>
      <c r="W178" s="60"/>
      <c r="X178" s="59"/>
      <c r="Y178" s="59"/>
      <c r="Z178" s="61"/>
      <c r="AA178" s="275"/>
      <c r="AB178" s="285"/>
      <c r="AC178" s="287"/>
      <c r="AD178" s="288"/>
      <c r="AE178" s="290"/>
      <c r="AF178" s="80"/>
      <c r="AG178" s="118"/>
      <c r="AH178" s="118"/>
      <c r="AI178" s="118"/>
      <c r="AJ178" s="118"/>
      <c r="AK178" s="279"/>
      <c r="AL178" s="118"/>
      <c r="AM178" s="118"/>
      <c r="AN178" s="118"/>
      <c r="AO178" s="118"/>
      <c r="AP178" s="81"/>
      <c r="AQ178" s="267"/>
      <c r="AR178" s="269"/>
    </row>
    <row r="179" spans="1:44" ht="20.100000000000001" customHeight="1">
      <c r="A179" s="272"/>
      <c r="B179" s="274"/>
      <c r="C179" s="276"/>
      <c r="D179" s="278"/>
      <c r="E179" s="280"/>
      <c r="F179" s="282"/>
      <c r="G179" s="282"/>
      <c r="H179" s="284"/>
      <c r="I179" s="276"/>
      <c r="J179" s="282"/>
      <c r="K179" s="282"/>
      <c r="L179" s="53" t="s">
        <v>238</v>
      </c>
      <c r="M179" s="54">
        <v>0.5</v>
      </c>
      <c r="N179" s="57"/>
      <c r="O179" s="60"/>
      <c r="P179" s="56"/>
      <c r="Q179" s="56"/>
      <c r="R179" s="60"/>
      <c r="S179" s="56"/>
      <c r="T179" s="63"/>
      <c r="U179" s="64"/>
      <c r="V179" s="57"/>
      <c r="W179" s="60"/>
      <c r="X179" s="59"/>
      <c r="Y179" s="59"/>
      <c r="Z179" s="61"/>
      <c r="AA179" s="276"/>
      <c r="AB179" s="286"/>
      <c r="AC179" s="286"/>
      <c r="AD179" s="289"/>
      <c r="AE179" s="291"/>
      <c r="AF179" s="80"/>
      <c r="AG179" s="118"/>
      <c r="AH179" s="118"/>
      <c r="AI179" s="118"/>
      <c r="AJ179" s="118"/>
      <c r="AK179" s="280"/>
      <c r="AL179" s="118"/>
      <c r="AM179" s="118"/>
      <c r="AN179" s="118"/>
      <c r="AO179" s="118"/>
      <c r="AP179" s="81"/>
      <c r="AQ179" s="268"/>
      <c r="AR179" s="270"/>
    </row>
    <row r="180" spans="1:44" ht="19.5" customHeight="1">
      <c r="A180" s="271">
        <v>97</v>
      </c>
      <c r="B180" s="273" t="str">
        <f>VLOOKUP($A180,Cierre!$A:$E,2,FALSE)</f>
        <v>GUSTAVO ADOLFO AGUDELO LOPEZ</v>
      </c>
      <c r="C180" s="275"/>
      <c r="D180" s="277">
        <f>VLOOKUP($A180,Cierre!$A:$E,3,FALSE)</f>
        <v>0</v>
      </c>
      <c r="E180" s="279"/>
      <c r="F180" s="281"/>
      <c r="G180" s="281"/>
      <c r="H180" s="283"/>
      <c r="I180" s="275"/>
      <c r="J180" s="281"/>
      <c r="K180" s="281"/>
      <c r="L180" s="53" t="s">
        <v>641</v>
      </c>
      <c r="M180" s="54">
        <v>0.5</v>
      </c>
      <c r="N180" s="57"/>
      <c r="O180" s="60"/>
      <c r="P180" s="56"/>
      <c r="Q180" s="56"/>
      <c r="R180" s="60"/>
      <c r="S180" s="56"/>
      <c r="T180" s="63"/>
      <c r="U180" s="64"/>
      <c r="V180" s="57"/>
      <c r="W180" s="60"/>
      <c r="X180" s="59"/>
      <c r="Y180" s="59"/>
      <c r="Z180" s="61"/>
      <c r="AA180" s="275"/>
      <c r="AB180" s="285"/>
      <c r="AC180" s="287"/>
      <c r="AD180" s="288"/>
      <c r="AE180" s="290"/>
      <c r="AF180" s="80"/>
      <c r="AG180" s="118"/>
      <c r="AH180" s="118"/>
      <c r="AI180" s="118"/>
      <c r="AJ180" s="118"/>
      <c r="AK180" s="279"/>
      <c r="AL180" s="118"/>
      <c r="AM180" s="118"/>
      <c r="AN180" s="118"/>
      <c r="AO180" s="118"/>
      <c r="AP180" s="81"/>
      <c r="AQ180" s="267"/>
      <c r="AR180" s="269"/>
    </row>
    <row r="181" spans="1:44" ht="20.100000000000001" customHeight="1">
      <c r="A181" s="272"/>
      <c r="B181" s="274"/>
      <c r="C181" s="276"/>
      <c r="D181" s="278"/>
      <c r="E181" s="280"/>
      <c r="F181" s="282"/>
      <c r="G181" s="282"/>
      <c r="H181" s="284"/>
      <c r="I181" s="276"/>
      <c r="J181" s="282"/>
      <c r="K181" s="282"/>
      <c r="L181" s="53" t="s">
        <v>642</v>
      </c>
      <c r="M181" s="54">
        <v>0.5</v>
      </c>
      <c r="N181" s="57"/>
      <c r="O181" s="60"/>
      <c r="P181" s="56"/>
      <c r="Q181" s="56"/>
      <c r="R181" s="60"/>
      <c r="S181" s="56"/>
      <c r="T181" s="63"/>
      <c r="U181" s="64"/>
      <c r="V181" s="57"/>
      <c r="W181" s="60"/>
      <c r="X181" s="59"/>
      <c r="Y181" s="59"/>
      <c r="Z181" s="61"/>
      <c r="AA181" s="276"/>
      <c r="AB181" s="286"/>
      <c r="AC181" s="286"/>
      <c r="AD181" s="289"/>
      <c r="AE181" s="291"/>
      <c r="AF181" s="80"/>
      <c r="AG181" s="118"/>
      <c r="AH181" s="118"/>
      <c r="AI181" s="118"/>
      <c r="AJ181" s="118"/>
      <c r="AK181" s="280"/>
      <c r="AL181" s="118"/>
      <c r="AM181" s="118"/>
      <c r="AN181" s="118"/>
      <c r="AO181" s="118"/>
      <c r="AP181" s="81"/>
      <c r="AQ181" s="268"/>
      <c r="AR181" s="270"/>
    </row>
    <row r="182" spans="1:44" ht="19.5" customHeight="1">
      <c r="A182" s="271">
        <v>98</v>
      </c>
      <c r="B182" s="273" t="str">
        <f>VLOOKUP($A182,Cierre!$A:$E,2,FALSE)</f>
        <v>CONSORCIO ACTIVA GALLEGO 2021</v>
      </c>
      <c r="C182" s="275"/>
      <c r="D182" s="277" t="str">
        <f>VLOOKUP($A182,Cierre!$A:$E,3,FALSE)</f>
        <v>JOSE FERNANDO GALLEGO VALLEJO</v>
      </c>
      <c r="E182" s="279"/>
      <c r="F182" s="281"/>
      <c r="G182" s="281"/>
      <c r="H182" s="283"/>
      <c r="I182" s="275"/>
      <c r="J182" s="281"/>
      <c r="K182" s="281"/>
      <c r="L182" s="53" t="s">
        <v>295</v>
      </c>
      <c r="M182" s="54">
        <v>0.5</v>
      </c>
      <c r="N182" s="57"/>
      <c r="O182" s="60"/>
      <c r="P182" s="56"/>
      <c r="Q182" s="56"/>
      <c r="R182" s="60"/>
      <c r="S182" s="56"/>
      <c r="T182" s="63"/>
      <c r="U182" s="64"/>
      <c r="V182" s="57"/>
      <c r="W182" s="60"/>
      <c r="X182" s="59"/>
      <c r="Y182" s="59"/>
      <c r="Z182" s="61"/>
      <c r="AA182" s="275"/>
      <c r="AB182" s="285"/>
      <c r="AC182" s="287"/>
      <c r="AD182" s="288"/>
      <c r="AE182" s="290"/>
      <c r="AF182" s="80"/>
      <c r="AG182" s="118"/>
      <c r="AH182" s="118"/>
      <c r="AI182" s="118"/>
      <c r="AJ182" s="118"/>
      <c r="AK182" s="279"/>
      <c r="AL182" s="118"/>
      <c r="AM182" s="118"/>
      <c r="AN182" s="118"/>
      <c r="AO182" s="118"/>
      <c r="AP182" s="81"/>
      <c r="AQ182" s="267"/>
      <c r="AR182" s="269"/>
    </row>
    <row r="183" spans="1:44" ht="20.100000000000001" customHeight="1">
      <c r="A183" s="272"/>
      <c r="B183" s="274"/>
      <c r="C183" s="276"/>
      <c r="D183" s="278"/>
      <c r="E183" s="280"/>
      <c r="F183" s="282"/>
      <c r="G183" s="282"/>
      <c r="H183" s="284"/>
      <c r="I183" s="276"/>
      <c r="J183" s="282"/>
      <c r="K183" s="282"/>
      <c r="L183" s="53" t="s">
        <v>296</v>
      </c>
      <c r="M183" s="54">
        <v>0.5</v>
      </c>
      <c r="N183" s="57"/>
      <c r="O183" s="60"/>
      <c r="P183" s="56"/>
      <c r="Q183" s="56"/>
      <c r="R183" s="60"/>
      <c r="S183" s="56"/>
      <c r="T183" s="63"/>
      <c r="U183" s="64"/>
      <c r="V183" s="57"/>
      <c r="W183" s="60"/>
      <c r="X183" s="59"/>
      <c r="Y183" s="59"/>
      <c r="Z183" s="61"/>
      <c r="AA183" s="276"/>
      <c r="AB183" s="286"/>
      <c r="AC183" s="286"/>
      <c r="AD183" s="289"/>
      <c r="AE183" s="291"/>
      <c r="AF183" s="80"/>
      <c r="AG183" s="118"/>
      <c r="AH183" s="118"/>
      <c r="AI183" s="118"/>
      <c r="AJ183" s="118"/>
      <c r="AK183" s="280"/>
      <c r="AL183" s="118"/>
      <c r="AM183" s="118"/>
      <c r="AN183" s="118"/>
      <c r="AO183" s="118"/>
      <c r="AP183" s="81"/>
      <c r="AQ183" s="268"/>
      <c r="AR183" s="270"/>
    </row>
    <row r="184" spans="1:44" ht="19.5" customHeight="1">
      <c r="A184" s="271">
        <v>99</v>
      </c>
      <c r="B184" s="273" t="str">
        <f>VLOOKUP($A184,Cierre!$A:$E,2,FALSE)</f>
        <v>CONSORCIO SAN JERONIMO</v>
      </c>
      <c r="C184" s="275"/>
      <c r="D184" s="277" t="str">
        <f>VLOOKUP($A184,Cierre!$A:$E,3,FALSE)</f>
        <v>JAIME ALBERTO LLANO GARCIA</v>
      </c>
      <c r="E184" s="279"/>
      <c r="F184" s="281"/>
      <c r="G184" s="281"/>
      <c r="H184" s="283"/>
      <c r="I184" s="275"/>
      <c r="J184" s="281"/>
      <c r="K184" s="281"/>
      <c r="L184" s="53" t="s">
        <v>643</v>
      </c>
      <c r="M184" s="54">
        <v>0.5</v>
      </c>
      <c r="N184" s="57"/>
      <c r="O184" s="60"/>
      <c r="P184" s="56"/>
      <c r="Q184" s="56"/>
      <c r="R184" s="60"/>
      <c r="S184" s="56"/>
      <c r="T184" s="63"/>
      <c r="U184" s="64"/>
      <c r="V184" s="57"/>
      <c r="W184" s="60"/>
      <c r="X184" s="59"/>
      <c r="Y184" s="59"/>
      <c r="Z184" s="61"/>
      <c r="AA184" s="275"/>
      <c r="AB184" s="285"/>
      <c r="AC184" s="287"/>
      <c r="AD184" s="288"/>
      <c r="AE184" s="290"/>
      <c r="AF184" s="80"/>
      <c r="AG184" s="118"/>
      <c r="AH184" s="118"/>
      <c r="AI184" s="118"/>
      <c r="AJ184" s="118"/>
      <c r="AK184" s="279"/>
      <c r="AL184" s="118"/>
      <c r="AM184" s="118"/>
      <c r="AN184" s="118"/>
      <c r="AO184" s="118"/>
      <c r="AP184" s="81"/>
      <c r="AQ184" s="267"/>
      <c r="AR184" s="269"/>
    </row>
    <row r="185" spans="1:44" ht="20.100000000000001" customHeight="1">
      <c r="A185" s="272"/>
      <c r="B185" s="274"/>
      <c r="C185" s="276"/>
      <c r="D185" s="278"/>
      <c r="E185" s="280"/>
      <c r="F185" s="282"/>
      <c r="G185" s="282"/>
      <c r="H185" s="284"/>
      <c r="I185" s="276"/>
      <c r="J185" s="282"/>
      <c r="K185" s="282"/>
      <c r="L185" s="53" t="s">
        <v>644</v>
      </c>
      <c r="M185" s="54">
        <v>0.5</v>
      </c>
      <c r="N185" s="57"/>
      <c r="O185" s="60"/>
      <c r="P185" s="56"/>
      <c r="Q185" s="56"/>
      <c r="R185" s="60"/>
      <c r="S185" s="56"/>
      <c r="T185" s="63"/>
      <c r="U185" s="64"/>
      <c r="V185" s="57"/>
      <c r="W185" s="60"/>
      <c r="X185" s="59"/>
      <c r="Y185" s="59"/>
      <c r="Z185" s="61"/>
      <c r="AA185" s="276"/>
      <c r="AB185" s="286"/>
      <c r="AC185" s="286"/>
      <c r="AD185" s="289"/>
      <c r="AE185" s="291"/>
      <c r="AF185" s="80"/>
      <c r="AG185" s="118"/>
      <c r="AH185" s="118"/>
      <c r="AI185" s="118"/>
      <c r="AJ185" s="118"/>
      <c r="AK185" s="280"/>
      <c r="AL185" s="118"/>
      <c r="AM185" s="118"/>
      <c r="AN185" s="118"/>
      <c r="AO185" s="118"/>
      <c r="AP185" s="81"/>
      <c r="AQ185" s="268"/>
      <c r="AR185" s="270"/>
    </row>
    <row r="186" spans="1:44" ht="39.950000000000003" customHeight="1">
      <c r="A186" s="47">
        <v>100</v>
      </c>
      <c r="B186" s="49" t="str">
        <f>VLOOKUP($A186,Cierre!$A:$E,2,FALSE)</f>
        <v>CARLOS ALBERTO ZULUAGA</v>
      </c>
      <c r="C186" s="57"/>
      <c r="D186" s="45">
        <f>VLOOKUP($A186,Cierre!$A:$E,3,FALSE)</f>
        <v>0</v>
      </c>
      <c r="E186" s="71"/>
      <c r="F186" s="56"/>
      <c r="G186" s="56"/>
      <c r="H186" s="62"/>
      <c r="I186" s="57"/>
      <c r="J186" s="56"/>
      <c r="K186" s="56"/>
      <c r="L186" s="53"/>
      <c r="M186" s="54">
        <v>1</v>
      </c>
      <c r="N186" s="57"/>
      <c r="O186" s="60"/>
      <c r="P186" s="56"/>
      <c r="Q186" s="56"/>
      <c r="R186" s="60"/>
      <c r="S186" s="56"/>
      <c r="T186" s="63"/>
      <c r="U186" s="64"/>
      <c r="V186" s="57"/>
      <c r="W186" s="60"/>
      <c r="X186" s="59"/>
      <c r="Y186" s="59"/>
      <c r="Z186" s="61"/>
      <c r="AA186" s="57"/>
      <c r="AB186" s="119"/>
      <c r="AC186" s="120"/>
      <c r="AD186" s="123"/>
      <c r="AE186" s="79"/>
      <c r="AF186" s="80"/>
      <c r="AG186" s="118"/>
      <c r="AH186" s="118"/>
      <c r="AI186" s="118"/>
      <c r="AJ186" s="118"/>
      <c r="AK186" s="118"/>
      <c r="AL186" s="118"/>
      <c r="AM186" s="118"/>
      <c r="AN186" s="118"/>
      <c r="AO186" s="118"/>
      <c r="AP186" s="81"/>
      <c r="AQ186" s="121"/>
      <c r="AR186" s="58"/>
    </row>
    <row r="187" spans="1:44" ht="19.5" customHeight="1">
      <c r="A187" s="271">
        <v>101</v>
      </c>
      <c r="B187" s="273" t="str">
        <f>VLOOKUP($A187,Cierre!$A:$E,2,FALSE)</f>
        <v>CONSORCIO BULEVAR CC 2021</v>
      </c>
      <c r="C187" s="275"/>
      <c r="D187" s="277" t="str">
        <f>VLOOKUP($A187,Cierre!$A:$E,3,FALSE)</f>
        <v>JOSUÉ YAMIL SÁNCHEZ CLAROS</v>
      </c>
      <c r="E187" s="279"/>
      <c r="F187" s="281"/>
      <c r="G187" s="281"/>
      <c r="H187" s="283"/>
      <c r="I187" s="275"/>
      <c r="J187" s="281"/>
      <c r="K187" s="281"/>
      <c r="L187" s="53" t="s">
        <v>645</v>
      </c>
      <c r="M187" s="54">
        <v>0.4</v>
      </c>
      <c r="N187" s="57"/>
      <c r="O187" s="60"/>
      <c r="P187" s="56"/>
      <c r="Q187" s="56"/>
      <c r="R187" s="60"/>
      <c r="S187" s="56"/>
      <c r="T187" s="63"/>
      <c r="U187" s="64"/>
      <c r="V187" s="57"/>
      <c r="W187" s="60"/>
      <c r="X187" s="59"/>
      <c r="Y187" s="59"/>
      <c r="Z187" s="61"/>
      <c r="AA187" s="275"/>
      <c r="AB187" s="285"/>
      <c r="AC187" s="287"/>
      <c r="AD187" s="288"/>
      <c r="AE187" s="290"/>
      <c r="AF187" s="80"/>
      <c r="AG187" s="118"/>
      <c r="AH187" s="118"/>
      <c r="AI187" s="118"/>
      <c r="AJ187" s="118"/>
      <c r="AK187" s="279"/>
      <c r="AL187" s="118"/>
      <c r="AM187" s="118"/>
      <c r="AN187" s="118"/>
      <c r="AO187" s="118"/>
      <c r="AP187" s="81"/>
      <c r="AQ187" s="267"/>
      <c r="AR187" s="269"/>
    </row>
    <row r="188" spans="1:44" ht="20.100000000000001" customHeight="1">
      <c r="A188" s="294"/>
      <c r="B188" s="295"/>
      <c r="C188" s="296"/>
      <c r="D188" s="297"/>
      <c r="E188" s="298"/>
      <c r="F188" s="299"/>
      <c r="G188" s="299"/>
      <c r="H188" s="300"/>
      <c r="I188" s="296"/>
      <c r="J188" s="299"/>
      <c r="K188" s="299"/>
      <c r="L188" s="53" t="s">
        <v>646</v>
      </c>
      <c r="M188" s="54">
        <v>0.3</v>
      </c>
      <c r="N188" s="57"/>
      <c r="O188" s="60"/>
      <c r="P188" s="56"/>
      <c r="Q188" s="56"/>
      <c r="R188" s="60"/>
      <c r="S188" s="56"/>
      <c r="T188" s="63"/>
      <c r="U188" s="64"/>
      <c r="V188" s="57"/>
      <c r="W188" s="60"/>
      <c r="X188" s="59"/>
      <c r="Y188" s="59"/>
      <c r="Z188" s="61"/>
      <c r="AA188" s="296"/>
      <c r="AB188" s="301"/>
      <c r="AC188" s="301"/>
      <c r="AD188" s="302"/>
      <c r="AE188" s="303"/>
      <c r="AF188" s="80"/>
      <c r="AG188" s="118"/>
      <c r="AH188" s="118"/>
      <c r="AI188" s="118"/>
      <c r="AJ188" s="118"/>
      <c r="AK188" s="298"/>
      <c r="AL188" s="118"/>
      <c r="AM188" s="118"/>
      <c r="AN188" s="118"/>
      <c r="AO188" s="118"/>
      <c r="AP188" s="81"/>
      <c r="AQ188" s="292"/>
      <c r="AR188" s="293"/>
    </row>
    <row r="189" spans="1:44" ht="20.100000000000001" customHeight="1">
      <c r="A189" s="272"/>
      <c r="B189" s="274"/>
      <c r="C189" s="276"/>
      <c r="D189" s="278"/>
      <c r="E189" s="280"/>
      <c r="F189" s="282"/>
      <c r="G189" s="282"/>
      <c r="H189" s="284"/>
      <c r="I189" s="276"/>
      <c r="J189" s="282"/>
      <c r="K189" s="282"/>
      <c r="L189" s="53" t="s">
        <v>647</v>
      </c>
      <c r="M189" s="54">
        <v>0.3</v>
      </c>
      <c r="N189" s="57"/>
      <c r="O189" s="60"/>
      <c r="P189" s="56"/>
      <c r="Q189" s="56"/>
      <c r="R189" s="60"/>
      <c r="S189" s="56"/>
      <c r="T189" s="63"/>
      <c r="U189" s="64"/>
      <c r="V189" s="57"/>
      <c r="W189" s="60"/>
      <c r="X189" s="59"/>
      <c r="Y189" s="59"/>
      <c r="Z189" s="61"/>
      <c r="AA189" s="276"/>
      <c r="AB189" s="286"/>
      <c r="AC189" s="286"/>
      <c r="AD189" s="289"/>
      <c r="AE189" s="291"/>
      <c r="AF189" s="80"/>
      <c r="AG189" s="118"/>
      <c r="AH189" s="118"/>
      <c r="AI189" s="118"/>
      <c r="AJ189" s="118"/>
      <c r="AK189" s="280"/>
      <c r="AL189" s="118"/>
      <c r="AM189" s="118"/>
      <c r="AN189" s="118"/>
      <c r="AO189" s="118"/>
      <c r="AP189" s="81"/>
      <c r="AQ189" s="268"/>
      <c r="AR189" s="270"/>
    </row>
    <row r="190" spans="1:44" ht="19.5" customHeight="1">
      <c r="A190" s="271">
        <v>102</v>
      </c>
      <c r="B190" s="273" t="str">
        <f>VLOOKUP($A190,Cierre!$A:$E,2,FALSE)</f>
        <v xml:space="preserve"> CONSORCIO AMOBLAMIENTO MANIZALES 2021
INCORET LTDA</v>
      </c>
      <c r="C190" s="275"/>
      <c r="D190" s="277" t="str">
        <f>VLOOKUP($A190,Cierre!$A:$E,3,FALSE)</f>
        <v>JORGE ELIECER CAJIGAS PINEDA</v>
      </c>
      <c r="E190" s="279"/>
      <c r="F190" s="281"/>
      <c r="G190" s="281"/>
      <c r="H190" s="283"/>
      <c r="I190" s="275"/>
      <c r="J190" s="281"/>
      <c r="K190" s="281"/>
      <c r="L190" s="53" t="s">
        <v>174</v>
      </c>
      <c r="M190" s="54">
        <v>0.5</v>
      </c>
      <c r="N190" s="57"/>
      <c r="O190" s="60"/>
      <c r="P190" s="56"/>
      <c r="Q190" s="56"/>
      <c r="R190" s="60"/>
      <c r="S190" s="56"/>
      <c r="T190" s="63"/>
      <c r="U190" s="64"/>
      <c r="V190" s="57"/>
      <c r="W190" s="60"/>
      <c r="X190" s="59"/>
      <c r="Y190" s="59"/>
      <c r="Z190" s="61"/>
      <c r="AA190" s="275"/>
      <c r="AB190" s="285"/>
      <c r="AC190" s="287"/>
      <c r="AD190" s="288"/>
      <c r="AE190" s="290"/>
      <c r="AF190" s="80"/>
      <c r="AG190" s="118"/>
      <c r="AH190" s="118"/>
      <c r="AI190" s="118"/>
      <c r="AJ190" s="118"/>
      <c r="AK190" s="279"/>
      <c r="AL190" s="118"/>
      <c r="AM190" s="118"/>
      <c r="AN190" s="118"/>
      <c r="AO190" s="118"/>
      <c r="AP190" s="81"/>
      <c r="AQ190" s="267"/>
      <c r="AR190" s="269"/>
    </row>
    <row r="191" spans="1:44" ht="20.100000000000001" customHeight="1">
      <c r="A191" s="272"/>
      <c r="B191" s="274"/>
      <c r="C191" s="276"/>
      <c r="D191" s="278"/>
      <c r="E191" s="280"/>
      <c r="F191" s="282"/>
      <c r="G191" s="282"/>
      <c r="H191" s="284"/>
      <c r="I191" s="276"/>
      <c r="J191" s="282"/>
      <c r="K191" s="282"/>
      <c r="L191" s="53" t="s">
        <v>648</v>
      </c>
      <c r="M191" s="54">
        <v>0.5</v>
      </c>
      <c r="N191" s="57"/>
      <c r="O191" s="60"/>
      <c r="P191" s="56"/>
      <c r="Q191" s="56"/>
      <c r="R191" s="60"/>
      <c r="S191" s="56"/>
      <c r="T191" s="63"/>
      <c r="U191" s="64"/>
      <c r="V191" s="57"/>
      <c r="W191" s="60"/>
      <c r="X191" s="59"/>
      <c r="Y191" s="59"/>
      <c r="Z191" s="61"/>
      <c r="AA191" s="276"/>
      <c r="AB191" s="286"/>
      <c r="AC191" s="286"/>
      <c r="AD191" s="289"/>
      <c r="AE191" s="291"/>
      <c r="AF191" s="80"/>
      <c r="AG191" s="118"/>
      <c r="AH191" s="118"/>
      <c r="AI191" s="118"/>
      <c r="AJ191" s="118"/>
      <c r="AK191" s="280"/>
      <c r="AL191" s="118"/>
      <c r="AM191" s="118"/>
      <c r="AN191" s="118"/>
      <c r="AO191" s="118"/>
      <c r="AP191" s="81"/>
      <c r="AQ191" s="268"/>
      <c r="AR191" s="270"/>
    </row>
    <row r="192" spans="1:44" ht="19.5" customHeight="1">
      <c r="A192" s="271">
        <v>103</v>
      </c>
      <c r="B192" s="273" t="str">
        <f>VLOOKUP($A192,Cierre!$A:$E,2,FALSE)</f>
        <v>CONSORCIO PANAMERICANA 35</v>
      </c>
      <c r="C192" s="275"/>
      <c r="D192" s="277" t="str">
        <f>VLOOKUP($A192,Cierre!$A:$E,3,FALSE)</f>
        <v>EDUIN MORENO SHETT</v>
      </c>
      <c r="E192" s="279"/>
      <c r="F192" s="281"/>
      <c r="G192" s="281"/>
      <c r="H192" s="283"/>
      <c r="I192" s="275"/>
      <c r="J192" s="281"/>
      <c r="K192" s="281"/>
      <c r="L192" s="53" t="s">
        <v>460</v>
      </c>
      <c r="M192" s="54">
        <v>0.5</v>
      </c>
      <c r="N192" s="57"/>
      <c r="O192" s="60"/>
      <c r="P192" s="56"/>
      <c r="Q192" s="56"/>
      <c r="R192" s="60"/>
      <c r="S192" s="56"/>
      <c r="T192" s="63"/>
      <c r="U192" s="64"/>
      <c r="V192" s="57"/>
      <c r="W192" s="60"/>
      <c r="X192" s="59"/>
      <c r="Y192" s="59"/>
      <c r="Z192" s="61"/>
      <c r="AA192" s="275"/>
      <c r="AB192" s="285"/>
      <c r="AC192" s="287"/>
      <c r="AD192" s="288"/>
      <c r="AE192" s="290"/>
      <c r="AF192" s="80"/>
      <c r="AG192" s="118"/>
      <c r="AH192" s="118"/>
      <c r="AI192" s="118"/>
      <c r="AJ192" s="118"/>
      <c r="AK192" s="279"/>
      <c r="AL192" s="118"/>
      <c r="AM192" s="118"/>
      <c r="AN192" s="118"/>
      <c r="AO192" s="118"/>
      <c r="AP192" s="81"/>
      <c r="AQ192" s="267"/>
      <c r="AR192" s="269"/>
    </row>
    <row r="193" spans="1:44" ht="20.100000000000001" customHeight="1">
      <c r="A193" s="272"/>
      <c r="B193" s="274"/>
      <c r="C193" s="276"/>
      <c r="D193" s="278"/>
      <c r="E193" s="280"/>
      <c r="F193" s="282"/>
      <c r="G193" s="282"/>
      <c r="H193" s="284"/>
      <c r="I193" s="276"/>
      <c r="J193" s="282"/>
      <c r="K193" s="282"/>
      <c r="L193" s="53" t="s">
        <v>649</v>
      </c>
      <c r="M193" s="54">
        <v>0.5</v>
      </c>
      <c r="N193" s="57"/>
      <c r="O193" s="60"/>
      <c r="P193" s="56"/>
      <c r="Q193" s="56"/>
      <c r="R193" s="60"/>
      <c r="S193" s="56"/>
      <c r="T193" s="63"/>
      <c r="U193" s="64"/>
      <c r="V193" s="57"/>
      <c r="W193" s="60"/>
      <c r="X193" s="59"/>
      <c r="Y193" s="59"/>
      <c r="Z193" s="61"/>
      <c r="AA193" s="276"/>
      <c r="AB193" s="286"/>
      <c r="AC193" s="286"/>
      <c r="AD193" s="289"/>
      <c r="AE193" s="291"/>
      <c r="AF193" s="80"/>
      <c r="AG193" s="118"/>
      <c r="AH193" s="118"/>
      <c r="AI193" s="118"/>
      <c r="AJ193" s="118"/>
      <c r="AK193" s="280"/>
      <c r="AL193" s="118"/>
      <c r="AM193" s="118"/>
      <c r="AN193" s="118"/>
      <c r="AO193" s="118"/>
      <c r="AP193" s="81"/>
      <c r="AQ193" s="268"/>
      <c r="AR193" s="270"/>
    </row>
    <row r="194" spans="1:44" ht="19.5" customHeight="1">
      <c r="A194" s="271">
        <v>104</v>
      </c>
      <c r="B194" s="273" t="str">
        <f>VLOOKUP($A194,Cierre!$A:$E,2,FALSE)</f>
        <v>CONSORCIO GALACTICO</v>
      </c>
      <c r="C194" s="275"/>
      <c r="D194" s="277" t="str">
        <f>VLOOKUP($A194,Cierre!$A:$E,3,FALSE)</f>
        <v>LUIS FERNANDO SALAMANCA RUIZ</v>
      </c>
      <c r="E194" s="279"/>
      <c r="F194" s="281"/>
      <c r="G194" s="281"/>
      <c r="H194" s="283"/>
      <c r="I194" s="275"/>
      <c r="J194" s="281"/>
      <c r="K194" s="281"/>
      <c r="L194" s="53" t="s">
        <v>650</v>
      </c>
      <c r="M194" s="54">
        <v>0.5</v>
      </c>
      <c r="N194" s="57"/>
      <c r="O194" s="60"/>
      <c r="P194" s="56"/>
      <c r="Q194" s="56"/>
      <c r="R194" s="60"/>
      <c r="S194" s="56"/>
      <c r="T194" s="63"/>
      <c r="U194" s="64"/>
      <c r="V194" s="57"/>
      <c r="W194" s="60"/>
      <c r="X194" s="59"/>
      <c r="Y194" s="59"/>
      <c r="Z194" s="61"/>
      <c r="AA194" s="275"/>
      <c r="AB194" s="285"/>
      <c r="AC194" s="287"/>
      <c r="AD194" s="288"/>
      <c r="AE194" s="290"/>
      <c r="AF194" s="80"/>
      <c r="AG194" s="118"/>
      <c r="AH194" s="118"/>
      <c r="AI194" s="118"/>
      <c r="AJ194" s="118"/>
      <c r="AK194" s="279"/>
      <c r="AL194" s="118"/>
      <c r="AM194" s="118"/>
      <c r="AN194" s="118"/>
      <c r="AO194" s="118"/>
      <c r="AP194" s="81"/>
      <c r="AQ194" s="267"/>
      <c r="AR194" s="269"/>
    </row>
    <row r="195" spans="1:44" ht="20.100000000000001" customHeight="1">
      <c r="A195" s="272"/>
      <c r="B195" s="274"/>
      <c r="C195" s="276"/>
      <c r="D195" s="278"/>
      <c r="E195" s="280"/>
      <c r="F195" s="282"/>
      <c r="G195" s="282"/>
      <c r="H195" s="284"/>
      <c r="I195" s="276"/>
      <c r="J195" s="282"/>
      <c r="K195" s="282"/>
      <c r="L195" s="53" t="s">
        <v>651</v>
      </c>
      <c r="M195" s="54">
        <v>0.5</v>
      </c>
      <c r="N195" s="57"/>
      <c r="O195" s="60"/>
      <c r="P195" s="56"/>
      <c r="Q195" s="56"/>
      <c r="R195" s="60"/>
      <c r="S195" s="56"/>
      <c r="T195" s="63"/>
      <c r="U195" s="64"/>
      <c r="V195" s="57"/>
      <c r="W195" s="60"/>
      <c r="X195" s="59"/>
      <c r="Y195" s="59"/>
      <c r="Z195" s="61"/>
      <c r="AA195" s="276"/>
      <c r="AB195" s="286"/>
      <c r="AC195" s="286"/>
      <c r="AD195" s="289"/>
      <c r="AE195" s="291"/>
      <c r="AF195" s="80"/>
      <c r="AG195" s="118"/>
      <c r="AH195" s="118"/>
      <c r="AI195" s="118"/>
      <c r="AJ195" s="118"/>
      <c r="AK195" s="280"/>
      <c r="AL195" s="118"/>
      <c r="AM195" s="118"/>
      <c r="AN195" s="118"/>
      <c r="AO195" s="118"/>
      <c r="AP195" s="81"/>
      <c r="AQ195" s="268"/>
      <c r="AR195" s="270"/>
    </row>
    <row r="196" spans="1:44" ht="19.5" customHeight="1">
      <c r="A196" s="271">
        <v>105</v>
      </c>
      <c r="B196" s="273" t="str">
        <f>VLOOKUP($A196,Cierre!$A:$E,2,FALSE)</f>
        <v>CONSORCIO JC</v>
      </c>
      <c r="C196" s="275"/>
      <c r="D196" s="277" t="str">
        <f>VLOOKUP($A196,Cierre!$A:$E,3,FALSE)</f>
        <v>JORGE WILLIAM GIRALDO BETANCUR</v>
      </c>
      <c r="E196" s="279"/>
      <c r="F196" s="281"/>
      <c r="G196" s="281"/>
      <c r="H196" s="283"/>
      <c r="I196" s="275"/>
      <c r="J196" s="281"/>
      <c r="K196" s="281"/>
      <c r="L196" s="53" t="s">
        <v>652</v>
      </c>
      <c r="M196" s="54">
        <v>0.5</v>
      </c>
      <c r="N196" s="57"/>
      <c r="O196" s="60"/>
      <c r="P196" s="56"/>
      <c r="Q196" s="56"/>
      <c r="R196" s="60"/>
      <c r="S196" s="56"/>
      <c r="T196" s="63"/>
      <c r="U196" s="64"/>
      <c r="V196" s="57"/>
      <c r="W196" s="60"/>
      <c r="X196" s="59"/>
      <c r="Y196" s="59"/>
      <c r="Z196" s="61"/>
      <c r="AA196" s="275"/>
      <c r="AB196" s="285"/>
      <c r="AC196" s="287"/>
      <c r="AD196" s="288"/>
      <c r="AE196" s="290"/>
      <c r="AF196" s="80"/>
      <c r="AG196" s="118"/>
      <c r="AH196" s="118"/>
      <c r="AI196" s="118"/>
      <c r="AJ196" s="118"/>
      <c r="AK196" s="279"/>
      <c r="AL196" s="118"/>
      <c r="AM196" s="118"/>
      <c r="AN196" s="118"/>
      <c r="AO196" s="118"/>
      <c r="AP196" s="81"/>
      <c r="AQ196" s="267"/>
      <c r="AR196" s="269"/>
    </row>
    <row r="197" spans="1:44" ht="20.100000000000001" customHeight="1">
      <c r="A197" s="272"/>
      <c r="B197" s="274"/>
      <c r="C197" s="276"/>
      <c r="D197" s="278"/>
      <c r="E197" s="280"/>
      <c r="F197" s="282"/>
      <c r="G197" s="282"/>
      <c r="H197" s="284"/>
      <c r="I197" s="276"/>
      <c r="J197" s="282"/>
      <c r="K197" s="282"/>
      <c r="L197" s="53" t="s">
        <v>653</v>
      </c>
      <c r="M197" s="54">
        <v>0.5</v>
      </c>
      <c r="N197" s="57"/>
      <c r="O197" s="60"/>
      <c r="P197" s="56"/>
      <c r="Q197" s="56"/>
      <c r="R197" s="60"/>
      <c r="S197" s="56"/>
      <c r="T197" s="63"/>
      <c r="U197" s="64"/>
      <c r="V197" s="57"/>
      <c r="W197" s="60"/>
      <c r="X197" s="59"/>
      <c r="Y197" s="59"/>
      <c r="Z197" s="61"/>
      <c r="AA197" s="276"/>
      <c r="AB197" s="286"/>
      <c r="AC197" s="286"/>
      <c r="AD197" s="289"/>
      <c r="AE197" s="291"/>
      <c r="AF197" s="80"/>
      <c r="AG197" s="118"/>
      <c r="AH197" s="118"/>
      <c r="AI197" s="118"/>
      <c r="AJ197" s="118"/>
      <c r="AK197" s="280"/>
      <c r="AL197" s="118"/>
      <c r="AM197" s="118"/>
      <c r="AN197" s="118"/>
      <c r="AO197" s="118"/>
      <c r="AP197" s="81"/>
      <c r="AQ197" s="268"/>
      <c r="AR197" s="270"/>
    </row>
    <row r="198" spans="1:44" ht="19.5" customHeight="1">
      <c r="A198" s="271">
        <v>106</v>
      </c>
      <c r="B198" s="273" t="str">
        <f>VLOOKUP($A198,Cierre!$A:$E,2,FALSE)</f>
        <v xml:space="preserve"> CONSORCIO SONERCONS</v>
      </c>
      <c r="C198" s="275"/>
      <c r="D198" s="277" t="str">
        <f>VLOOKUP($A198,Cierre!$A:$E,3,FALSE)</f>
        <v>Sonia Constanza Cristancho Medina</v>
      </c>
      <c r="E198" s="279"/>
      <c r="F198" s="281"/>
      <c r="G198" s="281"/>
      <c r="H198" s="283"/>
      <c r="I198" s="275"/>
      <c r="J198" s="281"/>
      <c r="K198" s="281"/>
      <c r="L198" s="53" t="s">
        <v>654</v>
      </c>
      <c r="M198" s="54">
        <v>0.5</v>
      </c>
      <c r="N198" s="57"/>
      <c r="O198" s="60"/>
      <c r="P198" s="56"/>
      <c r="Q198" s="56"/>
      <c r="R198" s="60"/>
      <c r="S198" s="56"/>
      <c r="T198" s="63"/>
      <c r="U198" s="64"/>
      <c r="V198" s="57"/>
      <c r="W198" s="60"/>
      <c r="X198" s="59"/>
      <c r="Y198" s="59"/>
      <c r="Z198" s="61"/>
      <c r="AA198" s="275"/>
      <c r="AB198" s="285"/>
      <c r="AC198" s="287"/>
      <c r="AD198" s="288"/>
      <c r="AE198" s="290"/>
      <c r="AF198" s="80"/>
      <c r="AG198" s="118"/>
      <c r="AH198" s="118"/>
      <c r="AI198" s="118"/>
      <c r="AJ198" s="118"/>
      <c r="AK198" s="279"/>
      <c r="AL198" s="118"/>
      <c r="AM198" s="118"/>
      <c r="AN198" s="118"/>
      <c r="AO198" s="118"/>
      <c r="AP198" s="81"/>
      <c r="AQ198" s="267"/>
      <c r="AR198" s="269"/>
    </row>
    <row r="199" spans="1:44" ht="20.100000000000001" customHeight="1">
      <c r="A199" s="272"/>
      <c r="B199" s="274"/>
      <c r="C199" s="276"/>
      <c r="D199" s="278"/>
      <c r="E199" s="280"/>
      <c r="F199" s="282"/>
      <c r="G199" s="282"/>
      <c r="H199" s="284"/>
      <c r="I199" s="276"/>
      <c r="J199" s="282"/>
      <c r="K199" s="282"/>
      <c r="L199" s="53" t="s">
        <v>655</v>
      </c>
      <c r="M199" s="54">
        <v>0.5</v>
      </c>
      <c r="N199" s="57"/>
      <c r="O199" s="60"/>
      <c r="P199" s="56"/>
      <c r="Q199" s="56"/>
      <c r="R199" s="60"/>
      <c r="S199" s="56"/>
      <c r="T199" s="63"/>
      <c r="U199" s="64"/>
      <c r="V199" s="57"/>
      <c r="W199" s="60"/>
      <c r="X199" s="59"/>
      <c r="Y199" s="59"/>
      <c r="Z199" s="61"/>
      <c r="AA199" s="276"/>
      <c r="AB199" s="286"/>
      <c r="AC199" s="286"/>
      <c r="AD199" s="289"/>
      <c r="AE199" s="291"/>
      <c r="AF199" s="80"/>
      <c r="AG199" s="118"/>
      <c r="AH199" s="118"/>
      <c r="AI199" s="118"/>
      <c r="AJ199" s="118"/>
      <c r="AK199" s="280"/>
      <c r="AL199" s="118"/>
      <c r="AM199" s="118"/>
      <c r="AN199" s="118"/>
      <c r="AO199" s="118"/>
      <c r="AP199" s="81"/>
      <c r="AQ199" s="268"/>
      <c r="AR199" s="270"/>
    </row>
    <row r="200" spans="1:44" ht="39.950000000000003" customHeight="1">
      <c r="A200" s="47">
        <v>107</v>
      </c>
      <c r="B200" s="49" t="str">
        <f>VLOOKUP($A200,Cierre!$A:$E,2,FALSE)</f>
        <v>OBECATL SAS</v>
      </c>
      <c r="C200" s="57"/>
      <c r="D200" s="45" t="str">
        <f>VLOOKUP($A200,Cierre!$A:$E,3,FALSE)</f>
        <v>WILLIAM COBOS MESA</v>
      </c>
      <c r="E200" s="71"/>
      <c r="F200" s="56"/>
      <c r="G200" s="56"/>
      <c r="H200" s="62"/>
      <c r="I200" s="57"/>
      <c r="J200" s="56"/>
      <c r="K200" s="56"/>
      <c r="L200" s="53"/>
      <c r="M200" s="54">
        <v>1</v>
      </c>
      <c r="N200" s="57"/>
      <c r="O200" s="60"/>
      <c r="P200" s="56"/>
      <c r="Q200" s="56"/>
      <c r="R200" s="60"/>
      <c r="S200" s="56"/>
      <c r="T200" s="63"/>
      <c r="U200" s="64"/>
      <c r="V200" s="57"/>
      <c r="W200" s="60"/>
      <c r="X200" s="59"/>
      <c r="Y200" s="59"/>
      <c r="Z200" s="61"/>
      <c r="AA200" s="57"/>
      <c r="AB200" s="119"/>
      <c r="AC200" s="120"/>
      <c r="AD200" s="123"/>
      <c r="AE200" s="79"/>
      <c r="AF200" s="80"/>
      <c r="AG200" s="118"/>
      <c r="AH200" s="118"/>
      <c r="AI200" s="118"/>
      <c r="AJ200" s="118"/>
      <c r="AK200" s="118"/>
      <c r="AL200" s="118"/>
      <c r="AM200" s="118"/>
      <c r="AN200" s="118"/>
      <c r="AO200" s="118"/>
      <c r="AP200" s="81"/>
      <c r="AQ200" s="121"/>
      <c r="AR200" s="58"/>
    </row>
    <row r="201" spans="1:44" ht="39.950000000000003" customHeight="1">
      <c r="A201" s="47">
        <v>108</v>
      </c>
      <c r="B201" s="49" t="str">
        <f>VLOOKUP($A201,Cierre!$A:$E,2,FALSE)</f>
        <v>CONSORCIO SIKER</v>
      </c>
      <c r="C201" s="57"/>
      <c r="D201" s="45" t="str">
        <f>VLOOKUP($A201,Cierre!$A:$E,3,FALSE)</f>
        <v>EDWIN LEONARDO MIETO MARTINEZ</v>
      </c>
      <c r="E201" s="71"/>
      <c r="F201" s="56"/>
      <c r="G201" s="56"/>
      <c r="H201" s="62"/>
      <c r="I201" s="57"/>
      <c r="J201" s="56"/>
      <c r="K201" s="56"/>
      <c r="L201" s="53"/>
      <c r="M201" s="54">
        <v>1</v>
      </c>
      <c r="N201" s="57"/>
      <c r="O201" s="60"/>
      <c r="P201" s="56"/>
      <c r="Q201" s="56"/>
      <c r="R201" s="60"/>
      <c r="S201" s="56"/>
      <c r="T201" s="63"/>
      <c r="U201" s="64"/>
      <c r="V201" s="57"/>
      <c r="W201" s="60"/>
      <c r="X201" s="59"/>
      <c r="Y201" s="59"/>
      <c r="Z201" s="61"/>
      <c r="AA201" s="57"/>
      <c r="AB201" s="119"/>
      <c r="AC201" s="120"/>
      <c r="AD201" s="123"/>
      <c r="AE201" s="79"/>
      <c r="AF201" s="80"/>
      <c r="AG201" s="118"/>
      <c r="AH201" s="118"/>
      <c r="AI201" s="118"/>
      <c r="AJ201" s="118"/>
      <c r="AK201" s="118"/>
      <c r="AL201" s="118"/>
      <c r="AM201" s="118"/>
      <c r="AN201" s="118"/>
      <c r="AO201" s="118"/>
      <c r="AP201" s="81"/>
      <c r="AQ201" s="121"/>
      <c r="AR201" s="58"/>
    </row>
    <row r="202" spans="1:44" ht="39.950000000000003" customHeight="1">
      <c r="A202" s="47">
        <v>109</v>
      </c>
      <c r="B202" s="49" t="str">
        <f>VLOOKUP($A202,Cierre!$A:$E,2,FALSE)</f>
        <v>COOTRAGUACAL CTA</v>
      </c>
      <c r="C202" s="57"/>
      <c r="D202" s="45" t="str">
        <f>VLOOKUP($A202,Cierre!$A:$E,3,FALSE)</f>
        <v>JORGE ERNESTO TOLOZA RONDON</v>
      </c>
      <c r="E202" s="71"/>
      <c r="F202" s="56"/>
      <c r="G202" s="56"/>
      <c r="H202" s="62"/>
      <c r="I202" s="57"/>
      <c r="J202" s="56"/>
      <c r="K202" s="56"/>
      <c r="L202" s="53"/>
      <c r="M202" s="54">
        <v>1</v>
      </c>
      <c r="N202" s="57"/>
      <c r="O202" s="60"/>
      <c r="P202" s="56"/>
      <c r="Q202" s="56"/>
      <c r="R202" s="60"/>
      <c r="S202" s="56"/>
      <c r="T202" s="63"/>
      <c r="U202" s="64"/>
      <c r="V202" s="57"/>
      <c r="W202" s="60"/>
      <c r="X202" s="59"/>
      <c r="Y202" s="59"/>
      <c r="Z202" s="61"/>
      <c r="AA202" s="57"/>
      <c r="AB202" s="119"/>
      <c r="AC202" s="120"/>
      <c r="AD202" s="123"/>
      <c r="AE202" s="79"/>
      <c r="AF202" s="80"/>
      <c r="AG202" s="118"/>
      <c r="AH202" s="118"/>
      <c r="AI202" s="118"/>
      <c r="AJ202" s="118"/>
      <c r="AK202" s="118"/>
      <c r="AL202" s="118"/>
      <c r="AM202" s="118"/>
      <c r="AN202" s="118"/>
      <c r="AO202" s="118"/>
      <c r="AP202" s="81"/>
      <c r="AQ202" s="121"/>
      <c r="AR202" s="58"/>
    </row>
    <row r="203" spans="1:44" ht="39.950000000000003" customHeight="1">
      <c r="A203" s="47">
        <v>110</v>
      </c>
      <c r="B203" s="49" t="str">
        <f>VLOOKUP($A203,Cierre!$A:$E,2,FALSE)</f>
        <v>3S INGENIERÍA ESPECIALIZADA S.A.S.</v>
      </c>
      <c r="C203" s="57"/>
      <c r="D203" s="45" t="str">
        <f>VLOOKUP($A203,Cierre!$A:$E,3,FALSE)</f>
        <v>SERGIO SALDARRIAGA BOTERO</v>
      </c>
      <c r="E203" s="71"/>
      <c r="F203" s="56"/>
      <c r="G203" s="56"/>
      <c r="H203" s="62"/>
      <c r="I203" s="57"/>
      <c r="J203" s="56"/>
      <c r="K203" s="56"/>
      <c r="L203" s="53"/>
      <c r="M203" s="54">
        <v>1</v>
      </c>
      <c r="N203" s="57"/>
      <c r="O203" s="60"/>
      <c r="P203" s="56"/>
      <c r="Q203" s="56"/>
      <c r="R203" s="60"/>
      <c r="S203" s="56"/>
      <c r="T203" s="63"/>
      <c r="U203" s="64"/>
      <c r="V203" s="57"/>
      <c r="W203" s="60"/>
      <c r="X203" s="59"/>
      <c r="Y203" s="59"/>
      <c r="Z203" s="61"/>
      <c r="AA203" s="57"/>
      <c r="AB203" s="119"/>
      <c r="AC203" s="120"/>
      <c r="AD203" s="123"/>
      <c r="AE203" s="79"/>
      <c r="AF203" s="80"/>
      <c r="AG203" s="118"/>
      <c r="AH203" s="118"/>
      <c r="AI203" s="118"/>
      <c r="AJ203" s="118"/>
      <c r="AK203" s="118"/>
      <c r="AL203" s="118"/>
      <c r="AM203" s="118"/>
      <c r="AN203" s="118"/>
      <c r="AO203" s="118"/>
      <c r="AP203" s="81"/>
      <c r="AQ203" s="121"/>
      <c r="AR203" s="58"/>
    </row>
    <row r="204" spans="1:44" ht="39.950000000000003" customHeight="1">
      <c r="A204" s="47">
        <v>111</v>
      </c>
      <c r="B204" s="49" t="str">
        <f>VLOOKUP($A204,Cierre!$A:$E,2,FALSE)</f>
        <v xml:space="preserve">SOFIA CASTRILLON ARCE </v>
      </c>
      <c r="C204" s="57"/>
      <c r="D204" s="45" t="str">
        <f>VLOOKUP($A204,Cierre!$A:$E,3,FALSE)</f>
        <v xml:space="preserve">SOFIA CASTRILLON ARCE </v>
      </c>
      <c r="E204" s="71"/>
      <c r="F204" s="56"/>
      <c r="G204" s="56"/>
      <c r="H204" s="62"/>
      <c r="I204" s="57"/>
      <c r="J204" s="56"/>
      <c r="K204" s="56"/>
      <c r="L204" s="53"/>
      <c r="M204" s="54">
        <v>1</v>
      </c>
      <c r="N204" s="57"/>
      <c r="O204" s="60"/>
      <c r="P204" s="56"/>
      <c r="Q204" s="56"/>
      <c r="R204" s="60"/>
      <c r="S204" s="56"/>
      <c r="T204" s="63"/>
      <c r="U204" s="64"/>
      <c r="V204" s="57"/>
      <c r="W204" s="60"/>
      <c r="X204" s="59"/>
      <c r="Y204" s="59"/>
      <c r="Z204" s="61"/>
      <c r="AA204" s="57"/>
      <c r="AB204" s="119"/>
      <c r="AC204" s="120"/>
      <c r="AD204" s="123"/>
      <c r="AE204" s="79"/>
      <c r="AF204" s="80"/>
      <c r="AG204" s="118"/>
      <c r="AH204" s="118"/>
      <c r="AI204" s="118"/>
      <c r="AJ204" s="118"/>
      <c r="AK204" s="118"/>
      <c r="AL204" s="118"/>
      <c r="AM204" s="118"/>
      <c r="AN204" s="118"/>
      <c r="AO204" s="118"/>
      <c r="AP204" s="81"/>
      <c r="AQ204" s="121"/>
      <c r="AR204" s="58"/>
    </row>
    <row r="205" spans="1:44" ht="39.950000000000003" customHeight="1">
      <c r="A205" s="47">
        <v>112</v>
      </c>
      <c r="B205" s="49" t="str">
        <f>VLOOKUP($A205,Cierre!$A:$E,2,FALSE)</f>
        <v>BRAYCO SAS</v>
      </c>
      <c r="C205" s="57"/>
      <c r="D205" s="45" t="str">
        <f>VLOOKUP($A205,Cierre!$A:$E,3,FALSE)</f>
        <v>DORIS AMPARO BRAVO CASTRO</v>
      </c>
      <c r="E205" s="71"/>
      <c r="F205" s="56"/>
      <c r="G205" s="56"/>
      <c r="H205" s="62"/>
      <c r="I205" s="57"/>
      <c r="J205" s="56"/>
      <c r="K205" s="56"/>
      <c r="L205" s="53"/>
      <c r="M205" s="54">
        <v>1</v>
      </c>
      <c r="N205" s="57"/>
      <c r="O205" s="60"/>
      <c r="P205" s="56"/>
      <c r="Q205" s="56"/>
      <c r="R205" s="60"/>
      <c r="S205" s="56"/>
      <c r="T205" s="63"/>
      <c r="U205" s="64"/>
      <c r="V205" s="57"/>
      <c r="W205" s="60"/>
      <c r="X205" s="59"/>
      <c r="Y205" s="59"/>
      <c r="Z205" s="61"/>
      <c r="AA205" s="57"/>
      <c r="AB205" s="119"/>
      <c r="AC205" s="120"/>
      <c r="AD205" s="123"/>
      <c r="AE205" s="79"/>
      <c r="AF205" s="80"/>
      <c r="AG205" s="118"/>
      <c r="AH205" s="118"/>
      <c r="AI205" s="118"/>
      <c r="AJ205" s="118"/>
      <c r="AK205" s="118"/>
      <c r="AL205" s="118"/>
      <c r="AM205" s="118"/>
      <c r="AN205" s="118"/>
      <c r="AO205" s="118"/>
      <c r="AP205" s="81"/>
      <c r="AQ205" s="121"/>
      <c r="AR205" s="58"/>
    </row>
    <row r="206" spans="1:44" ht="19.5" customHeight="1">
      <c r="A206" s="271">
        <v>113</v>
      </c>
      <c r="B206" s="273" t="str">
        <f>VLOOKUP($A206,Cierre!$A:$E,2,FALSE)</f>
        <v>ALIANZA MUNDIAL S.A.S</v>
      </c>
      <c r="C206" s="275"/>
      <c r="D206" s="277" t="str">
        <f>VLOOKUP($A206,Cierre!$A:$E,3,FALSE)</f>
        <v>JOHN JAIRO CEDIEL OSORNO</v>
      </c>
      <c r="E206" s="279"/>
      <c r="F206" s="281"/>
      <c r="G206" s="281"/>
      <c r="H206" s="283"/>
      <c r="I206" s="275"/>
      <c r="J206" s="281"/>
      <c r="K206" s="281"/>
      <c r="L206" s="53" t="s">
        <v>656</v>
      </c>
      <c r="M206" s="54">
        <v>0.5</v>
      </c>
      <c r="N206" s="57"/>
      <c r="O206" s="60"/>
      <c r="P206" s="56"/>
      <c r="Q206" s="56"/>
      <c r="R206" s="60"/>
      <c r="S206" s="56"/>
      <c r="T206" s="63"/>
      <c r="U206" s="64"/>
      <c r="V206" s="57"/>
      <c r="W206" s="60"/>
      <c r="X206" s="59"/>
      <c r="Y206" s="59"/>
      <c r="Z206" s="61"/>
      <c r="AA206" s="275"/>
      <c r="AB206" s="285"/>
      <c r="AC206" s="287"/>
      <c r="AD206" s="288"/>
      <c r="AE206" s="290"/>
      <c r="AF206" s="80"/>
      <c r="AG206" s="118"/>
      <c r="AH206" s="118"/>
      <c r="AI206" s="118"/>
      <c r="AJ206" s="118"/>
      <c r="AK206" s="279"/>
      <c r="AL206" s="118"/>
      <c r="AM206" s="118"/>
      <c r="AN206" s="118"/>
      <c r="AO206" s="118"/>
      <c r="AP206" s="81"/>
      <c r="AQ206" s="267"/>
      <c r="AR206" s="269"/>
    </row>
    <row r="207" spans="1:44" ht="20.100000000000001" customHeight="1">
      <c r="A207" s="272"/>
      <c r="B207" s="274"/>
      <c r="C207" s="276"/>
      <c r="D207" s="278"/>
      <c r="E207" s="280"/>
      <c r="F207" s="282"/>
      <c r="G207" s="282"/>
      <c r="H207" s="284"/>
      <c r="I207" s="276"/>
      <c r="J207" s="282"/>
      <c r="K207" s="282"/>
      <c r="L207" s="53" t="s">
        <v>657</v>
      </c>
      <c r="M207" s="54">
        <v>0.5</v>
      </c>
      <c r="N207" s="57"/>
      <c r="O207" s="60"/>
      <c r="P207" s="56"/>
      <c r="Q207" s="56"/>
      <c r="R207" s="60"/>
      <c r="S207" s="56"/>
      <c r="T207" s="63"/>
      <c r="U207" s="64"/>
      <c r="V207" s="57"/>
      <c r="W207" s="60"/>
      <c r="X207" s="59"/>
      <c r="Y207" s="59"/>
      <c r="Z207" s="61"/>
      <c r="AA207" s="276"/>
      <c r="AB207" s="286"/>
      <c r="AC207" s="286"/>
      <c r="AD207" s="289"/>
      <c r="AE207" s="291"/>
      <c r="AF207" s="80"/>
      <c r="AG207" s="118"/>
      <c r="AH207" s="118"/>
      <c r="AI207" s="118"/>
      <c r="AJ207" s="118"/>
      <c r="AK207" s="280"/>
      <c r="AL207" s="118"/>
      <c r="AM207" s="118"/>
      <c r="AN207" s="118"/>
      <c r="AO207" s="118"/>
      <c r="AP207" s="81"/>
      <c r="AQ207" s="268"/>
      <c r="AR207" s="270"/>
    </row>
    <row r="208" spans="1:44" ht="39.950000000000003" customHeight="1">
      <c r="A208" s="47">
        <v>114</v>
      </c>
      <c r="B208" s="49" t="str">
        <f>VLOOKUP($A208,Cierre!$A:$E,2,FALSE)</f>
        <v>HUMBERTO HURTADO NARIÑO</v>
      </c>
      <c r="C208" s="57"/>
      <c r="D208" s="45" t="str">
        <f>VLOOKUP($A208,Cierre!$A:$E,3,FALSE)</f>
        <v>HUMBERTO HURTADO NARIÑO</v>
      </c>
      <c r="E208" s="71"/>
      <c r="F208" s="56"/>
      <c r="G208" s="56"/>
      <c r="H208" s="62"/>
      <c r="I208" s="57"/>
      <c r="J208" s="56"/>
      <c r="K208" s="56"/>
      <c r="L208" s="53"/>
      <c r="M208" s="54">
        <v>1</v>
      </c>
      <c r="N208" s="57"/>
      <c r="O208" s="60"/>
      <c r="P208" s="56"/>
      <c r="Q208" s="56"/>
      <c r="R208" s="60"/>
      <c r="S208" s="56"/>
      <c r="T208" s="63"/>
      <c r="U208" s="64"/>
      <c r="V208" s="57"/>
      <c r="W208" s="60"/>
      <c r="X208" s="59"/>
      <c r="Y208" s="59"/>
      <c r="Z208" s="61"/>
      <c r="AA208" s="57"/>
      <c r="AB208" s="119"/>
      <c r="AC208" s="120"/>
      <c r="AD208" s="123"/>
      <c r="AE208" s="79"/>
      <c r="AF208" s="80"/>
      <c r="AG208" s="118"/>
      <c r="AH208" s="118"/>
      <c r="AI208" s="118"/>
      <c r="AJ208" s="118"/>
      <c r="AK208" s="118"/>
      <c r="AL208" s="118"/>
      <c r="AM208" s="118"/>
      <c r="AN208" s="118"/>
      <c r="AO208" s="118"/>
      <c r="AP208" s="81"/>
      <c r="AQ208" s="121"/>
      <c r="AR208" s="58"/>
    </row>
    <row r="209" spans="1:44" ht="19.5" customHeight="1">
      <c r="A209" s="271">
        <v>115</v>
      </c>
      <c r="B209" s="273" t="str">
        <f>VLOOKUP($A209,Cierre!$A:$E,2,FALSE)</f>
        <v>CONSORCIO ST</v>
      </c>
      <c r="C209" s="275"/>
      <c r="D209" s="277" t="str">
        <f>VLOOKUP($A209,Cierre!$A:$E,3,FALSE)</f>
        <v>GUSTAVO SANCHEZ RIOS</v>
      </c>
      <c r="E209" s="279"/>
      <c r="F209" s="281"/>
      <c r="G209" s="281"/>
      <c r="H209" s="283"/>
      <c r="I209" s="275"/>
      <c r="J209" s="281"/>
      <c r="K209" s="281"/>
      <c r="L209" s="53" t="s">
        <v>658</v>
      </c>
      <c r="M209" s="54">
        <v>0.5</v>
      </c>
      <c r="N209" s="57"/>
      <c r="O209" s="60"/>
      <c r="P209" s="56"/>
      <c r="Q209" s="56"/>
      <c r="R209" s="60"/>
      <c r="S209" s="56"/>
      <c r="T209" s="63"/>
      <c r="U209" s="64"/>
      <c r="V209" s="57"/>
      <c r="W209" s="60"/>
      <c r="X209" s="59"/>
      <c r="Y209" s="59"/>
      <c r="Z209" s="61"/>
      <c r="AA209" s="275"/>
      <c r="AB209" s="285"/>
      <c r="AC209" s="287"/>
      <c r="AD209" s="288"/>
      <c r="AE209" s="290"/>
      <c r="AF209" s="80"/>
      <c r="AG209" s="118"/>
      <c r="AH209" s="118"/>
      <c r="AI209" s="118"/>
      <c r="AJ209" s="118"/>
      <c r="AK209" s="279"/>
      <c r="AL209" s="118"/>
      <c r="AM209" s="118"/>
      <c r="AN209" s="118"/>
      <c r="AO209" s="118"/>
      <c r="AP209" s="81"/>
      <c r="AQ209" s="267"/>
      <c r="AR209" s="269"/>
    </row>
    <row r="210" spans="1:44" ht="20.100000000000001" customHeight="1">
      <c r="A210" s="272"/>
      <c r="B210" s="274"/>
      <c r="C210" s="276"/>
      <c r="D210" s="278"/>
      <c r="E210" s="280"/>
      <c r="F210" s="282"/>
      <c r="G210" s="282"/>
      <c r="H210" s="284"/>
      <c r="I210" s="276"/>
      <c r="J210" s="282"/>
      <c r="K210" s="282"/>
      <c r="L210" s="53" t="s">
        <v>659</v>
      </c>
      <c r="M210" s="54">
        <v>0.5</v>
      </c>
      <c r="N210" s="57"/>
      <c r="O210" s="60"/>
      <c r="P210" s="56"/>
      <c r="Q210" s="56"/>
      <c r="R210" s="60"/>
      <c r="S210" s="56"/>
      <c r="T210" s="63"/>
      <c r="U210" s="64"/>
      <c r="V210" s="57"/>
      <c r="W210" s="60"/>
      <c r="X210" s="59"/>
      <c r="Y210" s="59"/>
      <c r="Z210" s="61"/>
      <c r="AA210" s="276"/>
      <c r="AB210" s="286"/>
      <c r="AC210" s="286"/>
      <c r="AD210" s="289"/>
      <c r="AE210" s="291"/>
      <c r="AF210" s="80"/>
      <c r="AG210" s="118"/>
      <c r="AH210" s="118"/>
      <c r="AI210" s="118"/>
      <c r="AJ210" s="118"/>
      <c r="AK210" s="280"/>
      <c r="AL210" s="118"/>
      <c r="AM210" s="118"/>
      <c r="AN210" s="118"/>
      <c r="AO210" s="118"/>
      <c r="AP210" s="81"/>
      <c r="AQ210" s="268"/>
      <c r="AR210" s="270"/>
    </row>
    <row r="211" spans="1:44" ht="19.5" customHeight="1">
      <c r="A211" s="271">
        <v>116</v>
      </c>
      <c r="B211" s="273" t="str">
        <f>VLOOKUP($A211,Cierre!$A:$E,2,FALSE)</f>
        <v>CARLOS EDUARDO HERNÁNDEZ VALENCIA</v>
      </c>
      <c r="C211" s="275"/>
      <c r="D211" s="277" t="str">
        <f>VLOOKUP($A211,Cierre!$A:$E,3,FALSE)</f>
        <v>CARLOS EDUARDO HERNÁNDEZ VALENCIA</v>
      </c>
      <c r="E211" s="279"/>
      <c r="F211" s="281"/>
      <c r="G211" s="281"/>
      <c r="H211" s="283"/>
      <c r="I211" s="275"/>
      <c r="J211" s="281"/>
      <c r="K211" s="281"/>
      <c r="L211" s="53" t="s">
        <v>660</v>
      </c>
      <c r="M211" s="54">
        <v>0.4</v>
      </c>
      <c r="N211" s="57"/>
      <c r="O211" s="60"/>
      <c r="P211" s="56"/>
      <c r="Q211" s="56"/>
      <c r="R211" s="60"/>
      <c r="S211" s="56"/>
      <c r="T211" s="63"/>
      <c r="U211" s="64"/>
      <c r="V211" s="57"/>
      <c r="W211" s="60"/>
      <c r="X211" s="59"/>
      <c r="Y211" s="59"/>
      <c r="Z211" s="61"/>
      <c r="AA211" s="275"/>
      <c r="AB211" s="285"/>
      <c r="AC211" s="287"/>
      <c r="AD211" s="288"/>
      <c r="AE211" s="290"/>
      <c r="AF211" s="80"/>
      <c r="AG211" s="118"/>
      <c r="AH211" s="118"/>
      <c r="AI211" s="118"/>
      <c r="AJ211" s="118"/>
      <c r="AK211" s="279"/>
      <c r="AL211" s="118"/>
      <c r="AM211" s="118"/>
      <c r="AN211" s="118"/>
      <c r="AO211" s="118"/>
      <c r="AP211" s="81"/>
      <c r="AQ211" s="267"/>
      <c r="AR211" s="269"/>
    </row>
    <row r="212" spans="1:44" ht="20.100000000000001" customHeight="1">
      <c r="A212" s="272"/>
      <c r="B212" s="274"/>
      <c r="C212" s="276"/>
      <c r="D212" s="278"/>
      <c r="E212" s="280"/>
      <c r="F212" s="282"/>
      <c r="G212" s="282"/>
      <c r="H212" s="284"/>
      <c r="I212" s="276"/>
      <c r="J212" s="282"/>
      <c r="K212" s="282"/>
      <c r="L212" s="53" t="s">
        <v>661</v>
      </c>
      <c r="M212" s="54">
        <v>0.6</v>
      </c>
      <c r="N212" s="57"/>
      <c r="O212" s="60"/>
      <c r="P212" s="56"/>
      <c r="Q212" s="56"/>
      <c r="R212" s="60"/>
      <c r="S212" s="56"/>
      <c r="T212" s="63"/>
      <c r="U212" s="64"/>
      <c r="V212" s="57"/>
      <c r="W212" s="60"/>
      <c r="X212" s="59"/>
      <c r="Y212" s="59"/>
      <c r="Z212" s="61"/>
      <c r="AA212" s="276"/>
      <c r="AB212" s="286"/>
      <c r="AC212" s="286"/>
      <c r="AD212" s="289"/>
      <c r="AE212" s="291"/>
      <c r="AF212" s="80"/>
      <c r="AG212" s="118"/>
      <c r="AH212" s="118"/>
      <c r="AI212" s="118"/>
      <c r="AJ212" s="118"/>
      <c r="AK212" s="280"/>
      <c r="AL212" s="118"/>
      <c r="AM212" s="118"/>
      <c r="AN212" s="118"/>
      <c r="AO212" s="118"/>
      <c r="AP212" s="81"/>
      <c r="AQ212" s="268"/>
      <c r="AR212" s="270"/>
    </row>
    <row r="213" spans="1:44" ht="19.5" customHeight="1">
      <c r="A213" s="271">
        <v>117</v>
      </c>
      <c r="B213" s="273" t="str">
        <f>VLOOKUP($A213,Cierre!$A:$E,2,FALSE)</f>
        <v>CONSORCIO OBRAS PROJURO</v>
      </c>
      <c r="C213" s="275"/>
      <c r="D213" s="277" t="str">
        <f>VLOOKUP($A213,Cierre!$A:$E,3,FALSE)</f>
        <v>ROBERTO JARAMILLO CARDENAS</v>
      </c>
      <c r="E213" s="279"/>
      <c r="F213" s="281"/>
      <c r="G213" s="281"/>
      <c r="H213" s="283"/>
      <c r="I213" s="275"/>
      <c r="J213" s="281"/>
      <c r="K213" s="281"/>
      <c r="L213" s="53" t="s">
        <v>662</v>
      </c>
      <c r="M213" s="54">
        <v>0.4</v>
      </c>
      <c r="N213" s="57"/>
      <c r="O213" s="60"/>
      <c r="P213" s="56"/>
      <c r="Q213" s="56"/>
      <c r="R213" s="60"/>
      <c r="S213" s="56"/>
      <c r="T213" s="63"/>
      <c r="U213" s="64"/>
      <c r="V213" s="57"/>
      <c r="W213" s="60"/>
      <c r="X213" s="59"/>
      <c r="Y213" s="59"/>
      <c r="Z213" s="61"/>
      <c r="AA213" s="275"/>
      <c r="AB213" s="285"/>
      <c r="AC213" s="287"/>
      <c r="AD213" s="288"/>
      <c r="AE213" s="290"/>
      <c r="AF213" s="80"/>
      <c r="AG213" s="118"/>
      <c r="AH213" s="118"/>
      <c r="AI213" s="118"/>
      <c r="AJ213" s="118"/>
      <c r="AK213" s="279"/>
      <c r="AL213" s="118"/>
      <c r="AM213" s="118"/>
      <c r="AN213" s="118"/>
      <c r="AO213" s="118"/>
      <c r="AP213" s="81"/>
      <c r="AQ213" s="267"/>
      <c r="AR213" s="269"/>
    </row>
    <row r="214" spans="1:44" ht="20.100000000000001" customHeight="1">
      <c r="A214" s="272"/>
      <c r="B214" s="274"/>
      <c r="C214" s="276"/>
      <c r="D214" s="278"/>
      <c r="E214" s="280"/>
      <c r="F214" s="282"/>
      <c r="G214" s="282"/>
      <c r="H214" s="284"/>
      <c r="I214" s="276"/>
      <c r="J214" s="282"/>
      <c r="K214" s="282"/>
      <c r="L214" s="53" t="s">
        <v>663</v>
      </c>
      <c r="M214" s="54">
        <v>0.6</v>
      </c>
      <c r="N214" s="57"/>
      <c r="O214" s="60"/>
      <c r="P214" s="56"/>
      <c r="Q214" s="56"/>
      <c r="R214" s="60"/>
      <c r="S214" s="56"/>
      <c r="T214" s="63"/>
      <c r="U214" s="64"/>
      <c r="V214" s="57"/>
      <c r="W214" s="60"/>
      <c r="X214" s="59"/>
      <c r="Y214" s="59"/>
      <c r="Z214" s="61"/>
      <c r="AA214" s="276"/>
      <c r="AB214" s="286"/>
      <c r="AC214" s="286"/>
      <c r="AD214" s="289"/>
      <c r="AE214" s="291"/>
      <c r="AF214" s="80"/>
      <c r="AG214" s="118"/>
      <c r="AH214" s="118"/>
      <c r="AI214" s="118"/>
      <c r="AJ214" s="118"/>
      <c r="AK214" s="280"/>
      <c r="AL214" s="118"/>
      <c r="AM214" s="118"/>
      <c r="AN214" s="118"/>
      <c r="AO214" s="118"/>
      <c r="AP214" s="81"/>
      <c r="AQ214" s="268"/>
      <c r="AR214" s="270"/>
    </row>
    <row r="215" spans="1:44" ht="39.950000000000003" customHeight="1">
      <c r="A215" s="47">
        <v>118</v>
      </c>
      <c r="B215" s="49" t="str">
        <f>VLOOKUP($A215,Cierre!$A:$E,2,FALSE)</f>
        <v>CONSORCIO PEATONALES 2021</v>
      </c>
      <c r="C215" s="57"/>
      <c r="D215" s="45" t="str">
        <f>VLOOKUP($A215,Cierre!$A:$E,3,FALSE)</f>
        <v>JUAN ESTEBAN HOYOS DAVILA</v>
      </c>
      <c r="E215" s="71"/>
      <c r="F215" s="56"/>
      <c r="G215" s="56"/>
      <c r="H215" s="62"/>
      <c r="I215" s="57"/>
      <c r="J215" s="56"/>
      <c r="K215" s="56"/>
      <c r="L215" s="53"/>
      <c r="M215" s="54">
        <v>1</v>
      </c>
      <c r="N215" s="57"/>
      <c r="O215" s="60"/>
      <c r="P215" s="56"/>
      <c r="Q215" s="56"/>
      <c r="R215" s="60"/>
      <c r="S215" s="56"/>
      <c r="T215" s="63"/>
      <c r="U215" s="64"/>
      <c r="V215" s="57"/>
      <c r="W215" s="60"/>
      <c r="X215" s="59"/>
      <c r="Y215" s="59"/>
      <c r="Z215" s="61"/>
      <c r="AA215" s="57"/>
      <c r="AB215" s="119"/>
      <c r="AC215" s="120"/>
      <c r="AD215" s="123"/>
      <c r="AE215" s="79"/>
      <c r="AF215" s="80"/>
      <c r="AG215" s="118"/>
      <c r="AH215" s="118"/>
      <c r="AI215" s="118"/>
      <c r="AJ215" s="118"/>
      <c r="AK215" s="118"/>
      <c r="AL215" s="118"/>
      <c r="AM215" s="118"/>
      <c r="AN215" s="118"/>
      <c r="AO215" s="118"/>
      <c r="AP215" s="81"/>
      <c r="AQ215" s="121"/>
      <c r="AR215" s="58"/>
    </row>
    <row r="216" spans="1:44" ht="39.950000000000003" customHeight="1">
      <c r="A216" s="47">
        <v>119</v>
      </c>
      <c r="B216" s="49" t="str">
        <f>VLOOKUP($A216,Cierre!$A:$E,2,FALSE)</f>
        <v>CONSORCIO CALDAS 2021</v>
      </c>
      <c r="C216" s="57"/>
      <c r="D216" s="45" t="str">
        <f>VLOOKUP($A216,Cierre!$A:$E,3,FALSE)</f>
        <v>JUAN NIKOLAS SAAVEDRA SAAVEDRA</v>
      </c>
      <c r="E216" s="71"/>
      <c r="F216" s="56"/>
      <c r="G216" s="56"/>
      <c r="H216" s="62"/>
      <c r="I216" s="57"/>
      <c r="J216" s="56"/>
      <c r="K216" s="56"/>
      <c r="L216" s="53"/>
      <c r="M216" s="54">
        <v>1</v>
      </c>
      <c r="N216" s="57"/>
      <c r="O216" s="60"/>
      <c r="P216" s="56"/>
      <c r="Q216" s="56"/>
      <c r="R216" s="60"/>
      <c r="S216" s="56"/>
      <c r="T216" s="63"/>
      <c r="U216" s="64"/>
      <c r="V216" s="57"/>
      <c r="W216" s="60"/>
      <c r="X216" s="59"/>
      <c r="Y216" s="59"/>
      <c r="Z216" s="61"/>
      <c r="AA216" s="57"/>
      <c r="AB216" s="119"/>
      <c r="AC216" s="120"/>
      <c r="AD216" s="123"/>
      <c r="AE216" s="79"/>
      <c r="AF216" s="80"/>
      <c r="AG216" s="118"/>
      <c r="AH216" s="118"/>
      <c r="AI216" s="118"/>
      <c r="AJ216" s="118"/>
      <c r="AK216" s="118"/>
      <c r="AL216" s="118"/>
      <c r="AM216" s="118"/>
      <c r="AN216" s="118"/>
      <c r="AO216" s="118"/>
      <c r="AP216" s="81"/>
      <c r="AQ216" s="121"/>
      <c r="AR216" s="58"/>
    </row>
    <row r="217" spans="1:44" ht="39.950000000000003" customHeight="1">
      <c r="A217" s="47">
        <v>120</v>
      </c>
      <c r="B217" s="49" t="str">
        <f>VLOOKUP($A217,Cierre!$A:$E,2,FALSE)</f>
        <v>Disser Ingeniería S.A.S</v>
      </c>
      <c r="C217" s="57"/>
      <c r="D217" s="45" t="str">
        <f>VLOOKUP($A217,Cierre!$A:$E,3,FALSE)</f>
        <v>Andrés Emilio Nova García</v>
      </c>
      <c r="E217" s="71"/>
      <c r="F217" s="56"/>
      <c r="G217" s="56"/>
      <c r="H217" s="62"/>
      <c r="I217" s="57"/>
      <c r="J217" s="56"/>
      <c r="K217" s="56"/>
      <c r="L217" s="53"/>
      <c r="M217" s="54">
        <v>1</v>
      </c>
      <c r="N217" s="57"/>
      <c r="O217" s="60"/>
      <c r="P217" s="56"/>
      <c r="Q217" s="56"/>
      <c r="R217" s="60"/>
      <c r="S217" s="56"/>
      <c r="T217" s="63"/>
      <c r="U217" s="64"/>
      <c r="V217" s="57"/>
      <c r="W217" s="60"/>
      <c r="X217" s="59"/>
      <c r="Y217" s="59"/>
      <c r="Z217" s="61"/>
      <c r="AA217" s="57"/>
      <c r="AB217" s="119"/>
      <c r="AC217" s="120"/>
      <c r="AD217" s="123"/>
      <c r="AE217" s="79"/>
      <c r="AF217" s="80"/>
      <c r="AG217" s="118"/>
      <c r="AH217" s="118"/>
      <c r="AI217" s="118"/>
      <c r="AJ217" s="118"/>
      <c r="AK217" s="118"/>
      <c r="AL217" s="118"/>
      <c r="AM217" s="118"/>
      <c r="AN217" s="118"/>
      <c r="AO217" s="118"/>
      <c r="AP217" s="81"/>
      <c r="AQ217" s="121"/>
      <c r="AR217" s="58"/>
    </row>
    <row r="218" spans="1:44" ht="19.5" customHeight="1">
      <c r="A218" s="271">
        <v>121</v>
      </c>
      <c r="B218" s="273" t="str">
        <f>VLOOKUP($A218,Cierre!$A:$E,2,FALSE)</f>
        <v>CONSORCIO VIAS DE CALDAS</v>
      </c>
      <c r="C218" s="275"/>
      <c r="D218" s="277" t="str">
        <f>VLOOKUP($A218,Cierre!$A:$E,3,FALSE)</f>
        <v>HAROLD EBERTO MUÑOZ MUÑOZ</v>
      </c>
      <c r="E218" s="279"/>
      <c r="F218" s="281"/>
      <c r="G218" s="281"/>
      <c r="H218" s="283"/>
      <c r="I218" s="275"/>
      <c r="J218" s="281"/>
      <c r="K218" s="281"/>
      <c r="L218" s="53" t="s">
        <v>664</v>
      </c>
      <c r="M218" s="54">
        <v>0.75</v>
      </c>
      <c r="N218" s="57"/>
      <c r="O218" s="60"/>
      <c r="P218" s="56"/>
      <c r="Q218" s="56"/>
      <c r="R218" s="60"/>
      <c r="S218" s="56"/>
      <c r="T218" s="63"/>
      <c r="U218" s="64"/>
      <c r="V218" s="57"/>
      <c r="W218" s="60"/>
      <c r="X218" s="59"/>
      <c r="Y218" s="59"/>
      <c r="Z218" s="61"/>
      <c r="AA218" s="275"/>
      <c r="AB218" s="285"/>
      <c r="AC218" s="287"/>
      <c r="AD218" s="288"/>
      <c r="AE218" s="290"/>
      <c r="AF218" s="80"/>
      <c r="AG218" s="118"/>
      <c r="AH218" s="118"/>
      <c r="AI218" s="118"/>
      <c r="AJ218" s="118"/>
      <c r="AK218" s="279"/>
      <c r="AL218" s="118"/>
      <c r="AM218" s="118"/>
      <c r="AN218" s="118"/>
      <c r="AO218" s="118"/>
      <c r="AP218" s="81"/>
      <c r="AQ218" s="267"/>
      <c r="AR218" s="269"/>
    </row>
    <row r="219" spans="1:44" ht="20.100000000000001" customHeight="1">
      <c r="A219" s="272"/>
      <c r="B219" s="274"/>
      <c r="C219" s="276"/>
      <c r="D219" s="278"/>
      <c r="E219" s="280"/>
      <c r="F219" s="282"/>
      <c r="G219" s="282"/>
      <c r="H219" s="284"/>
      <c r="I219" s="276"/>
      <c r="J219" s="282"/>
      <c r="K219" s="282"/>
      <c r="L219" s="53" t="s">
        <v>665</v>
      </c>
      <c r="M219" s="54">
        <v>0.25</v>
      </c>
      <c r="N219" s="57"/>
      <c r="O219" s="60"/>
      <c r="P219" s="56"/>
      <c r="Q219" s="56"/>
      <c r="R219" s="60"/>
      <c r="S219" s="56"/>
      <c r="T219" s="63"/>
      <c r="U219" s="64"/>
      <c r="V219" s="57"/>
      <c r="W219" s="60"/>
      <c r="X219" s="59"/>
      <c r="Y219" s="59"/>
      <c r="Z219" s="61"/>
      <c r="AA219" s="276"/>
      <c r="AB219" s="286"/>
      <c r="AC219" s="286"/>
      <c r="AD219" s="289"/>
      <c r="AE219" s="291"/>
      <c r="AF219" s="80"/>
      <c r="AG219" s="118"/>
      <c r="AH219" s="118"/>
      <c r="AI219" s="118"/>
      <c r="AJ219" s="118"/>
      <c r="AK219" s="280"/>
      <c r="AL219" s="118"/>
      <c r="AM219" s="118"/>
      <c r="AN219" s="118"/>
      <c r="AO219" s="118"/>
      <c r="AP219" s="81"/>
      <c r="AQ219" s="268"/>
      <c r="AR219" s="270"/>
    </row>
    <row r="220" spans="1:44" ht="19.5" customHeight="1">
      <c r="A220" s="271">
        <v>122</v>
      </c>
      <c r="B220" s="273" t="str">
        <f>VLOOKUP($A220,Cierre!$A:$E,2,FALSE)</f>
        <v>CONSTRUCTORA PAIS SAS</v>
      </c>
      <c r="C220" s="275"/>
      <c r="D220" s="277" t="str">
        <f>VLOOKUP($A220,Cierre!$A:$E,3,FALSE)</f>
        <v>JUAN CARLOS VELASQUEZ FORERO</v>
      </c>
      <c r="E220" s="279"/>
      <c r="F220" s="281"/>
      <c r="G220" s="281"/>
      <c r="H220" s="283"/>
      <c r="I220" s="275"/>
      <c r="J220" s="281"/>
      <c r="K220" s="281"/>
      <c r="L220" s="53" t="s">
        <v>137</v>
      </c>
      <c r="M220" s="54">
        <v>0.5</v>
      </c>
      <c r="N220" s="57"/>
      <c r="O220" s="60"/>
      <c r="P220" s="56"/>
      <c r="Q220" s="56"/>
      <c r="R220" s="60"/>
      <c r="S220" s="56"/>
      <c r="T220" s="63"/>
      <c r="U220" s="64"/>
      <c r="V220" s="57"/>
      <c r="W220" s="60"/>
      <c r="X220" s="59"/>
      <c r="Y220" s="59"/>
      <c r="Z220" s="61"/>
      <c r="AA220" s="275"/>
      <c r="AB220" s="285"/>
      <c r="AC220" s="287"/>
      <c r="AD220" s="288"/>
      <c r="AE220" s="290"/>
      <c r="AF220" s="80"/>
      <c r="AG220" s="118"/>
      <c r="AH220" s="118"/>
      <c r="AI220" s="118"/>
      <c r="AJ220" s="118"/>
      <c r="AK220" s="279"/>
      <c r="AL220" s="118"/>
      <c r="AM220" s="118"/>
      <c r="AN220" s="118"/>
      <c r="AO220" s="118"/>
      <c r="AP220" s="81"/>
      <c r="AQ220" s="267"/>
      <c r="AR220" s="269"/>
    </row>
    <row r="221" spans="1:44" ht="20.100000000000001" customHeight="1">
      <c r="A221" s="272"/>
      <c r="B221" s="274"/>
      <c r="C221" s="276"/>
      <c r="D221" s="278"/>
      <c r="E221" s="280"/>
      <c r="F221" s="282"/>
      <c r="G221" s="282"/>
      <c r="H221" s="284"/>
      <c r="I221" s="276"/>
      <c r="J221" s="282"/>
      <c r="K221" s="282"/>
      <c r="L221" s="53" t="s">
        <v>138</v>
      </c>
      <c r="M221" s="54">
        <v>0.5</v>
      </c>
      <c r="N221" s="57"/>
      <c r="O221" s="60"/>
      <c r="P221" s="56"/>
      <c r="Q221" s="56"/>
      <c r="R221" s="60"/>
      <c r="S221" s="56"/>
      <c r="T221" s="63"/>
      <c r="U221" s="64"/>
      <c r="V221" s="57"/>
      <c r="W221" s="60"/>
      <c r="X221" s="59"/>
      <c r="Y221" s="59"/>
      <c r="Z221" s="61"/>
      <c r="AA221" s="276"/>
      <c r="AB221" s="286"/>
      <c r="AC221" s="286"/>
      <c r="AD221" s="289"/>
      <c r="AE221" s="291"/>
      <c r="AF221" s="80"/>
      <c r="AG221" s="118"/>
      <c r="AH221" s="118"/>
      <c r="AI221" s="118"/>
      <c r="AJ221" s="118"/>
      <c r="AK221" s="280"/>
      <c r="AL221" s="118"/>
      <c r="AM221" s="118"/>
      <c r="AN221" s="118"/>
      <c r="AO221" s="118"/>
      <c r="AP221" s="81"/>
      <c r="AQ221" s="268"/>
      <c r="AR221" s="270"/>
    </row>
    <row r="222" spans="1:44" ht="19.5" customHeight="1">
      <c r="A222" s="271">
        <v>123</v>
      </c>
      <c r="B222" s="273" t="str">
        <f>VLOOKUP($A222,Cierre!$A:$E,2,FALSE)</f>
        <v xml:space="preserve"> CONSORCIO CLARA AURORA</v>
      </c>
      <c r="C222" s="275"/>
      <c r="D222" s="277" t="str">
        <f>VLOOKUP($A222,Cierre!$A:$E,3,FALSE)</f>
        <v>ANDREA CAROLINA TIGREROS SANCHEZ</v>
      </c>
      <c r="E222" s="279"/>
      <c r="F222" s="281"/>
      <c r="G222" s="281"/>
      <c r="H222" s="283"/>
      <c r="I222" s="275"/>
      <c r="J222" s="281"/>
      <c r="K222" s="281"/>
      <c r="L222" s="53" t="s">
        <v>666</v>
      </c>
      <c r="M222" s="54">
        <v>0.4</v>
      </c>
      <c r="N222" s="57"/>
      <c r="O222" s="60"/>
      <c r="P222" s="56"/>
      <c r="Q222" s="56"/>
      <c r="R222" s="60"/>
      <c r="S222" s="56"/>
      <c r="T222" s="63"/>
      <c r="U222" s="64"/>
      <c r="V222" s="57"/>
      <c r="W222" s="60"/>
      <c r="X222" s="59"/>
      <c r="Y222" s="59"/>
      <c r="Z222" s="61"/>
      <c r="AA222" s="275"/>
      <c r="AB222" s="285"/>
      <c r="AC222" s="287"/>
      <c r="AD222" s="288"/>
      <c r="AE222" s="290"/>
      <c r="AF222" s="80"/>
      <c r="AG222" s="118"/>
      <c r="AH222" s="118"/>
      <c r="AI222" s="118"/>
      <c r="AJ222" s="118"/>
      <c r="AK222" s="279"/>
      <c r="AL222" s="118"/>
      <c r="AM222" s="118"/>
      <c r="AN222" s="118"/>
      <c r="AO222" s="118"/>
      <c r="AP222" s="81"/>
      <c r="AQ222" s="267"/>
      <c r="AR222" s="269"/>
    </row>
    <row r="223" spans="1:44" ht="20.100000000000001" customHeight="1">
      <c r="A223" s="294"/>
      <c r="B223" s="295"/>
      <c r="C223" s="296"/>
      <c r="D223" s="297"/>
      <c r="E223" s="298"/>
      <c r="F223" s="299"/>
      <c r="G223" s="299"/>
      <c r="H223" s="300"/>
      <c r="I223" s="296"/>
      <c r="J223" s="299"/>
      <c r="K223" s="299"/>
      <c r="L223" s="53" t="s">
        <v>667</v>
      </c>
      <c r="M223" s="54">
        <v>0.4</v>
      </c>
      <c r="N223" s="57"/>
      <c r="O223" s="60"/>
      <c r="P223" s="56"/>
      <c r="Q223" s="56"/>
      <c r="R223" s="60"/>
      <c r="S223" s="56"/>
      <c r="T223" s="63"/>
      <c r="U223" s="64"/>
      <c r="V223" s="57"/>
      <c r="W223" s="60"/>
      <c r="X223" s="59"/>
      <c r="Y223" s="59"/>
      <c r="Z223" s="61"/>
      <c r="AA223" s="296"/>
      <c r="AB223" s="301"/>
      <c r="AC223" s="301"/>
      <c r="AD223" s="302"/>
      <c r="AE223" s="303"/>
      <c r="AF223" s="80"/>
      <c r="AG223" s="118"/>
      <c r="AH223" s="118"/>
      <c r="AI223" s="118"/>
      <c r="AJ223" s="118"/>
      <c r="AK223" s="298"/>
      <c r="AL223" s="118"/>
      <c r="AM223" s="118"/>
      <c r="AN223" s="118"/>
      <c r="AO223" s="118"/>
      <c r="AP223" s="81"/>
      <c r="AQ223" s="292"/>
      <c r="AR223" s="293"/>
    </row>
    <row r="224" spans="1:44" ht="20.100000000000001" customHeight="1">
      <c r="A224" s="272"/>
      <c r="B224" s="274"/>
      <c r="C224" s="276"/>
      <c r="D224" s="278"/>
      <c r="E224" s="280"/>
      <c r="F224" s="282"/>
      <c r="G224" s="282"/>
      <c r="H224" s="284"/>
      <c r="I224" s="276"/>
      <c r="J224" s="282"/>
      <c r="K224" s="282"/>
      <c r="L224" s="53" t="s">
        <v>668</v>
      </c>
      <c r="M224" s="54">
        <v>0.2</v>
      </c>
      <c r="N224" s="57"/>
      <c r="O224" s="60"/>
      <c r="P224" s="56"/>
      <c r="Q224" s="56"/>
      <c r="R224" s="60"/>
      <c r="S224" s="56"/>
      <c r="T224" s="63"/>
      <c r="U224" s="64"/>
      <c r="V224" s="57"/>
      <c r="W224" s="60"/>
      <c r="X224" s="59"/>
      <c r="Y224" s="59"/>
      <c r="Z224" s="61"/>
      <c r="AA224" s="276"/>
      <c r="AB224" s="286"/>
      <c r="AC224" s="286"/>
      <c r="AD224" s="289"/>
      <c r="AE224" s="291"/>
      <c r="AF224" s="80"/>
      <c r="AG224" s="118"/>
      <c r="AH224" s="118"/>
      <c r="AI224" s="118"/>
      <c r="AJ224" s="118"/>
      <c r="AK224" s="280"/>
      <c r="AL224" s="118"/>
      <c r="AM224" s="118"/>
      <c r="AN224" s="118"/>
      <c r="AO224" s="118"/>
      <c r="AP224" s="81"/>
      <c r="AQ224" s="268"/>
      <c r="AR224" s="270"/>
    </row>
    <row r="225" spans="1:44" ht="39.950000000000003" customHeight="1">
      <c r="A225" s="47">
        <v>124</v>
      </c>
      <c r="B225" s="49" t="str">
        <f>VLOOKUP($A225,Cierre!$A:$E,2,FALSE)</f>
        <v>CONSORCIO VIALES BULEVAR</v>
      </c>
      <c r="C225" s="57"/>
      <c r="D225" s="45" t="str">
        <f>VLOOKUP($A225,Cierre!$A:$E,3,FALSE)</f>
        <v>YOVANI ALBINO BUITRAGO VASCO</v>
      </c>
      <c r="E225" s="71"/>
      <c r="F225" s="56"/>
      <c r="G225" s="56"/>
      <c r="H225" s="62"/>
      <c r="I225" s="57"/>
      <c r="J225" s="56"/>
      <c r="K225" s="56"/>
      <c r="L225" s="53"/>
      <c r="M225" s="54">
        <v>1</v>
      </c>
      <c r="N225" s="57"/>
      <c r="O225" s="60"/>
      <c r="P225" s="56"/>
      <c r="Q225" s="56"/>
      <c r="R225" s="60"/>
      <c r="S225" s="56"/>
      <c r="T225" s="63"/>
      <c r="U225" s="64"/>
      <c r="V225" s="57"/>
      <c r="W225" s="60"/>
      <c r="X225" s="59"/>
      <c r="Y225" s="59"/>
      <c r="Z225" s="61"/>
      <c r="AA225" s="57"/>
      <c r="AB225" s="119"/>
      <c r="AC225" s="120"/>
      <c r="AD225" s="123"/>
      <c r="AE225" s="79"/>
      <c r="AF225" s="80"/>
      <c r="AG225" s="118"/>
      <c r="AH225" s="118"/>
      <c r="AI225" s="118"/>
      <c r="AJ225" s="118"/>
      <c r="AK225" s="118"/>
      <c r="AL225" s="118"/>
      <c r="AM225" s="118"/>
      <c r="AN225" s="118"/>
      <c r="AO225" s="118"/>
      <c r="AP225" s="81"/>
      <c r="AQ225" s="121"/>
      <c r="AR225" s="58"/>
    </row>
    <row r="226" spans="1:44" ht="19.5" customHeight="1">
      <c r="A226" s="271">
        <v>125</v>
      </c>
      <c r="B226" s="273" t="str">
        <f>VLOOKUP($A226,Cierre!$A:$E,2,FALSE)</f>
        <v>CONSORCIO INGEOBRA</v>
      </c>
      <c r="C226" s="275"/>
      <c r="D226" s="277" t="str">
        <f>VLOOKUP($A226,Cierre!$A:$E,3,FALSE)</f>
        <v>Juan Carlos Ledesma Gutierrez</v>
      </c>
      <c r="E226" s="279"/>
      <c r="F226" s="281"/>
      <c r="G226" s="281"/>
      <c r="H226" s="283"/>
      <c r="I226" s="275"/>
      <c r="J226" s="281"/>
      <c r="K226" s="281"/>
      <c r="L226" s="53" t="s">
        <v>669</v>
      </c>
      <c r="M226" s="54">
        <v>0.5</v>
      </c>
      <c r="N226" s="57"/>
      <c r="O226" s="60"/>
      <c r="P226" s="56"/>
      <c r="Q226" s="56"/>
      <c r="R226" s="60"/>
      <c r="S226" s="56"/>
      <c r="T226" s="63"/>
      <c r="U226" s="64"/>
      <c r="V226" s="57"/>
      <c r="W226" s="60"/>
      <c r="X226" s="59"/>
      <c r="Y226" s="59"/>
      <c r="Z226" s="61"/>
      <c r="AA226" s="275"/>
      <c r="AB226" s="285"/>
      <c r="AC226" s="287"/>
      <c r="AD226" s="288"/>
      <c r="AE226" s="290"/>
      <c r="AF226" s="80"/>
      <c r="AG226" s="118"/>
      <c r="AH226" s="118"/>
      <c r="AI226" s="118"/>
      <c r="AJ226" s="118"/>
      <c r="AK226" s="279"/>
      <c r="AL226" s="118"/>
      <c r="AM226" s="118"/>
      <c r="AN226" s="118"/>
      <c r="AO226" s="118"/>
      <c r="AP226" s="81"/>
      <c r="AQ226" s="267"/>
      <c r="AR226" s="269"/>
    </row>
    <row r="227" spans="1:44" ht="20.100000000000001" customHeight="1">
      <c r="A227" s="272"/>
      <c r="B227" s="274"/>
      <c r="C227" s="276"/>
      <c r="D227" s="278"/>
      <c r="E227" s="280"/>
      <c r="F227" s="282"/>
      <c r="G227" s="282"/>
      <c r="H227" s="284"/>
      <c r="I227" s="276"/>
      <c r="J227" s="282"/>
      <c r="K227" s="282"/>
      <c r="L227" s="53" t="s">
        <v>670</v>
      </c>
      <c r="M227" s="54">
        <v>0.5</v>
      </c>
      <c r="N227" s="57"/>
      <c r="O227" s="60"/>
      <c r="P227" s="56"/>
      <c r="Q227" s="56"/>
      <c r="R227" s="60"/>
      <c r="S227" s="56"/>
      <c r="T227" s="63"/>
      <c r="U227" s="64"/>
      <c r="V227" s="57"/>
      <c r="W227" s="60"/>
      <c r="X227" s="59"/>
      <c r="Y227" s="59"/>
      <c r="Z227" s="61"/>
      <c r="AA227" s="276"/>
      <c r="AB227" s="286"/>
      <c r="AC227" s="286"/>
      <c r="AD227" s="289"/>
      <c r="AE227" s="291"/>
      <c r="AF227" s="80"/>
      <c r="AG227" s="118"/>
      <c r="AH227" s="118"/>
      <c r="AI227" s="118"/>
      <c r="AJ227" s="118"/>
      <c r="AK227" s="280"/>
      <c r="AL227" s="118"/>
      <c r="AM227" s="118"/>
      <c r="AN227" s="118"/>
      <c r="AO227" s="118"/>
      <c r="AP227" s="81"/>
      <c r="AQ227" s="268"/>
      <c r="AR227" s="270"/>
    </row>
    <row r="228" spans="1:44" ht="39.950000000000003" customHeight="1">
      <c r="A228" s="47">
        <v>126</v>
      </c>
      <c r="B228" s="49" t="str">
        <f>VLOOKUP($A228,Cierre!$A:$E,2,FALSE)</f>
        <v>CONSORCIO VIAS MANIZALES 2021</v>
      </c>
      <c r="C228" s="57"/>
      <c r="D228" s="45" t="str">
        <f>VLOOKUP($A228,Cierre!$A:$E,3,FALSE)</f>
        <v>ISDUAR HUMBERTO PAEZ RAMOS</v>
      </c>
      <c r="E228" s="71"/>
      <c r="F228" s="56"/>
      <c r="G228" s="56"/>
      <c r="H228" s="62"/>
      <c r="I228" s="57"/>
      <c r="J228" s="56"/>
      <c r="K228" s="56"/>
      <c r="L228" s="53"/>
      <c r="M228" s="54">
        <v>1</v>
      </c>
      <c r="N228" s="57"/>
      <c r="O228" s="60"/>
      <c r="P228" s="56"/>
      <c r="Q228" s="56"/>
      <c r="R228" s="60"/>
      <c r="S228" s="56"/>
      <c r="T228" s="63"/>
      <c r="U228" s="64"/>
      <c r="V228" s="57"/>
      <c r="W228" s="60"/>
      <c r="X228" s="59"/>
      <c r="Y228" s="59"/>
      <c r="Z228" s="61"/>
      <c r="AA228" s="57"/>
      <c r="AB228" s="119"/>
      <c r="AC228" s="120"/>
      <c r="AD228" s="123"/>
      <c r="AE228" s="79"/>
      <c r="AF228" s="80"/>
      <c r="AG228" s="118"/>
      <c r="AH228" s="118"/>
      <c r="AI228" s="118"/>
      <c r="AJ228" s="118"/>
      <c r="AK228" s="118"/>
      <c r="AL228" s="118"/>
      <c r="AM228" s="118"/>
      <c r="AN228" s="118"/>
      <c r="AO228" s="118"/>
      <c r="AP228" s="81"/>
      <c r="AQ228" s="121"/>
      <c r="AR228" s="58"/>
    </row>
    <row r="229" spans="1:44" ht="19.5" customHeight="1">
      <c r="A229" s="271">
        <v>127</v>
      </c>
      <c r="B229" s="273" t="str">
        <f>VLOOKUP($A229,Cierre!$A:$E,2,FALSE)</f>
        <v xml:space="preserve">CONSORCIO ESPACIOS ENEA AC </v>
      </c>
      <c r="C229" s="275"/>
      <c r="D229" s="277" t="str">
        <f>VLOOKUP($A229,Cierre!$A:$E,3,FALSE)</f>
        <v>CESAR LUIS GONZALEZ JIMENEZ</v>
      </c>
      <c r="E229" s="279"/>
      <c r="F229" s="281"/>
      <c r="G229" s="281"/>
      <c r="H229" s="283"/>
      <c r="I229" s="275"/>
      <c r="J229" s="281"/>
      <c r="K229" s="281"/>
      <c r="L229" s="53" t="s">
        <v>342</v>
      </c>
      <c r="M229" s="54">
        <v>0.5</v>
      </c>
      <c r="N229" s="57"/>
      <c r="O229" s="60"/>
      <c r="P229" s="56"/>
      <c r="Q229" s="56"/>
      <c r="R229" s="60"/>
      <c r="S229" s="56"/>
      <c r="T229" s="63"/>
      <c r="U229" s="64"/>
      <c r="V229" s="57"/>
      <c r="W229" s="60"/>
      <c r="X229" s="59"/>
      <c r="Y229" s="59"/>
      <c r="Z229" s="61"/>
      <c r="AA229" s="275"/>
      <c r="AB229" s="285"/>
      <c r="AC229" s="287"/>
      <c r="AD229" s="288"/>
      <c r="AE229" s="290"/>
      <c r="AF229" s="80"/>
      <c r="AG229" s="118"/>
      <c r="AH229" s="118"/>
      <c r="AI229" s="118"/>
      <c r="AJ229" s="118"/>
      <c r="AK229" s="279"/>
      <c r="AL229" s="118"/>
      <c r="AM229" s="118"/>
      <c r="AN229" s="118"/>
      <c r="AO229" s="118"/>
      <c r="AP229" s="81"/>
      <c r="AQ229" s="267"/>
      <c r="AR229" s="269"/>
    </row>
    <row r="230" spans="1:44" ht="20.100000000000001" customHeight="1">
      <c r="A230" s="272"/>
      <c r="B230" s="274"/>
      <c r="C230" s="276"/>
      <c r="D230" s="278"/>
      <c r="E230" s="280"/>
      <c r="F230" s="282"/>
      <c r="G230" s="282"/>
      <c r="H230" s="284"/>
      <c r="I230" s="276"/>
      <c r="J230" s="282"/>
      <c r="K230" s="282"/>
      <c r="L230" s="53" t="s">
        <v>671</v>
      </c>
      <c r="M230" s="54">
        <v>0.5</v>
      </c>
      <c r="N230" s="57"/>
      <c r="O230" s="60"/>
      <c r="P230" s="56"/>
      <c r="Q230" s="56"/>
      <c r="R230" s="60"/>
      <c r="S230" s="56"/>
      <c r="T230" s="63"/>
      <c r="U230" s="64"/>
      <c r="V230" s="57"/>
      <c r="W230" s="60"/>
      <c r="X230" s="59"/>
      <c r="Y230" s="59"/>
      <c r="Z230" s="61"/>
      <c r="AA230" s="276"/>
      <c r="AB230" s="286"/>
      <c r="AC230" s="286"/>
      <c r="AD230" s="289"/>
      <c r="AE230" s="291"/>
      <c r="AF230" s="80"/>
      <c r="AG230" s="118"/>
      <c r="AH230" s="118"/>
      <c r="AI230" s="118"/>
      <c r="AJ230" s="118"/>
      <c r="AK230" s="280"/>
      <c r="AL230" s="118"/>
      <c r="AM230" s="118"/>
      <c r="AN230" s="118"/>
      <c r="AO230" s="118"/>
      <c r="AP230" s="81"/>
      <c r="AQ230" s="268"/>
      <c r="AR230" s="270"/>
    </row>
    <row r="231" spans="1:44" ht="39.950000000000003" customHeight="1">
      <c r="A231" s="47">
        <v>128</v>
      </c>
      <c r="B231" s="49" t="str">
        <f>VLOOKUP($A231,Cierre!$A:$E,2,FALSE)</f>
        <v xml:space="preserve"> CONSORCIO ESPACIO PUBLICO 402</v>
      </c>
      <c r="C231" s="57"/>
      <c r="D231" s="45" t="str">
        <f>VLOOKUP($A231,Cierre!$A:$E,3,FALSE)</f>
        <v>Adriana Cristina González Cardona</v>
      </c>
      <c r="E231" s="71"/>
      <c r="F231" s="56"/>
      <c r="G231" s="56"/>
      <c r="H231" s="62"/>
      <c r="I231" s="57"/>
      <c r="J231" s="56"/>
      <c r="K231" s="56"/>
      <c r="L231" s="53"/>
      <c r="M231" s="54">
        <v>1</v>
      </c>
      <c r="N231" s="57"/>
      <c r="O231" s="60"/>
      <c r="P231" s="56"/>
      <c r="Q231" s="56"/>
      <c r="R231" s="60"/>
      <c r="S231" s="56"/>
      <c r="T231" s="63"/>
      <c r="U231" s="64"/>
      <c r="V231" s="57"/>
      <c r="W231" s="60"/>
      <c r="X231" s="59"/>
      <c r="Y231" s="59"/>
      <c r="Z231" s="61"/>
      <c r="AA231" s="57"/>
      <c r="AB231" s="119"/>
      <c r="AC231" s="120"/>
      <c r="AD231" s="123"/>
      <c r="AE231" s="79"/>
      <c r="AF231" s="80"/>
      <c r="AG231" s="118"/>
      <c r="AH231" s="118"/>
      <c r="AI231" s="118"/>
      <c r="AJ231" s="118"/>
      <c r="AK231" s="118"/>
      <c r="AL231" s="118"/>
      <c r="AM231" s="118"/>
      <c r="AN231" s="118"/>
      <c r="AO231" s="118"/>
      <c r="AP231" s="81"/>
      <c r="AQ231" s="121"/>
      <c r="AR231" s="58"/>
    </row>
    <row r="232" spans="1:44" ht="39.950000000000003" customHeight="1">
      <c r="A232" s="47">
        <v>129</v>
      </c>
      <c r="B232" s="49" t="str">
        <f>VLOOKUP($A232,Cierre!$A:$E,2,FALSE)</f>
        <v>CONSORCIO HH1</v>
      </c>
      <c r="C232" s="57"/>
      <c r="D232" s="45" t="str">
        <f>VLOOKUP($A232,Cierre!$A:$E,3,FALSE)</f>
        <v>HENRY ACERO ROMERO</v>
      </c>
      <c r="E232" s="71"/>
      <c r="F232" s="56"/>
      <c r="G232" s="56"/>
      <c r="H232" s="62"/>
      <c r="I232" s="57"/>
      <c r="J232" s="56"/>
      <c r="K232" s="56"/>
      <c r="L232" s="53"/>
      <c r="M232" s="54">
        <v>1</v>
      </c>
      <c r="N232" s="57"/>
      <c r="O232" s="60"/>
      <c r="P232" s="56"/>
      <c r="Q232" s="56"/>
      <c r="R232" s="60"/>
      <c r="S232" s="56"/>
      <c r="T232" s="63"/>
      <c r="U232" s="64"/>
      <c r="V232" s="57"/>
      <c r="W232" s="60"/>
      <c r="X232" s="59"/>
      <c r="Y232" s="59"/>
      <c r="Z232" s="61"/>
      <c r="AA232" s="57"/>
      <c r="AB232" s="119"/>
      <c r="AC232" s="120"/>
      <c r="AD232" s="123"/>
      <c r="AE232" s="79"/>
      <c r="AF232" s="80"/>
      <c r="AG232" s="118"/>
      <c r="AH232" s="118"/>
      <c r="AI232" s="118"/>
      <c r="AJ232" s="118"/>
      <c r="AK232" s="118"/>
      <c r="AL232" s="118"/>
      <c r="AM232" s="118"/>
      <c r="AN232" s="118"/>
      <c r="AO232" s="118"/>
      <c r="AP232" s="81"/>
      <c r="AQ232" s="121"/>
      <c r="AR232" s="58"/>
    </row>
    <row r="233" spans="1:44" ht="19.5" customHeight="1">
      <c r="A233" s="271">
        <v>130</v>
      </c>
      <c r="B233" s="273" t="str">
        <f>VLOOKUP($A233,Cierre!$A:$E,2,FALSE)</f>
        <v>CONSORCIO IG VIAL</v>
      </c>
      <c r="C233" s="275"/>
      <c r="D233" s="277" t="str">
        <f>VLOOKUP($A233,Cierre!$A:$E,3,FALSE)</f>
        <v>Alexander Patiño Torres</v>
      </c>
      <c r="E233" s="279"/>
      <c r="F233" s="281"/>
      <c r="G233" s="281"/>
      <c r="H233" s="283"/>
      <c r="I233" s="275"/>
      <c r="J233" s="281"/>
      <c r="K233" s="281"/>
      <c r="L233" s="53" t="s">
        <v>672</v>
      </c>
      <c r="M233" s="54">
        <v>0.99</v>
      </c>
      <c r="N233" s="57"/>
      <c r="O233" s="60"/>
      <c r="P233" s="56"/>
      <c r="Q233" s="56"/>
      <c r="R233" s="60"/>
      <c r="S233" s="56"/>
      <c r="T233" s="63"/>
      <c r="U233" s="64"/>
      <c r="V233" s="57"/>
      <c r="W233" s="60"/>
      <c r="X233" s="59"/>
      <c r="Y233" s="59"/>
      <c r="Z233" s="61"/>
      <c r="AA233" s="275"/>
      <c r="AB233" s="285"/>
      <c r="AC233" s="287"/>
      <c r="AD233" s="288"/>
      <c r="AE233" s="290"/>
      <c r="AF233" s="80"/>
      <c r="AG233" s="118"/>
      <c r="AH233" s="118"/>
      <c r="AI233" s="118"/>
      <c r="AJ233" s="118"/>
      <c r="AK233" s="279"/>
      <c r="AL233" s="118"/>
      <c r="AM233" s="118"/>
      <c r="AN233" s="118"/>
      <c r="AO233" s="118"/>
      <c r="AP233" s="81"/>
      <c r="AQ233" s="267"/>
      <c r="AR233" s="269"/>
    </row>
    <row r="234" spans="1:44" ht="20.100000000000001" customHeight="1">
      <c r="A234" s="272"/>
      <c r="B234" s="274"/>
      <c r="C234" s="276"/>
      <c r="D234" s="278"/>
      <c r="E234" s="280"/>
      <c r="F234" s="282"/>
      <c r="G234" s="282"/>
      <c r="H234" s="284"/>
      <c r="I234" s="276"/>
      <c r="J234" s="282"/>
      <c r="K234" s="282"/>
      <c r="L234" s="53" t="s">
        <v>673</v>
      </c>
      <c r="M234" s="54">
        <v>0.01</v>
      </c>
      <c r="N234" s="57"/>
      <c r="O234" s="60"/>
      <c r="P234" s="56"/>
      <c r="Q234" s="56"/>
      <c r="R234" s="60"/>
      <c r="S234" s="56"/>
      <c r="T234" s="63"/>
      <c r="U234" s="64"/>
      <c r="V234" s="57"/>
      <c r="W234" s="60"/>
      <c r="X234" s="59"/>
      <c r="Y234" s="59"/>
      <c r="Z234" s="61"/>
      <c r="AA234" s="276"/>
      <c r="AB234" s="286"/>
      <c r="AC234" s="286"/>
      <c r="AD234" s="289"/>
      <c r="AE234" s="291"/>
      <c r="AF234" s="80"/>
      <c r="AG234" s="118"/>
      <c r="AH234" s="118"/>
      <c r="AI234" s="118"/>
      <c r="AJ234" s="118"/>
      <c r="AK234" s="280"/>
      <c r="AL234" s="118"/>
      <c r="AM234" s="118"/>
      <c r="AN234" s="118"/>
      <c r="AO234" s="118"/>
      <c r="AP234" s="81"/>
      <c r="AQ234" s="268"/>
      <c r="AR234" s="270"/>
    </row>
    <row r="235" spans="1:44" ht="39.950000000000003" customHeight="1">
      <c r="A235" s="47">
        <v>131</v>
      </c>
      <c r="B235" s="49" t="str">
        <f>VLOOKUP($A235,Cierre!$A:$E,2,FALSE)</f>
        <v>HUGO ALBERTO ARIAS DUQUE</v>
      </c>
      <c r="C235" s="57"/>
      <c r="D235" s="45">
        <f>VLOOKUP($A235,Cierre!$A:$E,3,FALSE)</f>
        <v>0</v>
      </c>
      <c r="E235" s="71"/>
      <c r="F235" s="56"/>
      <c r="G235" s="56"/>
      <c r="H235" s="62"/>
      <c r="I235" s="57"/>
      <c r="J235" s="56"/>
      <c r="K235" s="56"/>
      <c r="L235" s="53"/>
      <c r="M235" s="54">
        <v>1</v>
      </c>
      <c r="N235" s="57"/>
      <c r="O235" s="60"/>
      <c r="P235" s="56"/>
      <c r="Q235" s="56"/>
      <c r="R235" s="60"/>
      <c r="S235" s="56"/>
      <c r="T235" s="63"/>
      <c r="U235" s="64"/>
      <c r="V235" s="57"/>
      <c r="W235" s="60"/>
      <c r="X235" s="59"/>
      <c r="Y235" s="59"/>
      <c r="Z235" s="61"/>
      <c r="AA235" s="57"/>
      <c r="AB235" s="119"/>
      <c r="AC235" s="120"/>
      <c r="AD235" s="123"/>
      <c r="AE235" s="79"/>
      <c r="AF235" s="80"/>
      <c r="AG235" s="118"/>
      <c r="AH235" s="118"/>
      <c r="AI235" s="118"/>
      <c r="AJ235" s="118"/>
      <c r="AK235" s="118"/>
      <c r="AL235" s="118"/>
      <c r="AM235" s="118"/>
      <c r="AN235" s="118"/>
      <c r="AO235" s="118"/>
      <c r="AP235" s="81"/>
      <c r="AQ235" s="121"/>
      <c r="AR235" s="58"/>
    </row>
    <row r="236" spans="1:44" ht="19.5" customHeight="1">
      <c r="A236" s="271">
        <v>132</v>
      </c>
      <c r="B236" s="273" t="str">
        <f>VLOOKUP($A236,Cierre!$A:$E,2,FALSE)</f>
        <v>CONSORCIO CONSTRUCTURA CUCUTA S.A</v>
      </c>
      <c r="C236" s="275"/>
      <c r="D236" s="277" t="str">
        <f>VLOOKUP($A236,Cierre!$A:$E,3,FALSE)</f>
        <v>GERMAN ALBERTO BERBESI BARROSO</v>
      </c>
      <c r="E236" s="279"/>
      <c r="F236" s="281"/>
      <c r="G236" s="281"/>
      <c r="H236" s="283"/>
      <c r="I236" s="275"/>
      <c r="J236" s="281"/>
      <c r="K236" s="281"/>
      <c r="L236" s="53" t="s">
        <v>674</v>
      </c>
      <c r="M236" s="54">
        <v>0.75</v>
      </c>
      <c r="N236" s="57"/>
      <c r="O236" s="60"/>
      <c r="P236" s="56"/>
      <c r="Q236" s="56"/>
      <c r="R236" s="60"/>
      <c r="S236" s="56"/>
      <c r="T236" s="63"/>
      <c r="U236" s="64"/>
      <c r="V236" s="57"/>
      <c r="W236" s="60"/>
      <c r="X236" s="59"/>
      <c r="Y236" s="59"/>
      <c r="Z236" s="61"/>
      <c r="AA236" s="275"/>
      <c r="AB236" s="285"/>
      <c r="AC236" s="287"/>
      <c r="AD236" s="288"/>
      <c r="AE236" s="290"/>
      <c r="AF236" s="80"/>
      <c r="AG236" s="118"/>
      <c r="AH236" s="118"/>
      <c r="AI236" s="118"/>
      <c r="AJ236" s="118"/>
      <c r="AK236" s="279"/>
      <c r="AL236" s="118"/>
      <c r="AM236" s="118"/>
      <c r="AN236" s="118"/>
      <c r="AO236" s="118"/>
      <c r="AP236" s="81"/>
      <c r="AQ236" s="267"/>
      <c r="AR236" s="269"/>
    </row>
    <row r="237" spans="1:44" ht="20.100000000000001" customHeight="1">
      <c r="A237" s="272"/>
      <c r="B237" s="274"/>
      <c r="C237" s="276"/>
      <c r="D237" s="278"/>
      <c r="E237" s="280"/>
      <c r="F237" s="282"/>
      <c r="G237" s="282"/>
      <c r="H237" s="284"/>
      <c r="I237" s="276"/>
      <c r="J237" s="282"/>
      <c r="K237" s="282"/>
      <c r="L237" s="53" t="s">
        <v>675</v>
      </c>
      <c r="M237" s="54">
        <v>0.25</v>
      </c>
      <c r="N237" s="57"/>
      <c r="O237" s="60"/>
      <c r="P237" s="56"/>
      <c r="Q237" s="56"/>
      <c r="R237" s="60"/>
      <c r="S237" s="56"/>
      <c r="T237" s="63"/>
      <c r="U237" s="64"/>
      <c r="V237" s="57"/>
      <c r="W237" s="60"/>
      <c r="X237" s="59"/>
      <c r="Y237" s="59"/>
      <c r="Z237" s="61"/>
      <c r="AA237" s="276"/>
      <c r="AB237" s="286"/>
      <c r="AC237" s="286"/>
      <c r="AD237" s="289"/>
      <c r="AE237" s="291"/>
      <c r="AF237" s="80"/>
      <c r="AG237" s="118"/>
      <c r="AH237" s="118"/>
      <c r="AI237" s="118"/>
      <c r="AJ237" s="118"/>
      <c r="AK237" s="280"/>
      <c r="AL237" s="118"/>
      <c r="AM237" s="118"/>
      <c r="AN237" s="118"/>
      <c r="AO237" s="118"/>
      <c r="AP237" s="81"/>
      <c r="AQ237" s="268"/>
      <c r="AR237" s="270"/>
    </row>
    <row r="238" spans="1:44" ht="39.950000000000003" customHeight="1">
      <c r="A238" s="47">
        <v>133</v>
      </c>
      <c r="B238" s="49" t="str">
        <f>VLOOKUP($A238,Cierre!$A:$E,2,FALSE)</f>
        <v>CONSORCIO ENEA</v>
      </c>
      <c r="C238" s="57"/>
      <c r="D238" s="45" t="str">
        <f>VLOOKUP($A238,Cierre!$A:$E,3,FALSE)</f>
        <v>JENNIFER LLANO MORALES</v>
      </c>
      <c r="E238" s="71"/>
      <c r="F238" s="56"/>
      <c r="G238" s="56"/>
      <c r="H238" s="62"/>
      <c r="I238" s="57"/>
      <c r="J238" s="56"/>
      <c r="K238" s="56"/>
      <c r="L238" s="53"/>
      <c r="M238" s="54">
        <v>1</v>
      </c>
      <c r="N238" s="57"/>
      <c r="O238" s="60"/>
      <c r="P238" s="56"/>
      <c r="Q238" s="56"/>
      <c r="R238" s="60"/>
      <c r="S238" s="56"/>
      <c r="T238" s="63"/>
      <c r="U238" s="64"/>
      <c r="V238" s="57"/>
      <c r="W238" s="60"/>
      <c r="X238" s="59"/>
      <c r="Y238" s="59"/>
      <c r="Z238" s="61"/>
      <c r="AA238" s="57"/>
      <c r="AB238" s="119"/>
      <c r="AC238" s="120"/>
      <c r="AD238" s="123"/>
      <c r="AE238" s="79"/>
      <c r="AF238" s="80"/>
      <c r="AG238" s="118"/>
      <c r="AH238" s="118"/>
      <c r="AI238" s="118"/>
      <c r="AJ238" s="118"/>
      <c r="AK238" s="118"/>
      <c r="AL238" s="118"/>
      <c r="AM238" s="118"/>
      <c r="AN238" s="118"/>
      <c r="AO238" s="118"/>
      <c r="AP238" s="81"/>
      <c r="AQ238" s="121"/>
      <c r="AR238" s="58"/>
    </row>
    <row r="239" spans="1:44" ht="39.950000000000003" customHeight="1">
      <c r="A239" s="47">
        <v>134</v>
      </c>
      <c r="B239" s="49" t="str">
        <f>VLOOKUP($A239,Cierre!$A:$E,2,FALSE)</f>
        <v>FRANCISCO JAVIER VINASCO VERGARA</v>
      </c>
      <c r="C239" s="57"/>
      <c r="D239" s="45">
        <f>VLOOKUP($A239,Cierre!$A:$E,3,FALSE)</f>
        <v>0</v>
      </c>
      <c r="E239" s="71"/>
      <c r="F239" s="56"/>
      <c r="G239" s="56"/>
      <c r="H239" s="62"/>
      <c r="I239" s="57"/>
      <c r="J239" s="56"/>
      <c r="K239" s="56"/>
      <c r="L239" s="53"/>
      <c r="M239" s="54">
        <v>1</v>
      </c>
      <c r="N239" s="57"/>
      <c r="O239" s="60"/>
      <c r="P239" s="56"/>
      <c r="Q239" s="56"/>
      <c r="R239" s="60"/>
      <c r="S239" s="56"/>
      <c r="T239" s="63"/>
      <c r="U239" s="64"/>
      <c r="V239" s="57"/>
      <c r="W239" s="60"/>
      <c r="X239" s="59"/>
      <c r="Y239" s="59"/>
      <c r="Z239" s="61"/>
      <c r="AA239" s="57"/>
      <c r="AB239" s="119"/>
      <c r="AC239" s="120"/>
      <c r="AD239" s="123"/>
      <c r="AE239" s="79"/>
      <c r="AF239" s="80"/>
      <c r="AG239" s="118"/>
      <c r="AH239" s="118"/>
      <c r="AI239" s="118"/>
      <c r="AJ239" s="118"/>
      <c r="AK239" s="118"/>
      <c r="AL239" s="118"/>
      <c r="AM239" s="118"/>
      <c r="AN239" s="118"/>
      <c r="AO239" s="118"/>
      <c r="AP239" s="81"/>
      <c r="AQ239" s="121"/>
      <c r="AR239" s="58"/>
    </row>
    <row r="240" spans="1:44" ht="19.5" customHeight="1">
      <c r="A240" s="271">
        <v>135</v>
      </c>
      <c r="B240" s="273" t="str">
        <f>VLOOKUP($A240,Cierre!$A:$E,2,FALSE)</f>
        <v>CONSORCIO CALDAS 2021</v>
      </c>
      <c r="C240" s="275"/>
      <c r="D240" s="277" t="str">
        <f>VLOOKUP($A240,Cierre!$A:$E,3,FALSE)</f>
        <v>ANDRES HERNAN QUINCHANEGUA PINEDA</v>
      </c>
      <c r="E240" s="279"/>
      <c r="F240" s="281"/>
      <c r="G240" s="281"/>
      <c r="H240" s="283"/>
      <c r="I240" s="275"/>
      <c r="J240" s="281"/>
      <c r="K240" s="281"/>
      <c r="L240" s="53" t="s">
        <v>676</v>
      </c>
      <c r="M240" s="54">
        <v>0.95</v>
      </c>
      <c r="N240" s="57"/>
      <c r="O240" s="60"/>
      <c r="P240" s="56"/>
      <c r="Q240" s="56"/>
      <c r="R240" s="60"/>
      <c r="S240" s="56"/>
      <c r="T240" s="63"/>
      <c r="U240" s="64"/>
      <c r="V240" s="57"/>
      <c r="W240" s="60"/>
      <c r="X240" s="59"/>
      <c r="Y240" s="59"/>
      <c r="Z240" s="61"/>
      <c r="AA240" s="275"/>
      <c r="AB240" s="285"/>
      <c r="AC240" s="287"/>
      <c r="AD240" s="288"/>
      <c r="AE240" s="290"/>
      <c r="AF240" s="80"/>
      <c r="AG240" s="118"/>
      <c r="AH240" s="118"/>
      <c r="AI240" s="118"/>
      <c r="AJ240" s="118"/>
      <c r="AK240" s="279"/>
      <c r="AL240" s="118"/>
      <c r="AM240" s="118"/>
      <c r="AN240" s="118"/>
      <c r="AO240" s="118"/>
      <c r="AP240" s="81"/>
      <c r="AQ240" s="267"/>
      <c r="AR240" s="269"/>
    </row>
    <row r="241" spans="1:44" ht="20.100000000000001" customHeight="1">
      <c r="A241" s="272"/>
      <c r="B241" s="274"/>
      <c r="C241" s="276"/>
      <c r="D241" s="278"/>
      <c r="E241" s="280"/>
      <c r="F241" s="282"/>
      <c r="G241" s="282"/>
      <c r="H241" s="284"/>
      <c r="I241" s="276"/>
      <c r="J241" s="282"/>
      <c r="K241" s="282"/>
      <c r="L241" s="53" t="s">
        <v>677</v>
      </c>
      <c r="M241" s="54">
        <v>0.05</v>
      </c>
      <c r="N241" s="57"/>
      <c r="O241" s="60"/>
      <c r="P241" s="56"/>
      <c r="Q241" s="56"/>
      <c r="R241" s="60"/>
      <c r="S241" s="56"/>
      <c r="T241" s="63"/>
      <c r="U241" s="64"/>
      <c r="V241" s="57"/>
      <c r="W241" s="60"/>
      <c r="X241" s="59"/>
      <c r="Y241" s="59"/>
      <c r="Z241" s="61"/>
      <c r="AA241" s="276"/>
      <c r="AB241" s="286"/>
      <c r="AC241" s="286"/>
      <c r="AD241" s="289"/>
      <c r="AE241" s="291"/>
      <c r="AF241" s="80"/>
      <c r="AG241" s="118"/>
      <c r="AH241" s="118"/>
      <c r="AI241" s="118"/>
      <c r="AJ241" s="118"/>
      <c r="AK241" s="280"/>
      <c r="AL241" s="118"/>
      <c r="AM241" s="118"/>
      <c r="AN241" s="118"/>
      <c r="AO241" s="118"/>
      <c r="AP241" s="81"/>
      <c r="AQ241" s="268"/>
      <c r="AR241" s="270"/>
    </row>
    <row r="242" spans="1:44" ht="39.950000000000003" customHeight="1">
      <c r="A242" s="47">
        <v>136</v>
      </c>
      <c r="B242" s="49" t="str">
        <f>VLOOKUP($A242,Cierre!$A:$E,2,FALSE)</f>
        <v xml:space="preserve">OL INGENIERÍA DE CONSTRUCCIÓN S.A.S </v>
      </c>
      <c r="C242" s="57"/>
      <c r="D242" s="45" t="str">
        <f>VLOOKUP($A242,Cierre!$A:$E,3,FALSE)</f>
        <v>SERGIO ANDRÉS PALACIO VELÁSQUEZ</v>
      </c>
      <c r="E242" s="71"/>
      <c r="F242" s="56"/>
      <c r="G242" s="56"/>
      <c r="H242" s="62"/>
      <c r="I242" s="57"/>
      <c r="J242" s="56"/>
      <c r="K242" s="56"/>
      <c r="L242" s="53"/>
      <c r="M242" s="54">
        <v>1</v>
      </c>
      <c r="N242" s="57"/>
      <c r="O242" s="60"/>
      <c r="P242" s="56"/>
      <c r="Q242" s="56"/>
      <c r="R242" s="60"/>
      <c r="S242" s="56"/>
      <c r="T242" s="63"/>
      <c r="U242" s="64"/>
      <c r="V242" s="57"/>
      <c r="W242" s="60"/>
      <c r="X242" s="59"/>
      <c r="Y242" s="59"/>
      <c r="Z242" s="61"/>
      <c r="AA242" s="57"/>
      <c r="AB242" s="119"/>
      <c r="AC242" s="120"/>
      <c r="AD242" s="123"/>
      <c r="AE242" s="79"/>
      <c r="AF242" s="80"/>
      <c r="AG242" s="118"/>
      <c r="AH242" s="118"/>
      <c r="AI242" s="118"/>
      <c r="AJ242" s="118"/>
      <c r="AK242" s="118"/>
      <c r="AL242" s="118"/>
      <c r="AM242" s="118"/>
      <c r="AN242" s="118"/>
      <c r="AO242" s="118"/>
      <c r="AP242" s="81"/>
      <c r="AQ242" s="121"/>
      <c r="AR242" s="58"/>
    </row>
    <row r="243" spans="1:44" ht="19.5" customHeight="1">
      <c r="A243" s="271">
        <v>137</v>
      </c>
      <c r="B243" s="273" t="str">
        <f>VLOOKUP($A243,Cierre!$A:$E,2,FALSE)</f>
        <v>CONSORCIO ZUME ALCALDIA</v>
      </c>
      <c r="C243" s="275"/>
      <c r="D243" s="277">
        <f>VLOOKUP($A243,Cierre!$A:$E,3,FALSE)</f>
        <v>0</v>
      </c>
      <c r="E243" s="279"/>
      <c r="F243" s="281"/>
      <c r="G243" s="281"/>
      <c r="H243" s="283"/>
      <c r="I243" s="275"/>
      <c r="J243" s="281"/>
      <c r="K243" s="281"/>
      <c r="L243" s="53" t="s">
        <v>422</v>
      </c>
      <c r="M243" s="54">
        <v>0.3</v>
      </c>
      <c r="N243" s="57"/>
      <c r="O243" s="60"/>
      <c r="P243" s="56"/>
      <c r="Q243" s="56"/>
      <c r="R243" s="60"/>
      <c r="S243" s="56"/>
      <c r="T243" s="63"/>
      <c r="U243" s="64"/>
      <c r="V243" s="57"/>
      <c r="W243" s="60"/>
      <c r="X243" s="59"/>
      <c r="Y243" s="59"/>
      <c r="Z243" s="61"/>
      <c r="AA243" s="275"/>
      <c r="AB243" s="285"/>
      <c r="AC243" s="287"/>
      <c r="AD243" s="288"/>
      <c r="AE243" s="290"/>
      <c r="AF243" s="80"/>
      <c r="AG243" s="118"/>
      <c r="AH243" s="118"/>
      <c r="AI243" s="118"/>
      <c r="AJ243" s="118"/>
      <c r="AK243" s="279"/>
      <c r="AL243" s="118"/>
      <c r="AM243" s="118"/>
      <c r="AN243" s="118"/>
      <c r="AO243" s="118"/>
      <c r="AP243" s="81"/>
      <c r="AQ243" s="267"/>
      <c r="AR243" s="269"/>
    </row>
    <row r="244" spans="1:44" ht="20.100000000000001" customHeight="1">
      <c r="A244" s="294"/>
      <c r="B244" s="295"/>
      <c r="C244" s="296"/>
      <c r="D244" s="297"/>
      <c r="E244" s="298"/>
      <c r="F244" s="299"/>
      <c r="G244" s="299"/>
      <c r="H244" s="300"/>
      <c r="I244" s="296"/>
      <c r="J244" s="299"/>
      <c r="K244" s="299"/>
      <c r="L244" s="53" t="s">
        <v>423</v>
      </c>
      <c r="M244" s="54">
        <v>0.5</v>
      </c>
      <c r="N244" s="57"/>
      <c r="O244" s="60"/>
      <c r="P244" s="56"/>
      <c r="Q244" s="56"/>
      <c r="R244" s="60"/>
      <c r="S244" s="56"/>
      <c r="T244" s="63"/>
      <c r="U244" s="64"/>
      <c r="V244" s="57"/>
      <c r="W244" s="60"/>
      <c r="X244" s="59"/>
      <c r="Y244" s="59"/>
      <c r="Z244" s="61"/>
      <c r="AA244" s="296"/>
      <c r="AB244" s="301"/>
      <c r="AC244" s="301"/>
      <c r="AD244" s="302"/>
      <c r="AE244" s="303"/>
      <c r="AF244" s="80"/>
      <c r="AG244" s="118"/>
      <c r="AH244" s="118"/>
      <c r="AI244" s="118"/>
      <c r="AJ244" s="118"/>
      <c r="AK244" s="298"/>
      <c r="AL244" s="118"/>
      <c r="AM244" s="118"/>
      <c r="AN244" s="118"/>
      <c r="AO244" s="118"/>
      <c r="AP244" s="81"/>
      <c r="AQ244" s="292"/>
      <c r="AR244" s="293"/>
    </row>
    <row r="245" spans="1:44" ht="20.100000000000001" customHeight="1">
      <c r="A245" s="272"/>
      <c r="B245" s="274"/>
      <c r="C245" s="276"/>
      <c r="D245" s="278"/>
      <c r="E245" s="280"/>
      <c r="F245" s="282"/>
      <c r="G245" s="282"/>
      <c r="H245" s="284"/>
      <c r="I245" s="276"/>
      <c r="J245" s="282"/>
      <c r="K245" s="282"/>
      <c r="L245" s="53" t="s">
        <v>678</v>
      </c>
      <c r="M245" s="54">
        <v>0.2</v>
      </c>
      <c r="N245" s="57"/>
      <c r="O245" s="60"/>
      <c r="P245" s="56"/>
      <c r="Q245" s="56"/>
      <c r="R245" s="60"/>
      <c r="S245" s="56"/>
      <c r="T245" s="63"/>
      <c r="U245" s="64"/>
      <c r="V245" s="57"/>
      <c r="W245" s="60"/>
      <c r="X245" s="59"/>
      <c r="Y245" s="59"/>
      <c r="Z245" s="61"/>
      <c r="AA245" s="276"/>
      <c r="AB245" s="286"/>
      <c r="AC245" s="286"/>
      <c r="AD245" s="289"/>
      <c r="AE245" s="291"/>
      <c r="AF245" s="80"/>
      <c r="AG245" s="118"/>
      <c r="AH245" s="118"/>
      <c r="AI245" s="118"/>
      <c r="AJ245" s="118"/>
      <c r="AK245" s="280"/>
      <c r="AL245" s="118"/>
      <c r="AM245" s="118"/>
      <c r="AN245" s="118"/>
      <c r="AO245" s="118"/>
      <c r="AP245" s="81"/>
      <c r="AQ245" s="268"/>
      <c r="AR245" s="270"/>
    </row>
    <row r="246" spans="1:44" ht="39.950000000000003" customHeight="1">
      <c r="A246" s="47">
        <v>138</v>
      </c>
      <c r="B246" s="49" t="str">
        <f>VLOOKUP($A246,Cierre!$A:$E,2,FALSE)</f>
        <v>CONSORCIO CONSTRUCCIONES 2021</v>
      </c>
      <c r="C246" s="57"/>
      <c r="D246" s="45" t="str">
        <f>VLOOKUP($A246,Cierre!$A:$E,3,FALSE)</f>
        <v>José Rodrigo Melo Peña</v>
      </c>
      <c r="E246" s="71"/>
      <c r="F246" s="56"/>
      <c r="G246" s="56"/>
      <c r="H246" s="62"/>
      <c r="I246" s="57"/>
      <c r="J246" s="56"/>
      <c r="K246" s="56"/>
      <c r="L246" s="53"/>
      <c r="M246" s="54">
        <v>1</v>
      </c>
      <c r="N246" s="57"/>
      <c r="O246" s="60"/>
      <c r="P246" s="56"/>
      <c r="Q246" s="56"/>
      <c r="R246" s="60"/>
      <c r="S246" s="56"/>
      <c r="T246" s="63"/>
      <c r="U246" s="64"/>
      <c r="V246" s="57"/>
      <c r="W246" s="60"/>
      <c r="X246" s="59"/>
      <c r="Y246" s="59"/>
      <c r="Z246" s="61"/>
      <c r="AA246" s="57"/>
      <c r="AB246" s="119"/>
      <c r="AC246" s="120"/>
      <c r="AD246" s="123"/>
      <c r="AE246" s="79"/>
      <c r="AF246" s="80"/>
      <c r="AG246" s="118"/>
      <c r="AH246" s="118"/>
      <c r="AI246" s="118"/>
      <c r="AJ246" s="118"/>
      <c r="AK246" s="118"/>
      <c r="AL246" s="118"/>
      <c r="AM246" s="118"/>
      <c r="AN246" s="118"/>
      <c r="AO246" s="118"/>
      <c r="AP246" s="81"/>
      <c r="AQ246" s="121"/>
      <c r="AR246" s="58"/>
    </row>
    <row r="247" spans="1:44" ht="39.950000000000003" customHeight="1">
      <c r="A247" s="47">
        <v>139</v>
      </c>
      <c r="B247" s="49" t="str">
        <f>VLOOKUP($A247,Cierre!$A:$E,2,FALSE)</f>
        <v>CONSORCIO URBANO R&amp;R</v>
      </c>
      <c r="C247" s="57"/>
      <c r="D247" s="45" t="str">
        <f>VLOOKUP($A247,Cierre!$A:$E,3,FALSE)</f>
        <v>MAURICIO GARCIA RENDON</v>
      </c>
      <c r="E247" s="71"/>
      <c r="F247" s="56"/>
      <c r="G247" s="56"/>
      <c r="H247" s="62"/>
      <c r="I247" s="57"/>
      <c r="J247" s="56"/>
      <c r="K247" s="56"/>
      <c r="L247" s="53"/>
      <c r="M247" s="54">
        <v>1</v>
      </c>
      <c r="N247" s="57"/>
      <c r="O247" s="60"/>
      <c r="P247" s="56"/>
      <c r="Q247" s="56"/>
      <c r="R247" s="60"/>
      <c r="S247" s="56"/>
      <c r="T247" s="63"/>
      <c r="U247" s="64"/>
      <c r="V247" s="57"/>
      <c r="W247" s="60"/>
      <c r="X247" s="59"/>
      <c r="Y247" s="59"/>
      <c r="Z247" s="61"/>
      <c r="AA247" s="57"/>
      <c r="AB247" s="119"/>
      <c r="AC247" s="120"/>
      <c r="AD247" s="123"/>
      <c r="AE247" s="79"/>
      <c r="AF247" s="80"/>
      <c r="AG247" s="118"/>
      <c r="AH247" s="118"/>
      <c r="AI247" s="118"/>
      <c r="AJ247" s="118"/>
      <c r="AK247" s="118"/>
      <c r="AL247" s="118"/>
      <c r="AM247" s="118"/>
      <c r="AN247" s="118"/>
      <c r="AO247" s="118"/>
      <c r="AP247" s="81"/>
      <c r="AQ247" s="121"/>
      <c r="AR247" s="58"/>
    </row>
    <row r="248" spans="1:44" ht="19.5" customHeight="1">
      <c r="A248" s="271">
        <v>140</v>
      </c>
      <c r="B248" s="273" t="str">
        <f>VLOOKUP($A248,Cierre!$A:$E,2,FALSE)</f>
        <v>ISAIAS VARGAS GONZALEZ</v>
      </c>
      <c r="C248" s="275"/>
      <c r="D248" s="277">
        <f>VLOOKUP($A248,Cierre!$A:$E,3,FALSE)</f>
        <v>0</v>
      </c>
      <c r="E248" s="279"/>
      <c r="F248" s="281"/>
      <c r="G248" s="281"/>
      <c r="H248" s="283"/>
      <c r="I248" s="275"/>
      <c r="J248" s="281"/>
      <c r="K248" s="281"/>
      <c r="L248" s="53" t="s">
        <v>679</v>
      </c>
      <c r="M248" s="54">
        <v>0.4</v>
      </c>
      <c r="N248" s="57"/>
      <c r="O248" s="60"/>
      <c r="P248" s="56"/>
      <c r="Q248" s="56"/>
      <c r="R248" s="60"/>
      <c r="S248" s="56"/>
      <c r="T248" s="63"/>
      <c r="U248" s="64"/>
      <c r="V248" s="57"/>
      <c r="W248" s="60"/>
      <c r="X248" s="59"/>
      <c r="Y248" s="59"/>
      <c r="Z248" s="61"/>
      <c r="AA248" s="275"/>
      <c r="AB248" s="285"/>
      <c r="AC248" s="287"/>
      <c r="AD248" s="288"/>
      <c r="AE248" s="290"/>
      <c r="AF248" s="80"/>
      <c r="AG248" s="118"/>
      <c r="AH248" s="118"/>
      <c r="AI248" s="118"/>
      <c r="AJ248" s="118"/>
      <c r="AK248" s="279"/>
      <c r="AL248" s="118"/>
      <c r="AM248" s="118"/>
      <c r="AN248" s="118"/>
      <c r="AO248" s="118"/>
      <c r="AP248" s="81"/>
      <c r="AQ248" s="267"/>
      <c r="AR248" s="269"/>
    </row>
    <row r="249" spans="1:44" ht="20.100000000000001" customHeight="1">
      <c r="A249" s="294"/>
      <c r="B249" s="295"/>
      <c r="C249" s="296"/>
      <c r="D249" s="297"/>
      <c r="E249" s="298"/>
      <c r="F249" s="299"/>
      <c r="G249" s="299"/>
      <c r="H249" s="300"/>
      <c r="I249" s="296"/>
      <c r="J249" s="299"/>
      <c r="K249" s="299"/>
      <c r="L249" s="53" t="s">
        <v>680</v>
      </c>
      <c r="M249" s="54">
        <v>0.3</v>
      </c>
      <c r="N249" s="57"/>
      <c r="O249" s="60"/>
      <c r="P249" s="56"/>
      <c r="Q249" s="56"/>
      <c r="R249" s="60"/>
      <c r="S249" s="56"/>
      <c r="T249" s="63"/>
      <c r="U249" s="64"/>
      <c r="V249" s="57"/>
      <c r="W249" s="60"/>
      <c r="X249" s="59"/>
      <c r="Y249" s="59"/>
      <c r="Z249" s="61"/>
      <c r="AA249" s="296"/>
      <c r="AB249" s="301"/>
      <c r="AC249" s="301"/>
      <c r="AD249" s="302"/>
      <c r="AE249" s="303"/>
      <c r="AF249" s="80"/>
      <c r="AG249" s="118"/>
      <c r="AH249" s="118"/>
      <c r="AI249" s="118"/>
      <c r="AJ249" s="118"/>
      <c r="AK249" s="298"/>
      <c r="AL249" s="118"/>
      <c r="AM249" s="118"/>
      <c r="AN249" s="118"/>
      <c r="AO249" s="118"/>
      <c r="AP249" s="81"/>
      <c r="AQ249" s="292"/>
      <c r="AR249" s="293"/>
    </row>
    <row r="250" spans="1:44" ht="20.100000000000001" customHeight="1">
      <c r="A250" s="272"/>
      <c r="B250" s="274"/>
      <c r="C250" s="276"/>
      <c r="D250" s="278"/>
      <c r="E250" s="280"/>
      <c r="F250" s="282"/>
      <c r="G250" s="282"/>
      <c r="H250" s="284"/>
      <c r="I250" s="276"/>
      <c r="J250" s="282"/>
      <c r="K250" s="282"/>
      <c r="L250" s="53" t="s">
        <v>681</v>
      </c>
      <c r="M250" s="54">
        <v>0.3</v>
      </c>
      <c r="N250" s="57"/>
      <c r="O250" s="60"/>
      <c r="P250" s="56"/>
      <c r="Q250" s="56"/>
      <c r="R250" s="60"/>
      <c r="S250" s="56"/>
      <c r="T250" s="63"/>
      <c r="U250" s="64"/>
      <c r="V250" s="57"/>
      <c r="W250" s="60"/>
      <c r="X250" s="59"/>
      <c r="Y250" s="59"/>
      <c r="Z250" s="61"/>
      <c r="AA250" s="276"/>
      <c r="AB250" s="286"/>
      <c r="AC250" s="286"/>
      <c r="AD250" s="289"/>
      <c r="AE250" s="291"/>
      <c r="AF250" s="80"/>
      <c r="AG250" s="118"/>
      <c r="AH250" s="118"/>
      <c r="AI250" s="118"/>
      <c r="AJ250" s="118"/>
      <c r="AK250" s="280"/>
      <c r="AL250" s="118"/>
      <c r="AM250" s="118"/>
      <c r="AN250" s="118"/>
      <c r="AO250" s="118"/>
      <c r="AP250" s="81"/>
      <c r="AQ250" s="268"/>
      <c r="AR250" s="270"/>
    </row>
    <row r="251" spans="1:44" ht="39.950000000000003" customHeight="1">
      <c r="A251" s="47">
        <v>141</v>
      </c>
      <c r="B251" s="49" t="str">
        <f>VLOOKUP($A251,Cierre!$A:$E,2,FALSE)</f>
        <v>RIBAYCO SAS</v>
      </c>
      <c r="C251" s="57"/>
      <c r="D251" s="45" t="str">
        <f>VLOOKUP($A251,Cierre!$A:$E,3,FALSE)</f>
        <v>RICARDO BAEZ GARCIA</v>
      </c>
      <c r="E251" s="71"/>
      <c r="F251" s="56"/>
      <c r="G251" s="56"/>
      <c r="H251" s="62"/>
      <c r="I251" s="57"/>
      <c r="J251" s="56"/>
      <c r="K251" s="56"/>
      <c r="L251" s="53"/>
      <c r="M251" s="54">
        <v>1</v>
      </c>
      <c r="N251" s="57"/>
      <c r="O251" s="60"/>
      <c r="P251" s="56"/>
      <c r="Q251" s="56"/>
      <c r="R251" s="60"/>
      <c r="S251" s="56"/>
      <c r="T251" s="63"/>
      <c r="U251" s="64"/>
      <c r="V251" s="57"/>
      <c r="W251" s="60"/>
      <c r="X251" s="59"/>
      <c r="Y251" s="59"/>
      <c r="Z251" s="61"/>
      <c r="AA251" s="57"/>
      <c r="AB251" s="119"/>
      <c r="AC251" s="120"/>
      <c r="AD251" s="123"/>
      <c r="AE251" s="79"/>
      <c r="AF251" s="80"/>
      <c r="AG251" s="118"/>
      <c r="AH251" s="118"/>
      <c r="AI251" s="118"/>
      <c r="AJ251" s="118"/>
      <c r="AK251" s="118"/>
      <c r="AL251" s="118"/>
      <c r="AM251" s="118"/>
      <c r="AN251" s="118"/>
      <c r="AO251" s="118"/>
      <c r="AP251" s="81"/>
      <c r="AQ251" s="121"/>
      <c r="AR251" s="58"/>
    </row>
    <row r="252" spans="1:44" ht="39.950000000000003" customHeight="1">
      <c r="A252" s="47">
        <v>142</v>
      </c>
      <c r="B252" s="49" t="str">
        <f>VLOOKUP($A252,Cierre!$A:$E,2,FALSE)</f>
        <v>CONSORCIO CUMANDAY 2021</v>
      </c>
      <c r="C252" s="57"/>
      <c r="D252" s="45" t="str">
        <f>VLOOKUP($A252,Cierre!$A:$E,3,FALSE)</f>
        <v>YURI MILENA LLANOS VALDES</v>
      </c>
      <c r="E252" s="71"/>
      <c r="F252" s="56"/>
      <c r="G252" s="56"/>
      <c r="H252" s="62"/>
      <c r="I252" s="57"/>
      <c r="J252" s="56"/>
      <c r="K252" s="56"/>
      <c r="L252" s="53"/>
      <c r="M252" s="54">
        <v>1</v>
      </c>
      <c r="N252" s="57"/>
      <c r="O252" s="60"/>
      <c r="P252" s="56"/>
      <c r="Q252" s="56"/>
      <c r="R252" s="60"/>
      <c r="S252" s="56"/>
      <c r="T252" s="63"/>
      <c r="U252" s="64"/>
      <c r="V252" s="57"/>
      <c r="W252" s="60"/>
      <c r="X252" s="59"/>
      <c r="Y252" s="59"/>
      <c r="Z252" s="61"/>
      <c r="AA252" s="57"/>
      <c r="AB252" s="119"/>
      <c r="AC252" s="120"/>
      <c r="AD252" s="123"/>
      <c r="AE252" s="79"/>
      <c r="AF252" s="80"/>
      <c r="AG252" s="118"/>
      <c r="AH252" s="118"/>
      <c r="AI252" s="118"/>
      <c r="AJ252" s="118"/>
      <c r="AK252" s="118"/>
      <c r="AL252" s="118"/>
      <c r="AM252" s="118"/>
      <c r="AN252" s="118"/>
      <c r="AO252" s="118"/>
      <c r="AP252" s="81"/>
      <c r="AQ252" s="121"/>
      <c r="AR252" s="58"/>
    </row>
    <row r="253" spans="1:44" ht="39.950000000000003" customHeight="1">
      <c r="A253" s="47">
        <v>143</v>
      </c>
      <c r="B253" s="49" t="str">
        <f>VLOOKUP($A253,Cierre!$A:$E,2,FALSE)</f>
        <v>CONSORCIO CRISTO</v>
      </c>
      <c r="C253" s="57"/>
      <c r="D253" s="45">
        <f>VLOOKUP($A253,Cierre!$A:$E,3,FALSE)</f>
        <v>0</v>
      </c>
      <c r="E253" s="71"/>
      <c r="F253" s="56"/>
      <c r="G253" s="56"/>
      <c r="H253" s="62"/>
      <c r="I253" s="57"/>
      <c r="J253" s="56"/>
      <c r="K253" s="56"/>
      <c r="L253" s="53"/>
      <c r="M253" s="54">
        <v>1</v>
      </c>
      <c r="N253" s="57"/>
      <c r="O253" s="60"/>
      <c r="P253" s="56"/>
      <c r="Q253" s="56"/>
      <c r="R253" s="60"/>
      <c r="S253" s="56"/>
      <c r="T253" s="63"/>
      <c r="U253" s="64"/>
      <c r="V253" s="57"/>
      <c r="W253" s="60"/>
      <c r="X253" s="59"/>
      <c r="Y253" s="59"/>
      <c r="Z253" s="61"/>
      <c r="AA253" s="57"/>
      <c r="AB253" s="119"/>
      <c r="AC253" s="120"/>
      <c r="AD253" s="123"/>
      <c r="AE253" s="79"/>
      <c r="AF253" s="80"/>
      <c r="AG253" s="118"/>
      <c r="AH253" s="118"/>
      <c r="AI253" s="118"/>
      <c r="AJ253" s="118"/>
      <c r="AK253" s="118"/>
      <c r="AL253" s="118"/>
      <c r="AM253" s="118"/>
      <c r="AN253" s="118"/>
      <c r="AO253" s="118"/>
      <c r="AP253" s="81"/>
      <c r="AQ253" s="121"/>
      <c r="AR253" s="58"/>
    </row>
    <row r="254" spans="1:44" ht="19.5" customHeight="1">
      <c r="A254" s="271">
        <v>144</v>
      </c>
      <c r="B254" s="273" t="str">
        <f>VLOOKUP($A254,Cierre!$A:$E,2,FALSE)</f>
        <v>OBRACOL SAS CONSTRUCTORA</v>
      </c>
      <c r="C254" s="275"/>
      <c r="D254" s="277" t="str">
        <f>VLOOKUP($A254,Cierre!$A:$E,3,FALSE)</f>
        <v>PEDRO ALDEMAR MORENO LOMBANA</v>
      </c>
      <c r="E254" s="279"/>
      <c r="F254" s="281"/>
      <c r="G254" s="281"/>
      <c r="H254" s="283"/>
      <c r="I254" s="275"/>
      <c r="J254" s="281"/>
      <c r="K254" s="281"/>
      <c r="L254" s="53" t="s">
        <v>682</v>
      </c>
      <c r="M254" s="54">
        <v>0.5</v>
      </c>
      <c r="N254" s="57"/>
      <c r="O254" s="60"/>
      <c r="P254" s="56"/>
      <c r="Q254" s="56"/>
      <c r="R254" s="60"/>
      <c r="S254" s="56"/>
      <c r="T254" s="63"/>
      <c r="U254" s="64"/>
      <c r="V254" s="57"/>
      <c r="W254" s="60"/>
      <c r="X254" s="59"/>
      <c r="Y254" s="59"/>
      <c r="Z254" s="61"/>
      <c r="AA254" s="275"/>
      <c r="AB254" s="285"/>
      <c r="AC254" s="287"/>
      <c r="AD254" s="288"/>
      <c r="AE254" s="290"/>
      <c r="AF254" s="80"/>
      <c r="AG254" s="118"/>
      <c r="AH254" s="118"/>
      <c r="AI254" s="118"/>
      <c r="AJ254" s="118"/>
      <c r="AK254" s="279"/>
      <c r="AL254" s="118"/>
      <c r="AM254" s="118"/>
      <c r="AN254" s="118"/>
      <c r="AO254" s="118"/>
      <c r="AP254" s="81"/>
      <c r="AQ254" s="267"/>
      <c r="AR254" s="269"/>
    </row>
    <row r="255" spans="1:44" ht="20.100000000000001" customHeight="1">
      <c r="A255" s="272"/>
      <c r="B255" s="274"/>
      <c r="C255" s="276"/>
      <c r="D255" s="278"/>
      <c r="E255" s="280"/>
      <c r="F255" s="282"/>
      <c r="G255" s="282"/>
      <c r="H255" s="284"/>
      <c r="I255" s="276"/>
      <c r="J255" s="282"/>
      <c r="K255" s="282"/>
      <c r="L255" s="53" t="s">
        <v>683</v>
      </c>
      <c r="M255" s="54">
        <v>0.5</v>
      </c>
      <c r="N255" s="57"/>
      <c r="O255" s="60"/>
      <c r="P255" s="56"/>
      <c r="Q255" s="56"/>
      <c r="R255" s="60"/>
      <c r="S255" s="56"/>
      <c r="T255" s="63"/>
      <c r="U255" s="64"/>
      <c r="V255" s="57"/>
      <c r="W255" s="60"/>
      <c r="X255" s="59"/>
      <c r="Y255" s="59"/>
      <c r="Z255" s="61"/>
      <c r="AA255" s="276"/>
      <c r="AB255" s="286"/>
      <c r="AC255" s="286"/>
      <c r="AD255" s="289"/>
      <c r="AE255" s="291"/>
      <c r="AF255" s="80"/>
      <c r="AG255" s="118"/>
      <c r="AH255" s="118"/>
      <c r="AI255" s="118"/>
      <c r="AJ255" s="118"/>
      <c r="AK255" s="280"/>
      <c r="AL255" s="118"/>
      <c r="AM255" s="118"/>
      <c r="AN255" s="118"/>
      <c r="AO255" s="118"/>
      <c r="AP255" s="81"/>
      <c r="AQ255" s="268"/>
      <c r="AR255" s="270"/>
    </row>
    <row r="256" spans="1:44" ht="39.950000000000003" customHeight="1">
      <c r="A256" s="47">
        <v>145</v>
      </c>
      <c r="B256" s="49" t="str">
        <f>VLOOKUP($A256,Cierre!$A:$E,2,FALSE)</f>
        <v>CONSORCIO DIAR</v>
      </c>
      <c r="C256" s="57"/>
      <c r="D256" s="45">
        <f>VLOOKUP($A256,Cierre!$A:$E,3,FALSE)</f>
        <v>0</v>
      </c>
      <c r="E256" s="71"/>
      <c r="F256" s="56"/>
      <c r="G256" s="56"/>
      <c r="H256" s="62"/>
      <c r="I256" s="57"/>
      <c r="J256" s="56"/>
      <c r="K256" s="56"/>
      <c r="L256" s="53"/>
      <c r="M256" s="54">
        <v>1</v>
      </c>
      <c r="N256" s="57"/>
      <c r="O256" s="60"/>
      <c r="P256" s="56"/>
      <c r="Q256" s="56"/>
      <c r="R256" s="60"/>
      <c r="S256" s="56"/>
      <c r="T256" s="63"/>
      <c r="U256" s="64"/>
      <c r="V256" s="57"/>
      <c r="W256" s="60"/>
      <c r="X256" s="59"/>
      <c r="Y256" s="59"/>
      <c r="Z256" s="61"/>
      <c r="AA256" s="57"/>
      <c r="AB256" s="119"/>
      <c r="AC256" s="120"/>
      <c r="AD256" s="123"/>
      <c r="AE256" s="79"/>
      <c r="AF256" s="80"/>
      <c r="AG256" s="118"/>
      <c r="AH256" s="118"/>
      <c r="AI256" s="118"/>
      <c r="AJ256" s="118"/>
      <c r="AK256" s="118"/>
      <c r="AL256" s="118"/>
      <c r="AM256" s="118"/>
      <c r="AN256" s="118"/>
      <c r="AO256" s="118"/>
      <c r="AP256" s="81"/>
      <c r="AQ256" s="121"/>
      <c r="AR256" s="58"/>
    </row>
    <row r="257" spans="1:44" ht="19.5" customHeight="1">
      <c r="A257" s="271">
        <v>146</v>
      </c>
      <c r="B257" s="273" t="str">
        <f>VLOOKUP($A257,Cierre!$A:$E,2,FALSE)</f>
        <v>CARLOS ALBERTO CEBALLOS CIFUENTES</v>
      </c>
      <c r="C257" s="275"/>
      <c r="D257" s="277">
        <f>VLOOKUP($A257,Cierre!$A:$E,3,FALSE)</f>
        <v>0</v>
      </c>
      <c r="E257" s="279"/>
      <c r="F257" s="281"/>
      <c r="G257" s="281"/>
      <c r="H257" s="283"/>
      <c r="I257" s="275"/>
      <c r="J257" s="281"/>
      <c r="K257" s="281"/>
      <c r="L257" s="53" t="s">
        <v>684</v>
      </c>
      <c r="M257" s="54">
        <v>0.51</v>
      </c>
      <c r="N257" s="57"/>
      <c r="O257" s="60"/>
      <c r="P257" s="56"/>
      <c r="Q257" s="56"/>
      <c r="R257" s="60"/>
      <c r="S257" s="56"/>
      <c r="T257" s="63"/>
      <c r="U257" s="64"/>
      <c r="V257" s="57"/>
      <c r="W257" s="60"/>
      <c r="X257" s="59"/>
      <c r="Y257" s="59"/>
      <c r="Z257" s="61"/>
      <c r="AA257" s="275"/>
      <c r="AB257" s="285"/>
      <c r="AC257" s="287"/>
      <c r="AD257" s="288"/>
      <c r="AE257" s="290"/>
      <c r="AF257" s="80"/>
      <c r="AG257" s="118"/>
      <c r="AH257" s="118"/>
      <c r="AI257" s="118"/>
      <c r="AJ257" s="118"/>
      <c r="AK257" s="279"/>
      <c r="AL257" s="118"/>
      <c r="AM257" s="118"/>
      <c r="AN257" s="118"/>
      <c r="AO257" s="118"/>
      <c r="AP257" s="81"/>
      <c r="AQ257" s="267"/>
      <c r="AR257" s="269"/>
    </row>
    <row r="258" spans="1:44" ht="20.100000000000001" customHeight="1">
      <c r="A258" s="272"/>
      <c r="B258" s="274"/>
      <c r="C258" s="276"/>
      <c r="D258" s="278"/>
      <c r="E258" s="280"/>
      <c r="F258" s="282"/>
      <c r="G258" s="282"/>
      <c r="H258" s="284"/>
      <c r="I258" s="276"/>
      <c r="J258" s="282"/>
      <c r="K258" s="282"/>
      <c r="L258" s="53" t="s">
        <v>685</v>
      </c>
      <c r="M258" s="54">
        <v>0.49</v>
      </c>
      <c r="N258" s="57"/>
      <c r="O258" s="60"/>
      <c r="P258" s="56"/>
      <c r="Q258" s="56"/>
      <c r="R258" s="60"/>
      <c r="S258" s="56"/>
      <c r="T258" s="63"/>
      <c r="U258" s="64"/>
      <c r="V258" s="57"/>
      <c r="W258" s="60"/>
      <c r="X258" s="59"/>
      <c r="Y258" s="59"/>
      <c r="Z258" s="61"/>
      <c r="AA258" s="276"/>
      <c r="AB258" s="286"/>
      <c r="AC258" s="286"/>
      <c r="AD258" s="289"/>
      <c r="AE258" s="291"/>
      <c r="AF258" s="80"/>
      <c r="AG258" s="118"/>
      <c r="AH258" s="118"/>
      <c r="AI258" s="118"/>
      <c r="AJ258" s="118"/>
      <c r="AK258" s="280"/>
      <c r="AL258" s="118"/>
      <c r="AM258" s="118"/>
      <c r="AN258" s="118"/>
      <c r="AO258" s="118"/>
      <c r="AP258" s="81"/>
      <c r="AQ258" s="268"/>
      <c r="AR258" s="270"/>
    </row>
    <row r="259" spans="1:44" ht="39.950000000000003" customHeight="1">
      <c r="A259" s="47">
        <v>147</v>
      </c>
      <c r="B259" s="49" t="str">
        <f>VLOOKUP($A259,Cierre!$A:$E,2,FALSE)</f>
        <v>CARLOS ALBERTO MATEUS ZULUAGA</v>
      </c>
      <c r="C259" s="57"/>
      <c r="D259" s="45">
        <f>VLOOKUP($A259,Cierre!$A:$E,3,FALSE)</f>
        <v>0</v>
      </c>
      <c r="E259" s="71"/>
      <c r="F259" s="56"/>
      <c r="G259" s="56"/>
      <c r="H259" s="62"/>
      <c r="I259" s="57"/>
      <c r="J259" s="56"/>
      <c r="K259" s="56"/>
      <c r="L259" s="53"/>
      <c r="M259" s="54">
        <v>1</v>
      </c>
      <c r="N259" s="57"/>
      <c r="O259" s="60"/>
      <c r="P259" s="56"/>
      <c r="Q259" s="56"/>
      <c r="R259" s="60"/>
      <c r="S259" s="56"/>
      <c r="T259" s="63"/>
      <c r="U259" s="64"/>
      <c r="V259" s="57"/>
      <c r="W259" s="60"/>
      <c r="X259" s="59"/>
      <c r="Y259" s="59"/>
      <c r="Z259" s="61"/>
      <c r="AA259" s="57"/>
      <c r="AB259" s="119"/>
      <c r="AC259" s="120"/>
      <c r="AD259" s="123"/>
      <c r="AE259" s="79"/>
      <c r="AF259" s="80"/>
      <c r="AG259" s="118"/>
      <c r="AH259" s="118"/>
      <c r="AI259" s="118"/>
      <c r="AJ259" s="118"/>
      <c r="AK259" s="118"/>
      <c r="AL259" s="118"/>
      <c r="AM259" s="118"/>
      <c r="AN259" s="118"/>
      <c r="AO259" s="118"/>
      <c r="AP259" s="81"/>
      <c r="AQ259" s="121"/>
      <c r="AR259" s="58"/>
    </row>
    <row r="260" spans="1:44" ht="19.5" customHeight="1">
      <c r="A260" s="271">
        <v>148</v>
      </c>
      <c r="B260" s="273" t="str">
        <f>VLOOKUP($A260,Cierre!$A:$E,2,FALSE)</f>
        <v xml:space="preserve"> CONSORCIO GL 2021</v>
      </c>
      <c r="C260" s="275"/>
      <c r="D260" s="277" t="str">
        <f>VLOOKUP($A260,Cierre!$A:$E,3,FALSE)</f>
        <v>WENTZER MAURICIO LEON TORRES</v>
      </c>
      <c r="E260" s="279"/>
      <c r="F260" s="281"/>
      <c r="G260" s="281"/>
      <c r="H260" s="283"/>
      <c r="I260" s="275"/>
      <c r="J260" s="281"/>
      <c r="K260" s="281"/>
      <c r="L260" s="53" t="s">
        <v>686</v>
      </c>
      <c r="M260" s="54">
        <v>0.5</v>
      </c>
      <c r="N260" s="57"/>
      <c r="O260" s="60"/>
      <c r="P260" s="56"/>
      <c r="Q260" s="56"/>
      <c r="R260" s="60"/>
      <c r="S260" s="56"/>
      <c r="T260" s="63"/>
      <c r="U260" s="64"/>
      <c r="V260" s="57"/>
      <c r="W260" s="60"/>
      <c r="X260" s="59"/>
      <c r="Y260" s="59"/>
      <c r="Z260" s="61"/>
      <c r="AA260" s="275"/>
      <c r="AB260" s="285"/>
      <c r="AC260" s="287"/>
      <c r="AD260" s="288"/>
      <c r="AE260" s="290"/>
      <c r="AF260" s="80"/>
      <c r="AG260" s="118"/>
      <c r="AH260" s="118"/>
      <c r="AI260" s="118"/>
      <c r="AJ260" s="118"/>
      <c r="AK260" s="279"/>
      <c r="AL260" s="118"/>
      <c r="AM260" s="118"/>
      <c r="AN260" s="118"/>
      <c r="AO260" s="118"/>
      <c r="AP260" s="81"/>
      <c r="AQ260" s="267"/>
      <c r="AR260" s="269"/>
    </row>
    <row r="261" spans="1:44" ht="20.100000000000001" customHeight="1">
      <c r="A261" s="272"/>
      <c r="B261" s="274"/>
      <c r="C261" s="276"/>
      <c r="D261" s="278"/>
      <c r="E261" s="280"/>
      <c r="F261" s="282"/>
      <c r="G261" s="282"/>
      <c r="H261" s="284"/>
      <c r="I261" s="276"/>
      <c r="J261" s="282"/>
      <c r="K261" s="282"/>
      <c r="L261" s="53" t="s">
        <v>687</v>
      </c>
      <c r="M261" s="54">
        <v>0.5</v>
      </c>
      <c r="N261" s="57"/>
      <c r="O261" s="60"/>
      <c r="P261" s="56"/>
      <c r="Q261" s="56"/>
      <c r="R261" s="60"/>
      <c r="S261" s="56"/>
      <c r="T261" s="63"/>
      <c r="U261" s="64"/>
      <c r="V261" s="57"/>
      <c r="W261" s="60"/>
      <c r="X261" s="59"/>
      <c r="Y261" s="59"/>
      <c r="Z261" s="61"/>
      <c r="AA261" s="276"/>
      <c r="AB261" s="286"/>
      <c r="AC261" s="286"/>
      <c r="AD261" s="289"/>
      <c r="AE261" s="291"/>
      <c r="AF261" s="80"/>
      <c r="AG261" s="118"/>
      <c r="AH261" s="118"/>
      <c r="AI261" s="118"/>
      <c r="AJ261" s="118"/>
      <c r="AK261" s="280"/>
      <c r="AL261" s="118"/>
      <c r="AM261" s="118"/>
      <c r="AN261" s="118"/>
      <c r="AO261" s="118"/>
      <c r="AP261" s="81"/>
      <c r="AQ261" s="268"/>
      <c r="AR261" s="270"/>
    </row>
    <row r="262" spans="1:44" ht="19.5" customHeight="1">
      <c r="A262" s="271">
        <v>149</v>
      </c>
      <c r="B262" s="273" t="str">
        <f>VLOOKUP($A262,Cierre!$A:$E,2,FALSE)</f>
        <v>UNIÓN TEMPORAL MANIZALES BP</v>
      </c>
      <c r="C262" s="275"/>
      <c r="D262" s="277" t="str">
        <f>VLOOKUP($A262,Cierre!$A:$E,3,FALSE)</f>
        <v>OSCAR MAURICIO BUTRON GELVEZ</v>
      </c>
      <c r="E262" s="279"/>
      <c r="F262" s="281"/>
      <c r="G262" s="281"/>
      <c r="H262" s="283"/>
      <c r="I262" s="275"/>
      <c r="J262" s="281"/>
      <c r="K262" s="281"/>
      <c r="L262" s="53" t="s">
        <v>680</v>
      </c>
      <c r="M262" s="54">
        <v>0.5</v>
      </c>
      <c r="N262" s="57"/>
      <c r="O262" s="60"/>
      <c r="P262" s="56"/>
      <c r="Q262" s="56"/>
      <c r="R262" s="60"/>
      <c r="S262" s="56"/>
      <c r="T262" s="63"/>
      <c r="U262" s="64"/>
      <c r="V262" s="57"/>
      <c r="W262" s="60"/>
      <c r="X262" s="59"/>
      <c r="Y262" s="59"/>
      <c r="Z262" s="61"/>
      <c r="AA262" s="275"/>
      <c r="AB262" s="285"/>
      <c r="AC262" s="287"/>
      <c r="AD262" s="288"/>
      <c r="AE262" s="290"/>
      <c r="AF262" s="80"/>
      <c r="AG262" s="118"/>
      <c r="AH262" s="118"/>
      <c r="AI262" s="118"/>
      <c r="AJ262" s="118"/>
      <c r="AK262" s="279"/>
      <c r="AL262" s="118"/>
      <c r="AM262" s="118"/>
      <c r="AN262" s="118"/>
      <c r="AO262" s="118"/>
      <c r="AP262" s="81"/>
      <c r="AQ262" s="267"/>
      <c r="AR262" s="269"/>
    </row>
    <row r="263" spans="1:44" ht="20.100000000000001" customHeight="1">
      <c r="A263" s="272"/>
      <c r="B263" s="274"/>
      <c r="C263" s="276"/>
      <c r="D263" s="278"/>
      <c r="E263" s="280"/>
      <c r="F263" s="282"/>
      <c r="G263" s="282"/>
      <c r="H263" s="284"/>
      <c r="I263" s="276"/>
      <c r="J263" s="282"/>
      <c r="K263" s="282"/>
      <c r="L263" s="53" t="s">
        <v>681</v>
      </c>
      <c r="M263" s="54">
        <v>0.5</v>
      </c>
      <c r="N263" s="57"/>
      <c r="O263" s="60"/>
      <c r="P263" s="56"/>
      <c r="Q263" s="56"/>
      <c r="R263" s="60"/>
      <c r="S263" s="56"/>
      <c r="T263" s="63"/>
      <c r="U263" s="64"/>
      <c r="V263" s="57"/>
      <c r="W263" s="60"/>
      <c r="X263" s="59"/>
      <c r="Y263" s="59"/>
      <c r="Z263" s="61"/>
      <c r="AA263" s="276"/>
      <c r="AB263" s="286"/>
      <c r="AC263" s="286"/>
      <c r="AD263" s="289"/>
      <c r="AE263" s="291"/>
      <c r="AF263" s="80"/>
      <c r="AG263" s="118"/>
      <c r="AH263" s="118"/>
      <c r="AI263" s="118"/>
      <c r="AJ263" s="118"/>
      <c r="AK263" s="280"/>
      <c r="AL263" s="118"/>
      <c r="AM263" s="118"/>
      <c r="AN263" s="118"/>
      <c r="AO263" s="118"/>
      <c r="AP263" s="81"/>
      <c r="AQ263" s="268"/>
      <c r="AR263" s="270"/>
    </row>
    <row r="264" spans="1:44" ht="19.5" customHeight="1">
      <c r="A264" s="271">
        <v>150</v>
      </c>
      <c r="B264" s="273" t="str">
        <f>VLOOKUP($A264,Cierre!$A:$E,2,FALSE)</f>
        <v>CONSORCIO OS</v>
      </c>
      <c r="C264" s="275"/>
      <c r="D264" s="277" t="str">
        <f>VLOOKUP($A264,Cierre!$A:$E,3,FALSE)</f>
        <v>JHON JAIRO SANDOVAL GALINDO</v>
      </c>
      <c r="E264" s="279"/>
      <c r="F264" s="281"/>
      <c r="G264" s="281"/>
      <c r="H264" s="283"/>
      <c r="I264" s="275"/>
      <c r="J264" s="281"/>
      <c r="K264" s="281"/>
      <c r="L264" s="53" t="s">
        <v>688</v>
      </c>
      <c r="M264" s="54">
        <v>0.5</v>
      </c>
      <c r="N264" s="57"/>
      <c r="O264" s="60"/>
      <c r="P264" s="56"/>
      <c r="Q264" s="56"/>
      <c r="R264" s="60"/>
      <c r="S264" s="56"/>
      <c r="T264" s="63"/>
      <c r="U264" s="64"/>
      <c r="V264" s="57"/>
      <c r="W264" s="60"/>
      <c r="X264" s="59"/>
      <c r="Y264" s="59"/>
      <c r="Z264" s="61"/>
      <c r="AA264" s="275"/>
      <c r="AB264" s="285"/>
      <c r="AC264" s="287"/>
      <c r="AD264" s="288"/>
      <c r="AE264" s="290"/>
      <c r="AF264" s="80"/>
      <c r="AG264" s="118"/>
      <c r="AH264" s="118"/>
      <c r="AI264" s="118"/>
      <c r="AJ264" s="118"/>
      <c r="AK264" s="279"/>
      <c r="AL264" s="118"/>
      <c r="AM264" s="118"/>
      <c r="AN264" s="118"/>
      <c r="AO264" s="118"/>
      <c r="AP264" s="81"/>
      <c r="AQ264" s="267"/>
      <c r="AR264" s="269"/>
    </row>
    <row r="265" spans="1:44" ht="20.100000000000001" customHeight="1">
      <c r="A265" s="272"/>
      <c r="B265" s="274"/>
      <c r="C265" s="276"/>
      <c r="D265" s="278"/>
      <c r="E265" s="280"/>
      <c r="F265" s="282"/>
      <c r="G265" s="282"/>
      <c r="H265" s="284"/>
      <c r="I265" s="276"/>
      <c r="J265" s="282"/>
      <c r="K265" s="282"/>
      <c r="L265" s="53" t="s">
        <v>222</v>
      </c>
      <c r="M265" s="54">
        <v>0.5</v>
      </c>
      <c r="N265" s="57"/>
      <c r="O265" s="60"/>
      <c r="P265" s="56"/>
      <c r="Q265" s="56"/>
      <c r="R265" s="60"/>
      <c r="S265" s="56"/>
      <c r="T265" s="63"/>
      <c r="U265" s="64"/>
      <c r="V265" s="57"/>
      <c r="W265" s="60"/>
      <c r="X265" s="59"/>
      <c r="Y265" s="59"/>
      <c r="Z265" s="61"/>
      <c r="AA265" s="276"/>
      <c r="AB265" s="286"/>
      <c r="AC265" s="286"/>
      <c r="AD265" s="289"/>
      <c r="AE265" s="291"/>
      <c r="AF265" s="80"/>
      <c r="AG265" s="118"/>
      <c r="AH265" s="118"/>
      <c r="AI265" s="118"/>
      <c r="AJ265" s="118"/>
      <c r="AK265" s="280"/>
      <c r="AL265" s="118"/>
      <c r="AM265" s="118"/>
      <c r="AN265" s="118"/>
      <c r="AO265" s="118"/>
      <c r="AP265" s="81"/>
      <c r="AQ265" s="268"/>
      <c r="AR265" s="270"/>
    </row>
    <row r="266" spans="1:44" ht="19.5" customHeight="1">
      <c r="A266" s="271">
        <v>151</v>
      </c>
      <c r="B266" s="273" t="str">
        <f>VLOOKUP($A266,Cierre!$A:$E,2,FALSE)</f>
        <v>JEMAG INGENIERIA SAS</v>
      </c>
      <c r="C266" s="275"/>
      <c r="D266" s="277" t="str">
        <f>VLOOKUP($A266,Cierre!$A:$E,3,FALSE)</f>
        <v>LUZ MARY CASTAÑO GONZALEZ|</v>
      </c>
      <c r="E266" s="279"/>
      <c r="F266" s="281"/>
      <c r="G266" s="281"/>
      <c r="H266" s="283"/>
      <c r="I266" s="275"/>
      <c r="J266" s="281"/>
      <c r="K266" s="281"/>
      <c r="L266" s="53" t="s">
        <v>209</v>
      </c>
      <c r="M266" s="54">
        <v>0.99</v>
      </c>
      <c r="N266" s="57"/>
      <c r="O266" s="60"/>
      <c r="P266" s="56"/>
      <c r="Q266" s="56"/>
      <c r="R266" s="60"/>
      <c r="S266" s="56"/>
      <c r="T266" s="63"/>
      <c r="U266" s="64"/>
      <c r="V266" s="57"/>
      <c r="W266" s="60"/>
      <c r="X266" s="59"/>
      <c r="Y266" s="59"/>
      <c r="Z266" s="61"/>
      <c r="AA266" s="275"/>
      <c r="AB266" s="285"/>
      <c r="AC266" s="287"/>
      <c r="AD266" s="288"/>
      <c r="AE266" s="290"/>
      <c r="AF266" s="80"/>
      <c r="AG266" s="118"/>
      <c r="AH266" s="118"/>
      <c r="AI266" s="118"/>
      <c r="AJ266" s="118"/>
      <c r="AK266" s="279"/>
      <c r="AL266" s="118"/>
      <c r="AM266" s="118"/>
      <c r="AN266" s="118"/>
      <c r="AO266" s="118"/>
      <c r="AP266" s="81"/>
      <c r="AQ266" s="267"/>
      <c r="AR266" s="269"/>
    </row>
    <row r="267" spans="1:44" ht="20.100000000000001" customHeight="1">
      <c r="A267" s="272"/>
      <c r="B267" s="274"/>
      <c r="C267" s="276"/>
      <c r="D267" s="278"/>
      <c r="E267" s="280"/>
      <c r="F267" s="282"/>
      <c r="G267" s="282"/>
      <c r="H267" s="284"/>
      <c r="I267" s="276"/>
      <c r="J267" s="282"/>
      <c r="K267" s="282"/>
      <c r="L267" s="53" t="s">
        <v>689</v>
      </c>
      <c r="M267" s="54">
        <v>0.01</v>
      </c>
      <c r="N267" s="57"/>
      <c r="O267" s="60"/>
      <c r="P267" s="56"/>
      <c r="Q267" s="56"/>
      <c r="R267" s="60"/>
      <c r="S267" s="56"/>
      <c r="T267" s="63"/>
      <c r="U267" s="64"/>
      <c r="V267" s="57"/>
      <c r="W267" s="60"/>
      <c r="X267" s="59"/>
      <c r="Y267" s="59"/>
      <c r="Z267" s="61"/>
      <c r="AA267" s="276"/>
      <c r="AB267" s="286"/>
      <c r="AC267" s="286"/>
      <c r="AD267" s="289"/>
      <c r="AE267" s="291"/>
      <c r="AF267" s="80"/>
      <c r="AG267" s="118"/>
      <c r="AH267" s="118"/>
      <c r="AI267" s="118"/>
      <c r="AJ267" s="118"/>
      <c r="AK267" s="280"/>
      <c r="AL267" s="118"/>
      <c r="AM267" s="118"/>
      <c r="AN267" s="118"/>
      <c r="AO267" s="118"/>
      <c r="AP267" s="81"/>
      <c r="AQ267" s="268"/>
      <c r="AR267" s="270"/>
    </row>
    <row r="268" spans="1:44" ht="19.5" customHeight="1">
      <c r="A268" s="271">
        <v>152</v>
      </c>
      <c r="B268" s="273" t="str">
        <f>VLOOKUP($A268,Cierre!$A:$E,2,FALSE)</f>
        <v>CONSORCIO IM ENEA</v>
      </c>
      <c r="C268" s="275"/>
      <c r="D268" s="277" t="str">
        <f>VLOOKUP($A268,Cierre!$A:$E,3,FALSE)</f>
        <v>MARIO ALBERTO GIRALDO DIAZ</v>
      </c>
      <c r="E268" s="279"/>
      <c r="F268" s="281"/>
      <c r="G268" s="281"/>
      <c r="H268" s="283"/>
      <c r="I268" s="275"/>
      <c r="J268" s="281"/>
      <c r="K268" s="281"/>
      <c r="L268" s="53" t="s">
        <v>690</v>
      </c>
      <c r="M268" s="54">
        <v>0.5</v>
      </c>
      <c r="N268" s="57"/>
      <c r="O268" s="60"/>
      <c r="P268" s="56"/>
      <c r="Q268" s="56"/>
      <c r="R268" s="60"/>
      <c r="S268" s="56"/>
      <c r="T268" s="63"/>
      <c r="U268" s="64"/>
      <c r="V268" s="57"/>
      <c r="W268" s="60"/>
      <c r="X268" s="59"/>
      <c r="Y268" s="59"/>
      <c r="Z268" s="61"/>
      <c r="AA268" s="275"/>
      <c r="AB268" s="285"/>
      <c r="AC268" s="287"/>
      <c r="AD268" s="288"/>
      <c r="AE268" s="290"/>
      <c r="AF268" s="80"/>
      <c r="AG268" s="118"/>
      <c r="AH268" s="118"/>
      <c r="AI268" s="118"/>
      <c r="AJ268" s="118"/>
      <c r="AK268" s="279"/>
      <c r="AL268" s="118"/>
      <c r="AM268" s="118"/>
      <c r="AN268" s="118"/>
      <c r="AO268" s="118"/>
      <c r="AP268" s="81"/>
      <c r="AQ268" s="267"/>
      <c r="AR268" s="269"/>
    </row>
    <row r="269" spans="1:44" ht="20.100000000000001" customHeight="1">
      <c r="A269" s="272"/>
      <c r="B269" s="274"/>
      <c r="C269" s="276"/>
      <c r="D269" s="278"/>
      <c r="E269" s="280"/>
      <c r="F269" s="282"/>
      <c r="G269" s="282"/>
      <c r="H269" s="284"/>
      <c r="I269" s="276"/>
      <c r="J269" s="282"/>
      <c r="K269" s="282"/>
      <c r="L269" s="53" t="s">
        <v>691</v>
      </c>
      <c r="M269" s="54">
        <v>0.5</v>
      </c>
      <c r="N269" s="57"/>
      <c r="O269" s="60"/>
      <c r="P269" s="56"/>
      <c r="Q269" s="56"/>
      <c r="R269" s="60"/>
      <c r="S269" s="56"/>
      <c r="T269" s="63"/>
      <c r="U269" s="64"/>
      <c r="V269" s="57"/>
      <c r="W269" s="60"/>
      <c r="X269" s="59"/>
      <c r="Y269" s="59"/>
      <c r="Z269" s="61"/>
      <c r="AA269" s="276"/>
      <c r="AB269" s="286"/>
      <c r="AC269" s="286"/>
      <c r="AD269" s="289"/>
      <c r="AE269" s="291"/>
      <c r="AF269" s="80"/>
      <c r="AG269" s="118"/>
      <c r="AH269" s="118"/>
      <c r="AI269" s="118"/>
      <c r="AJ269" s="118"/>
      <c r="AK269" s="280"/>
      <c r="AL269" s="118"/>
      <c r="AM269" s="118"/>
      <c r="AN269" s="118"/>
      <c r="AO269" s="118"/>
      <c r="AP269" s="81"/>
      <c r="AQ269" s="268"/>
      <c r="AR269" s="270"/>
    </row>
    <row r="270" spans="1:44" ht="19.5" customHeight="1">
      <c r="A270" s="271">
        <v>153</v>
      </c>
      <c r="B270" s="273" t="str">
        <f>VLOOKUP($A270,Cierre!$A:$E,2,FALSE)</f>
        <v>CONSORCIO GIGA</v>
      </c>
      <c r="C270" s="275"/>
      <c r="D270" s="277" t="str">
        <f>VLOOKUP($A270,Cierre!$A:$E,3,FALSE)</f>
        <v>JOHN JAIRO GIRALDO SALAZAR</v>
      </c>
      <c r="E270" s="279"/>
      <c r="F270" s="281"/>
      <c r="G270" s="281"/>
      <c r="H270" s="283"/>
      <c r="I270" s="275"/>
      <c r="J270" s="281"/>
      <c r="K270" s="281"/>
      <c r="L270" s="53" t="s">
        <v>692</v>
      </c>
      <c r="M270" s="54">
        <v>0.5</v>
      </c>
      <c r="N270" s="57"/>
      <c r="O270" s="60"/>
      <c r="P270" s="56"/>
      <c r="Q270" s="56"/>
      <c r="R270" s="60"/>
      <c r="S270" s="56"/>
      <c r="T270" s="63"/>
      <c r="U270" s="64"/>
      <c r="V270" s="57"/>
      <c r="W270" s="60"/>
      <c r="X270" s="59"/>
      <c r="Y270" s="59"/>
      <c r="Z270" s="61"/>
      <c r="AA270" s="275"/>
      <c r="AB270" s="285"/>
      <c r="AC270" s="287"/>
      <c r="AD270" s="288"/>
      <c r="AE270" s="290"/>
      <c r="AF270" s="80"/>
      <c r="AG270" s="118"/>
      <c r="AH270" s="118"/>
      <c r="AI270" s="118"/>
      <c r="AJ270" s="118"/>
      <c r="AK270" s="279"/>
      <c r="AL270" s="118"/>
      <c r="AM270" s="118"/>
      <c r="AN270" s="118"/>
      <c r="AO270" s="118"/>
      <c r="AP270" s="81"/>
      <c r="AQ270" s="267"/>
      <c r="AR270" s="269"/>
    </row>
    <row r="271" spans="1:44" ht="20.100000000000001" customHeight="1">
      <c r="A271" s="272"/>
      <c r="B271" s="274"/>
      <c r="C271" s="276"/>
      <c r="D271" s="278"/>
      <c r="E271" s="280"/>
      <c r="F271" s="282"/>
      <c r="G271" s="282"/>
      <c r="H271" s="284"/>
      <c r="I271" s="276"/>
      <c r="J271" s="282"/>
      <c r="K271" s="282"/>
      <c r="L271" s="53" t="s">
        <v>448</v>
      </c>
      <c r="M271" s="54">
        <v>0.5</v>
      </c>
      <c r="N271" s="57"/>
      <c r="O271" s="60"/>
      <c r="P271" s="56"/>
      <c r="Q271" s="56"/>
      <c r="R271" s="60"/>
      <c r="S271" s="56"/>
      <c r="T271" s="63"/>
      <c r="U271" s="64"/>
      <c r="V271" s="57"/>
      <c r="W271" s="60"/>
      <c r="X271" s="59"/>
      <c r="Y271" s="59"/>
      <c r="Z271" s="61"/>
      <c r="AA271" s="276"/>
      <c r="AB271" s="286"/>
      <c r="AC271" s="286"/>
      <c r="AD271" s="289"/>
      <c r="AE271" s="291"/>
      <c r="AF271" s="80"/>
      <c r="AG271" s="118"/>
      <c r="AH271" s="118"/>
      <c r="AI271" s="118"/>
      <c r="AJ271" s="118"/>
      <c r="AK271" s="280"/>
      <c r="AL271" s="118"/>
      <c r="AM271" s="118"/>
      <c r="AN271" s="118"/>
      <c r="AO271" s="118"/>
      <c r="AP271" s="81"/>
      <c r="AQ271" s="268"/>
      <c r="AR271" s="270"/>
    </row>
    <row r="272" spans="1:44" ht="39.950000000000003" customHeight="1">
      <c r="A272" s="47">
        <v>154</v>
      </c>
      <c r="B272" s="49" t="str">
        <f>VLOOKUP($A272,Cierre!$A:$E,2,FALSE)</f>
        <v>WORLDTEK SAS</v>
      </c>
      <c r="C272" s="57"/>
      <c r="D272" s="45" t="str">
        <f>VLOOKUP($A272,Cierre!$A:$E,3,FALSE)</f>
        <v>ALEJANDRO TORO MONTOYA</v>
      </c>
      <c r="E272" s="71"/>
      <c r="F272" s="56"/>
      <c r="G272" s="56"/>
      <c r="H272" s="62"/>
      <c r="I272" s="57"/>
      <c r="J272" s="56"/>
      <c r="K272" s="56"/>
      <c r="L272" s="53"/>
      <c r="M272" s="54">
        <v>1</v>
      </c>
      <c r="N272" s="57"/>
      <c r="O272" s="60"/>
      <c r="P272" s="56"/>
      <c r="Q272" s="56"/>
      <c r="R272" s="60"/>
      <c r="S272" s="56"/>
      <c r="T272" s="63"/>
      <c r="U272" s="64"/>
      <c r="V272" s="57"/>
      <c r="W272" s="60"/>
      <c r="X272" s="59"/>
      <c r="Y272" s="59"/>
      <c r="Z272" s="61"/>
      <c r="AA272" s="57"/>
      <c r="AB272" s="119"/>
      <c r="AC272" s="120"/>
      <c r="AD272" s="123"/>
      <c r="AE272" s="79"/>
      <c r="AF272" s="80"/>
      <c r="AG272" s="118"/>
      <c r="AH272" s="118"/>
      <c r="AI272" s="118"/>
      <c r="AJ272" s="118"/>
      <c r="AK272" s="118"/>
      <c r="AL272" s="118"/>
      <c r="AM272" s="118"/>
      <c r="AN272" s="118"/>
      <c r="AO272" s="118"/>
      <c r="AP272" s="81"/>
      <c r="AQ272" s="121"/>
      <c r="AR272" s="58"/>
    </row>
    <row r="273" spans="1:44" ht="39.950000000000003" customHeight="1">
      <c r="A273" s="47">
        <v>155</v>
      </c>
      <c r="B273" s="49" t="str">
        <f>VLOOKUP($A273,Cierre!$A:$E,2,FALSE)</f>
        <v>GILDARDO OCAMPO MONTES</v>
      </c>
      <c r="C273" s="57"/>
      <c r="D273" s="45">
        <f>VLOOKUP($A273,Cierre!$A:$E,3,FALSE)</f>
        <v>0</v>
      </c>
      <c r="E273" s="71"/>
      <c r="F273" s="56"/>
      <c r="G273" s="56"/>
      <c r="H273" s="62"/>
      <c r="I273" s="57"/>
      <c r="J273" s="56"/>
      <c r="K273" s="56"/>
      <c r="L273" s="53"/>
      <c r="M273" s="54">
        <v>1</v>
      </c>
      <c r="N273" s="57"/>
      <c r="O273" s="60"/>
      <c r="P273" s="56"/>
      <c r="Q273" s="56"/>
      <c r="R273" s="60"/>
      <c r="S273" s="56"/>
      <c r="T273" s="63"/>
      <c r="U273" s="64"/>
      <c r="V273" s="57"/>
      <c r="W273" s="60"/>
      <c r="X273" s="59"/>
      <c r="Y273" s="59"/>
      <c r="Z273" s="61"/>
      <c r="AA273" s="57"/>
      <c r="AB273" s="119"/>
      <c r="AC273" s="120"/>
      <c r="AD273" s="123"/>
      <c r="AE273" s="79"/>
      <c r="AF273" s="80"/>
      <c r="AG273" s="118"/>
      <c r="AH273" s="118"/>
      <c r="AI273" s="118"/>
      <c r="AJ273" s="118"/>
      <c r="AK273" s="118"/>
      <c r="AL273" s="118"/>
      <c r="AM273" s="118"/>
      <c r="AN273" s="118"/>
      <c r="AO273" s="118"/>
      <c r="AP273" s="81"/>
      <c r="AQ273" s="121"/>
      <c r="AR273" s="58"/>
    </row>
    <row r="274" spans="1:44" ht="19.5" customHeight="1">
      <c r="A274" s="271">
        <v>156</v>
      </c>
      <c r="B274" s="273" t="str">
        <f>VLOOKUP($A274,Cierre!$A:$E,2,FALSE)</f>
        <v>CONSORCIO OMA MANIZALES</v>
      </c>
      <c r="C274" s="275"/>
      <c r="D274" s="277" t="str">
        <f>VLOOKUP($A274,Cierre!$A:$E,3,FALSE)</f>
        <v>GUSTAVO ADOLFO VALLEJO OLMOS</v>
      </c>
      <c r="E274" s="279"/>
      <c r="F274" s="281"/>
      <c r="G274" s="281"/>
      <c r="H274" s="283"/>
      <c r="I274" s="275"/>
      <c r="J274" s="281"/>
      <c r="K274" s="281"/>
      <c r="L274" s="53" t="s">
        <v>693</v>
      </c>
      <c r="M274" s="54">
        <v>0.5</v>
      </c>
      <c r="N274" s="57"/>
      <c r="O274" s="60"/>
      <c r="P274" s="56"/>
      <c r="Q274" s="56"/>
      <c r="R274" s="60"/>
      <c r="S274" s="56"/>
      <c r="T274" s="63"/>
      <c r="U274" s="64"/>
      <c r="V274" s="57"/>
      <c r="W274" s="60"/>
      <c r="X274" s="59"/>
      <c r="Y274" s="59"/>
      <c r="Z274" s="61"/>
      <c r="AA274" s="275"/>
      <c r="AB274" s="285"/>
      <c r="AC274" s="287"/>
      <c r="AD274" s="288"/>
      <c r="AE274" s="290"/>
      <c r="AF274" s="80"/>
      <c r="AG274" s="118"/>
      <c r="AH274" s="118"/>
      <c r="AI274" s="118"/>
      <c r="AJ274" s="118"/>
      <c r="AK274" s="279"/>
      <c r="AL274" s="118"/>
      <c r="AM274" s="118"/>
      <c r="AN274" s="118"/>
      <c r="AO274" s="118"/>
      <c r="AP274" s="81"/>
      <c r="AQ274" s="267"/>
      <c r="AR274" s="269"/>
    </row>
    <row r="275" spans="1:44" ht="20.100000000000001" customHeight="1">
      <c r="A275" s="272"/>
      <c r="B275" s="274"/>
      <c r="C275" s="276"/>
      <c r="D275" s="278"/>
      <c r="E275" s="280"/>
      <c r="F275" s="282"/>
      <c r="G275" s="282"/>
      <c r="H275" s="284"/>
      <c r="I275" s="276"/>
      <c r="J275" s="282"/>
      <c r="K275" s="282"/>
      <c r="L275" s="53" t="s">
        <v>694</v>
      </c>
      <c r="M275" s="54">
        <v>0.5</v>
      </c>
      <c r="N275" s="57"/>
      <c r="O275" s="60"/>
      <c r="P275" s="56"/>
      <c r="Q275" s="56"/>
      <c r="R275" s="60"/>
      <c r="S275" s="56"/>
      <c r="T275" s="63"/>
      <c r="U275" s="64"/>
      <c r="V275" s="57"/>
      <c r="W275" s="60"/>
      <c r="X275" s="59"/>
      <c r="Y275" s="59"/>
      <c r="Z275" s="61"/>
      <c r="AA275" s="276"/>
      <c r="AB275" s="286"/>
      <c r="AC275" s="286"/>
      <c r="AD275" s="289"/>
      <c r="AE275" s="291"/>
      <c r="AF275" s="80"/>
      <c r="AG275" s="118"/>
      <c r="AH275" s="118"/>
      <c r="AI275" s="118"/>
      <c r="AJ275" s="118"/>
      <c r="AK275" s="280"/>
      <c r="AL275" s="118"/>
      <c r="AM275" s="118"/>
      <c r="AN275" s="118"/>
      <c r="AO275" s="118"/>
      <c r="AP275" s="81"/>
      <c r="AQ275" s="268"/>
      <c r="AR275" s="270"/>
    </row>
    <row r="276" spans="1:44" ht="39.950000000000003" customHeight="1">
      <c r="A276" s="47">
        <v>157</v>
      </c>
      <c r="B276" s="49" t="str">
        <f>VLOOKUP($A276,Cierre!$A:$E,2,FALSE)</f>
        <v>ICODIN S.A.S</v>
      </c>
      <c r="C276" s="57"/>
      <c r="D276" s="45" t="str">
        <f>VLOOKUP($A276,Cierre!$A:$E,3,FALSE)</f>
        <v>FAUSTO ALONSO BEDOYA GRAJALES</v>
      </c>
      <c r="E276" s="71"/>
      <c r="F276" s="56"/>
      <c r="G276" s="56"/>
      <c r="H276" s="62"/>
      <c r="I276" s="57"/>
      <c r="J276" s="56"/>
      <c r="K276" s="56"/>
      <c r="L276" s="53"/>
      <c r="M276" s="54">
        <v>1</v>
      </c>
      <c r="N276" s="57"/>
      <c r="O276" s="60"/>
      <c r="P276" s="56"/>
      <c r="Q276" s="56"/>
      <c r="R276" s="60"/>
      <c r="S276" s="56"/>
      <c r="T276" s="63"/>
      <c r="U276" s="64"/>
      <c r="V276" s="57"/>
      <c r="W276" s="60"/>
      <c r="X276" s="59"/>
      <c r="Y276" s="59"/>
      <c r="Z276" s="61"/>
      <c r="AA276" s="57"/>
      <c r="AB276" s="119"/>
      <c r="AC276" s="120"/>
      <c r="AD276" s="123"/>
      <c r="AE276" s="79"/>
      <c r="AF276" s="80"/>
      <c r="AG276" s="118"/>
      <c r="AH276" s="118"/>
      <c r="AI276" s="118"/>
      <c r="AJ276" s="118"/>
      <c r="AK276" s="118"/>
      <c r="AL276" s="118"/>
      <c r="AM276" s="118"/>
      <c r="AN276" s="118"/>
      <c r="AO276" s="118"/>
      <c r="AP276" s="81"/>
      <c r="AQ276" s="121"/>
      <c r="AR276" s="58"/>
    </row>
    <row r="277" spans="1:44" ht="19.5" customHeight="1">
      <c r="A277" s="271">
        <v>158</v>
      </c>
      <c r="B277" s="273" t="str">
        <f>VLOOKUP($A277,Cierre!$A:$E,2,FALSE)</f>
        <v>CONSORCIO GAMMA.</v>
      </c>
      <c r="C277" s="275"/>
      <c r="D277" s="277" t="str">
        <f>VLOOKUP($A277,Cierre!$A:$E,3,FALSE)</f>
        <v>PABLO FELIPE ARAQUE GÓMEZ</v>
      </c>
      <c r="E277" s="279"/>
      <c r="F277" s="281"/>
      <c r="G277" s="281"/>
      <c r="H277" s="283"/>
      <c r="I277" s="275"/>
      <c r="J277" s="281"/>
      <c r="K277" s="281"/>
      <c r="L277" s="53" t="s">
        <v>695</v>
      </c>
      <c r="M277" s="54">
        <v>0.75</v>
      </c>
      <c r="N277" s="57"/>
      <c r="O277" s="60"/>
      <c r="P277" s="56"/>
      <c r="Q277" s="56"/>
      <c r="R277" s="60"/>
      <c r="S277" s="56"/>
      <c r="T277" s="63"/>
      <c r="U277" s="64"/>
      <c r="V277" s="57"/>
      <c r="W277" s="60"/>
      <c r="X277" s="59"/>
      <c r="Y277" s="59"/>
      <c r="Z277" s="61"/>
      <c r="AA277" s="275"/>
      <c r="AB277" s="285"/>
      <c r="AC277" s="287"/>
      <c r="AD277" s="288"/>
      <c r="AE277" s="290"/>
      <c r="AF277" s="80"/>
      <c r="AG277" s="118"/>
      <c r="AH277" s="118"/>
      <c r="AI277" s="118"/>
      <c r="AJ277" s="118"/>
      <c r="AK277" s="279"/>
      <c r="AL277" s="118"/>
      <c r="AM277" s="118"/>
      <c r="AN277" s="118"/>
      <c r="AO277" s="118"/>
      <c r="AP277" s="81"/>
      <c r="AQ277" s="267"/>
      <c r="AR277" s="269"/>
    </row>
    <row r="278" spans="1:44" ht="20.100000000000001" customHeight="1">
      <c r="A278" s="272"/>
      <c r="B278" s="274"/>
      <c r="C278" s="276"/>
      <c r="D278" s="278"/>
      <c r="E278" s="280"/>
      <c r="F278" s="282"/>
      <c r="G278" s="282"/>
      <c r="H278" s="284"/>
      <c r="I278" s="276"/>
      <c r="J278" s="282"/>
      <c r="K278" s="282"/>
      <c r="L278" s="53" t="s">
        <v>587</v>
      </c>
      <c r="M278" s="54">
        <v>0.25</v>
      </c>
      <c r="N278" s="57"/>
      <c r="O278" s="60"/>
      <c r="P278" s="56"/>
      <c r="Q278" s="56"/>
      <c r="R278" s="60"/>
      <c r="S278" s="56"/>
      <c r="T278" s="63"/>
      <c r="U278" s="64"/>
      <c r="V278" s="57"/>
      <c r="W278" s="60"/>
      <c r="X278" s="59"/>
      <c r="Y278" s="59"/>
      <c r="Z278" s="61"/>
      <c r="AA278" s="276"/>
      <c r="AB278" s="286"/>
      <c r="AC278" s="286"/>
      <c r="AD278" s="289"/>
      <c r="AE278" s="291"/>
      <c r="AF278" s="80"/>
      <c r="AG278" s="118"/>
      <c r="AH278" s="118"/>
      <c r="AI278" s="118"/>
      <c r="AJ278" s="118"/>
      <c r="AK278" s="280"/>
      <c r="AL278" s="118"/>
      <c r="AM278" s="118"/>
      <c r="AN278" s="118"/>
      <c r="AO278" s="118"/>
      <c r="AP278" s="81"/>
      <c r="AQ278" s="268"/>
      <c r="AR278" s="270"/>
    </row>
    <row r="279" spans="1:44" ht="19.5" customHeight="1">
      <c r="A279" s="271">
        <v>159</v>
      </c>
      <c r="B279" s="273" t="str">
        <f>VLOOKUP($A279,Cierre!$A:$E,2,FALSE)</f>
        <v>ANFER INGENIERIA SAS</v>
      </c>
      <c r="C279" s="275"/>
      <c r="D279" s="277" t="str">
        <f>VLOOKUP($A279,Cierre!$A:$E,3,FALSE)</f>
        <v>ALEJANDRO TORO MONTOYA</v>
      </c>
      <c r="E279" s="279"/>
      <c r="F279" s="281"/>
      <c r="G279" s="281"/>
      <c r="H279" s="283"/>
      <c r="I279" s="275"/>
      <c r="J279" s="281"/>
      <c r="K279" s="281"/>
      <c r="L279" s="53" t="s">
        <v>696</v>
      </c>
      <c r="M279" s="54">
        <v>0.25</v>
      </c>
      <c r="N279" s="57"/>
      <c r="O279" s="60"/>
      <c r="P279" s="56"/>
      <c r="Q279" s="56"/>
      <c r="R279" s="60"/>
      <c r="S279" s="56"/>
      <c r="T279" s="63"/>
      <c r="U279" s="64"/>
      <c r="V279" s="57"/>
      <c r="W279" s="60"/>
      <c r="X279" s="59"/>
      <c r="Y279" s="59"/>
      <c r="Z279" s="61"/>
      <c r="AA279" s="275"/>
      <c r="AB279" s="285"/>
      <c r="AC279" s="287"/>
      <c r="AD279" s="288"/>
      <c r="AE279" s="290"/>
      <c r="AF279" s="80"/>
      <c r="AG279" s="118"/>
      <c r="AH279" s="118"/>
      <c r="AI279" s="118"/>
      <c r="AJ279" s="118"/>
      <c r="AK279" s="279"/>
      <c r="AL279" s="118"/>
      <c r="AM279" s="118"/>
      <c r="AN279" s="118"/>
      <c r="AO279" s="118"/>
      <c r="AP279" s="81"/>
      <c r="AQ279" s="267"/>
      <c r="AR279" s="269"/>
    </row>
    <row r="280" spans="1:44" ht="20.100000000000001" customHeight="1">
      <c r="A280" s="294"/>
      <c r="B280" s="295"/>
      <c r="C280" s="296"/>
      <c r="D280" s="297"/>
      <c r="E280" s="298"/>
      <c r="F280" s="299"/>
      <c r="G280" s="299"/>
      <c r="H280" s="300"/>
      <c r="I280" s="296"/>
      <c r="J280" s="299"/>
      <c r="K280" s="299"/>
      <c r="L280" s="53" t="s">
        <v>697</v>
      </c>
      <c r="M280" s="54">
        <v>0.3</v>
      </c>
      <c r="N280" s="57"/>
      <c r="O280" s="60"/>
      <c r="P280" s="56"/>
      <c r="Q280" s="56"/>
      <c r="R280" s="60"/>
      <c r="S280" s="56"/>
      <c r="T280" s="63"/>
      <c r="U280" s="64"/>
      <c r="V280" s="57"/>
      <c r="W280" s="60"/>
      <c r="X280" s="59"/>
      <c r="Y280" s="59"/>
      <c r="Z280" s="61"/>
      <c r="AA280" s="296"/>
      <c r="AB280" s="301"/>
      <c r="AC280" s="301"/>
      <c r="AD280" s="302"/>
      <c r="AE280" s="303"/>
      <c r="AF280" s="80"/>
      <c r="AG280" s="118"/>
      <c r="AH280" s="118"/>
      <c r="AI280" s="118"/>
      <c r="AJ280" s="118"/>
      <c r="AK280" s="298"/>
      <c r="AL280" s="118"/>
      <c r="AM280" s="118"/>
      <c r="AN280" s="118"/>
      <c r="AO280" s="118"/>
      <c r="AP280" s="81"/>
      <c r="AQ280" s="292"/>
      <c r="AR280" s="293"/>
    </row>
    <row r="281" spans="1:44" ht="20.100000000000001" customHeight="1">
      <c r="A281" s="272"/>
      <c r="B281" s="274"/>
      <c r="C281" s="276"/>
      <c r="D281" s="278"/>
      <c r="E281" s="280"/>
      <c r="F281" s="282"/>
      <c r="G281" s="282"/>
      <c r="H281" s="284"/>
      <c r="I281" s="276"/>
      <c r="J281" s="282"/>
      <c r="K281" s="282"/>
      <c r="L281" s="53" t="s">
        <v>698</v>
      </c>
      <c r="M281" s="54">
        <v>0.45</v>
      </c>
      <c r="N281" s="57"/>
      <c r="O281" s="60"/>
      <c r="P281" s="56"/>
      <c r="Q281" s="56"/>
      <c r="R281" s="60"/>
      <c r="S281" s="56"/>
      <c r="T281" s="63"/>
      <c r="U281" s="64"/>
      <c r="V281" s="57"/>
      <c r="W281" s="60"/>
      <c r="X281" s="59"/>
      <c r="Y281" s="59"/>
      <c r="Z281" s="61"/>
      <c r="AA281" s="276"/>
      <c r="AB281" s="286"/>
      <c r="AC281" s="286"/>
      <c r="AD281" s="289"/>
      <c r="AE281" s="291"/>
      <c r="AF281" s="80"/>
      <c r="AG281" s="118"/>
      <c r="AH281" s="118"/>
      <c r="AI281" s="118"/>
      <c r="AJ281" s="118"/>
      <c r="AK281" s="280"/>
      <c r="AL281" s="118"/>
      <c r="AM281" s="118"/>
      <c r="AN281" s="118"/>
      <c r="AO281" s="118"/>
      <c r="AP281" s="81"/>
      <c r="AQ281" s="268"/>
      <c r="AR281" s="270"/>
    </row>
    <row r="282" spans="1:44" ht="39.950000000000003" customHeight="1">
      <c r="A282" s="47">
        <v>160</v>
      </c>
      <c r="B282" s="49" t="str">
        <f>VLOOKUP($A282,Cierre!$A:$E,2,FALSE)</f>
        <v>CONSORCIO MEZA</v>
      </c>
      <c r="C282" s="57"/>
      <c r="D282" s="45" t="str">
        <f>VLOOKUP($A282,Cierre!$A:$E,3,FALSE)</f>
        <v>LUIS ALBERTO MEZA GALEANO</v>
      </c>
      <c r="E282" s="71"/>
      <c r="F282" s="56"/>
      <c r="G282" s="56"/>
      <c r="H282" s="62"/>
      <c r="I282" s="57"/>
      <c r="J282" s="56"/>
      <c r="K282" s="56"/>
      <c r="L282" s="53"/>
      <c r="M282" s="54">
        <v>1</v>
      </c>
      <c r="N282" s="57"/>
      <c r="O282" s="60"/>
      <c r="P282" s="56"/>
      <c r="Q282" s="56"/>
      <c r="R282" s="60"/>
      <c r="S282" s="56"/>
      <c r="T282" s="63"/>
      <c r="U282" s="64"/>
      <c r="V282" s="57"/>
      <c r="W282" s="60"/>
      <c r="X282" s="59"/>
      <c r="Y282" s="59"/>
      <c r="Z282" s="61"/>
      <c r="AA282" s="57"/>
      <c r="AB282" s="119"/>
      <c r="AC282" s="120"/>
      <c r="AD282" s="123"/>
      <c r="AE282" s="79"/>
      <c r="AF282" s="80"/>
      <c r="AG282" s="118"/>
      <c r="AH282" s="118"/>
      <c r="AI282" s="118"/>
      <c r="AJ282" s="118"/>
      <c r="AK282" s="118"/>
      <c r="AL282" s="118"/>
      <c r="AM282" s="118"/>
      <c r="AN282" s="118"/>
      <c r="AO282" s="118"/>
      <c r="AP282" s="81"/>
      <c r="AQ282" s="121"/>
      <c r="AR282" s="58"/>
    </row>
    <row r="283" spans="1:44" ht="19.5" customHeight="1">
      <c r="A283" s="271">
        <v>161</v>
      </c>
      <c r="B283" s="273" t="e">
        <f>VLOOKUP($A283,Cierre!$A:$E,2,FALSE)</f>
        <v>#N/A</v>
      </c>
      <c r="C283" s="275"/>
      <c r="D283" s="277" t="e">
        <f>VLOOKUP($A283,Cierre!$A:$E,3,FALSE)</f>
        <v>#N/A</v>
      </c>
      <c r="E283" s="279"/>
      <c r="F283" s="281"/>
      <c r="G283" s="281"/>
      <c r="H283" s="283"/>
      <c r="I283" s="275"/>
      <c r="J283" s="281"/>
      <c r="K283" s="281"/>
      <c r="L283" s="53" t="s">
        <v>699</v>
      </c>
      <c r="M283" s="54">
        <v>0.25</v>
      </c>
      <c r="N283" s="57"/>
      <c r="O283" s="60"/>
      <c r="P283" s="56"/>
      <c r="Q283" s="56"/>
      <c r="R283" s="60"/>
      <c r="S283" s="56"/>
      <c r="T283" s="63"/>
      <c r="U283" s="64"/>
      <c r="V283" s="57"/>
      <c r="W283" s="60"/>
      <c r="X283" s="59"/>
      <c r="Y283" s="59"/>
      <c r="Z283" s="61"/>
      <c r="AA283" s="275"/>
      <c r="AB283" s="285"/>
      <c r="AC283" s="287"/>
      <c r="AD283" s="288"/>
      <c r="AE283" s="290"/>
      <c r="AF283" s="80"/>
      <c r="AG283" s="118"/>
      <c r="AH283" s="118"/>
      <c r="AI283" s="118"/>
      <c r="AJ283" s="118"/>
      <c r="AK283" s="279"/>
      <c r="AL283" s="118"/>
      <c r="AM283" s="118"/>
      <c r="AN283" s="118"/>
      <c r="AO283" s="118"/>
      <c r="AP283" s="81"/>
      <c r="AQ283" s="267"/>
      <c r="AR283" s="269"/>
    </row>
    <row r="284" spans="1:44" ht="20.100000000000001" customHeight="1">
      <c r="A284" s="294"/>
      <c r="B284" s="295"/>
      <c r="C284" s="296"/>
      <c r="D284" s="297"/>
      <c r="E284" s="298"/>
      <c r="F284" s="299"/>
      <c r="G284" s="299"/>
      <c r="H284" s="300"/>
      <c r="I284" s="296"/>
      <c r="J284" s="299"/>
      <c r="K284" s="299"/>
      <c r="L284" s="53" t="s">
        <v>700</v>
      </c>
      <c r="M284" s="54">
        <v>0.37</v>
      </c>
      <c r="N284" s="57"/>
      <c r="O284" s="60"/>
      <c r="P284" s="56"/>
      <c r="Q284" s="56"/>
      <c r="R284" s="60"/>
      <c r="S284" s="56"/>
      <c r="T284" s="63"/>
      <c r="U284" s="64"/>
      <c r="V284" s="57"/>
      <c r="W284" s="60"/>
      <c r="X284" s="59"/>
      <c r="Y284" s="59"/>
      <c r="Z284" s="61"/>
      <c r="AA284" s="296"/>
      <c r="AB284" s="301"/>
      <c r="AC284" s="301"/>
      <c r="AD284" s="302"/>
      <c r="AE284" s="303"/>
      <c r="AF284" s="80"/>
      <c r="AG284" s="118"/>
      <c r="AH284" s="118"/>
      <c r="AI284" s="118"/>
      <c r="AJ284" s="118"/>
      <c r="AK284" s="298"/>
      <c r="AL284" s="118"/>
      <c r="AM284" s="118"/>
      <c r="AN284" s="118"/>
      <c r="AO284" s="118"/>
      <c r="AP284" s="81"/>
      <c r="AQ284" s="292"/>
      <c r="AR284" s="293"/>
    </row>
    <row r="285" spans="1:44" ht="20.100000000000001" customHeight="1">
      <c r="A285" s="272"/>
      <c r="B285" s="274"/>
      <c r="C285" s="276"/>
      <c r="D285" s="278"/>
      <c r="E285" s="280"/>
      <c r="F285" s="282"/>
      <c r="G285" s="282"/>
      <c r="H285" s="284"/>
      <c r="I285" s="276"/>
      <c r="J285" s="282"/>
      <c r="K285" s="282"/>
      <c r="L285" s="53" t="s">
        <v>701</v>
      </c>
      <c r="M285" s="54">
        <v>0.38</v>
      </c>
      <c r="N285" s="57"/>
      <c r="O285" s="60"/>
      <c r="P285" s="56"/>
      <c r="Q285" s="56"/>
      <c r="R285" s="60"/>
      <c r="S285" s="56"/>
      <c r="T285" s="63"/>
      <c r="U285" s="64"/>
      <c r="V285" s="57"/>
      <c r="W285" s="60"/>
      <c r="X285" s="59"/>
      <c r="Y285" s="59"/>
      <c r="Z285" s="61"/>
      <c r="AA285" s="276"/>
      <c r="AB285" s="286"/>
      <c r="AC285" s="286"/>
      <c r="AD285" s="289"/>
      <c r="AE285" s="291"/>
      <c r="AF285" s="80"/>
      <c r="AG285" s="118"/>
      <c r="AH285" s="118"/>
      <c r="AI285" s="118"/>
      <c r="AJ285" s="118"/>
      <c r="AK285" s="280"/>
      <c r="AL285" s="118"/>
      <c r="AM285" s="118"/>
      <c r="AN285" s="118"/>
      <c r="AO285" s="118"/>
      <c r="AP285" s="81"/>
      <c r="AQ285" s="268"/>
      <c r="AR285" s="270"/>
    </row>
    <row r="286" spans="1:44" ht="19.5" customHeight="1">
      <c r="A286" s="271">
        <v>162</v>
      </c>
      <c r="B286" s="273" t="e">
        <f>VLOOKUP($A286,Cierre!$A:$E,2,FALSE)</f>
        <v>#N/A</v>
      </c>
      <c r="C286" s="275"/>
      <c r="D286" s="277" t="e">
        <f>VLOOKUP($A286,Cierre!$A:$E,3,FALSE)</f>
        <v>#N/A</v>
      </c>
      <c r="E286" s="279"/>
      <c r="F286" s="281"/>
      <c r="G286" s="281"/>
      <c r="H286" s="283"/>
      <c r="I286" s="275"/>
      <c r="J286" s="281"/>
      <c r="K286" s="281"/>
      <c r="L286" s="53" t="s">
        <v>702</v>
      </c>
      <c r="M286" s="54">
        <v>0.3</v>
      </c>
      <c r="N286" s="57"/>
      <c r="O286" s="60"/>
      <c r="P286" s="56"/>
      <c r="Q286" s="56"/>
      <c r="R286" s="60"/>
      <c r="S286" s="56"/>
      <c r="T286" s="63"/>
      <c r="U286" s="64"/>
      <c r="V286" s="57"/>
      <c r="W286" s="60"/>
      <c r="X286" s="59"/>
      <c r="Y286" s="59"/>
      <c r="Z286" s="61"/>
      <c r="AA286" s="275"/>
      <c r="AB286" s="285"/>
      <c r="AC286" s="287"/>
      <c r="AD286" s="288"/>
      <c r="AE286" s="290"/>
      <c r="AF286" s="80"/>
      <c r="AG286" s="118"/>
      <c r="AH286" s="118"/>
      <c r="AI286" s="118"/>
      <c r="AJ286" s="118"/>
      <c r="AK286" s="279"/>
      <c r="AL286" s="118"/>
      <c r="AM286" s="118"/>
      <c r="AN286" s="118"/>
      <c r="AO286" s="118"/>
      <c r="AP286" s="81"/>
      <c r="AQ286" s="267"/>
      <c r="AR286" s="269"/>
    </row>
    <row r="287" spans="1:44" ht="20.100000000000001" customHeight="1">
      <c r="A287" s="294"/>
      <c r="B287" s="295"/>
      <c r="C287" s="296"/>
      <c r="D287" s="297"/>
      <c r="E287" s="298"/>
      <c r="F287" s="299"/>
      <c r="G287" s="299"/>
      <c r="H287" s="300"/>
      <c r="I287" s="296"/>
      <c r="J287" s="299"/>
      <c r="K287" s="299"/>
      <c r="L287" s="53" t="s">
        <v>703</v>
      </c>
      <c r="M287" s="54">
        <v>0.3</v>
      </c>
      <c r="N287" s="57"/>
      <c r="O287" s="60"/>
      <c r="P287" s="56"/>
      <c r="Q287" s="56"/>
      <c r="R287" s="60"/>
      <c r="S287" s="56"/>
      <c r="T287" s="63"/>
      <c r="U287" s="64"/>
      <c r="V287" s="57"/>
      <c r="W287" s="60"/>
      <c r="X287" s="59"/>
      <c r="Y287" s="59"/>
      <c r="Z287" s="61"/>
      <c r="AA287" s="296"/>
      <c r="AB287" s="301"/>
      <c r="AC287" s="301"/>
      <c r="AD287" s="302"/>
      <c r="AE287" s="303"/>
      <c r="AF287" s="80"/>
      <c r="AG287" s="118"/>
      <c r="AH287" s="118"/>
      <c r="AI287" s="118"/>
      <c r="AJ287" s="118"/>
      <c r="AK287" s="298"/>
      <c r="AL287" s="118"/>
      <c r="AM287" s="118"/>
      <c r="AN287" s="118"/>
      <c r="AO287" s="118"/>
      <c r="AP287" s="81"/>
      <c r="AQ287" s="292"/>
      <c r="AR287" s="293"/>
    </row>
    <row r="288" spans="1:44" ht="20.100000000000001" customHeight="1">
      <c r="A288" s="272"/>
      <c r="B288" s="274"/>
      <c r="C288" s="276"/>
      <c r="D288" s="278"/>
      <c r="E288" s="280"/>
      <c r="F288" s="282"/>
      <c r="G288" s="282"/>
      <c r="H288" s="284"/>
      <c r="I288" s="276"/>
      <c r="J288" s="282"/>
      <c r="K288" s="282"/>
      <c r="L288" s="53" t="s">
        <v>704</v>
      </c>
      <c r="M288" s="54">
        <v>0.4</v>
      </c>
      <c r="N288" s="57"/>
      <c r="O288" s="60"/>
      <c r="P288" s="56"/>
      <c r="Q288" s="56"/>
      <c r="R288" s="60"/>
      <c r="S288" s="56"/>
      <c r="T288" s="63"/>
      <c r="U288" s="64"/>
      <c r="V288" s="57"/>
      <c r="W288" s="60"/>
      <c r="X288" s="59"/>
      <c r="Y288" s="59"/>
      <c r="Z288" s="61"/>
      <c r="AA288" s="276"/>
      <c r="AB288" s="286"/>
      <c r="AC288" s="286"/>
      <c r="AD288" s="289"/>
      <c r="AE288" s="291"/>
      <c r="AF288" s="80"/>
      <c r="AG288" s="118"/>
      <c r="AH288" s="118"/>
      <c r="AI288" s="118"/>
      <c r="AJ288" s="118"/>
      <c r="AK288" s="280"/>
      <c r="AL288" s="118"/>
      <c r="AM288" s="118"/>
      <c r="AN288" s="118"/>
      <c r="AO288" s="118"/>
      <c r="AP288" s="81"/>
      <c r="AQ288" s="268"/>
      <c r="AR288" s="270"/>
    </row>
    <row r="289" spans="1:44" ht="19.5" customHeight="1">
      <c r="A289" s="271">
        <v>163</v>
      </c>
      <c r="B289" s="273" t="e">
        <f>VLOOKUP($A289,Cierre!$A:$E,2,FALSE)</f>
        <v>#N/A</v>
      </c>
      <c r="C289" s="275"/>
      <c r="D289" s="277" t="e">
        <f>VLOOKUP($A289,Cierre!$A:$E,3,FALSE)</f>
        <v>#N/A</v>
      </c>
      <c r="E289" s="279"/>
      <c r="F289" s="281"/>
      <c r="G289" s="281"/>
      <c r="H289" s="283"/>
      <c r="I289" s="275"/>
      <c r="J289" s="281"/>
      <c r="K289" s="281"/>
      <c r="L289" s="53" t="s">
        <v>705</v>
      </c>
      <c r="M289" s="54">
        <v>0.5</v>
      </c>
      <c r="N289" s="57"/>
      <c r="O289" s="60"/>
      <c r="P289" s="56"/>
      <c r="Q289" s="56"/>
      <c r="R289" s="60"/>
      <c r="S289" s="56"/>
      <c r="T289" s="63"/>
      <c r="U289" s="64"/>
      <c r="V289" s="57"/>
      <c r="W289" s="60"/>
      <c r="X289" s="59"/>
      <c r="Y289" s="59"/>
      <c r="Z289" s="61"/>
      <c r="AA289" s="275"/>
      <c r="AB289" s="285"/>
      <c r="AC289" s="287"/>
      <c r="AD289" s="288"/>
      <c r="AE289" s="290"/>
      <c r="AF289" s="80"/>
      <c r="AG289" s="118"/>
      <c r="AH289" s="118"/>
      <c r="AI289" s="118"/>
      <c r="AJ289" s="118"/>
      <c r="AK289" s="279"/>
      <c r="AL289" s="118"/>
      <c r="AM289" s="118"/>
      <c r="AN289" s="118"/>
      <c r="AO289" s="118"/>
      <c r="AP289" s="81"/>
      <c r="AQ289" s="267"/>
      <c r="AR289" s="269"/>
    </row>
    <row r="290" spans="1:44" ht="20.100000000000001" customHeight="1">
      <c r="A290" s="272"/>
      <c r="B290" s="274"/>
      <c r="C290" s="276"/>
      <c r="D290" s="278"/>
      <c r="E290" s="280"/>
      <c r="F290" s="282"/>
      <c r="G290" s="282"/>
      <c r="H290" s="284"/>
      <c r="I290" s="276"/>
      <c r="J290" s="282"/>
      <c r="K290" s="282"/>
      <c r="L290" s="53" t="s">
        <v>292</v>
      </c>
      <c r="M290" s="54">
        <v>0.5</v>
      </c>
      <c r="N290" s="57"/>
      <c r="O290" s="60"/>
      <c r="P290" s="56"/>
      <c r="Q290" s="56"/>
      <c r="R290" s="60"/>
      <c r="S290" s="56"/>
      <c r="T290" s="63"/>
      <c r="U290" s="64"/>
      <c r="V290" s="57"/>
      <c r="W290" s="60"/>
      <c r="X290" s="59"/>
      <c r="Y290" s="59"/>
      <c r="Z290" s="61"/>
      <c r="AA290" s="276"/>
      <c r="AB290" s="286"/>
      <c r="AC290" s="286"/>
      <c r="AD290" s="289"/>
      <c r="AE290" s="291"/>
      <c r="AF290" s="80"/>
      <c r="AG290" s="118"/>
      <c r="AH290" s="118"/>
      <c r="AI290" s="118"/>
      <c r="AJ290" s="118"/>
      <c r="AK290" s="280"/>
      <c r="AL290" s="118"/>
      <c r="AM290" s="118"/>
      <c r="AN290" s="118"/>
      <c r="AO290" s="118"/>
      <c r="AP290" s="81"/>
      <c r="AQ290" s="268"/>
      <c r="AR290" s="270"/>
    </row>
    <row r="291" spans="1:44" ht="19.5" customHeight="1">
      <c r="A291" s="271">
        <v>164</v>
      </c>
      <c r="B291" s="273" t="e">
        <f>VLOOKUP($A291,Cierre!$A:$E,2,FALSE)</f>
        <v>#N/A</v>
      </c>
      <c r="C291" s="275"/>
      <c r="D291" s="277" t="e">
        <f>VLOOKUP($A291,Cierre!$A:$E,3,FALSE)</f>
        <v>#N/A</v>
      </c>
      <c r="E291" s="279"/>
      <c r="F291" s="281"/>
      <c r="G291" s="281"/>
      <c r="H291" s="283"/>
      <c r="I291" s="275"/>
      <c r="J291" s="281"/>
      <c r="K291" s="281"/>
      <c r="L291" s="53" t="s">
        <v>706</v>
      </c>
      <c r="M291" s="54">
        <v>0.35</v>
      </c>
      <c r="N291" s="57"/>
      <c r="O291" s="60"/>
      <c r="P291" s="56"/>
      <c r="Q291" s="56"/>
      <c r="R291" s="60"/>
      <c r="S291" s="56"/>
      <c r="T291" s="63"/>
      <c r="U291" s="64"/>
      <c r="V291" s="57"/>
      <c r="W291" s="60"/>
      <c r="X291" s="59"/>
      <c r="Y291" s="59"/>
      <c r="Z291" s="61"/>
      <c r="AA291" s="275"/>
      <c r="AB291" s="285"/>
      <c r="AC291" s="287"/>
      <c r="AD291" s="288"/>
      <c r="AE291" s="290"/>
      <c r="AF291" s="80"/>
      <c r="AG291" s="118"/>
      <c r="AH291" s="118"/>
      <c r="AI291" s="118"/>
      <c r="AJ291" s="118"/>
      <c r="AK291" s="279"/>
      <c r="AL291" s="118"/>
      <c r="AM291" s="118"/>
      <c r="AN291" s="118"/>
      <c r="AO291" s="118"/>
      <c r="AP291" s="81"/>
      <c r="AQ291" s="267"/>
      <c r="AR291" s="269"/>
    </row>
    <row r="292" spans="1:44" ht="20.100000000000001" customHeight="1">
      <c r="A292" s="294"/>
      <c r="B292" s="295"/>
      <c r="C292" s="296"/>
      <c r="D292" s="297"/>
      <c r="E292" s="298"/>
      <c r="F292" s="299"/>
      <c r="G292" s="299"/>
      <c r="H292" s="300"/>
      <c r="I292" s="296"/>
      <c r="J292" s="299"/>
      <c r="K292" s="299"/>
      <c r="L292" s="53" t="s">
        <v>707</v>
      </c>
      <c r="M292" s="54">
        <v>0.35</v>
      </c>
      <c r="N292" s="57"/>
      <c r="O292" s="60"/>
      <c r="P292" s="56"/>
      <c r="Q292" s="56"/>
      <c r="R292" s="60"/>
      <c r="S292" s="56"/>
      <c r="T292" s="63"/>
      <c r="U292" s="64"/>
      <c r="V292" s="57"/>
      <c r="W292" s="60"/>
      <c r="X292" s="59"/>
      <c r="Y292" s="59"/>
      <c r="Z292" s="61"/>
      <c r="AA292" s="296"/>
      <c r="AB292" s="301"/>
      <c r="AC292" s="301"/>
      <c r="AD292" s="302"/>
      <c r="AE292" s="303"/>
      <c r="AF292" s="80"/>
      <c r="AG292" s="118"/>
      <c r="AH292" s="118"/>
      <c r="AI292" s="118"/>
      <c r="AJ292" s="118"/>
      <c r="AK292" s="298"/>
      <c r="AL292" s="118"/>
      <c r="AM292" s="118"/>
      <c r="AN292" s="118"/>
      <c r="AO292" s="118"/>
      <c r="AP292" s="81"/>
      <c r="AQ292" s="292"/>
      <c r="AR292" s="293"/>
    </row>
    <row r="293" spans="1:44" ht="20.100000000000001" customHeight="1">
      <c r="A293" s="272"/>
      <c r="B293" s="274"/>
      <c r="C293" s="276"/>
      <c r="D293" s="278"/>
      <c r="E293" s="280"/>
      <c r="F293" s="282"/>
      <c r="G293" s="282"/>
      <c r="H293" s="284"/>
      <c r="I293" s="276"/>
      <c r="J293" s="282"/>
      <c r="K293" s="282"/>
      <c r="L293" s="53" t="s">
        <v>708</v>
      </c>
      <c r="M293" s="54">
        <v>0.3</v>
      </c>
      <c r="N293" s="57"/>
      <c r="O293" s="60"/>
      <c r="P293" s="56"/>
      <c r="Q293" s="56"/>
      <c r="R293" s="60"/>
      <c r="S293" s="56"/>
      <c r="T293" s="63"/>
      <c r="U293" s="64"/>
      <c r="V293" s="57"/>
      <c r="W293" s="60"/>
      <c r="X293" s="59"/>
      <c r="Y293" s="59"/>
      <c r="Z293" s="61"/>
      <c r="AA293" s="276"/>
      <c r="AB293" s="286"/>
      <c r="AC293" s="286"/>
      <c r="AD293" s="289"/>
      <c r="AE293" s="291"/>
      <c r="AF293" s="80"/>
      <c r="AG293" s="118"/>
      <c r="AH293" s="118"/>
      <c r="AI293" s="118"/>
      <c r="AJ293" s="118"/>
      <c r="AK293" s="280"/>
      <c r="AL293" s="118"/>
      <c r="AM293" s="118"/>
      <c r="AN293" s="118"/>
      <c r="AO293" s="118"/>
      <c r="AP293" s="81"/>
      <c r="AQ293" s="268"/>
      <c r="AR293" s="270"/>
    </row>
    <row r="294" spans="1:44" ht="19.5" customHeight="1">
      <c r="A294" s="271">
        <v>165</v>
      </c>
      <c r="B294" s="273" t="e">
        <f>VLOOKUP($A294,Cierre!$A:$E,2,FALSE)</f>
        <v>#N/A</v>
      </c>
      <c r="C294" s="275"/>
      <c r="D294" s="277" t="e">
        <f>VLOOKUP($A294,Cierre!$A:$E,3,FALSE)</f>
        <v>#N/A</v>
      </c>
      <c r="E294" s="279"/>
      <c r="F294" s="281"/>
      <c r="G294" s="281"/>
      <c r="H294" s="283"/>
      <c r="I294" s="275"/>
      <c r="J294" s="281"/>
      <c r="K294" s="281"/>
      <c r="L294" s="53" t="s">
        <v>709</v>
      </c>
      <c r="M294" s="54">
        <v>0.1</v>
      </c>
      <c r="N294" s="57"/>
      <c r="O294" s="60"/>
      <c r="P294" s="56"/>
      <c r="Q294" s="56"/>
      <c r="R294" s="60"/>
      <c r="S294" s="56"/>
      <c r="T294" s="63"/>
      <c r="U294" s="64"/>
      <c r="V294" s="57"/>
      <c r="W294" s="60"/>
      <c r="X294" s="59"/>
      <c r="Y294" s="59"/>
      <c r="Z294" s="61"/>
      <c r="AA294" s="275"/>
      <c r="AB294" s="285"/>
      <c r="AC294" s="287"/>
      <c r="AD294" s="288"/>
      <c r="AE294" s="290"/>
      <c r="AF294" s="80"/>
      <c r="AG294" s="118"/>
      <c r="AH294" s="118"/>
      <c r="AI294" s="118"/>
      <c r="AJ294" s="118"/>
      <c r="AK294" s="279"/>
      <c r="AL294" s="118"/>
      <c r="AM294" s="118"/>
      <c r="AN294" s="118"/>
      <c r="AO294" s="118"/>
      <c r="AP294" s="81"/>
      <c r="AQ294" s="267"/>
      <c r="AR294" s="269"/>
    </row>
    <row r="295" spans="1:44" ht="20.100000000000001" customHeight="1">
      <c r="A295" s="272"/>
      <c r="B295" s="274"/>
      <c r="C295" s="276"/>
      <c r="D295" s="278"/>
      <c r="E295" s="280"/>
      <c r="F295" s="282"/>
      <c r="G295" s="282"/>
      <c r="H295" s="284"/>
      <c r="I295" s="276"/>
      <c r="J295" s="282"/>
      <c r="K295" s="282"/>
      <c r="L295" s="53" t="s">
        <v>710</v>
      </c>
      <c r="M295" s="54">
        <v>0.9</v>
      </c>
      <c r="N295" s="57"/>
      <c r="O295" s="60"/>
      <c r="P295" s="56"/>
      <c r="Q295" s="56"/>
      <c r="R295" s="60"/>
      <c r="S295" s="56"/>
      <c r="T295" s="63"/>
      <c r="U295" s="64"/>
      <c r="V295" s="57"/>
      <c r="W295" s="60"/>
      <c r="X295" s="59"/>
      <c r="Y295" s="59"/>
      <c r="Z295" s="61"/>
      <c r="AA295" s="276"/>
      <c r="AB295" s="286"/>
      <c r="AC295" s="286"/>
      <c r="AD295" s="289"/>
      <c r="AE295" s="291"/>
      <c r="AF295" s="80"/>
      <c r="AG295" s="118"/>
      <c r="AH295" s="118"/>
      <c r="AI295" s="118"/>
      <c r="AJ295" s="118"/>
      <c r="AK295" s="280"/>
      <c r="AL295" s="118"/>
      <c r="AM295" s="118"/>
      <c r="AN295" s="118"/>
      <c r="AO295" s="118"/>
      <c r="AP295" s="81"/>
      <c r="AQ295" s="268"/>
      <c r="AR295" s="270"/>
    </row>
    <row r="296" spans="1:44" ht="19.5" customHeight="1">
      <c r="A296" s="271">
        <v>166</v>
      </c>
      <c r="B296" s="273" t="e">
        <f>VLOOKUP($A296,Cierre!$A:$E,2,FALSE)</f>
        <v>#N/A</v>
      </c>
      <c r="C296" s="275"/>
      <c r="D296" s="277" t="e">
        <f>VLOOKUP($A296,Cierre!$A:$E,3,FALSE)</f>
        <v>#N/A</v>
      </c>
      <c r="E296" s="279"/>
      <c r="F296" s="281"/>
      <c r="G296" s="281"/>
      <c r="H296" s="283"/>
      <c r="I296" s="275"/>
      <c r="J296" s="281"/>
      <c r="K296" s="281"/>
      <c r="L296" s="53" t="s">
        <v>711</v>
      </c>
      <c r="M296" s="54">
        <v>0.25</v>
      </c>
      <c r="N296" s="57"/>
      <c r="O296" s="60"/>
      <c r="P296" s="56"/>
      <c r="Q296" s="56"/>
      <c r="R296" s="60"/>
      <c r="S296" s="56"/>
      <c r="T296" s="63"/>
      <c r="U296" s="64"/>
      <c r="V296" s="57"/>
      <c r="W296" s="60"/>
      <c r="X296" s="59"/>
      <c r="Y296" s="59"/>
      <c r="Z296" s="61"/>
      <c r="AA296" s="275"/>
      <c r="AB296" s="285"/>
      <c r="AC296" s="287"/>
      <c r="AD296" s="288"/>
      <c r="AE296" s="290"/>
      <c r="AF296" s="80"/>
      <c r="AG296" s="118"/>
      <c r="AH296" s="118"/>
      <c r="AI296" s="118"/>
      <c r="AJ296" s="118"/>
      <c r="AK296" s="279"/>
      <c r="AL296" s="118"/>
      <c r="AM296" s="118"/>
      <c r="AN296" s="118"/>
      <c r="AO296" s="118"/>
      <c r="AP296" s="81"/>
      <c r="AQ296" s="267"/>
      <c r="AR296" s="269"/>
    </row>
    <row r="297" spans="1:44" ht="20.100000000000001" customHeight="1">
      <c r="A297" s="272"/>
      <c r="B297" s="274"/>
      <c r="C297" s="276"/>
      <c r="D297" s="278"/>
      <c r="E297" s="280"/>
      <c r="F297" s="282"/>
      <c r="G297" s="282"/>
      <c r="H297" s="284"/>
      <c r="I297" s="276"/>
      <c r="J297" s="282"/>
      <c r="K297" s="282"/>
      <c r="L297" s="53" t="s">
        <v>712</v>
      </c>
      <c r="M297" s="54">
        <v>0.75</v>
      </c>
      <c r="N297" s="57"/>
      <c r="O297" s="60"/>
      <c r="P297" s="56"/>
      <c r="Q297" s="56"/>
      <c r="R297" s="60"/>
      <c r="S297" s="56"/>
      <c r="T297" s="63"/>
      <c r="U297" s="64"/>
      <c r="V297" s="57"/>
      <c r="W297" s="60"/>
      <c r="X297" s="59"/>
      <c r="Y297" s="59"/>
      <c r="Z297" s="61"/>
      <c r="AA297" s="276"/>
      <c r="AB297" s="286"/>
      <c r="AC297" s="286"/>
      <c r="AD297" s="289"/>
      <c r="AE297" s="291"/>
      <c r="AF297" s="80"/>
      <c r="AG297" s="118"/>
      <c r="AH297" s="118"/>
      <c r="AI297" s="118"/>
      <c r="AJ297" s="118"/>
      <c r="AK297" s="280"/>
      <c r="AL297" s="118"/>
      <c r="AM297" s="118"/>
      <c r="AN297" s="118"/>
      <c r="AO297" s="118"/>
      <c r="AP297" s="81"/>
      <c r="AQ297" s="268"/>
      <c r="AR297" s="270"/>
    </row>
    <row r="298" spans="1:44" ht="19.5" customHeight="1">
      <c r="A298" s="271">
        <v>167</v>
      </c>
      <c r="B298" s="273" t="e">
        <f>VLOOKUP($A298,Cierre!$A:$E,2,FALSE)</f>
        <v>#N/A</v>
      </c>
      <c r="C298" s="275"/>
      <c r="D298" s="277" t="e">
        <f>VLOOKUP($A298,Cierre!$A:$E,3,FALSE)</f>
        <v>#N/A</v>
      </c>
      <c r="E298" s="279"/>
      <c r="F298" s="281"/>
      <c r="G298" s="281"/>
      <c r="H298" s="283"/>
      <c r="I298" s="275"/>
      <c r="J298" s="281"/>
      <c r="K298" s="281"/>
      <c r="L298" s="53" t="s">
        <v>713</v>
      </c>
      <c r="M298" s="54">
        <v>0.6</v>
      </c>
      <c r="N298" s="57"/>
      <c r="O298" s="60"/>
      <c r="P298" s="56"/>
      <c r="Q298" s="56"/>
      <c r="R298" s="60"/>
      <c r="S298" s="56"/>
      <c r="T298" s="63"/>
      <c r="U298" s="64"/>
      <c r="V298" s="57"/>
      <c r="W298" s="60"/>
      <c r="X298" s="59"/>
      <c r="Y298" s="59"/>
      <c r="Z298" s="61"/>
      <c r="AA298" s="275"/>
      <c r="AB298" s="285"/>
      <c r="AC298" s="287"/>
      <c r="AD298" s="288"/>
      <c r="AE298" s="290"/>
      <c r="AF298" s="80"/>
      <c r="AG298" s="118"/>
      <c r="AH298" s="118"/>
      <c r="AI298" s="118"/>
      <c r="AJ298" s="118"/>
      <c r="AK298" s="279"/>
      <c r="AL298" s="118"/>
      <c r="AM298" s="118"/>
      <c r="AN298" s="118"/>
      <c r="AO298" s="118"/>
      <c r="AP298" s="81"/>
      <c r="AQ298" s="267"/>
      <c r="AR298" s="269"/>
    </row>
    <row r="299" spans="1:44" ht="20.100000000000001" customHeight="1">
      <c r="A299" s="272"/>
      <c r="B299" s="274"/>
      <c r="C299" s="276"/>
      <c r="D299" s="278"/>
      <c r="E299" s="280"/>
      <c r="F299" s="282"/>
      <c r="G299" s="282"/>
      <c r="H299" s="284"/>
      <c r="I299" s="276"/>
      <c r="J299" s="282"/>
      <c r="K299" s="282"/>
      <c r="L299" s="53" t="s">
        <v>714</v>
      </c>
      <c r="M299" s="54">
        <v>0.4</v>
      </c>
      <c r="N299" s="57"/>
      <c r="O299" s="60"/>
      <c r="P299" s="56"/>
      <c r="Q299" s="56"/>
      <c r="R299" s="60"/>
      <c r="S299" s="56"/>
      <c r="T299" s="63"/>
      <c r="U299" s="64"/>
      <c r="V299" s="57"/>
      <c r="W299" s="60"/>
      <c r="X299" s="59"/>
      <c r="Y299" s="59"/>
      <c r="Z299" s="61"/>
      <c r="AA299" s="276"/>
      <c r="AB299" s="286"/>
      <c r="AC299" s="286"/>
      <c r="AD299" s="289"/>
      <c r="AE299" s="291"/>
      <c r="AF299" s="80"/>
      <c r="AG299" s="118"/>
      <c r="AH299" s="118"/>
      <c r="AI299" s="118"/>
      <c r="AJ299" s="118"/>
      <c r="AK299" s="280"/>
      <c r="AL299" s="118"/>
      <c r="AM299" s="118"/>
      <c r="AN299" s="118"/>
      <c r="AO299" s="118"/>
      <c r="AP299" s="81"/>
      <c r="AQ299" s="268"/>
      <c r="AR299" s="270"/>
    </row>
    <row r="300" spans="1:44" ht="19.5" customHeight="1">
      <c r="A300" s="271">
        <v>168</v>
      </c>
      <c r="B300" s="273" t="e">
        <f>VLOOKUP($A300,Cierre!$A:$E,2,FALSE)</f>
        <v>#N/A</v>
      </c>
      <c r="C300" s="275"/>
      <c r="D300" s="277" t="e">
        <f>VLOOKUP($A300,Cierre!$A:$E,3,FALSE)</f>
        <v>#N/A</v>
      </c>
      <c r="E300" s="279"/>
      <c r="F300" s="281"/>
      <c r="G300" s="281"/>
      <c r="H300" s="283"/>
      <c r="I300" s="275"/>
      <c r="J300" s="281"/>
      <c r="K300" s="281"/>
      <c r="L300" s="53" t="s">
        <v>715</v>
      </c>
      <c r="M300" s="54">
        <v>0.5</v>
      </c>
      <c r="N300" s="57"/>
      <c r="O300" s="60"/>
      <c r="P300" s="56"/>
      <c r="Q300" s="56"/>
      <c r="R300" s="60"/>
      <c r="S300" s="56"/>
      <c r="T300" s="63"/>
      <c r="U300" s="64"/>
      <c r="V300" s="57"/>
      <c r="W300" s="60"/>
      <c r="X300" s="59"/>
      <c r="Y300" s="59"/>
      <c r="Z300" s="61"/>
      <c r="AA300" s="275"/>
      <c r="AB300" s="285"/>
      <c r="AC300" s="287"/>
      <c r="AD300" s="288"/>
      <c r="AE300" s="290"/>
      <c r="AF300" s="80"/>
      <c r="AG300" s="118"/>
      <c r="AH300" s="118"/>
      <c r="AI300" s="118"/>
      <c r="AJ300" s="118"/>
      <c r="AK300" s="279"/>
      <c r="AL300" s="118"/>
      <c r="AM300" s="118"/>
      <c r="AN300" s="118"/>
      <c r="AO300" s="118"/>
      <c r="AP300" s="81"/>
      <c r="AQ300" s="267"/>
      <c r="AR300" s="269"/>
    </row>
    <row r="301" spans="1:44" ht="20.100000000000001" customHeight="1">
      <c r="A301" s="272"/>
      <c r="B301" s="274"/>
      <c r="C301" s="276"/>
      <c r="D301" s="278"/>
      <c r="E301" s="280"/>
      <c r="F301" s="282"/>
      <c r="G301" s="282"/>
      <c r="H301" s="284"/>
      <c r="I301" s="276"/>
      <c r="J301" s="282"/>
      <c r="K301" s="282"/>
      <c r="L301" s="53" t="s">
        <v>230</v>
      </c>
      <c r="M301" s="54">
        <v>0.5</v>
      </c>
      <c r="N301" s="57"/>
      <c r="O301" s="60"/>
      <c r="P301" s="56"/>
      <c r="Q301" s="56"/>
      <c r="R301" s="60"/>
      <c r="S301" s="56"/>
      <c r="T301" s="63"/>
      <c r="U301" s="64"/>
      <c r="V301" s="57"/>
      <c r="W301" s="60"/>
      <c r="X301" s="59"/>
      <c r="Y301" s="59"/>
      <c r="Z301" s="61"/>
      <c r="AA301" s="276"/>
      <c r="AB301" s="286"/>
      <c r="AC301" s="286"/>
      <c r="AD301" s="289"/>
      <c r="AE301" s="291"/>
      <c r="AF301" s="80"/>
      <c r="AG301" s="118"/>
      <c r="AH301" s="118"/>
      <c r="AI301" s="118"/>
      <c r="AJ301" s="118"/>
      <c r="AK301" s="280"/>
      <c r="AL301" s="118"/>
      <c r="AM301" s="118"/>
      <c r="AN301" s="118"/>
      <c r="AO301" s="118"/>
      <c r="AP301" s="81"/>
      <c r="AQ301" s="268"/>
      <c r="AR301" s="270"/>
    </row>
    <row r="302" spans="1:44" ht="19.5" customHeight="1">
      <c r="A302" s="271">
        <v>169</v>
      </c>
      <c r="B302" s="273" t="e">
        <f>VLOOKUP($A302,Cierre!$A:$E,2,FALSE)</f>
        <v>#N/A</v>
      </c>
      <c r="C302" s="275"/>
      <c r="D302" s="277" t="e">
        <f>VLOOKUP($A302,Cierre!$A:$E,3,FALSE)</f>
        <v>#N/A</v>
      </c>
      <c r="E302" s="279"/>
      <c r="F302" s="281"/>
      <c r="G302" s="281"/>
      <c r="H302" s="283"/>
      <c r="I302" s="275"/>
      <c r="J302" s="281"/>
      <c r="K302" s="281"/>
      <c r="L302" s="53" t="s">
        <v>716</v>
      </c>
      <c r="M302" s="54">
        <v>0.5</v>
      </c>
      <c r="N302" s="57"/>
      <c r="O302" s="60"/>
      <c r="P302" s="56"/>
      <c r="Q302" s="56"/>
      <c r="R302" s="60"/>
      <c r="S302" s="56"/>
      <c r="T302" s="63"/>
      <c r="U302" s="64"/>
      <c r="V302" s="57"/>
      <c r="W302" s="60"/>
      <c r="X302" s="59"/>
      <c r="Y302" s="59"/>
      <c r="Z302" s="61"/>
      <c r="AA302" s="275"/>
      <c r="AB302" s="285"/>
      <c r="AC302" s="287"/>
      <c r="AD302" s="288"/>
      <c r="AE302" s="290"/>
      <c r="AF302" s="80"/>
      <c r="AG302" s="118"/>
      <c r="AH302" s="118"/>
      <c r="AI302" s="118"/>
      <c r="AJ302" s="118"/>
      <c r="AK302" s="279"/>
      <c r="AL302" s="118"/>
      <c r="AM302" s="118"/>
      <c r="AN302" s="118"/>
      <c r="AO302" s="118"/>
      <c r="AP302" s="81"/>
      <c r="AQ302" s="267"/>
      <c r="AR302" s="269"/>
    </row>
    <row r="303" spans="1:44" ht="20.100000000000001" customHeight="1">
      <c r="A303" s="272"/>
      <c r="B303" s="274"/>
      <c r="C303" s="276"/>
      <c r="D303" s="278"/>
      <c r="E303" s="280"/>
      <c r="F303" s="282"/>
      <c r="G303" s="282"/>
      <c r="H303" s="284"/>
      <c r="I303" s="276"/>
      <c r="J303" s="282"/>
      <c r="K303" s="282"/>
      <c r="L303" s="53" t="s">
        <v>717</v>
      </c>
      <c r="M303" s="54">
        <v>0.5</v>
      </c>
      <c r="N303" s="57"/>
      <c r="O303" s="60"/>
      <c r="P303" s="56"/>
      <c r="Q303" s="56"/>
      <c r="R303" s="60"/>
      <c r="S303" s="56"/>
      <c r="T303" s="63"/>
      <c r="U303" s="64"/>
      <c r="V303" s="57"/>
      <c r="W303" s="60"/>
      <c r="X303" s="59"/>
      <c r="Y303" s="59"/>
      <c r="Z303" s="61"/>
      <c r="AA303" s="276"/>
      <c r="AB303" s="286"/>
      <c r="AC303" s="286"/>
      <c r="AD303" s="289"/>
      <c r="AE303" s="291"/>
      <c r="AF303" s="80"/>
      <c r="AG303" s="118"/>
      <c r="AH303" s="118"/>
      <c r="AI303" s="118"/>
      <c r="AJ303" s="118"/>
      <c r="AK303" s="280"/>
      <c r="AL303" s="118"/>
      <c r="AM303" s="118"/>
      <c r="AN303" s="118"/>
      <c r="AO303" s="118"/>
      <c r="AP303" s="81"/>
      <c r="AQ303" s="268"/>
      <c r="AR303" s="270"/>
    </row>
    <row r="304" spans="1:44" ht="19.5" customHeight="1">
      <c r="A304" s="271">
        <v>170</v>
      </c>
      <c r="B304" s="273" t="e">
        <f>VLOOKUP($A304,Cierre!$A:$E,2,FALSE)</f>
        <v>#N/A</v>
      </c>
      <c r="C304" s="275"/>
      <c r="D304" s="277" t="e">
        <f>VLOOKUP($A304,Cierre!$A:$E,3,FALSE)</f>
        <v>#N/A</v>
      </c>
      <c r="E304" s="279"/>
      <c r="F304" s="281"/>
      <c r="G304" s="281"/>
      <c r="H304" s="283"/>
      <c r="I304" s="275"/>
      <c r="J304" s="281"/>
      <c r="K304" s="281"/>
      <c r="L304" s="53" t="s">
        <v>718</v>
      </c>
      <c r="M304" s="54">
        <v>0.5</v>
      </c>
      <c r="N304" s="57"/>
      <c r="O304" s="60"/>
      <c r="P304" s="56"/>
      <c r="Q304" s="56"/>
      <c r="R304" s="60"/>
      <c r="S304" s="56"/>
      <c r="T304" s="63"/>
      <c r="U304" s="64"/>
      <c r="V304" s="57"/>
      <c r="W304" s="60"/>
      <c r="X304" s="59"/>
      <c r="Y304" s="59"/>
      <c r="Z304" s="61"/>
      <c r="AA304" s="275"/>
      <c r="AB304" s="285"/>
      <c r="AC304" s="287"/>
      <c r="AD304" s="288"/>
      <c r="AE304" s="290"/>
      <c r="AF304" s="80"/>
      <c r="AG304" s="118"/>
      <c r="AH304" s="118"/>
      <c r="AI304" s="118"/>
      <c r="AJ304" s="118"/>
      <c r="AK304" s="279"/>
      <c r="AL304" s="118"/>
      <c r="AM304" s="118"/>
      <c r="AN304" s="118"/>
      <c r="AO304" s="118"/>
      <c r="AP304" s="81"/>
      <c r="AQ304" s="267"/>
      <c r="AR304" s="269"/>
    </row>
    <row r="305" spans="1:44" ht="20.100000000000001" customHeight="1">
      <c r="A305" s="272"/>
      <c r="B305" s="274"/>
      <c r="C305" s="276"/>
      <c r="D305" s="278"/>
      <c r="E305" s="280"/>
      <c r="F305" s="282"/>
      <c r="G305" s="282"/>
      <c r="H305" s="284"/>
      <c r="I305" s="276"/>
      <c r="J305" s="282"/>
      <c r="K305" s="282"/>
      <c r="L305" s="53" t="s">
        <v>719</v>
      </c>
      <c r="M305" s="54">
        <v>0.5</v>
      </c>
      <c r="N305" s="57"/>
      <c r="O305" s="60"/>
      <c r="P305" s="56"/>
      <c r="Q305" s="56"/>
      <c r="R305" s="60"/>
      <c r="S305" s="56"/>
      <c r="T305" s="63"/>
      <c r="U305" s="64"/>
      <c r="V305" s="57"/>
      <c r="W305" s="60"/>
      <c r="X305" s="59"/>
      <c r="Y305" s="59"/>
      <c r="Z305" s="61"/>
      <c r="AA305" s="276"/>
      <c r="AB305" s="286"/>
      <c r="AC305" s="286"/>
      <c r="AD305" s="289"/>
      <c r="AE305" s="291"/>
      <c r="AF305" s="80"/>
      <c r="AG305" s="118"/>
      <c r="AH305" s="118"/>
      <c r="AI305" s="118"/>
      <c r="AJ305" s="118"/>
      <c r="AK305" s="280"/>
      <c r="AL305" s="118"/>
      <c r="AM305" s="118"/>
      <c r="AN305" s="118"/>
      <c r="AO305" s="118"/>
      <c r="AP305" s="81"/>
      <c r="AQ305" s="268"/>
      <c r="AR305" s="270"/>
    </row>
    <row r="306" spans="1:44" ht="39.950000000000003" customHeight="1">
      <c r="A306" s="47">
        <v>171</v>
      </c>
      <c r="B306" s="49" t="e">
        <f>VLOOKUP($A306,Cierre!$A:$E,2,FALSE)</f>
        <v>#N/A</v>
      </c>
      <c r="C306" s="57"/>
      <c r="D306" s="45" t="e">
        <f>VLOOKUP($A306,Cierre!$A:$E,3,FALSE)</f>
        <v>#N/A</v>
      </c>
      <c r="E306" s="71"/>
      <c r="F306" s="56"/>
      <c r="G306" s="56"/>
      <c r="H306" s="62"/>
      <c r="I306" s="57"/>
      <c r="J306" s="56"/>
      <c r="K306" s="56"/>
      <c r="L306" s="53"/>
      <c r="M306" s="54">
        <v>1</v>
      </c>
      <c r="N306" s="57"/>
      <c r="O306" s="60"/>
      <c r="P306" s="56"/>
      <c r="Q306" s="56"/>
      <c r="R306" s="60"/>
      <c r="S306" s="56"/>
      <c r="T306" s="63"/>
      <c r="U306" s="64"/>
      <c r="V306" s="57"/>
      <c r="W306" s="60"/>
      <c r="X306" s="59"/>
      <c r="Y306" s="59"/>
      <c r="Z306" s="61"/>
      <c r="AA306" s="57"/>
      <c r="AB306" s="119"/>
      <c r="AC306" s="120"/>
      <c r="AD306" s="123"/>
      <c r="AE306" s="79"/>
      <c r="AF306" s="80"/>
      <c r="AG306" s="118"/>
      <c r="AH306" s="118"/>
      <c r="AI306" s="118"/>
      <c r="AJ306" s="118"/>
      <c r="AK306" s="118"/>
      <c r="AL306" s="118"/>
      <c r="AM306" s="118"/>
      <c r="AN306" s="118"/>
      <c r="AO306" s="118"/>
      <c r="AP306" s="81"/>
      <c r="AQ306" s="121"/>
      <c r="AR306" s="58"/>
    </row>
    <row r="307" spans="1:44" ht="39.950000000000003" customHeight="1">
      <c r="A307" s="47">
        <v>172</v>
      </c>
      <c r="B307" s="49" t="e">
        <f>VLOOKUP($A307,Cierre!$A:$E,2,FALSE)</f>
        <v>#N/A</v>
      </c>
      <c r="C307" s="57"/>
      <c r="D307" s="45" t="e">
        <f>VLOOKUP($A307,Cierre!$A:$E,3,FALSE)</f>
        <v>#N/A</v>
      </c>
      <c r="E307" s="71"/>
      <c r="F307" s="56"/>
      <c r="G307" s="56"/>
      <c r="H307" s="62"/>
      <c r="I307" s="57"/>
      <c r="J307" s="56"/>
      <c r="K307" s="56"/>
      <c r="L307" s="53"/>
      <c r="M307" s="54">
        <v>1</v>
      </c>
      <c r="N307" s="57"/>
      <c r="O307" s="60"/>
      <c r="P307" s="56"/>
      <c r="Q307" s="56"/>
      <c r="R307" s="60"/>
      <c r="S307" s="56"/>
      <c r="T307" s="63"/>
      <c r="U307" s="64"/>
      <c r="V307" s="57"/>
      <c r="W307" s="60"/>
      <c r="X307" s="59"/>
      <c r="Y307" s="59"/>
      <c r="Z307" s="61"/>
      <c r="AA307" s="57"/>
      <c r="AB307" s="119"/>
      <c r="AC307" s="120"/>
      <c r="AD307" s="123"/>
      <c r="AE307" s="79"/>
      <c r="AF307" s="80"/>
      <c r="AG307" s="118"/>
      <c r="AH307" s="118"/>
      <c r="AI307" s="118"/>
      <c r="AJ307" s="118"/>
      <c r="AK307" s="118"/>
      <c r="AL307" s="118"/>
      <c r="AM307" s="118"/>
      <c r="AN307" s="118"/>
      <c r="AO307" s="118"/>
      <c r="AP307" s="81"/>
      <c r="AQ307" s="121"/>
      <c r="AR307" s="58"/>
    </row>
    <row r="308" spans="1:44" ht="19.5" customHeight="1">
      <c r="A308" s="271">
        <v>173</v>
      </c>
      <c r="B308" s="273" t="e">
        <f>VLOOKUP($A308,Cierre!$A:$E,2,FALSE)</f>
        <v>#N/A</v>
      </c>
      <c r="C308" s="275"/>
      <c r="D308" s="277" t="e">
        <f>VLOOKUP($A308,Cierre!$A:$E,3,FALSE)</f>
        <v>#N/A</v>
      </c>
      <c r="E308" s="279"/>
      <c r="F308" s="281"/>
      <c r="G308" s="281"/>
      <c r="H308" s="283"/>
      <c r="I308" s="275"/>
      <c r="J308" s="281"/>
      <c r="K308" s="281"/>
      <c r="L308" s="53" t="s">
        <v>198</v>
      </c>
      <c r="M308" s="54">
        <v>0.5</v>
      </c>
      <c r="N308" s="57"/>
      <c r="O308" s="60"/>
      <c r="P308" s="56"/>
      <c r="Q308" s="56"/>
      <c r="R308" s="60"/>
      <c r="S308" s="56"/>
      <c r="T308" s="63"/>
      <c r="U308" s="64"/>
      <c r="V308" s="57"/>
      <c r="W308" s="60"/>
      <c r="X308" s="59"/>
      <c r="Y308" s="59"/>
      <c r="Z308" s="61"/>
      <c r="AA308" s="275"/>
      <c r="AB308" s="285"/>
      <c r="AC308" s="287"/>
      <c r="AD308" s="288"/>
      <c r="AE308" s="290"/>
      <c r="AF308" s="80"/>
      <c r="AG308" s="118"/>
      <c r="AH308" s="118"/>
      <c r="AI308" s="118"/>
      <c r="AJ308" s="118"/>
      <c r="AK308" s="279"/>
      <c r="AL308" s="118"/>
      <c r="AM308" s="118"/>
      <c r="AN308" s="118"/>
      <c r="AO308" s="118"/>
      <c r="AP308" s="81"/>
      <c r="AQ308" s="267"/>
      <c r="AR308" s="269"/>
    </row>
    <row r="309" spans="1:44" ht="20.100000000000001" customHeight="1">
      <c r="A309" s="272"/>
      <c r="B309" s="274"/>
      <c r="C309" s="276"/>
      <c r="D309" s="278"/>
      <c r="E309" s="280"/>
      <c r="F309" s="282"/>
      <c r="G309" s="282"/>
      <c r="H309" s="284"/>
      <c r="I309" s="276"/>
      <c r="J309" s="282"/>
      <c r="K309" s="282"/>
      <c r="L309" s="53" t="s">
        <v>720</v>
      </c>
      <c r="M309" s="54">
        <v>0.5</v>
      </c>
      <c r="N309" s="57"/>
      <c r="O309" s="60"/>
      <c r="P309" s="56"/>
      <c r="Q309" s="56"/>
      <c r="R309" s="60"/>
      <c r="S309" s="56"/>
      <c r="T309" s="63"/>
      <c r="U309" s="64"/>
      <c r="V309" s="57"/>
      <c r="W309" s="60"/>
      <c r="X309" s="59"/>
      <c r="Y309" s="59"/>
      <c r="Z309" s="61"/>
      <c r="AA309" s="276"/>
      <c r="AB309" s="286"/>
      <c r="AC309" s="286"/>
      <c r="AD309" s="289"/>
      <c r="AE309" s="291"/>
      <c r="AF309" s="80"/>
      <c r="AG309" s="118"/>
      <c r="AH309" s="118"/>
      <c r="AI309" s="118"/>
      <c r="AJ309" s="118"/>
      <c r="AK309" s="280"/>
      <c r="AL309" s="118"/>
      <c r="AM309" s="118"/>
      <c r="AN309" s="118"/>
      <c r="AO309" s="118"/>
      <c r="AP309" s="81"/>
      <c r="AQ309" s="268"/>
      <c r="AR309" s="270"/>
    </row>
    <row r="310" spans="1:44" ht="39.950000000000003" customHeight="1">
      <c r="A310" s="47">
        <v>174</v>
      </c>
      <c r="B310" s="49" t="e">
        <f>VLOOKUP($A310,Cierre!$A:$E,2,FALSE)</f>
        <v>#N/A</v>
      </c>
      <c r="C310" s="57"/>
      <c r="D310" s="45" t="e">
        <f>VLOOKUP($A310,Cierre!$A:$E,3,FALSE)</f>
        <v>#N/A</v>
      </c>
      <c r="E310" s="71"/>
      <c r="F310" s="56"/>
      <c r="G310" s="56"/>
      <c r="H310" s="62"/>
      <c r="I310" s="57"/>
      <c r="J310" s="56"/>
      <c r="K310" s="56"/>
      <c r="L310" s="53"/>
      <c r="M310" s="54">
        <v>1</v>
      </c>
      <c r="N310" s="57"/>
      <c r="O310" s="60"/>
      <c r="P310" s="56"/>
      <c r="Q310" s="56"/>
      <c r="R310" s="60"/>
      <c r="S310" s="56"/>
      <c r="T310" s="63"/>
      <c r="U310" s="64"/>
      <c r="V310" s="57"/>
      <c r="W310" s="60"/>
      <c r="X310" s="59"/>
      <c r="Y310" s="59"/>
      <c r="Z310" s="61"/>
      <c r="AA310" s="57"/>
      <c r="AB310" s="119"/>
      <c r="AC310" s="120"/>
      <c r="AD310" s="123"/>
      <c r="AE310" s="79"/>
      <c r="AF310" s="80"/>
      <c r="AG310" s="118"/>
      <c r="AH310" s="118"/>
      <c r="AI310" s="118"/>
      <c r="AJ310" s="118"/>
      <c r="AK310" s="118"/>
      <c r="AL310" s="118"/>
      <c r="AM310" s="118"/>
      <c r="AN310" s="118"/>
      <c r="AO310" s="118"/>
      <c r="AP310" s="81"/>
      <c r="AQ310" s="121"/>
      <c r="AR310" s="58"/>
    </row>
    <row r="311" spans="1:44" ht="39.950000000000003" customHeight="1">
      <c r="A311" s="47">
        <v>175</v>
      </c>
      <c r="B311" s="49" t="e">
        <f>VLOOKUP($A311,Cierre!$A:$E,2,FALSE)</f>
        <v>#N/A</v>
      </c>
      <c r="C311" s="57"/>
      <c r="D311" s="45" t="e">
        <f>VLOOKUP($A311,Cierre!$A:$E,3,FALSE)</f>
        <v>#N/A</v>
      </c>
      <c r="E311" s="71"/>
      <c r="F311" s="56"/>
      <c r="G311" s="56"/>
      <c r="H311" s="62"/>
      <c r="I311" s="57"/>
      <c r="J311" s="56"/>
      <c r="K311" s="56"/>
      <c r="L311" s="53"/>
      <c r="M311" s="54">
        <v>1</v>
      </c>
      <c r="N311" s="57"/>
      <c r="O311" s="60"/>
      <c r="P311" s="56"/>
      <c r="Q311" s="56"/>
      <c r="R311" s="60"/>
      <c r="S311" s="56"/>
      <c r="T311" s="63"/>
      <c r="U311" s="64"/>
      <c r="V311" s="57"/>
      <c r="W311" s="60"/>
      <c r="X311" s="59"/>
      <c r="Y311" s="59"/>
      <c r="Z311" s="61"/>
      <c r="AA311" s="57"/>
      <c r="AB311" s="119"/>
      <c r="AC311" s="120"/>
      <c r="AD311" s="123"/>
      <c r="AE311" s="79"/>
      <c r="AF311" s="80"/>
      <c r="AG311" s="118"/>
      <c r="AH311" s="118"/>
      <c r="AI311" s="118"/>
      <c r="AJ311" s="118"/>
      <c r="AK311" s="118"/>
      <c r="AL311" s="118"/>
      <c r="AM311" s="118"/>
      <c r="AN311" s="118"/>
      <c r="AO311" s="118"/>
      <c r="AP311" s="81"/>
      <c r="AQ311" s="121"/>
      <c r="AR311" s="58"/>
    </row>
    <row r="312" spans="1:44" ht="19.5" customHeight="1">
      <c r="A312" s="271">
        <v>176</v>
      </c>
      <c r="B312" s="273" t="e">
        <f>VLOOKUP($A312,Cierre!$A:$E,2,FALSE)</f>
        <v>#N/A</v>
      </c>
      <c r="C312" s="275"/>
      <c r="D312" s="277" t="e">
        <f>VLOOKUP($A312,Cierre!$A:$E,3,FALSE)</f>
        <v>#N/A</v>
      </c>
      <c r="E312" s="279"/>
      <c r="F312" s="281"/>
      <c r="G312" s="281"/>
      <c r="H312" s="283"/>
      <c r="I312" s="275"/>
      <c r="J312" s="281"/>
      <c r="K312" s="281"/>
      <c r="L312" s="53" t="s">
        <v>721</v>
      </c>
      <c r="M312" s="54">
        <v>0.8</v>
      </c>
      <c r="N312" s="57"/>
      <c r="O312" s="60"/>
      <c r="P312" s="56"/>
      <c r="Q312" s="56"/>
      <c r="R312" s="60"/>
      <c r="S312" s="56"/>
      <c r="T312" s="63"/>
      <c r="U312" s="64"/>
      <c r="V312" s="57"/>
      <c r="W312" s="60"/>
      <c r="X312" s="59"/>
      <c r="Y312" s="59"/>
      <c r="Z312" s="61"/>
      <c r="AA312" s="275"/>
      <c r="AB312" s="285"/>
      <c r="AC312" s="287"/>
      <c r="AD312" s="288"/>
      <c r="AE312" s="290"/>
      <c r="AF312" s="80"/>
      <c r="AG312" s="118"/>
      <c r="AH312" s="118"/>
      <c r="AI312" s="118"/>
      <c r="AJ312" s="118"/>
      <c r="AK312" s="279"/>
      <c r="AL312" s="118"/>
      <c r="AM312" s="118"/>
      <c r="AN312" s="118"/>
      <c r="AO312" s="118"/>
      <c r="AP312" s="81"/>
      <c r="AQ312" s="267"/>
      <c r="AR312" s="269"/>
    </row>
    <row r="313" spans="1:44" ht="20.100000000000001" customHeight="1">
      <c r="A313" s="272"/>
      <c r="B313" s="274"/>
      <c r="C313" s="276"/>
      <c r="D313" s="278"/>
      <c r="E313" s="280"/>
      <c r="F313" s="282"/>
      <c r="G313" s="282"/>
      <c r="H313" s="284"/>
      <c r="I313" s="276"/>
      <c r="J313" s="282"/>
      <c r="K313" s="282"/>
      <c r="L313" s="53" t="s">
        <v>722</v>
      </c>
      <c r="M313" s="54">
        <v>0.2</v>
      </c>
      <c r="N313" s="57"/>
      <c r="O313" s="60"/>
      <c r="P313" s="56"/>
      <c r="Q313" s="56"/>
      <c r="R313" s="60"/>
      <c r="S313" s="56"/>
      <c r="T313" s="63"/>
      <c r="U313" s="64"/>
      <c r="V313" s="57"/>
      <c r="W313" s="60"/>
      <c r="X313" s="59"/>
      <c r="Y313" s="59"/>
      <c r="Z313" s="61"/>
      <c r="AA313" s="276"/>
      <c r="AB313" s="286"/>
      <c r="AC313" s="286"/>
      <c r="AD313" s="289"/>
      <c r="AE313" s="291"/>
      <c r="AF313" s="80"/>
      <c r="AG313" s="118"/>
      <c r="AH313" s="118"/>
      <c r="AI313" s="118"/>
      <c r="AJ313" s="118"/>
      <c r="AK313" s="280"/>
      <c r="AL313" s="118"/>
      <c r="AM313" s="118"/>
      <c r="AN313" s="118"/>
      <c r="AO313" s="118"/>
      <c r="AP313" s="81"/>
      <c r="AQ313" s="268"/>
      <c r="AR313" s="270"/>
    </row>
    <row r="314" spans="1:44" ht="19.5" customHeight="1">
      <c r="A314" s="271">
        <v>177</v>
      </c>
      <c r="B314" s="273" t="e">
        <f>VLOOKUP($A314,Cierre!$A:$E,2,FALSE)</f>
        <v>#N/A</v>
      </c>
      <c r="C314" s="275"/>
      <c r="D314" s="277" t="e">
        <f>VLOOKUP($A314,Cierre!$A:$E,3,FALSE)</f>
        <v>#N/A</v>
      </c>
      <c r="E314" s="279"/>
      <c r="F314" s="281"/>
      <c r="G314" s="281"/>
      <c r="H314" s="283"/>
      <c r="I314" s="275"/>
      <c r="J314" s="281"/>
      <c r="K314" s="281"/>
      <c r="L314" s="53" t="s">
        <v>723</v>
      </c>
      <c r="M314" s="54">
        <v>0.5</v>
      </c>
      <c r="N314" s="57"/>
      <c r="O314" s="60"/>
      <c r="P314" s="56"/>
      <c r="Q314" s="56"/>
      <c r="R314" s="60"/>
      <c r="S314" s="56"/>
      <c r="T314" s="63"/>
      <c r="U314" s="64"/>
      <c r="V314" s="57"/>
      <c r="W314" s="60"/>
      <c r="X314" s="59"/>
      <c r="Y314" s="59"/>
      <c r="Z314" s="61"/>
      <c r="AA314" s="275"/>
      <c r="AB314" s="285"/>
      <c r="AC314" s="287"/>
      <c r="AD314" s="288"/>
      <c r="AE314" s="290"/>
      <c r="AF314" s="80"/>
      <c r="AG314" s="118"/>
      <c r="AH314" s="118"/>
      <c r="AI314" s="118"/>
      <c r="AJ314" s="118"/>
      <c r="AK314" s="279"/>
      <c r="AL314" s="118"/>
      <c r="AM314" s="118"/>
      <c r="AN314" s="118"/>
      <c r="AO314" s="118"/>
      <c r="AP314" s="81"/>
      <c r="AQ314" s="267"/>
      <c r="AR314" s="269"/>
    </row>
    <row r="315" spans="1:44" ht="20.100000000000001" customHeight="1">
      <c r="A315" s="272"/>
      <c r="B315" s="274"/>
      <c r="C315" s="276"/>
      <c r="D315" s="278"/>
      <c r="E315" s="280"/>
      <c r="F315" s="282"/>
      <c r="G315" s="282"/>
      <c r="H315" s="284"/>
      <c r="I315" s="276"/>
      <c r="J315" s="282"/>
      <c r="K315" s="282"/>
      <c r="L315" s="53" t="s">
        <v>724</v>
      </c>
      <c r="M315" s="54">
        <v>0.5</v>
      </c>
      <c r="N315" s="57"/>
      <c r="O315" s="60"/>
      <c r="P315" s="56"/>
      <c r="Q315" s="56"/>
      <c r="R315" s="60"/>
      <c r="S315" s="56"/>
      <c r="T315" s="63"/>
      <c r="U315" s="64"/>
      <c r="V315" s="57"/>
      <c r="W315" s="60"/>
      <c r="X315" s="59"/>
      <c r="Y315" s="59"/>
      <c r="Z315" s="61"/>
      <c r="AA315" s="276"/>
      <c r="AB315" s="286"/>
      <c r="AC315" s="286"/>
      <c r="AD315" s="289"/>
      <c r="AE315" s="291"/>
      <c r="AF315" s="80"/>
      <c r="AG315" s="118"/>
      <c r="AH315" s="118"/>
      <c r="AI315" s="118"/>
      <c r="AJ315" s="118"/>
      <c r="AK315" s="280"/>
      <c r="AL315" s="118"/>
      <c r="AM315" s="118"/>
      <c r="AN315" s="118"/>
      <c r="AO315" s="118"/>
      <c r="AP315" s="81"/>
      <c r="AQ315" s="268"/>
      <c r="AR315" s="270"/>
    </row>
    <row r="316" spans="1:44" ht="39.950000000000003" customHeight="1">
      <c r="A316" s="47">
        <v>178</v>
      </c>
      <c r="B316" s="49" t="e">
        <f>VLOOKUP($A316,Cierre!$A:$E,2,FALSE)</f>
        <v>#N/A</v>
      </c>
      <c r="C316" s="57"/>
      <c r="D316" s="45" t="e">
        <f>VLOOKUP($A316,Cierre!$A:$E,3,FALSE)</f>
        <v>#N/A</v>
      </c>
      <c r="E316" s="71"/>
      <c r="F316" s="56"/>
      <c r="G316" s="56"/>
      <c r="H316" s="62"/>
      <c r="I316" s="57"/>
      <c r="J316" s="56"/>
      <c r="K316" s="56"/>
      <c r="L316" s="53"/>
      <c r="M316" s="54">
        <v>1</v>
      </c>
      <c r="N316" s="57"/>
      <c r="O316" s="60"/>
      <c r="P316" s="56"/>
      <c r="Q316" s="56"/>
      <c r="R316" s="60"/>
      <c r="S316" s="56"/>
      <c r="T316" s="63"/>
      <c r="U316" s="64"/>
      <c r="V316" s="57"/>
      <c r="W316" s="60"/>
      <c r="X316" s="59"/>
      <c r="Y316" s="59"/>
      <c r="Z316" s="61"/>
      <c r="AA316" s="57"/>
      <c r="AB316" s="119"/>
      <c r="AC316" s="120"/>
      <c r="AD316" s="123"/>
      <c r="AE316" s="79"/>
      <c r="AF316" s="80"/>
      <c r="AG316" s="118"/>
      <c r="AH316" s="118"/>
      <c r="AI316" s="118"/>
      <c r="AJ316" s="118"/>
      <c r="AK316" s="118"/>
      <c r="AL316" s="118"/>
      <c r="AM316" s="118"/>
      <c r="AN316" s="118"/>
      <c r="AO316" s="118"/>
      <c r="AP316" s="81"/>
      <c r="AQ316" s="121"/>
      <c r="AR316" s="58"/>
    </row>
    <row r="317" spans="1:44" ht="19.5" customHeight="1">
      <c r="A317" s="271">
        <v>179</v>
      </c>
      <c r="B317" s="273" t="e">
        <f>VLOOKUP($A317,Cierre!$A:$E,2,FALSE)</f>
        <v>#N/A</v>
      </c>
      <c r="C317" s="275"/>
      <c r="D317" s="277" t="e">
        <f>VLOOKUP($A317,Cierre!$A:$E,3,FALSE)</f>
        <v>#N/A</v>
      </c>
      <c r="E317" s="279"/>
      <c r="F317" s="281"/>
      <c r="G317" s="281"/>
      <c r="H317" s="283"/>
      <c r="I317" s="275"/>
      <c r="J317" s="281"/>
      <c r="K317" s="281"/>
      <c r="L317" s="53" t="s">
        <v>725</v>
      </c>
      <c r="M317" s="54">
        <v>0.4</v>
      </c>
      <c r="N317" s="57"/>
      <c r="O317" s="60"/>
      <c r="P317" s="56"/>
      <c r="Q317" s="56"/>
      <c r="R317" s="60"/>
      <c r="S317" s="56"/>
      <c r="T317" s="63"/>
      <c r="U317" s="64"/>
      <c r="V317" s="57"/>
      <c r="W317" s="60"/>
      <c r="X317" s="59"/>
      <c r="Y317" s="59"/>
      <c r="Z317" s="61"/>
      <c r="AA317" s="275"/>
      <c r="AB317" s="285"/>
      <c r="AC317" s="287"/>
      <c r="AD317" s="288"/>
      <c r="AE317" s="290"/>
      <c r="AF317" s="80"/>
      <c r="AG317" s="118"/>
      <c r="AH317" s="118"/>
      <c r="AI317" s="118"/>
      <c r="AJ317" s="118"/>
      <c r="AK317" s="279"/>
      <c r="AL317" s="118"/>
      <c r="AM317" s="118"/>
      <c r="AN317" s="118"/>
      <c r="AO317" s="118"/>
      <c r="AP317" s="81"/>
      <c r="AQ317" s="267"/>
      <c r="AR317" s="269"/>
    </row>
    <row r="318" spans="1:44" ht="20.100000000000001" customHeight="1">
      <c r="A318" s="272"/>
      <c r="B318" s="274"/>
      <c r="C318" s="276"/>
      <c r="D318" s="278"/>
      <c r="E318" s="280"/>
      <c r="F318" s="282"/>
      <c r="G318" s="282"/>
      <c r="H318" s="284"/>
      <c r="I318" s="276"/>
      <c r="J318" s="282"/>
      <c r="K318" s="282"/>
      <c r="L318" s="53" t="s">
        <v>726</v>
      </c>
      <c r="M318" s="54">
        <v>0.6</v>
      </c>
      <c r="N318" s="57"/>
      <c r="O318" s="60"/>
      <c r="P318" s="56"/>
      <c r="Q318" s="56"/>
      <c r="R318" s="60"/>
      <c r="S318" s="56"/>
      <c r="T318" s="63"/>
      <c r="U318" s="64"/>
      <c r="V318" s="57"/>
      <c r="W318" s="60"/>
      <c r="X318" s="59"/>
      <c r="Y318" s="59"/>
      <c r="Z318" s="61"/>
      <c r="AA318" s="276"/>
      <c r="AB318" s="286"/>
      <c r="AC318" s="286"/>
      <c r="AD318" s="289"/>
      <c r="AE318" s="291"/>
      <c r="AF318" s="80"/>
      <c r="AG318" s="118"/>
      <c r="AH318" s="118"/>
      <c r="AI318" s="118"/>
      <c r="AJ318" s="118"/>
      <c r="AK318" s="280"/>
      <c r="AL318" s="118"/>
      <c r="AM318" s="118"/>
      <c r="AN318" s="118"/>
      <c r="AO318" s="118"/>
      <c r="AP318" s="81"/>
      <c r="AQ318" s="268"/>
      <c r="AR318" s="270"/>
    </row>
    <row r="319" spans="1:44" ht="19.5" customHeight="1">
      <c r="A319" s="271">
        <v>180</v>
      </c>
      <c r="B319" s="273" t="e">
        <f>VLOOKUP($A319,Cierre!$A:$E,2,FALSE)</f>
        <v>#N/A</v>
      </c>
      <c r="C319" s="275"/>
      <c r="D319" s="277" t="e">
        <f>VLOOKUP($A319,Cierre!$A:$E,3,FALSE)</f>
        <v>#N/A</v>
      </c>
      <c r="E319" s="279"/>
      <c r="F319" s="281"/>
      <c r="G319" s="281"/>
      <c r="H319" s="283"/>
      <c r="I319" s="275"/>
      <c r="J319" s="281"/>
      <c r="K319" s="281"/>
      <c r="L319" s="53" t="s">
        <v>74</v>
      </c>
      <c r="M319" s="54">
        <v>0.5</v>
      </c>
      <c r="N319" s="57"/>
      <c r="O319" s="60"/>
      <c r="P319" s="56"/>
      <c r="Q319" s="56"/>
      <c r="R319" s="60"/>
      <c r="S319" s="56"/>
      <c r="T319" s="63"/>
      <c r="U319" s="64"/>
      <c r="V319" s="57"/>
      <c r="W319" s="60"/>
      <c r="X319" s="59"/>
      <c r="Y319" s="59"/>
      <c r="Z319" s="61"/>
      <c r="AA319" s="275"/>
      <c r="AB319" s="285"/>
      <c r="AC319" s="287"/>
      <c r="AD319" s="288"/>
      <c r="AE319" s="290"/>
      <c r="AF319" s="80"/>
      <c r="AG319" s="118"/>
      <c r="AH319" s="118"/>
      <c r="AI319" s="118"/>
      <c r="AJ319" s="118"/>
      <c r="AK319" s="279"/>
      <c r="AL319" s="118"/>
      <c r="AM319" s="118"/>
      <c r="AN319" s="118"/>
      <c r="AO319" s="118"/>
      <c r="AP319" s="81"/>
      <c r="AQ319" s="267"/>
      <c r="AR319" s="269"/>
    </row>
    <row r="320" spans="1:44" ht="20.100000000000001" customHeight="1">
      <c r="A320" s="272"/>
      <c r="B320" s="274"/>
      <c r="C320" s="276"/>
      <c r="D320" s="278"/>
      <c r="E320" s="280"/>
      <c r="F320" s="282"/>
      <c r="G320" s="282"/>
      <c r="H320" s="284"/>
      <c r="I320" s="276"/>
      <c r="J320" s="282"/>
      <c r="K320" s="282"/>
      <c r="L320" s="53" t="s">
        <v>727</v>
      </c>
      <c r="M320" s="54">
        <v>0.5</v>
      </c>
      <c r="N320" s="57"/>
      <c r="O320" s="60"/>
      <c r="P320" s="56"/>
      <c r="Q320" s="56"/>
      <c r="R320" s="60"/>
      <c r="S320" s="56"/>
      <c r="T320" s="63"/>
      <c r="U320" s="64"/>
      <c r="V320" s="57"/>
      <c r="W320" s="60"/>
      <c r="X320" s="59"/>
      <c r="Y320" s="59"/>
      <c r="Z320" s="61"/>
      <c r="AA320" s="276"/>
      <c r="AB320" s="286"/>
      <c r="AC320" s="286"/>
      <c r="AD320" s="289"/>
      <c r="AE320" s="291"/>
      <c r="AF320" s="80"/>
      <c r="AG320" s="118"/>
      <c r="AH320" s="118"/>
      <c r="AI320" s="118"/>
      <c r="AJ320" s="118"/>
      <c r="AK320" s="280"/>
      <c r="AL320" s="118"/>
      <c r="AM320" s="118"/>
      <c r="AN320" s="118"/>
      <c r="AO320" s="118"/>
      <c r="AP320" s="81"/>
      <c r="AQ320" s="268"/>
      <c r="AR320" s="270"/>
    </row>
    <row r="321" spans="1:44" ht="39.950000000000003" customHeight="1">
      <c r="A321" s="47">
        <v>181</v>
      </c>
      <c r="B321" s="49" t="e">
        <f>VLOOKUP($A321,Cierre!$A:$E,2,FALSE)</f>
        <v>#N/A</v>
      </c>
      <c r="C321" s="57"/>
      <c r="D321" s="45" t="e">
        <f>VLOOKUP($A321,Cierre!$A:$E,3,FALSE)</f>
        <v>#N/A</v>
      </c>
      <c r="E321" s="71"/>
      <c r="F321" s="56"/>
      <c r="G321" s="56"/>
      <c r="H321" s="62"/>
      <c r="I321" s="57"/>
      <c r="J321" s="56"/>
      <c r="K321" s="56"/>
      <c r="L321" s="53"/>
      <c r="M321" s="54">
        <v>1</v>
      </c>
      <c r="N321" s="57"/>
      <c r="O321" s="60"/>
      <c r="P321" s="56"/>
      <c r="Q321" s="56"/>
      <c r="R321" s="60"/>
      <c r="S321" s="56"/>
      <c r="T321" s="63"/>
      <c r="U321" s="64"/>
      <c r="V321" s="57"/>
      <c r="W321" s="60"/>
      <c r="X321" s="59"/>
      <c r="Y321" s="59"/>
      <c r="Z321" s="61"/>
      <c r="AA321" s="57"/>
      <c r="AB321" s="119"/>
      <c r="AC321" s="120"/>
      <c r="AD321" s="123"/>
      <c r="AE321" s="79"/>
      <c r="AF321" s="80"/>
      <c r="AG321" s="118"/>
      <c r="AH321" s="118"/>
      <c r="AI321" s="118"/>
      <c r="AJ321" s="118"/>
      <c r="AK321" s="118"/>
      <c r="AL321" s="118"/>
      <c r="AM321" s="118"/>
      <c r="AN321" s="118"/>
      <c r="AO321" s="118"/>
      <c r="AP321" s="81"/>
      <c r="AQ321" s="121"/>
      <c r="AR321" s="58"/>
    </row>
    <row r="322" spans="1:44" ht="19.5" customHeight="1">
      <c r="A322" s="271">
        <v>182</v>
      </c>
      <c r="B322" s="273" t="e">
        <f>VLOOKUP($A322,Cierre!$A:$E,2,FALSE)</f>
        <v>#N/A</v>
      </c>
      <c r="C322" s="275"/>
      <c r="D322" s="277" t="e">
        <f>VLOOKUP($A322,Cierre!$A:$E,3,FALSE)</f>
        <v>#N/A</v>
      </c>
      <c r="E322" s="279"/>
      <c r="F322" s="281"/>
      <c r="G322" s="281"/>
      <c r="H322" s="283"/>
      <c r="I322" s="275"/>
      <c r="J322" s="281"/>
      <c r="K322" s="281"/>
      <c r="L322" s="53" t="s">
        <v>728</v>
      </c>
      <c r="M322" s="54">
        <v>0.5</v>
      </c>
      <c r="N322" s="57"/>
      <c r="O322" s="60"/>
      <c r="P322" s="56"/>
      <c r="Q322" s="56"/>
      <c r="R322" s="60"/>
      <c r="S322" s="56"/>
      <c r="T322" s="63"/>
      <c r="U322" s="64"/>
      <c r="V322" s="57"/>
      <c r="W322" s="60"/>
      <c r="X322" s="59"/>
      <c r="Y322" s="59"/>
      <c r="Z322" s="61"/>
      <c r="AA322" s="275"/>
      <c r="AB322" s="285"/>
      <c r="AC322" s="287"/>
      <c r="AD322" s="288"/>
      <c r="AE322" s="290"/>
      <c r="AF322" s="80"/>
      <c r="AG322" s="118"/>
      <c r="AH322" s="118"/>
      <c r="AI322" s="118"/>
      <c r="AJ322" s="118"/>
      <c r="AK322" s="279"/>
      <c r="AL322" s="118"/>
      <c r="AM322" s="118"/>
      <c r="AN322" s="118"/>
      <c r="AO322" s="118"/>
      <c r="AP322" s="81"/>
      <c r="AQ322" s="267"/>
      <c r="AR322" s="269"/>
    </row>
    <row r="323" spans="1:44" ht="20.100000000000001" customHeight="1">
      <c r="A323" s="272"/>
      <c r="B323" s="274"/>
      <c r="C323" s="276"/>
      <c r="D323" s="278"/>
      <c r="E323" s="280"/>
      <c r="F323" s="282"/>
      <c r="G323" s="282"/>
      <c r="H323" s="284"/>
      <c r="I323" s="276"/>
      <c r="J323" s="282"/>
      <c r="K323" s="282"/>
      <c r="L323" s="53" t="s">
        <v>729</v>
      </c>
      <c r="M323" s="54">
        <v>0.5</v>
      </c>
      <c r="N323" s="57"/>
      <c r="O323" s="60"/>
      <c r="P323" s="56"/>
      <c r="Q323" s="56"/>
      <c r="R323" s="60"/>
      <c r="S323" s="56"/>
      <c r="T323" s="63"/>
      <c r="U323" s="64"/>
      <c r="V323" s="57"/>
      <c r="W323" s="60"/>
      <c r="X323" s="59"/>
      <c r="Y323" s="59"/>
      <c r="Z323" s="61"/>
      <c r="AA323" s="276"/>
      <c r="AB323" s="286"/>
      <c r="AC323" s="286"/>
      <c r="AD323" s="289"/>
      <c r="AE323" s="291"/>
      <c r="AF323" s="80"/>
      <c r="AG323" s="118"/>
      <c r="AH323" s="118"/>
      <c r="AI323" s="118"/>
      <c r="AJ323" s="118"/>
      <c r="AK323" s="280"/>
      <c r="AL323" s="118"/>
      <c r="AM323" s="118"/>
      <c r="AN323" s="118"/>
      <c r="AO323" s="118"/>
      <c r="AP323" s="81"/>
      <c r="AQ323" s="268"/>
      <c r="AR323" s="270"/>
    </row>
    <row r="324" spans="1:44" ht="19.5" customHeight="1">
      <c r="A324" s="271">
        <v>183</v>
      </c>
      <c r="B324" s="273" t="e">
        <f>VLOOKUP($A324,Cierre!$A:$E,2,FALSE)</f>
        <v>#N/A</v>
      </c>
      <c r="C324" s="275"/>
      <c r="D324" s="277" t="e">
        <f>VLOOKUP($A324,Cierre!$A:$E,3,FALSE)</f>
        <v>#N/A</v>
      </c>
      <c r="E324" s="279"/>
      <c r="F324" s="281"/>
      <c r="G324" s="281"/>
      <c r="H324" s="283"/>
      <c r="I324" s="275"/>
      <c r="J324" s="281"/>
      <c r="K324" s="281"/>
      <c r="L324" s="53" t="s">
        <v>730</v>
      </c>
      <c r="M324" s="54">
        <v>0.5</v>
      </c>
      <c r="N324" s="57"/>
      <c r="O324" s="60"/>
      <c r="P324" s="56"/>
      <c r="Q324" s="56"/>
      <c r="R324" s="60"/>
      <c r="S324" s="56"/>
      <c r="T324" s="63"/>
      <c r="U324" s="64"/>
      <c r="V324" s="57"/>
      <c r="W324" s="60"/>
      <c r="X324" s="59"/>
      <c r="Y324" s="59"/>
      <c r="Z324" s="61"/>
      <c r="AA324" s="275"/>
      <c r="AB324" s="285"/>
      <c r="AC324" s="287"/>
      <c r="AD324" s="288"/>
      <c r="AE324" s="290"/>
      <c r="AF324" s="80"/>
      <c r="AG324" s="118"/>
      <c r="AH324" s="118"/>
      <c r="AI324" s="118"/>
      <c r="AJ324" s="118"/>
      <c r="AK324" s="279"/>
      <c r="AL324" s="118"/>
      <c r="AM324" s="118"/>
      <c r="AN324" s="118"/>
      <c r="AO324" s="118"/>
      <c r="AP324" s="81"/>
      <c r="AQ324" s="267"/>
      <c r="AR324" s="269"/>
    </row>
    <row r="325" spans="1:44" ht="20.100000000000001" customHeight="1">
      <c r="A325" s="272"/>
      <c r="B325" s="274"/>
      <c r="C325" s="276"/>
      <c r="D325" s="278"/>
      <c r="E325" s="280"/>
      <c r="F325" s="282"/>
      <c r="G325" s="282"/>
      <c r="H325" s="284"/>
      <c r="I325" s="276"/>
      <c r="J325" s="282"/>
      <c r="K325" s="282"/>
      <c r="L325" s="53" t="s">
        <v>731</v>
      </c>
      <c r="M325" s="54">
        <v>0.5</v>
      </c>
      <c r="N325" s="57"/>
      <c r="O325" s="60"/>
      <c r="P325" s="56"/>
      <c r="Q325" s="56"/>
      <c r="R325" s="60"/>
      <c r="S325" s="56"/>
      <c r="T325" s="63"/>
      <c r="U325" s="64"/>
      <c r="V325" s="57"/>
      <c r="W325" s="60"/>
      <c r="X325" s="59"/>
      <c r="Y325" s="59"/>
      <c r="Z325" s="61"/>
      <c r="AA325" s="276"/>
      <c r="AB325" s="286"/>
      <c r="AC325" s="286"/>
      <c r="AD325" s="289"/>
      <c r="AE325" s="291"/>
      <c r="AF325" s="80"/>
      <c r="AG325" s="118"/>
      <c r="AH325" s="118"/>
      <c r="AI325" s="118"/>
      <c r="AJ325" s="118"/>
      <c r="AK325" s="280"/>
      <c r="AL325" s="118"/>
      <c r="AM325" s="118"/>
      <c r="AN325" s="118"/>
      <c r="AO325" s="118"/>
      <c r="AP325" s="81"/>
      <c r="AQ325" s="268"/>
      <c r="AR325" s="270"/>
    </row>
    <row r="326" spans="1:44" ht="19.5" customHeight="1">
      <c r="A326" s="271">
        <v>184</v>
      </c>
      <c r="B326" s="273" t="e">
        <f>VLOOKUP($A326,Cierre!$A:$E,2,FALSE)</f>
        <v>#N/A</v>
      </c>
      <c r="C326" s="275"/>
      <c r="D326" s="277" t="e">
        <f>VLOOKUP($A326,Cierre!$A:$E,3,FALSE)</f>
        <v>#N/A</v>
      </c>
      <c r="E326" s="279"/>
      <c r="F326" s="281"/>
      <c r="G326" s="281"/>
      <c r="H326" s="283"/>
      <c r="I326" s="275"/>
      <c r="J326" s="281"/>
      <c r="K326" s="281"/>
      <c r="L326" s="53" t="s">
        <v>732</v>
      </c>
      <c r="M326" s="54">
        <v>0.6</v>
      </c>
      <c r="N326" s="57"/>
      <c r="O326" s="60"/>
      <c r="P326" s="56"/>
      <c r="Q326" s="56"/>
      <c r="R326" s="60"/>
      <c r="S326" s="56"/>
      <c r="T326" s="63"/>
      <c r="U326" s="64"/>
      <c r="V326" s="57"/>
      <c r="W326" s="60"/>
      <c r="X326" s="59"/>
      <c r="Y326" s="59"/>
      <c r="Z326" s="61"/>
      <c r="AA326" s="275"/>
      <c r="AB326" s="285"/>
      <c r="AC326" s="287"/>
      <c r="AD326" s="288"/>
      <c r="AE326" s="290"/>
      <c r="AF326" s="80"/>
      <c r="AG326" s="118"/>
      <c r="AH326" s="118"/>
      <c r="AI326" s="118"/>
      <c r="AJ326" s="118"/>
      <c r="AK326" s="279"/>
      <c r="AL326" s="118"/>
      <c r="AM326" s="118"/>
      <c r="AN326" s="118"/>
      <c r="AO326" s="118"/>
      <c r="AP326" s="81"/>
      <c r="AQ326" s="267"/>
      <c r="AR326" s="269"/>
    </row>
    <row r="327" spans="1:44" ht="20.100000000000001" customHeight="1">
      <c r="A327" s="272"/>
      <c r="B327" s="274"/>
      <c r="C327" s="276"/>
      <c r="D327" s="278"/>
      <c r="E327" s="280"/>
      <c r="F327" s="282"/>
      <c r="G327" s="282"/>
      <c r="H327" s="284"/>
      <c r="I327" s="276"/>
      <c r="J327" s="282"/>
      <c r="K327" s="282"/>
      <c r="L327" s="53" t="s">
        <v>733</v>
      </c>
      <c r="M327" s="54">
        <v>0.4</v>
      </c>
      <c r="N327" s="57"/>
      <c r="O327" s="60"/>
      <c r="P327" s="56"/>
      <c r="Q327" s="56"/>
      <c r="R327" s="60"/>
      <c r="S327" s="56"/>
      <c r="T327" s="63"/>
      <c r="U327" s="64"/>
      <c r="V327" s="57"/>
      <c r="W327" s="60"/>
      <c r="X327" s="59"/>
      <c r="Y327" s="59"/>
      <c r="Z327" s="61"/>
      <c r="AA327" s="276"/>
      <c r="AB327" s="286"/>
      <c r="AC327" s="286"/>
      <c r="AD327" s="289"/>
      <c r="AE327" s="291"/>
      <c r="AF327" s="80"/>
      <c r="AG327" s="118"/>
      <c r="AH327" s="118"/>
      <c r="AI327" s="118"/>
      <c r="AJ327" s="118"/>
      <c r="AK327" s="280"/>
      <c r="AL327" s="118"/>
      <c r="AM327" s="118"/>
      <c r="AN327" s="118"/>
      <c r="AO327" s="118"/>
      <c r="AP327" s="81"/>
      <c r="AQ327" s="268"/>
      <c r="AR327" s="270"/>
    </row>
    <row r="328" spans="1:44" ht="39.950000000000003" customHeight="1">
      <c r="A328" s="47">
        <v>185</v>
      </c>
      <c r="B328" s="49" t="e">
        <f>VLOOKUP($A328,Cierre!$A:$E,2,FALSE)</f>
        <v>#N/A</v>
      </c>
      <c r="C328" s="57"/>
      <c r="D328" s="45" t="e">
        <f>VLOOKUP($A328,Cierre!$A:$E,3,FALSE)</f>
        <v>#N/A</v>
      </c>
      <c r="E328" s="71"/>
      <c r="F328" s="56"/>
      <c r="G328" s="56"/>
      <c r="H328" s="62"/>
      <c r="I328" s="57"/>
      <c r="J328" s="56"/>
      <c r="K328" s="56"/>
      <c r="L328" s="53"/>
      <c r="M328" s="54">
        <v>1</v>
      </c>
      <c r="N328" s="57"/>
      <c r="O328" s="60"/>
      <c r="P328" s="56"/>
      <c r="Q328" s="56"/>
      <c r="R328" s="60"/>
      <c r="S328" s="56"/>
      <c r="T328" s="63"/>
      <c r="U328" s="64"/>
      <c r="V328" s="57"/>
      <c r="W328" s="60"/>
      <c r="X328" s="59"/>
      <c r="Y328" s="59"/>
      <c r="Z328" s="61"/>
      <c r="AA328" s="57"/>
      <c r="AB328" s="119"/>
      <c r="AC328" s="120"/>
      <c r="AD328" s="123"/>
      <c r="AE328" s="79"/>
      <c r="AF328" s="80"/>
      <c r="AG328" s="118"/>
      <c r="AH328" s="118"/>
      <c r="AI328" s="118"/>
      <c r="AJ328" s="118"/>
      <c r="AK328" s="118"/>
      <c r="AL328" s="118"/>
      <c r="AM328" s="118"/>
      <c r="AN328" s="118"/>
      <c r="AO328" s="118"/>
      <c r="AP328" s="81"/>
      <c r="AQ328" s="121"/>
      <c r="AR328" s="58"/>
    </row>
    <row r="329" spans="1:44" ht="19.5" customHeight="1">
      <c r="A329" s="271">
        <v>186</v>
      </c>
      <c r="B329" s="273" t="e">
        <f>VLOOKUP($A329,Cierre!$A:$E,2,FALSE)</f>
        <v>#N/A</v>
      </c>
      <c r="C329" s="275"/>
      <c r="D329" s="277" t="e">
        <f>VLOOKUP($A329,Cierre!$A:$E,3,FALSE)</f>
        <v>#N/A</v>
      </c>
      <c r="E329" s="279"/>
      <c r="F329" s="281"/>
      <c r="G329" s="281"/>
      <c r="H329" s="283"/>
      <c r="I329" s="275"/>
      <c r="J329" s="281"/>
      <c r="K329" s="281"/>
      <c r="L329" s="53" t="s">
        <v>734</v>
      </c>
      <c r="M329" s="54">
        <v>0.5</v>
      </c>
      <c r="N329" s="57"/>
      <c r="O329" s="60"/>
      <c r="P329" s="56"/>
      <c r="Q329" s="56"/>
      <c r="R329" s="60"/>
      <c r="S329" s="56"/>
      <c r="T329" s="63"/>
      <c r="U329" s="64"/>
      <c r="V329" s="57"/>
      <c r="W329" s="60"/>
      <c r="X329" s="59"/>
      <c r="Y329" s="59"/>
      <c r="Z329" s="61"/>
      <c r="AA329" s="275"/>
      <c r="AB329" s="285"/>
      <c r="AC329" s="287"/>
      <c r="AD329" s="288"/>
      <c r="AE329" s="290"/>
      <c r="AF329" s="80"/>
      <c r="AG329" s="118"/>
      <c r="AH329" s="118"/>
      <c r="AI329" s="118"/>
      <c r="AJ329" s="118"/>
      <c r="AK329" s="279"/>
      <c r="AL329" s="118"/>
      <c r="AM329" s="118"/>
      <c r="AN329" s="118"/>
      <c r="AO329" s="118"/>
      <c r="AP329" s="81"/>
      <c r="AQ329" s="267"/>
      <c r="AR329" s="269"/>
    </row>
    <row r="330" spans="1:44" ht="20.100000000000001" customHeight="1">
      <c r="A330" s="272"/>
      <c r="B330" s="274"/>
      <c r="C330" s="276"/>
      <c r="D330" s="278"/>
      <c r="E330" s="280"/>
      <c r="F330" s="282"/>
      <c r="G330" s="282"/>
      <c r="H330" s="284"/>
      <c r="I330" s="276"/>
      <c r="J330" s="282"/>
      <c r="K330" s="282"/>
      <c r="L330" s="53" t="s">
        <v>735</v>
      </c>
      <c r="M330" s="54">
        <v>0.5</v>
      </c>
      <c r="N330" s="57"/>
      <c r="O330" s="60"/>
      <c r="P330" s="56"/>
      <c r="Q330" s="56"/>
      <c r="R330" s="60"/>
      <c r="S330" s="56"/>
      <c r="T330" s="63"/>
      <c r="U330" s="64"/>
      <c r="V330" s="57"/>
      <c r="W330" s="60"/>
      <c r="X330" s="59"/>
      <c r="Y330" s="59"/>
      <c r="Z330" s="61"/>
      <c r="AA330" s="276"/>
      <c r="AB330" s="286"/>
      <c r="AC330" s="286"/>
      <c r="AD330" s="289"/>
      <c r="AE330" s="291"/>
      <c r="AF330" s="80"/>
      <c r="AG330" s="118"/>
      <c r="AH330" s="118"/>
      <c r="AI330" s="118"/>
      <c r="AJ330" s="118"/>
      <c r="AK330" s="280"/>
      <c r="AL330" s="118"/>
      <c r="AM330" s="118"/>
      <c r="AN330" s="118"/>
      <c r="AO330" s="118"/>
      <c r="AP330" s="81"/>
      <c r="AQ330" s="268"/>
      <c r="AR330" s="270"/>
    </row>
    <row r="331" spans="1:44" ht="39.950000000000003" customHeight="1">
      <c r="A331" s="47">
        <v>187</v>
      </c>
      <c r="B331" s="49" t="e">
        <f>VLOOKUP($A331,Cierre!$A:$E,2,FALSE)</f>
        <v>#N/A</v>
      </c>
      <c r="C331" s="57"/>
      <c r="D331" s="45" t="e">
        <f>VLOOKUP($A331,Cierre!$A:$E,3,FALSE)</f>
        <v>#N/A</v>
      </c>
      <c r="E331" s="71"/>
      <c r="F331" s="56"/>
      <c r="G331" s="56"/>
      <c r="H331" s="62"/>
      <c r="I331" s="57"/>
      <c r="J331" s="56"/>
      <c r="K331" s="56"/>
      <c r="L331" s="53"/>
      <c r="M331" s="54">
        <v>1</v>
      </c>
      <c r="N331" s="57"/>
      <c r="O331" s="60"/>
      <c r="P331" s="56"/>
      <c r="Q331" s="56"/>
      <c r="R331" s="60"/>
      <c r="S331" s="56"/>
      <c r="T331" s="63"/>
      <c r="U331" s="64"/>
      <c r="V331" s="57"/>
      <c r="W331" s="60"/>
      <c r="X331" s="59"/>
      <c r="Y331" s="59"/>
      <c r="Z331" s="61"/>
      <c r="AA331" s="57"/>
      <c r="AB331" s="119"/>
      <c r="AC331" s="120"/>
      <c r="AD331" s="123"/>
      <c r="AE331" s="79"/>
      <c r="AF331" s="80"/>
      <c r="AG331" s="118"/>
      <c r="AH331" s="118"/>
      <c r="AI331" s="118"/>
      <c r="AJ331" s="118"/>
      <c r="AK331" s="118"/>
      <c r="AL331" s="118"/>
      <c r="AM331" s="118"/>
      <c r="AN331" s="118"/>
      <c r="AO331" s="118"/>
      <c r="AP331" s="81"/>
      <c r="AQ331" s="121"/>
      <c r="AR331" s="58"/>
    </row>
    <row r="332" spans="1:44" ht="19.5" customHeight="1">
      <c r="A332" s="271">
        <v>188</v>
      </c>
      <c r="B332" s="273" t="e">
        <f>VLOOKUP($A332,Cierre!$A:$E,2,FALSE)</f>
        <v>#N/A</v>
      </c>
      <c r="C332" s="275"/>
      <c r="D332" s="277" t="e">
        <f>VLOOKUP($A332,Cierre!$A:$E,3,FALSE)</f>
        <v>#N/A</v>
      </c>
      <c r="E332" s="279"/>
      <c r="F332" s="281"/>
      <c r="G332" s="281"/>
      <c r="H332" s="283"/>
      <c r="I332" s="275"/>
      <c r="J332" s="281"/>
      <c r="K332" s="281"/>
      <c r="L332" s="53" t="s">
        <v>736</v>
      </c>
      <c r="M332" s="54">
        <v>0.5</v>
      </c>
      <c r="N332" s="57"/>
      <c r="O332" s="60"/>
      <c r="P332" s="56"/>
      <c r="Q332" s="56"/>
      <c r="R332" s="60"/>
      <c r="S332" s="56"/>
      <c r="T332" s="63"/>
      <c r="U332" s="64"/>
      <c r="V332" s="57"/>
      <c r="W332" s="60"/>
      <c r="X332" s="59"/>
      <c r="Y332" s="59"/>
      <c r="Z332" s="61"/>
      <c r="AA332" s="275"/>
      <c r="AB332" s="285"/>
      <c r="AC332" s="287"/>
      <c r="AD332" s="288"/>
      <c r="AE332" s="290"/>
      <c r="AF332" s="80"/>
      <c r="AG332" s="118"/>
      <c r="AH332" s="118"/>
      <c r="AI332" s="118"/>
      <c r="AJ332" s="118"/>
      <c r="AK332" s="279"/>
      <c r="AL332" s="118"/>
      <c r="AM332" s="118"/>
      <c r="AN332" s="118"/>
      <c r="AO332" s="118"/>
      <c r="AP332" s="81"/>
      <c r="AQ332" s="267"/>
      <c r="AR332" s="269"/>
    </row>
    <row r="333" spans="1:44" ht="20.100000000000001" customHeight="1">
      <c r="A333" s="272"/>
      <c r="B333" s="274"/>
      <c r="C333" s="276"/>
      <c r="D333" s="278"/>
      <c r="E333" s="280"/>
      <c r="F333" s="282"/>
      <c r="G333" s="282"/>
      <c r="H333" s="284"/>
      <c r="I333" s="276"/>
      <c r="J333" s="282"/>
      <c r="K333" s="282"/>
      <c r="L333" s="53" t="s">
        <v>737</v>
      </c>
      <c r="M333" s="54">
        <v>0.5</v>
      </c>
      <c r="N333" s="57"/>
      <c r="O333" s="60"/>
      <c r="P333" s="56"/>
      <c r="Q333" s="56"/>
      <c r="R333" s="60"/>
      <c r="S333" s="56"/>
      <c r="T333" s="63"/>
      <c r="U333" s="64"/>
      <c r="V333" s="57"/>
      <c r="W333" s="60"/>
      <c r="X333" s="59"/>
      <c r="Y333" s="59"/>
      <c r="Z333" s="61"/>
      <c r="AA333" s="276"/>
      <c r="AB333" s="286"/>
      <c r="AC333" s="286"/>
      <c r="AD333" s="289"/>
      <c r="AE333" s="291"/>
      <c r="AF333" s="80"/>
      <c r="AG333" s="118"/>
      <c r="AH333" s="118"/>
      <c r="AI333" s="118"/>
      <c r="AJ333" s="118"/>
      <c r="AK333" s="280"/>
      <c r="AL333" s="118"/>
      <c r="AM333" s="118"/>
      <c r="AN333" s="118"/>
      <c r="AO333" s="118"/>
      <c r="AP333" s="81"/>
      <c r="AQ333" s="268"/>
      <c r="AR333" s="270"/>
    </row>
    <row r="334" spans="1:44" ht="19.5" customHeight="1">
      <c r="A334" s="271">
        <v>189</v>
      </c>
      <c r="B334" s="273" t="e">
        <f>VLOOKUP($A334,Cierre!$A:$E,2,FALSE)</f>
        <v>#N/A</v>
      </c>
      <c r="C334" s="275"/>
      <c r="D334" s="277" t="e">
        <f>VLOOKUP($A334,Cierre!$A:$E,3,FALSE)</f>
        <v>#N/A</v>
      </c>
      <c r="E334" s="279"/>
      <c r="F334" s="281"/>
      <c r="G334" s="281"/>
      <c r="H334" s="283"/>
      <c r="I334" s="275"/>
      <c r="J334" s="281"/>
      <c r="K334" s="281"/>
      <c r="L334" s="53" t="s">
        <v>738</v>
      </c>
      <c r="M334" s="54">
        <v>0.8</v>
      </c>
      <c r="N334" s="57"/>
      <c r="O334" s="60"/>
      <c r="P334" s="56"/>
      <c r="Q334" s="56"/>
      <c r="R334" s="60"/>
      <c r="S334" s="56"/>
      <c r="T334" s="63"/>
      <c r="U334" s="64"/>
      <c r="V334" s="57"/>
      <c r="W334" s="60"/>
      <c r="X334" s="59"/>
      <c r="Y334" s="59"/>
      <c r="Z334" s="61"/>
      <c r="AA334" s="275"/>
      <c r="AB334" s="285"/>
      <c r="AC334" s="287"/>
      <c r="AD334" s="288"/>
      <c r="AE334" s="290"/>
      <c r="AF334" s="80"/>
      <c r="AG334" s="118"/>
      <c r="AH334" s="118"/>
      <c r="AI334" s="118"/>
      <c r="AJ334" s="118"/>
      <c r="AK334" s="279"/>
      <c r="AL334" s="118"/>
      <c r="AM334" s="118"/>
      <c r="AN334" s="118"/>
      <c r="AO334" s="118"/>
      <c r="AP334" s="81"/>
      <c r="AQ334" s="267"/>
      <c r="AR334" s="269"/>
    </row>
    <row r="335" spans="1:44" ht="20.100000000000001" customHeight="1">
      <c r="A335" s="272"/>
      <c r="B335" s="274"/>
      <c r="C335" s="276"/>
      <c r="D335" s="278"/>
      <c r="E335" s="280"/>
      <c r="F335" s="282"/>
      <c r="G335" s="282"/>
      <c r="H335" s="284"/>
      <c r="I335" s="276"/>
      <c r="J335" s="282"/>
      <c r="K335" s="282"/>
      <c r="L335" s="53" t="s">
        <v>739</v>
      </c>
      <c r="M335" s="54">
        <v>0.2</v>
      </c>
      <c r="N335" s="57"/>
      <c r="O335" s="60"/>
      <c r="P335" s="56"/>
      <c r="Q335" s="56"/>
      <c r="R335" s="60"/>
      <c r="S335" s="56"/>
      <c r="T335" s="63"/>
      <c r="U335" s="64"/>
      <c r="V335" s="57"/>
      <c r="W335" s="60"/>
      <c r="X335" s="59"/>
      <c r="Y335" s="59"/>
      <c r="Z335" s="61"/>
      <c r="AA335" s="276"/>
      <c r="AB335" s="286"/>
      <c r="AC335" s="286"/>
      <c r="AD335" s="289"/>
      <c r="AE335" s="291"/>
      <c r="AF335" s="80"/>
      <c r="AG335" s="118"/>
      <c r="AH335" s="118"/>
      <c r="AI335" s="118"/>
      <c r="AJ335" s="118"/>
      <c r="AK335" s="280"/>
      <c r="AL335" s="118"/>
      <c r="AM335" s="118"/>
      <c r="AN335" s="118"/>
      <c r="AO335" s="118"/>
      <c r="AP335" s="81"/>
      <c r="AQ335" s="268"/>
      <c r="AR335" s="270"/>
    </row>
    <row r="336" spans="1:44" ht="39.950000000000003" customHeight="1">
      <c r="A336" s="47">
        <v>190</v>
      </c>
      <c r="B336" s="49" t="e">
        <f>VLOOKUP($A336,Cierre!$A:$E,2,FALSE)</f>
        <v>#N/A</v>
      </c>
      <c r="C336" s="57"/>
      <c r="D336" s="45" t="e">
        <f>VLOOKUP($A336,Cierre!$A:$E,3,FALSE)</f>
        <v>#N/A</v>
      </c>
      <c r="E336" s="71"/>
      <c r="F336" s="56"/>
      <c r="G336" s="56"/>
      <c r="H336" s="62"/>
      <c r="I336" s="57"/>
      <c r="J336" s="56"/>
      <c r="K336" s="56"/>
      <c r="L336" s="53"/>
      <c r="M336" s="54">
        <v>1</v>
      </c>
      <c r="N336" s="57"/>
      <c r="O336" s="60"/>
      <c r="P336" s="56"/>
      <c r="Q336" s="56"/>
      <c r="R336" s="60"/>
      <c r="S336" s="56"/>
      <c r="T336" s="63"/>
      <c r="U336" s="64"/>
      <c r="V336" s="57"/>
      <c r="W336" s="60"/>
      <c r="X336" s="59"/>
      <c r="Y336" s="59"/>
      <c r="Z336" s="61"/>
      <c r="AA336" s="57"/>
      <c r="AB336" s="119"/>
      <c r="AC336" s="120"/>
      <c r="AD336" s="123"/>
      <c r="AE336" s="79"/>
      <c r="AF336" s="80"/>
      <c r="AG336" s="118"/>
      <c r="AH336" s="118"/>
      <c r="AI336" s="118"/>
      <c r="AJ336" s="118"/>
      <c r="AK336" s="118"/>
      <c r="AL336" s="118"/>
      <c r="AM336" s="118"/>
      <c r="AN336" s="118"/>
      <c r="AO336" s="118"/>
      <c r="AP336" s="81"/>
      <c r="AQ336" s="121"/>
      <c r="AR336" s="58"/>
    </row>
    <row r="337" spans="1:44" ht="19.5" customHeight="1">
      <c r="A337" s="271">
        <v>191</v>
      </c>
      <c r="B337" s="273" t="e">
        <f>VLOOKUP($A337,Cierre!$A:$E,2,FALSE)</f>
        <v>#N/A</v>
      </c>
      <c r="C337" s="275"/>
      <c r="D337" s="277" t="e">
        <f>VLOOKUP($A337,Cierre!$A:$E,3,FALSE)</f>
        <v>#N/A</v>
      </c>
      <c r="E337" s="279"/>
      <c r="F337" s="281"/>
      <c r="G337" s="281"/>
      <c r="H337" s="283"/>
      <c r="I337" s="275"/>
      <c r="J337" s="281"/>
      <c r="K337" s="281"/>
      <c r="L337" s="53" t="s">
        <v>740</v>
      </c>
      <c r="M337" s="54">
        <v>0.75</v>
      </c>
      <c r="N337" s="57"/>
      <c r="O337" s="60"/>
      <c r="P337" s="56"/>
      <c r="Q337" s="56"/>
      <c r="R337" s="60"/>
      <c r="S337" s="56"/>
      <c r="T337" s="63"/>
      <c r="U337" s="64"/>
      <c r="V337" s="57"/>
      <c r="W337" s="60"/>
      <c r="X337" s="59"/>
      <c r="Y337" s="59"/>
      <c r="Z337" s="61"/>
      <c r="AA337" s="275"/>
      <c r="AB337" s="285"/>
      <c r="AC337" s="287"/>
      <c r="AD337" s="288"/>
      <c r="AE337" s="290"/>
      <c r="AF337" s="80"/>
      <c r="AG337" s="118"/>
      <c r="AH337" s="118"/>
      <c r="AI337" s="118"/>
      <c r="AJ337" s="118"/>
      <c r="AK337" s="279"/>
      <c r="AL337" s="118"/>
      <c r="AM337" s="118"/>
      <c r="AN337" s="118"/>
      <c r="AO337" s="118"/>
      <c r="AP337" s="81"/>
      <c r="AQ337" s="267"/>
      <c r="AR337" s="269"/>
    </row>
    <row r="338" spans="1:44" ht="20.100000000000001" customHeight="1">
      <c r="A338" s="272"/>
      <c r="B338" s="274"/>
      <c r="C338" s="276"/>
      <c r="D338" s="278"/>
      <c r="E338" s="280"/>
      <c r="F338" s="282"/>
      <c r="G338" s="282"/>
      <c r="H338" s="284"/>
      <c r="I338" s="276"/>
      <c r="J338" s="282"/>
      <c r="K338" s="282"/>
      <c r="L338" s="53" t="s">
        <v>741</v>
      </c>
      <c r="M338" s="54">
        <v>0.25</v>
      </c>
      <c r="N338" s="57"/>
      <c r="O338" s="60"/>
      <c r="P338" s="56"/>
      <c r="Q338" s="56"/>
      <c r="R338" s="60"/>
      <c r="S338" s="56"/>
      <c r="T338" s="63"/>
      <c r="U338" s="64"/>
      <c r="V338" s="57"/>
      <c r="W338" s="60"/>
      <c r="X338" s="59"/>
      <c r="Y338" s="59"/>
      <c r="Z338" s="61"/>
      <c r="AA338" s="276"/>
      <c r="AB338" s="286"/>
      <c r="AC338" s="286"/>
      <c r="AD338" s="289"/>
      <c r="AE338" s="291"/>
      <c r="AF338" s="80"/>
      <c r="AG338" s="118"/>
      <c r="AH338" s="118"/>
      <c r="AI338" s="118"/>
      <c r="AJ338" s="118"/>
      <c r="AK338" s="280"/>
      <c r="AL338" s="118"/>
      <c r="AM338" s="118"/>
      <c r="AN338" s="118"/>
      <c r="AO338" s="118"/>
      <c r="AP338" s="81"/>
      <c r="AQ338" s="268"/>
      <c r="AR338" s="270"/>
    </row>
    <row r="339" spans="1:44" ht="39.950000000000003" customHeight="1">
      <c r="A339" s="47">
        <v>192</v>
      </c>
      <c r="B339" s="49" t="e">
        <f>VLOOKUP($A339,Cierre!$A:$E,2,FALSE)</f>
        <v>#N/A</v>
      </c>
      <c r="C339" s="57"/>
      <c r="D339" s="45" t="e">
        <f>VLOOKUP($A339,Cierre!$A:$E,3,FALSE)</f>
        <v>#N/A</v>
      </c>
      <c r="E339" s="71"/>
      <c r="F339" s="56"/>
      <c r="G339" s="56"/>
      <c r="H339" s="62"/>
      <c r="I339" s="57"/>
      <c r="J339" s="56"/>
      <c r="K339" s="56"/>
      <c r="L339" s="53"/>
      <c r="M339" s="54">
        <v>1</v>
      </c>
      <c r="N339" s="57"/>
      <c r="O339" s="60"/>
      <c r="P339" s="56"/>
      <c r="Q339" s="56"/>
      <c r="R339" s="60"/>
      <c r="S339" s="56"/>
      <c r="T339" s="63"/>
      <c r="U339" s="64"/>
      <c r="V339" s="57"/>
      <c r="W339" s="60"/>
      <c r="X339" s="59"/>
      <c r="Y339" s="59"/>
      <c r="Z339" s="61"/>
      <c r="AA339" s="57"/>
      <c r="AB339" s="119"/>
      <c r="AC339" s="120"/>
      <c r="AD339" s="123"/>
      <c r="AE339" s="79"/>
      <c r="AF339" s="80"/>
      <c r="AG339" s="118"/>
      <c r="AH339" s="118"/>
      <c r="AI339" s="118"/>
      <c r="AJ339" s="118"/>
      <c r="AK339" s="118"/>
      <c r="AL339" s="118"/>
      <c r="AM339" s="118"/>
      <c r="AN339" s="118"/>
      <c r="AO339" s="118"/>
      <c r="AP339" s="81"/>
      <c r="AQ339" s="121"/>
      <c r="AR339" s="58"/>
    </row>
    <row r="340" spans="1:44" ht="19.5" customHeight="1">
      <c r="A340" s="271">
        <v>193</v>
      </c>
      <c r="B340" s="273" t="e">
        <f>VLOOKUP($A340,Cierre!$A:$E,2,FALSE)</f>
        <v>#N/A</v>
      </c>
      <c r="C340" s="275"/>
      <c r="D340" s="277" t="e">
        <f>VLOOKUP($A340,Cierre!$A:$E,3,FALSE)</f>
        <v>#N/A</v>
      </c>
      <c r="E340" s="279"/>
      <c r="F340" s="281"/>
      <c r="G340" s="281"/>
      <c r="H340" s="283"/>
      <c r="I340" s="275"/>
      <c r="J340" s="281"/>
      <c r="K340" s="281"/>
      <c r="L340" s="53" t="s">
        <v>742</v>
      </c>
      <c r="M340" s="54">
        <v>0.5</v>
      </c>
      <c r="N340" s="57"/>
      <c r="O340" s="60"/>
      <c r="P340" s="56"/>
      <c r="Q340" s="56"/>
      <c r="R340" s="60"/>
      <c r="S340" s="56"/>
      <c r="T340" s="63"/>
      <c r="U340" s="64"/>
      <c r="V340" s="57"/>
      <c r="W340" s="60"/>
      <c r="X340" s="59"/>
      <c r="Y340" s="59"/>
      <c r="Z340" s="61"/>
      <c r="AA340" s="275"/>
      <c r="AB340" s="285"/>
      <c r="AC340" s="287"/>
      <c r="AD340" s="288"/>
      <c r="AE340" s="290"/>
      <c r="AF340" s="80"/>
      <c r="AG340" s="118"/>
      <c r="AH340" s="118"/>
      <c r="AI340" s="118"/>
      <c r="AJ340" s="118"/>
      <c r="AK340" s="279"/>
      <c r="AL340" s="118"/>
      <c r="AM340" s="118"/>
      <c r="AN340" s="118"/>
      <c r="AO340" s="118"/>
      <c r="AP340" s="81"/>
      <c r="AQ340" s="267"/>
      <c r="AR340" s="269"/>
    </row>
    <row r="341" spans="1:44" ht="20.100000000000001" customHeight="1">
      <c r="A341" s="272"/>
      <c r="B341" s="274"/>
      <c r="C341" s="276"/>
      <c r="D341" s="278"/>
      <c r="E341" s="280"/>
      <c r="F341" s="282"/>
      <c r="G341" s="282"/>
      <c r="H341" s="284"/>
      <c r="I341" s="276"/>
      <c r="J341" s="282"/>
      <c r="K341" s="282"/>
      <c r="L341" s="53" t="s">
        <v>743</v>
      </c>
      <c r="M341" s="54">
        <v>0.5</v>
      </c>
      <c r="N341" s="57"/>
      <c r="O341" s="60"/>
      <c r="P341" s="56"/>
      <c r="Q341" s="56"/>
      <c r="R341" s="60"/>
      <c r="S341" s="56"/>
      <c r="T341" s="63"/>
      <c r="U341" s="64"/>
      <c r="V341" s="57"/>
      <c r="W341" s="60"/>
      <c r="X341" s="59"/>
      <c r="Y341" s="59"/>
      <c r="Z341" s="61"/>
      <c r="AA341" s="276"/>
      <c r="AB341" s="286"/>
      <c r="AC341" s="286"/>
      <c r="AD341" s="289"/>
      <c r="AE341" s="291"/>
      <c r="AF341" s="80"/>
      <c r="AG341" s="118"/>
      <c r="AH341" s="118"/>
      <c r="AI341" s="118"/>
      <c r="AJ341" s="118"/>
      <c r="AK341" s="280"/>
      <c r="AL341" s="118"/>
      <c r="AM341" s="118"/>
      <c r="AN341" s="118"/>
      <c r="AO341" s="118"/>
      <c r="AP341" s="81"/>
      <c r="AQ341" s="268"/>
      <c r="AR341" s="270"/>
    </row>
    <row r="342" spans="1:44" ht="39.950000000000003" customHeight="1">
      <c r="A342" s="47">
        <v>194</v>
      </c>
      <c r="B342" s="49" t="e">
        <f>VLOOKUP($A342,Cierre!$A:$E,2,FALSE)</f>
        <v>#N/A</v>
      </c>
      <c r="C342" s="57"/>
      <c r="D342" s="45" t="e">
        <f>VLOOKUP($A342,Cierre!$A:$E,3,FALSE)</f>
        <v>#N/A</v>
      </c>
      <c r="E342" s="71"/>
      <c r="F342" s="56"/>
      <c r="G342" s="56"/>
      <c r="H342" s="62"/>
      <c r="I342" s="57"/>
      <c r="J342" s="56"/>
      <c r="K342" s="56"/>
      <c r="L342" s="53"/>
      <c r="M342" s="54">
        <v>1</v>
      </c>
      <c r="N342" s="57"/>
      <c r="O342" s="60"/>
      <c r="P342" s="56"/>
      <c r="Q342" s="56"/>
      <c r="R342" s="60"/>
      <c r="S342" s="56"/>
      <c r="T342" s="63"/>
      <c r="U342" s="64"/>
      <c r="V342" s="57"/>
      <c r="W342" s="60"/>
      <c r="X342" s="59"/>
      <c r="Y342" s="59"/>
      <c r="Z342" s="61"/>
      <c r="AA342" s="57"/>
      <c r="AB342" s="119"/>
      <c r="AC342" s="120"/>
      <c r="AD342" s="123"/>
      <c r="AE342" s="79"/>
      <c r="AF342" s="80"/>
      <c r="AG342" s="118"/>
      <c r="AH342" s="118"/>
      <c r="AI342" s="118"/>
      <c r="AJ342" s="118"/>
      <c r="AK342" s="118"/>
      <c r="AL342" s="118"/>
      <c r="AM342" s="118"/>
      <c r="AN342" s="118"/>
      <c r="AO342" s="118"/>
      <c r="AP342" s="81"/>
      <c r="AQ342" s="121"/>
      <c r="AR342" s="58"/>
    </row>
    <row r="343" spans="1:44" ht="19.5" customHeight="1">
      <c r="A343" s="271">
        <v>195</v>
      </c>
      <c r="B343" s="273" t="e">
        <f>VLOOKUP($A343,Cierre!$A:$E,2,FALSE)</f>
        <v>#N/A</v>
      </c>
      <c r="C343" s="275"/>
      <c r="D343" s="277" t="e">
        <f>VLOOKUP($A343,Cierre!$A:$E,3,FALSE)</f>
        <v>#N/A</v>
      </c>
      <c r="E343" s="279"/>
      <c r="F343" s="281"/>
      <c r="G343" s="281"/>
      <c r="H343" s="283"/>
      <c r="I343" s="275"/>
      <c r="J343" s="281"/>
      <c r="K343" s="281"/>
      <c r="L343" s="53" t="s">
        <v>744</v>
      </c>
      <c r="M343" s="54">
        <v>0.5</v>
      </c>
      <c r="N343" s="57"/>
      <c r="O343" s="60"/>
      <c r="P343" s="56"/>
      <c r="Q343" s="56"/>
      <c r="R343" s="60"/>
      <c r="S343" s="56"/>
      <c r="T343" s="63"/>
      <c r="U343" s="64"/>
      <c r="V343" s="57"/>
      <c r="W343" s="60"/>
      <c r="X343" s="59"/>
      <c r="Y343" s="59"/>
      <c r="Z343" s="61"/>
      <c r="AA343" s="275"/>
      <c r="AB343" s="285"/>
      <c r="AC343" s="287"/>
      <c r="AD343" s="288"/>
      <c r="AE343" s="290"/>
      <c r="AF343" s="80"/>
      <c r="AG343" s="118"/>
      <c r="AH343" s="118"/>
      <c r="AI343" s="118"/>
      <c r="AJ343" s="118"/>
      <c r="AK343" s="279"/>
      <c r="AL343" s="118"/>
      <c r="AM343" s="118"/>
      <c r="AN343" s="118"/>
      <c r="AO343" s="118"/>
      <c r="AP343" s="81"/>
      <c r="AQ343" s="267"/>
      <c r="AR343" s="269"/>
    </row>
    <row r="344" spans="1:44" ht="20.100000000000001" customHeight="1">
      <c r="A344" s="272"/>
      <c r="B344" s="274"/>
      <c r="C344" s="276"/>
      <c r="D344" s="278"/>
      <c r="E344" s="280"/>
      <c r="F344" s="282"/>
      <c r="G344" s="282"/>
      <c r="H344" s="284"/>
      <c r="I344" s="276"/>
      <c r="J344" s="282"/>
      <c r="K344" s="282"/>
      <c r="L344" s="53" t="s">
        <v>745</v>
      </c>
      <c r="M344" s="54">
        <v>0.5</v>
      </c>
      <c r="N344" s="57"/>
      <c r="O344" s="60"/>
      <c r="P344" s="56"/>
      <c r="Q344" s="56"/>
      <c r="R344" s="60"/>
      <c r="S344" s="56"/>
      <c r="T344" s="63"/>
      <c r="U344" s="64"/>
      <c r="V344" s="57"/>
      <c r="W344" s="60"/>
      <c r="X344" s="59"/>
      <c r="Y344" s="59"/>
      <c r="Z344" s="61"/>
      <c r="AA344" s="276"/>
      <c r="AB344" s="286"/>
      <c r="AC344" s="286"/>
      <c r="AD344" s="289"/>
      <c r="AE344" s="291"/>
      <c r="AF344" s="80"/>
      <c r="AG344" s="118"/>
      <c r="AH344" s="118"/>
      <c r="AI344" s="118"/>
      <c r="AJ344" s="118"/>
      <c r="AK344" s="280"/>
      <c r="AL344" s="118"/>
      <c r="AM344" s="118"/>
      <c r="AN344" s="118"/>
      <c r="AO344" s="118"/>
      <c r="AP344" s="81"/>
      <c r="AQ344" s="268"/>
      <c r="AR344" s="270"/>
    </row>
    <row r="345" spans="1:44" ht="19.5" customHeight="1">
      <c r="A345" s="271">
        <v>196</v>
      </c>
      <c r="B345" s="273" t="e">
        <f>VLOOKUP($A345,Cierre!$A:$E,2,FALSE)</f>
        <v>#N/A</v>
      </c>
      <c r="C345" s="275"/>
      <c r="D345" s="277" t="e">
        <f>VLOOKUP($A345,Cierre!$A:$E,3,FALSE)</f>
        <v>#N/A</v>
      </c>
      <c r="E345" s="279"/>
      <c r="F345" s="281"/>
      <c r="G345" s="281"/>
      <c r="H345" s="283"/>
      <c r="I345" s="275"/>
      <c r="J345" s="281"/>
      <c r="K345" s="281"/>
      <c r="L345" s="53" t="s">
        <v>746</v>
      </c>
      <c r="M345" s="54">
        <v>0.5</v>
      </c>
      <c r="N345" s="57"/>
      <c r="O345" s="60"/>
      <c r="P345" s="56"/>
      <c r="Q345" s="56"/>
      <c r="R345" s="60"/>
      <c r="S345" s="56"/>
      <c r="T345" s="63"/>
      <c r="U345" s="64"/>
      <c r="V345" s="57"/>
      <c r="W345" s="60"/>
      <c r="X345" s="59"/>
      <c r="Y345" s="59"/>
      <c r="Z345" s="61"/>
      <c r="AA345" s="275"/>
      <c r="AB345" s="285"/>
      <c r="AC345" s="287"/>
      <c r="AD345" s="288"/>
      <c r="AE345" s="290"/>
      <c r="AF345" s="80"/>
      <c r="AG345" s="118"/>
      <c r="AH345" s="118"/>
      <c r="AI345" s="118"/>
      <c r="AJ345" s="118"/>
      <c r="AK345" s="279"/>
      <c r="AL345" s="118"/>
      <c r="AM345" s="118"/>
      <c r="AN345" s="118"/>
      <c r="AO345" s="118"/>
      <c r="AP345" s="81"/>
      <c r="AQ345" s="267"/>
      <c r="AR345" s="269"/>
    </row>
    <row r="346" spans="1:44" ht="20.100000000000001" customHeight="1">
      <c r="A346" s="272"/>
      <c r="B346" s="274"/>
      <c r="C346" s="276"/>
      <c r="D346" s="278"/>
      <c r="E346" s="280"/>
      <c r="F346" s="282"/>
      <c r="G346" s="282"/>
      <c r="H346" s="284"/>
      <c r="I346" s="276"/>
      <c r="J346" s="282"/>
      <c r="K346" s="282"/>
      <c r="L346" s="53" t="s">
        <v>747</v>
      </c>
      <c r="M346" s="54">
        <v>0.5</v>
      </c>
      <c r="N346" s="57"/>
      <c r="O346" s="60"/>
      <c r="P346" s="56"/>
      <c r="Q346" s="56"/>
      <c r="R346" s="60"/>
      <c r="S346" s="56"/>
      <c r="T346" s="63"/>
      <c r="U346" s="64"/>
      <c r="V346" s="57"/>
      <c r="W346" s="60"/>
      <c r="X346" s="59"/>
      <c r="Y346" s="59"/>
      <c r="Z346" s="61"/>
      <c r="AA346" s="276"/>
      <c r="AB346" s="286"/>
      <c r="AC346" s="286"/>
      <c r="AD346" s="289"/>
      <c r="AE346" s="291"/>
      <c r="AF346" s="80"/>
      <c r="AG346" s="118"/>
      <c r="AH346" s="118"/>
      <c r="AI346" s="118"/>
      <c r="AJ346" s="118"/>
      <c r="AK346" s="280"/>
      <c r="AL346" s="118"/>
      <c r="AM346" s="118"/>
      <c r="AN346" s="118"/>
      <c r="AO346" s="118"/>
      <c r="AP346" s="81"/>
      <c r="AQ346" s="268"/>
      <c r="AR346" s="270"/>
    </row>
    <row r="347" spans="1:44" ht="19.5" customHeight="1">
      <c r="A347" s="271">
        <v>197</v>
      </c>
      <c r="B347" s="273" t="e">
        <f>VLOOKUP($A347,Cierre!$A:$E,2,FALSE)</f>
        <v>#N/A</v>
      </c>
      <c r="C347" s="275"/>
      <c r="D347" s="277" t="e">
        <f>VLOOKUP($A347,Cierre!$A:$E,3,FALSE)</f>
        <v>#N/A</v>
      </c>
      <c r="E347" s="279"/>
      <c r="F347" s="281"/>
      <c r="G347" s="281"/>
      <c r="H347" s="283"/>
      <c r="I347" s="275"/>
      <c r="J347" s="281"/>
      <c r="K347" s="281"/>
      <c r="L347" s="53" t="s">
        <v>748</v>
      </c>
      <c r="M347" s="54">
        <v>0.5</v>
      </c>
      <c r="N347" s="57"/>
      <c r="O347" s="60"/>
      <c r="P347" s="56"/>
      <c r="Q347" s="56"/>
      <c r="R347" s="60"/>
      <c r="S347" s="56"/>
      <c r="T347" s="63"/>
      <c r="U347" s="64"/>
      <c r="V347" s="57"/>
      <c r="W347" s="60"/>
      <c r="X347" s="59"/>
      <c r="Y347" s="59"/>
      <c r="Z347" s="61"/>
      <c r="AA347" s="275"/>
      <c r="AB347" s="285"/>
      <c r="AC347" s="287"/>
      <c r="AD347" s="288"/>
      <c r="AE347" s="290"/>
      <c r="AF347" s="80"/>
      <c r="AG347" s="118"/>
      <c r="AH347" s="118"/>
      <c r="AI347" s="118"/>
      <c r="AJ347" s="118"/>
      <c r="AK347" s="279"/>
      <c r="AL347" s="118"/>
      <c r="AM347" s="118"/>
      <c r="AN347" s="118"/>
      <c r="AO347" s="118"/>
      <c r="AP347" s="81"/>
      <c r="AQ347" s="267"/>
      <c r="AR347" s="269"/>
    </row>
    <row r="348" spans="1:44" ht="20.100000000000001" customHeight="1">
      <c r="A348" s="272"/>
      <c r="B348" s="274"/>
      <c r="C348" s="276"/>
      <c r="D348" s="278"/>
      <c r="E348" s="280"/>
      <c r="F348" s="282"/>
      <c r="G348" s="282"/>
      <c r="H348" s="284"/>
      <c r="I348" s="276"/>
      <c r="J348" s="282"/>
      <c r="K348" s="282"/>
      <c r="L348" s="53" t="s">
        <v>749</v>
      </c>
      <c r="M348" s="54">
        <v>0.5</v>
      </c>
      <c r="N348" s="57"/>
      <c r="O348" s="60"/>
      <c r="P348" s="56"/>
      <c r="Q348" s="56"/>
      <c r="R348" s="60"/>
      <c r="S348" s="56"/>
      <c r="T348" s="63"/>
      <c r="U348" s="64"/>
      <c r="V348" s="57"/>
      <c r="W348" s="60"/>
      <c r="X348" s="59"/>
      <c r="Y348" s="59"/>
      <c r="Z348" s="61"/>
      <c r="AA348" s="276"/>
      <c r="AB348" s="286"/>
      <c r="AC348" s="286"/>
      <c r="AD348" s="289"/>
      <c r="AE348" s="291"/>
      <c r="AF348" s="80"/>
      <c r="AG348" s="118"/>
      <c r="AH348" s="118"/>
      <c r="AI348" s="118"/>
      <c r="AJ348" s="118"/>
      <c r="AK348" s="280"/>
      <c r="AL348" s="118"/>
      <c r="AM348" s="118"/>
      <c r="AN348" s="118"/>
      <c r="AO348" s="118"/>
      <c r="AP348" s="81"/>
      <c r="AQ348" s="268"/>
      <c r="AR348" s="270"/>
    </row>
    <row r="349" spans="1:44" ht="39.950000000000003" customHeight="1">
      <c r="A349" s="47">
        <v>198</v>
      </c>
      <c r="B349" s="49" t="e">
        <f>VLOOKUP($A349,Cierre!$A:$E,2,FALSE)</f>
        <v>#N/A</v>
      </c>
      <c r="C349" s="57"/>
      <c r="D349" s="45" t="e">
        <f>VLOOKUP($A349,Cierre!$A:$E,3,FALSE)</f>
        <v>#N/A</v>
      </c>
      <c r="E349" s="71"/>
      <c r="F349" s="56"/>
      <c r="G349" s="56"/>
      <c r="H349" s="62"/>
      <c r="I349" s="57"/>
      <c r="J349" s="56"/>
      <c r="K349" s="56"/>
      <c r="L349" s="53"/>
      <c r="M349" s="54">
        <v>1</v>
      </c>
      <c r="N349" s="57"/>
      <c r="O349" s="60"/>
      <c r="P349" s="56"/>
      <c r="Q349" s="56"/>
      <c r="R349" s="60"/>
      <c r="S349" s="56"/>
      <c r="T349" s="63"/>
      <c r="U349" s="64"/>
      <c r="V349" s="57"/>
      <c r="W349" s="60"/>
      <c r="X349" s="59"/>
      <c r="Y349" s="59"/>
      <c r="Z349" s="61"/>
      <c r="AA349" s="57"/>
      <c r="AB349" s="119"/>
      <c r="AC349" s="120"/>
      <c r="AD349" s="123"/>
      <c r="AE349" s="79"/>
      <c r="AF349" s="80"/>
      <c r="AG349" s="118"/>
      <c r="AH349" s="118"/>
      <c r="AI349" s="118"/>
      <c r="AJ349" s="118"/>
      <c r="AK349" s="118"/>
      <c r="AL349" s="118"/>
      <c r="AM349" s="118"/>
      <c r="AN349" s="118"/>
      <c r="AO349" s="118"/>
      <c r="AP349" s="81"/>
      <c r="AQ349" s="121"/>
      <c r="AR349" s="58"/>
    </row>
    <row r="350" spans="1:44" ht="19.5" customHeight="1">
      <c r="A350" s="271">
        <v>199</v>
      </c>
      <c r="B350" s="273" t="e">
        <f>VLOOKUP($A350,Cierre!$A:$E,2,FALSE)</f>
        <v>#N/A</v>
      </c>
      <c r="C350" s="275"/>
      <c r="D350" s="277" t="e">
        <f>VLOOKUP($A350,Cierre!$A:$E,3,FALSE)</f>
        <v>#N/A</v>
      </c>
      <c r="E350" s="279"/>
      <c r="F350" s="281"/>
      <c r="G350" s="281"/>
      <c r="H350" s="283"/>
      <c r="I350" s="275"/>
      <c r="J350" s="281"/>
      <c r="K350" s="281"/>
      <c r="L350" s="53" t="s">
        <v>750</v>
      </c>
      <c r="M350" s="54">
        <v>0.5</v>
      </c>
      <c r="N350" s="57"/>
      <c r="O350" s="60"/>
      <c r="P350" s="56"/>
      <c r="Q350" s="56"/>
      <c r="R350" s="60"/>
      <c r="S350" s="56"/>
      <c r="T350" s="63"/>
      <c r="U350" s="64"/>
      <c r="V350" s="57"/>
      <c r="W350" s="60"/>
      <c r="X350" s="59"/>
      <c r="Y350" s="59"/>
      <c r="Z350" s="61"/>
      <c r="AA350" s="275"/>
      <c r="AB350" s="285"/>
      <c r="AC350" s="287"/>
      <c r="AD350" s="288"/>
      <c r="AE350" s="290"/>
      <c r="AF350" s="80"/>
      <c r="AG350" s="118"/>
      <c r="AH350" s="118"/>
      <c r="AI350" s="118"/>
      <c r="AJ350" s="118"/>
      <c r="AK350" s="279"/>
      <c r="AL350" s="118"/>
      <c r="AM350" s="118"/>
      <c r="AN350" s="118"/>
      <c r="AO350" s="118"/>
      <c r="AP350" s="81"/>
      <c r="AQ350" s="267"/>
      <c r="AR350" s="269"/>
    </row>
    <row r="351" spans="1:44" ht="20.100000000000001" customHeight="1">
      <c r="A351" s="272"/>
      <c r="B351" s="274"/>
      <c r="C351" s="276"/>
      <c r="D351" s="278"/>
      <c r="E351" s="280"/>
      <c r="F351" s="282"/>
      <c r="G351" s="282"/>
      <c r="H351" s="284"/>
      <c r="I351" s="276"/>
      <c r="J351" s="282"/>
      <c r="K351" s="282"/>
      <c r="L351" s="53" t="s">
        <v>751</v>
      </c>
      <c r="M351" s="54">
        <v>0.5</v>
      </c>
      <c r="N351" s="57"/>
      <c r="O351" s="60"/>
      <c r="P351" s="56"/>
      <c r="Q351" s="56"/>
      <c r="R351" s="60"/>
      <c r="S351" s="56"/>
      <c r="T351" s="63"/>
      <c r="U351" s="64"/>
      <c r="V351" s="57"/>
      <c r="W351" s="60"/>
      <c r="X351" s="59"/>
      <c r="Y351" s="59"/>
      <c r="Z351" s="61"/>
      <c r="AA351" s="276"/>
      <c r="AB351" s="286"/>
      <c r="AC351" s="286"/>
      <c r="AD351" s="289"/>
      <c r="AE351" s="291"/>
      <c r="AF351" s="80"/>
      <c r="AG351" s="118"/>
      <c r="AH351" s="118"/>
      <c r="AI351" s="118"/>
      <c r="AJ351" s="118"/>
      <c r="AK351" s="280"/>
      <c r="AL351" s="118"/>
      <c r="AM351" s="118"/>
      <c r="AN351" s="118"/>
      <c r="AO351" s="118"/>
      <c r="AP351" s="81"/>
      <c r="AQ351" s="268"/>
      <c r="AR351" s="270"/>
    </row>
    <row r="352" spans="1:44" ht="39.950000000000003" customHeight="1">
      <c r="A352" s="47">
        <v>200</v>
      </c>
      <c r="B352" s="49" t="e">
        <f>VLOOKUP($A352,Cierre!$A:$E,2,FALSE)</f>
        <v>#N/A</v>
      </c>
      <c r="C352" s="57"/>
      <c r="D352" s="45" t="e">
        <f>VLOOKUP($A352,Cierre!$A:$E,3,FALSE)</f>
        <v>#N/A</v>
      </c>
      <c r="E352" s="71"/>
      <c r="F352" s="56"/>
      <c r="G352" s="56"/>
      <c r="H352" s="62"/>
      <c r="I352" s="57"/>
      <c r="J352" s="56"/>
      <c r="K352" s="56"/>
      <c r="L352" s="53"/>
      <c r="M352" s="54">
        <v>1</v>
      </c>
      <c r="N352" s="57"/>
      <c r="O352" s="60"/>
      <c r="P352" s="56"/>
      <c r="Q352" s="56"/>
      <c r="R352" s="60"/>
      <c r="S352" s="56"/>
      <c r="T352" s="63"/>
      <c r="U352" s="64"/>
      <c r="V352" s="57"/>
      <c r="W352" s="60"/>
      <c r="X352" s="59"/>
      <c r="Y352" s="59"/>
      <c r="Z352" s="61"/>
      <c r="AA352" s="57"/>
      <c r="AB352" s="119"/>
      <c r="AC352" s="120"/>
      <c r="AD352" s="123"/>
      <c r="AE352" s="79"/>
      <c r="AF352" s="80"/>
      <c r="AG352" s="118"/>
      <c r="AH352" s="118"/>
      <c r="AI352" s="118"/>
      <c r="AJ352" s="118"/>
      <c r="AK352" s="118"/>
      <c r="AL352" s="118"/>
      <c r="AM352" s="118"/>
      <c r="AN352" s="118"/>
      <c r="AO352" s="118"/>
      <c r="AP352" s="81"/>
      <c r="AQ352" s="121"/>
      <c r="AR352" s="58"/>
    </row>
    <row r="353" spans="1:44" ht="39.950000000000003" customHeight="1">
      <c r="A353" s="47">
        <v>201</v>
      </c>
      <c r="B353" s="49" t="e">
        <f>VLOOKUP($A353,Cierre!$A:$E,2,FALSE)</f>
        <v>#N/A</v>
      </c>
      <c r="C353" s="57"/>
      <c r="D353" s="45" t="e">
        <f>VLOOKUP($A353,Cierre!$A:$E,3,FALSE)</f>
        <v>#N/A</v>
      </c>
      <c r="E353" s="71"/>
      <c r="F353" s="56"/>
      <c r="G353" s="56"/>
      <c r="H353" s="62"/>
      <c r="I353" s="57"/>
      <c r="J353" s="56"/>
      <c r="K353" s="56"/>
      <c r="L353" s="53"/>
      <c r="M353" s="54">
        <v>1</v>
      </c>
      <c r="N353" s="57"/>
      <c r="O353" s="60"/>
      <c r="P353" s="56"/>
      <c r="Q353" s="56"/>
      <c r="R353" s="60"/>
      <c r="S353" s="56"/>
      <c r="T353" s="63"/>
      <c r="U353" s="64"/>
      <c r="V353" s="57"/>
      <c r="W353" s="60"/>
      <c r="X353" s="59"/>
      <c r="Y353" s="59"/>
      <c r="Z353" s="61"/>
      <c r="AA353" s="57"/>
      <c r="AB353" s="119"/>
      <c r="AC353" s="120"/>
      <c r="AD353" s="123"/>
      <c r="AE353" s="79"/>
      <c r="AF353" s="80"/>
      <c r="AG353" s="118"/>
      <c r="AH353" s="118"/>
      <c r="AI353" s="118"/>
      <c r="AJ353" s="118"/>
      <c r="AK353" s="118"/>
      <c r="AL353" s="118"/>
      <c r="AM353" s="118"/>
      <c r="AN353" s="118"/>
      <c r="AO353" s="118"/>
      <c r="AP353" s="81"/>
      <c r="AQ353" s="121"/>
      <c r="AR353" s="58"/>
    </row>
    <row r="354" spans="1:44" ht="39.950000000000003" customHeight="1">
      <c r="A354" s="47">
        <v>202</v>
      </c>
      <c r="B354" s="49" t="e">
        <f>VLOOKUP($A354,Cierre!$A:$E,2,FALSE)</f>
        <v>#N/A</v>
      </c>
      <c r="C354" s="57"/>
      <c r="D354" s="45" t="e">
        <f>VLOOKUP($A354,Cierre!$A:$E,3,FALSE)</f>
        <v>#N/A</v>
      </c>
      <c r="E354" s="71"/>
      <c r="F354" s="56"/>
      <c r="G354" s="56"/>
      <c r="H354" s="62"/>
      <c r="I354" s="57"/>
      <c r="J354" s="56"/>
      <c r="K354" s="56"/>
      <c r="L354" s="53"/>
      <c r="M354" s="54">
        <v>1</v>
      </c>
      <c r="N354" s="57"/>
      <c r="O354" s="60"/>
      <c r="P354" s="56"/>
      <c r="Q354" s="56"/>
      <c r="R354" s="60"/>
      <c r="S354" s="56"/>
      <c r="T354" s="63"/>
      <c r="U354" s="64"/>
      <c r="V354" s="57"/>
      <c r="W354" s="60"/>
      <c r="X354" s="59"/>
      <c r="Y354" s="59"/>
      <c r="Z354" s="61"/>
      <c r="AA354" s="57"/>
      <c r="AB354" s="119"/>
      <c r="AC354" s="120"/>
      <c r="AD354" s="123"/>
      <c r="AE354" s="79"/>
      <c r="AF354" s="80"/>
      <c r="AG354" s="118"/>
      <c r="AH354" s="118"/>
      <c r="AI354" s="118"/>
      <c r="AJ354" s="118"/>
      <c r="AK354" s="118"/>
      <c r="AL354" s="118"/>
      <c r="AM354" s="118"/>
      <c r="AN354" s="118"/>
      <c r="AO354" s="118"/>
      <c r="AP354" s="81"/>
      <c r="AQ354" s="121"/>
      <c r="AR354" s="58"/>
    </row>
    <row r="355" spans="1:44" ht="19.5" customHeight="1">
      <c r="A355" s="271">
        <v>203</v>
      </c>
      <c r="B355" s="273" t="e">
        <f>VLOOKUP($A355,Cierre!$A:$E,2,FALSE)</f>
        <v>#N/A</v>
      </c>
      <c r="C355" s="275"/>
      <c r="D355" s="277" t="e">
        <f>VLOOKUP($A355,Cierre!$A:$E,3,FALSE)</f>
        <v>#N/A</v>
      </c>
      <c r="E355" s="279"/>
      <c r="F355" s="281"/>
      <c r="G355" s="281"/>
      <c r="H355" s="283"/>
      <c r="I355" s="275"/>
      <c r="J355" s="281"/>
      <c r="K355" s="281"/>
      <c r="L355" s="53" t="s">
        <v>752</v>
      </c>
      <c r="M355" s="164">
        <v>0.47499999999999998</v>
      </c>
      <c r="N355" s="57"/>
      <c r="O355" s="60"/>
      <c r="P355" s="56"/>
      <c r="Q355" s="56"/>
      <c r="R355" s="60"/>
      <c r="S355" s="56"/>
      <c r="T355" s="63"/>
      <c r="U355" s="64"/>
      <c r="V355" s="57"/>
      <c r="W355" s="60"/>
      <c r="X355" s="59"/>
      <c r="Y355" s="59"/>
      <c r="Z355" s="61"/>
      <c r="AA355" s="275"/>
      <c r="AB355" s="285"/>
      <c r="AC355" s="287"/>
      <c r="AD355" s="288"/>
      <c r="AE355" s="290"/>
      <c r="AF355" s="80"/>
      <c r="AG355" s="118"/>
      <c r="AH355" s="118"/>
      <c r="AI355" s="118"/>
      <c r="AJ355" s="118"/>
      <c r="AK355" s="279"/>
      <c r="AL355" s="118"/>
      <c r="AM355" s="118"/>
      <c r="AN355" s="118"/>
      <c r="AO355" s="118"/>
      <c r="AP355" s="81"/>
      <c r="AQ355" s="267"/>
      <c r="AR355" s="269"/>
    </row>
    <row r="356" spans="1:44" ht="20.100000000000001" customHeight="1">
      <c r="A356" s="294"/>
      <c r="B356" s="295"/>
      <c r="C356" s="296"/>
      <c r="D356" s="297"/>
      <c r="E356" s="298"/>
      <c r="F356" s="299"/>
      <c r="G356" s="299"/>
      <c r="H356" s="300"/>
      <c r="I356" s="296"/>
      <c r="J356" s="299"/>
      <c r="K356" s="299"/>
      <c r="L356" s="53" t="s">
        <v>753</v>
      </c>
      <c r="M356" s="164">
        <v>0.47499999999999998</v>
      </c>
      <c r="N356" s="57"/>
      <c r="O356" s="60"/>
      <c r="P356" s="56"/>
      <c r="Q356" s="56"/>
      <c r="R356" s="60"/>
      <c r="S356" s="56"/>
      <c r="T356" s="63"/>
      <c r="U356" s="64"/>
      <c r="V356" s="57"/>
      <c r="W356" s="60"/>
      <c r="X356" s="59"/>
      <c r="Y356" s="59"/>
      <c r="Z356" s="61"/>
      <c r="AA356" s="296"/>
      <c r="AB356" s="301"/>
      <c r="AC356" s="301"/>
      <c r="AD356" s="302"/>
      <c r="AE356" s="303"/>
      <c r="AF356" s="80"/>
      <c r="AG356" s="118"/>
      <c r="AH356" s="118"/>
      <c r="AI356" s="118"/>
      <c r="AJ356" s="118"/>
      <c r="AK356" s="298"/>
      <c r="AL356" s="118"/>
      <c r="AM356" s="118"/>
      <c r="AN356" s="118"/>
      <c r="AO356" s="118"/>
      <c r="AP356" s="81"/>
      <c r="AQ356" s="292"/>
      <c r="AR356" s="293"/>
    </row>
    <row r="357" spans="1:44" ht="20.100000000000001" customHeight="1">
      <c r="A357" s="272"/>
      <c r="B357" s="274"/>
      <c r="C357" s="276"/>
      <c r="D357" s="278"/>
      <c r="E357" s="280"/>
      <c r="F357" s="282"/>
      <c r="G357" s="282"/>
      <c r="H357" s="284"/>
      <c r="I357" s="276"/>
      <c r="J357" s="282"/>
      <c r="K357" s="282"/>
      <c r="L357" s="53" t="s">
        <v>754</v>
      </c>
      <c r="M357" s="164">
        <v>0.05</v>
      </c>
      <c r="N357" s="57"/>
      <c r="O357" s="60"/>
      <c r="P357" s="56"/>
      <c r="Q357" s="56"/>
      <c r="R357" s="60"/>
      <c r="S357" s="56"/>
      <c r="T357" s="63"/>
      <c r="U357" s="64"/>
      <c r="V357" s="57"/>
      <c r="W357" s="60"/>
      <c r="X357" s="59"/>
      <c r="Y357" s="59"/>
      <c r="Z357" s="61"/>
      <c r="AA357" s="276"/>
      <c r="AB357" s="286"/>
      <c r="AC357" s="286"/>
      <c r="AD357" s="289"/>
      <c r="AE357" s="291"/>
      <c r="AF357" s="80"/>
      <c r="AG357" s="118"/>
      <c r="AH357" s="118"/>
      <c r="AI357" s="118"/>
      <c r="AJ357" s="118"/>
      <c r="AK357" s="280"/>
      <c r="AL357" s="118"/>
      <c r="AM357" s="118"/>
      <c r="AN357" s="118"/>
      <c r="AO357" s="118"/>
      <c r="AP357" s="81"/>
      <c r="AQ357" s="268"/>
      <c r="AR357" s="270"/>
    </row>
    <row r="358" spans="1:44" ht="19.5" customHeight="1">
      <c r="A358" s="271">
        <v>204</v>
      </c>
      <c r="B358" s="273" t="e">
        <f>VLOOKUP($A358,Cierre!$A:$E,2,FALSE)</f>
        <v>#N/A</v>
      </c>
      <c r="C358" s="275"/>
      <c r="D358" s="277" t="e">
        <f>VLOOKUP($A358,Cierre!$A:$E,3,FALSE)</f>
        <v>#N/A</v>
      </c>
      <c r="E358" s="279"/>
      <c r="F358" s="281"/>
      <c r="G358" s="281"/>
      <c r="H358" s="283"/>
      <c r="I358" s="275"/>
      <c r="J358" s="281"/>
      <c r="K358" s="281"/>
      <c r="L358" s="53" t="s">
        <v>755</v>
      </c>
      <c r="M358" s="54">
        <v>0.3</v>
      </c>
      <c r="N358" s="57"/>
      <c r="O358" s="60"/>
      <c r="P358" s="56"/>
      <c r="Q358" s="56"/>
      <c r="R358" s="60"/>
      <c r="S358" s="56"/>
      <c r="T358" s="63"/>
      <c r="U358" s="64"/>
      <c r="V358" s="57"/>
      <c r="W358" s="60"/>
      <c r="X358" s="59"/>
      <c r="Y358" s="59"/>
      <c r="Z358" s="61"/>
      <c r="AA358" s="275"/>
      <c r="AB358" s="285"/>
      <c r="AC358" s="287"/>
      <c r="AD358" s="288"/>
      <c r="AE358" s="290"/>
      <c r="AF358" s="80"/>
      <c r="AG358" s="118"/>
      <c r="AH358" s="118"/>
      <c r="AI358" s="118"/>
      <c r="AJ358" s="118"/>
      <c r="AK358" s="279"/>
      <c r="AL358" s="118"/>
      <c r="AM358" s="118"/>
      <c r="AN358" s="118"/>
      <c r="AO358" s="118"/>
      <c r="AP358" s="81"/>
      <c r="AQ358" s="267"/>
      <c r="AR358" s="269"/>
    </row>
    <row r="359" spans="1:44" ht="20.100000000000001" customHeight="1">
      <c r="A359" s="294"/>
      <c r="B359" s="295"/>
      <c r="C359" s="296"/>
      <c r="D359" s="297"/>
      <c r="E359" s="298"/>
      <c r="F359" s="299"/>
      <c r="G359" s="299"/>
      <c r="H359" s="300"/>
      <c r="I359" s="296"/>
      <c r="J359" s="299"/>
      <c r="K359" s="299"/>
      <c r="L359" s="53" t="s">
        <v>756</v>
      </c>
      <c r="M359" s="54">
        <v>0.3</v>
      </c>
      <c r="N359" s="57"/>
      <c r="O359" s="60"/>
      <c r="P359" s="56"/>
      <c r="Q359" s="56"/>
      <c r="R359" s="60"/>
      <c r="S359" s="56"/>
      <c r="T359" s="63"/>
      <c r="U359" s="64"/>
      <c r="V359" s="57"/>
      <c r="W359" s="60"/>
      <c r="X359" s="59"/>
      <c r="Y359" s="59"/>
      <c r="Z359" s="61"/>
      <c r="AA359" s="296"/>
      <c r="AB359" s="301"/>
      <c r="AC359" s="301"/>
      <c r="AD359" s="302"/>
      <c r="AE359" s="303"/>
      <c r="AF359" s="80"/>
      <c r="AG359" s="118"/>
      <c r="AH359" s="118"/>
      <c r="AI359" s="118"/>
      <c r="AJ359" s="118"/>
      <c r="AK359" s="298"/>
      <c r="AL359" s="118"/>
      <c r="AM359" s="118"/>
      <c r="AN359" s="118"/>
      <c r="AO359" s="118"/>
      <c r="AP359" s="81"/>
      <c r="AQ359" s="292"/>
      <c r="AR359" s="293"/>
    </row>
    <row r="360" spans="1:44" ht="20.100000000000001" customHeight="1">
      <c r="A360" s="272"/>
      <c r="B360" s="274"/>
      <c r="C360" s="276"/>
      <c r="D360" s="278"/>
      <c r="E360" s="280"/>
      <c r="F360" s="282"/>
      <c r="G360" s="282"/>
      <c r="H360" s="284"/>
      <c r="I360" s="276"/>
      <c r="J360" s="282"/>
      <c r="K360" s="282"/>
      <c r="L360" s="53" t="s">
        <v>757</v>
      </c>
      <c r="M360" s="54">
        <v>0.4</v>
      </c>
      <c r="N360" s="57"/>
      <c r="O360" s="60"/>
      <c r="P360" s="56"/>
      <c r="Q360" s="56"/>
      <c r="R360" s="60"/>
      <c r="S360" s="56"/>
      <c r="T360" s="63"/>
      <c r="U360" s="64"/>
      <c r="V360" s="57"/>
      <c r="W360" s="60"/>
      <c r="X360" s="59"/>
      <c r="Y360" s="59"/>
      <c r="Z360" s="61"/>
      <c r="AA360" s="276"/>
      <c r="AB360" s="286"/>
      <c r="AC360" s="286"/>
      <c r="AD360" s="289"/>
      <c r="AE360" s="291"/>
      <c r="AF360" s="80"/>
      <c r="AG360" s="118"/>
      <c r="AH360" s="118"/>
      <c r="AI360" s="118"/>
      <c r="AJ360" s="118"/>
      <c r="AK360" s="280"/>
      <c r="AL360" s="118"/>
      <c r="AM360" s="118"/>
      <c r="AN360" s="118"/>
      <c r="AO360" s="118"/>
      <c r="AP360" s="81"/>
      <c r="AQ360" s="268"/>
      <c r="AR360" s="270"/>
    </row>
    <row r="361" spans="1:44" ht="39.950000000000003" customHeight="1">
      <c r="A361" s="47">
        <v>205</v>
      </c>
      <c r="B361" s="49" t="e">
        <f>VLOOKUP($A361,Cierre!$A:$E,2,FALSE)</f>
        <v>#N/A</v>
      </c>
      <c r="C361" s="57"/>
      <c r="D361" s="45" t="e">
        <f>VLOOKUP($A361,Cierre!$A:$E,3,FALSE)</f>
        <v>#N/A</v>
      </c>
      <c r="E361" s="71"/>
      <c r="F361" s="56"/>
      <c r="G361" s="56"/>
      <c r="H361" s="62"/>
      <c r="I361" s="57"/>
      <c r="J361" s="56"/>
      <c r="K361" s="56"/>
      <c r="L361" s="53"/>
      <c r="M361" s="54">
        <v>1</v>
      </c>
      <c r="N361" s="57"/>
      <c r="O361" s="60"/>
      <c r="P361" s="56"/>
      <c r="Q361" s="56"/>
      <c r="R361" s="60"/>
      <c r="S361" s="56"/>
      <c r="T361" s="63"/>
      <c r="U361" s="64"/>
      <c r="V361" s="57"/>
      <c r="W361" s="60"/>
      <c r="X361" s="59"/>
      <c r="Y361" s="59"/>
      <c r="Z361" s="61"/>
      <c r="AA361" s="57"/>
      <c r="AB361" s="119"/>
      <c r="AC361" s="120"/>
      <c r="AD361" s="123"/>
      <c r="AE361" s="79"/>
      <c r="AF361" s="80"/>
      <c r="AG361" s="118"/>
      <c r="AH361" s="118"/>
      <c r="AI361" s="118"/>
      <c r="AJ361" s="118"/>
      <c r="AK361" s="118"/>
      <c r="AL361" s="118"/>
      <c r="AM361" s="118"/>
      <c r="AN361" s="118"/>
      <c r="AO361" s="118"/>
      <c r="AP361" s="81"/>
      <c r="AQ361" s="121"/>
      <c r="AR361" s="58"/>
    </row>
    <row r="362" spans="1:44" ht="39.950000000000003" customHeight="1">
      <c r="A362" s="47">
        <v>206</v>
      </c>
      <c r="B362" s="49" t="e">
        <f>VLOOKUP($A362,Cierre!$A:$E,2,FALSE)</f>
        <v>#N/A</v>
      </c>
      <c r="C362" s="57"/>
      <c r="D362" s="45" t="e">
        <f>VLOOKUP($A362,Cierre!$A:$E,3,FALSE)</f>
        <v>#N/A</v>
      </c>
      <c r="E362" s="71"/>
      <c r="F362" s="56"/>
      <c r="G362" s="56"/>
      <c r="H362" s="62"/>
      <c r="I362" s="57"/>
      <c r="J362" s="56"/>
      <c r="K362" s="56"/>
      <c r="L362" s="53"/>
      <c r="M362" s="54">
        <v>1</v>
      </c>
      <c r="N362" s="57"/>
      <c r="O362" s="60"/>
      <c r="P362" s="56"/>
      <c r="Q362" s="56"/>
      <c r="R362" s="60"/>
      <c r="S362" s="56"/>
      <c r="T362" s="63"/>
      <c r="U362" s="64"/>
      <c r="V362" s="57"/>
      <c r="W362" s="60"/>
      <c r="X362" s="59"/>
      <c r="Y362" s="59"/>
      <c r="Z362" s="61"/>
      <c r="AA362" s="57"/>
      <c r="AB362" s="119"/>
      <c r="AC362" s="120"/>
      <c r="AD362" s="123"/>
      <c r="AE362" s="79"/>
      <c r="AF362" s="80"/>
      <c r="AG362" s="118"/>
      <c r="AH362" s="118"/>
      <c r="AI362" s="118"/>
      <c r="AJ362" s="118"/>
      <c r="AK362" s="118"/>
      <c r="AL362" s="118"/>
      <c r="AM362" s="118"/>
      <c r="AN362" s="118"/>
      <c r="AO362" s="118"/>
      <c r="AP362" s="81"/>
      <c r="AQ362" s="121"/>
      <c r="AR362" s="58"/>
    </row>
    <row r="363" spans="1:44" ht="39.950000000000003" customHeight="1">
      <c r="A363" s="47">
        <v>207</v>
      </c>
      <c r="B363" s="49" t="e">
        <f>VLOOKUP($A363,Cierre!$A:$E,2,FALSE)</f>
        <v>#N/A</v>
      </c>
      <c r="C363" s="57"/>
      <c r="D363" s="45" t="e">
        <f>VLOOKUP($A363,Cierre!$A:$E,3,FALSE)</f>
        <v>#N/A</v>
      </c>
      <c r="E363" s="71"/>
      <c r="F363" s="56"/>
      <c r="G363" s="56"/>
      <c r="H363" s="62"/>
      <c r="I363" s="57"/>
      <c r="J363" s="56"/>
      <c r="K363" s="56"/>
      <c r="L363" s="53"/>
      <c r="M363" s="54">
        <v>1</v>
      </c>
      <c r="N363" s="57"/>
      <c r="O363" s="60"/>
      <c r="P363" s="56"/>
      <c r="Q363" s="56"/>
      <c r="R363" s="60"/>
      <c r="S363" s="56"/>
      <c r="T363" s="63"/>
      <c r="U363" s="64"/>
      <c r="V363" s="57"/>
      <c r="W363" s="60"/>
      <c r="X363" s="59"/>
      <c r="Y363" s="59"/>
      <c r="Z363" s="61"/>
      <c r="AA363" s="57"/>
      <c r="AB363" s="119"/>
      <c r="AC363" s="120"/>
      <c r="AD363" s="123"/>
      <c r="AE363" s="79"/>
      <c r="AF363" s="80"/>
      <c r="AG363" s="118"/>
      <c r="AH363" s="118"/>
      <c r="AI363" s="118"/>
      <c r="AJ363" s="118"/>
      <c r="AK363" s="118"/>
      <c r="AL363" s="118"/>
      <c r="AM363" s="118"/>
      <c r="AN363" s="118"/>
      <c r="AO363" s="118"/>
      <c r="AP363" s="81"/>
      <c r="AQ363" s="121"/>
      <c r="AR363" s="58"/>
    </row>
    <row r="364" spans="1:44" ht="19.5" customHeight="1">
      <c r="A364" s="271">
        <v>208</v>
      </c>
      <c r="B364" s="273" t="e">
        <f>VLOOKUP($A364,Cierre!$A:$E,2,FALSE)</f>
        <v>#N/A</v>
      </c>
      <c r="C364" s="275"/>
      <c r="D364" s="277" t="e">
        <f>VLOOKUP($A364,Cierre!$A:$E,3,FALSE)</f>
        <v>#N/A</v>
      </c>
      <c r="E364" s="279"/>
      <c r="F364" s="281"/>
      <c r="G364" s="281"/>
      <c r="H364" s="283"/>
      <c r="I364" s="275"/>
      <c r="J364" s="281"/>
      <c r="K364" s="281"/>
      <c r="L364" s="53" t="s">
        <v>758</v>
      </c>
      <c r="M364" s="54">
        <v>0.9</v>
      </c>
      <c r="N364" s="57"/>
      <c r="O364" s="60"/>
      <c r="P364" s="56"/>
      <c r="Q364" s="56"/>
      <c r="R364" s="60"/>
      <c r="S364" s="56"/>
      <c r="T364" s="63"/>
      <c r="U364" s="64"/>
      <c r="V364" s="57"/>
      <c r="W364" s="60"/>
      <c r="X364" s="59"/>
      <c r="Y364" s="59"/>
      <c r="Z364" s="61"/>
      <c r="AA364" s="275"/>
      <c r="AB364" s="285"/>
      <c r="AC364" s="287"/>
      <c r="AD364" s="288"/>
      <c r="AE364" s="290"/>
      <c r="AF364" s="80"/>
      <c r="AG364" s="118"/>
      <c r="AH364" s="118"/>
      <c r="AI364" s="118"/>
      <c r="AJ364" s="118"/>
      <c r="AK364" s="279"/>
      <c r="AL364" s="118"/>
      <c r="AM364" s="118"/>
      <c r="AN364" s="118"/>
      <c r="AO364" s="118"/>
      <c r="AP364" s="81"/>
      <c r="AQ364" s="267"/>
      <c r="AR364" s="269"/>
    </row>
    <row r="365" spans="1:44" ht="20.100000000000001" customHeight="1">
      <c r="A365" s="272"/>
      <c r="B365" s="274"/>
      <c r="C365" s="276"/>
      <c r="D365" s="278"/>
      <c r="E365" s="280"/>
      <c r="F365" s="282"/>
      <c r="G365" s="282"/>
      <c r="H365" s="284"/>
      <c r="I365" s="276"/>
      <c r="J365" s="282"/>
      <c r="K365" s="282"/>
      <c r="L365" s="53" t="s">
        <v>759</v>
      </c>
      <c r="M365" s="54">
        <v>0.1</v>
      </c>
      <c r="N365" s="57"/>
      <c r="O365" s="60"/>
      <c r="P365" s="56"/>
      <c r="Q365" s="56"/>
      <c r="R365" s="60"/>
      <c r="S365" s="56"/>
      <c r="T365" s="63"/>
      <c r="U365" s="64"/>
      <c r="V365" s="57"/>
      <c r="W365" s="60"/>
      <c r="X365" s="59"/>
      <c r="Y365" s="59"/>
      <c r="Z365" s="61"/>
      <c r="AA365" s="276"/>
      <c r="AB365" s="286"/>
      <c r="AC365" s="286"/>
      <c r="AD365" s="289"/>
      <c r="AE365" s="291"/>
      <c r="AF365" s="80"/>
      <c r="AG365" s="118"/>
      <c r="AH365" s="118"/>
      <c r="AI365" s="118"/>
      <c r="AJ365" s="118"/>
      <c r="AK365" s="280"/>
      <c r="AL365" s="118"/>
      <c r="AM365" s="118"/>
      <c r="AN365" s="118"/>
      <c r="AO365" s="118"/>
      <c r="AP365" s="81"/>
      <c r="AQ365" s="268"/>
      <c r="AR365" s="270"/>
    </row>
    <row r="366" spans="1:44" ht="39.950000000000003" customHeight="1">
      <c r="A366" s="47">
        <v>209</v>
      </c>
      <c r="B366" s="49" t="e">
        <f>VLOOKUP($A366,Cierre!$A:$E,2,FALSE)</f>
        <v>#N/A</v>
      </c>
      <c r="C366" s="57"/>
      <c r="D366" s="45" t="e">
        <f>VLOOKUP($A366,Cierre!$A:$E,3,FALSE)</f>
        <v>#N/A</v>
      </c>
      <c r="E366" s="71"/>
      <c r="F366" s="56"/>
      <c r="G366" s="56"/>
      <c r="H366" s="62"/>
      <c r="I366" s="57"/>
      <c r="J366" s="56"/>
      <c r="K366" s="56"/>
      <c r="L366" s="53"/>
      <c r="M366" s="54">
        <v>1</v>
      </c>
      <c r="N366" s="57"/>
      <c r="O366" s="60"/>
      <c r="P366" s="56"/>
      <c r="Q366" s="56"/>
      <c r="R366" s="60"/>
      <c r="S366" s="56"/>
      <c r="T366" s="63"/>
      <c r="U366" s="64"/>
      <c r="V366" s="57"/>
      <c r="W366" s="60"/>
      <c r="X366" s="59"/>
      <c r="Y366" s="59"/>
      <c r="Z366" s="61"/>
      <c r="AA366" s="57"/>
      <c r="AB366" s="119"/>
      <c r="AC366" s="120"/>
      <c r="AD366" s="123"/>
      <c r="AE366" s="79"/>
      <c r="AF366" s="80"/>
      <c r="AG366" s="118"/>
      <c r="AH366" s="118"/>
      <c r="AI366" s="118"/>
      <c r="AJ366" s="118"/>
      <c r="AK366" s="118"/>
      <c r="AL366" s="118"/>
      <c r="AM366" s="118"/>
      <c r="AN366" s="118"/>
      <c r="AO366" s="118"/>
      <c r="AP366" s="81"/>
      <c r="AQ366" s="121"/>
      <c r="AR366" s="58"/>
    </row>
    <row r="367" spans="1:44" ht="19.5" customHeight="1">
      <c r="A367" s="271">
        <v>210</v>
      </c>
      <c r="B367" s="273" t="e">
        <f>VLOOKUP($A367,Cierre!$A:$E,2,FALSE)</f>
        <v>#N/A</v>
      </c>
      <c r="C367" s="275"/>
      <c r="D367" s="277" t="e">
        <f>VLOOKUP($A367,Cierre!$A:$E,3,FALSE)</f>
        <v>#N/A</v>
      </c>
      <c r="E367" s="279"/>
      <c r="F367" s="281"/>
      <c r="G367" s="281"/>
      <c r="H367" s="283"/>
      <c r="I367" s="275"/>
      <c r="J367" s="281"/>
      <c r="K367" s="281"/>
      <c r="L367" s="53" t="s">
        <v>760</v>
      </c>
      <c r="M367" s="54">
        <v>0.7</v>
      </c>
      <c r="N367" s="57"/>
      <c r="O367" s="60"/>
      <c r="P367" s="56"/>
      <c r="Q367" s="56"/>
      <c r="R367" s="60"/>
      <c r="S367" s="56"/>
      <c r="T367" s="63"/>
      <c r="U367" s="64"/>
      <c r="V367" s="57"/>
      <c r="W367" s="60"/>
      <c r="X367" s="59"/>
      <c r="Y367" s="59"/>
      <c r="Z367" s="61"/>
      <c r="AA367" s="275"/>
      <c r="AB367" s="285"/>
      <c r="AC367" s="287"/>
      <c r="AD367" s="288"/>
      <c r="AE367" s="290"/>
      <c r="AF367" s="80"/>
      <c r="AG367" s="118"/>
      <c r="AH367" s="118"/>
      <c r="AI367" s="118"/>
      <c r="AJ367" s="118"/>
      <c r="AK367" s="279"/>
      <c r="AL367" s="118"/>
      <c r="AM367" s="118"/>
      <c r="AN367" s="118"/>
      <c r="AO367" s="118"/>
      <c r="AP367" s="81"/>
      <c r="AQ367" s="267"/>
      <c r="AR367" s="269"/>
    </row>
    <row r="368" spans="1:44" ht="20.100000000000001" customHeight="1">
      <c r="A368" s="272"/>
      <c r="B368" s="274"/>
      <c r="C368" s="276"/>
      <c r="D368" s="278"/>
      <c r="E368" s="280"/>
      <c r="F368" s="282"/>
      <c r="G368" s="282"/>
      <c r="H368" s="284"/>
      <c r="I368" s="276"/>
      <c r="J368" s="282"/>
      <c r="K368" s="282"/>
      <c r="L368" s="53" t="s">
        <v>761</v>
      </c>
      <c r="M368" s="54">
        <v>0.3</v>
      </c>
      <c r="N368" s="57"/>
      <c r="O368" s="60"/>
      <c r="P368" s="56"/>
      <c r="Q368" s="56"/>
      <c r="R368" s="60"/>
      <c r="S368" s="56"/>
      <c r="T368" s="63"/>
      <c r="U368" s="64"/>
      <c r="V368" s="57"/>
      <c r="W368" s="60"/>
      <c r="X368" s="59"/>
      <c r="Y368" s="59"/>
      <c r="Z368" s="61"/>
      <c r="AA368" s="276"/>
      <c r="AB368" s="286"/>
      <c r="AC368" s="286"/>
      <c r="AD368" s="289"/>
      <c r="AE368" s="291"/>
      <c r="AF368" s="80"/>
      <c r="AG368" s="118"/>
      <c r="AH368" s="118"/>
      <c r="AI368" s="118"/>
      <c r="AJ368" s="118"/>
      <c r="AK368" s="280"/>
      <c r="AL368" s="118"/>
      <c r="AM368" s="118"/>
      <c r="AN368" s="118"/>
      <c r="AO368" s="118"/>
      <c r="AP368" s="81"/>
      <c r="AQ368" s="268"/>
      <c r="AR368" s="270"/>
    </row>
    <row r="369" spans="1:44" ht="19.5" customHeight="1">
      <c r="A369" s="271">
        <v>211</v>
      </c>
      <c r="B369" s="273" t="e">
        <f>VLOOKUP($A369,Cierre!$A:$E,2,FALSE)</f>
        <v>#N/A</v>
      </c>
      <c r="C369" s="275"/>
      <c r="D369" s="277" t="e">
        <f>VLOOKUP($A369,Cierre!$A:$E,3,FALSE)</f>
        <v>#N/A</v>
      </c>
      <c r="E369" s="279"/>
      <c r="F369" s="281"/>
      <c r="G369" s="281"/>
      <c r="H369" s="283"/>
      <c r="I369" s="275"/>
      <c r="J369" s="281"/>
      <c r="K369" s="281"/>
      <c r="L369" s="53" t="s">
        <v>762</v>
      </c>
      <c r="M369" s="54">
        <v>0.2</v>
      </c>
      <c r="N369" s="57"/>
      <c r="O369" s="60"/>
      <c r="P369" s="56"/>
      <c r="Q369" s="56"/>
      <c r="R369" s="60"/>
      <c r="S369" s="56"/>
      <c r="T369" s="63"/>
      <c r="U369" s="64"/>
      <c r="V369" s="57"/>
      <c r="W369" s="60"/>
      <c r="X369" s="59"/>
      <c r="Y369" s="59"/>
      <c r="Z369" s="61"/>
      <c r="AA369" s="275"/>
      <c r="AB369" s="285"/>
      <c r="AC369" s="287"/>
      <c r="AD369" s="288"/>
      <c r="AE369" s="290"/>
      <c r="AF369" s="80"/>
      <c r="AG369" s="118"/>
      <c r="AH369" s="118"/>
      <c r="AI369" s="118"/>
      <c r="AJ369" s="118"/>
      <c r="AK369" s="279"/>
      <c r="AL369" s="118"/>
      <c r="AM369" s="118"/>
      <c r="AN369" s="118"/>
      <c r="AO369" s="118"/>
      <c r="AP369" s="81"/>
      <c r="AQ369" s="267"/>
      <c r="AR369" s="269"/>
    </row>
    <row r="370" spans="1:44" ht="20.100000000000001" customHeight="1">
      <c r="A370" s="272"/>
      <c r="B370" s="274"/>
      <c r="C370" s="276"/>
      <c r="D370" s="278"/>
      <c r="E370" s="280"/>
      <c r="F370" s="282"/>
      <c r="G370" s="282"/>
      <c r="H370" s="284"/>
      <c r="I370" s="276"/>
      <c r="J370" s="282"/>
      <c r="K370" s="282"/>
      <c r="L370" s="53" t="s">
        <v>763</v>
      </c>
      <c r="M370" s="54">
        <v>0.8</v>
      </c>
      <c r="N370" s="57"/>
      <c r="O370" s="60"/>
      <c r="P370" s="56"/>
      <c r="Q370" s="56"/>
      <c r="R370" s="60"/>
      <c r="S370" s="56"/>
      <c r="T370" s="63"/>
      <c r="U370" s="64"/>
      <c r="V370" s="57"/>
      <c r="W370" s="60"/>
      <c r="X370" s="59"/>
      <c r="Y370" s="59"/>
      <c r="Z370" s="61"/>
      <c r="AA370" s="276"/>
      <c r="AB370" s="286"/>
      <c r="AC370" s="286"/>
      <c r="AD370" s="289"/>
      <c r="AE370" s="291"/>
      <c r="AF370" s="80"/>
      <c r="AG370" s="118"/>
      <c r="AH370" s="118"/>
      <c r="AI370" s="118"/>
      <c r="AJ370" s="118"/>
      <c r="AK370" s="280"/>
      <c r="AL370" s="118"/>
      <c r="AM370" s="118"/>
      <c r="AN370" s="118"/>
      <c r="AO370" s="118"/>
      <c r="AP370" s="81"/>
      <c r="AQ370" s="268"/>
      <c r="AR370" s="270"/>
    </row>
    <row r="371" spans="1:44" ht="39.950000000000003" customHeight="1">
      <c r="A371" s="47">
        <v>212</v>
      </c>
      <c r="B371" s="49" t="e">
        <f>VLOOKUP($A371,Cierre!$A:$E,2,FALSE)</f>
        <v>#N/A</v>
      </c>
      <c r="C371" s="57"/>
      <c r="D371" s="45" t="e">
        <f>VLOOKUP($A371,Cierre!$A:$E,3,FALSE)</f>
        <v>#N/A</v>
      </c>
      <c r="E371" s="71"/>
      <c r="F371" s="56"/>
      <c r="G371" s="56"/>
      <c r="H371" s="62"/>
      <c r="I371" s="57"/>
      <c r="J371" s="56"/>
      <c r="K371" s="56"/>
      <c r="L371" s="53"/>
      <c r="M371" s="54">
        <v>1</v>
      </c>
      <c r="N371" s="57"/>
      <c r="O371" s="60"/>
      <c r="P371" s="56"/>
      <c r="Q371" s="56"/>
      <c r="R371" s="60"/>
      <c r="S371" s="56"/>
      <c r="T371" s="63"/>
      <c r="U371" s="64"/>
      <c r="V371" s="57"/>
      <c r="W371" s="60"/>
      <c r="X371" s="59"/>
      <c r="Y371" s="59"/>
      <c r="Z371" s="61"/>
      <c r="AA371" s="57"/>
      <c r="AB371" s="119"/>
      <c r="AC371" s="120"/>
      <c r="AD371" s="123"/>
      <c r="AE371" s="79"/>
      <c r="AF371" s="80"/>
      <c r="AG371" s="118"/>
      <c r="AH371" s="118"/>
      <c r="AI371" s="118"/>
      <c r="AJ371" s="118"/>
      <c r="AK371" s="118"/>
      <c r="AL371" s="118"/>
      <c r="AM371" s="118"/>
      <c r="AN371" s="118"/>
      <c r="AO371" s="118"/>
      <c r="AP371" s="81"/>
      <c r="AQ371" s="121"/>
      <c r="AR371" s="58"/>
    </row>
    <row r="372" spans="1:44" ht="19.5" customHeight="1">
      <c r="A372" s="271">
        <v>213</v>
      </c>
      <c r="B372" s="273" t="e">
        <f>VLOOKUP($A372,Cierre!$A:$E,2,FALSE)</f>
        <v>#N/A</v>
      </c>
      <c r="C372" s="275"/>
      <c r="D372" s="277" t="e">
        <f>VLOOKUP($A372,Cierre!$A:$E,3,FALSE)</f>
        <v>#N/A</v>
      </c>
      <c r="E372" s="279"/>
      <c r="F372" s="281"/>
      <c r="G372" s="281"/>
      <c r="H372" s="283"/>
      <c r="I372" s="275"/>
      <c r="J372" s="281"/>
      <c r="K372" s="281"/>
      <c r="L372" s="53" t="s">
        <v>764</v>
      </c>
      <c r="M372" s="54">
        <v>0.5</v>
      </c>
      <c r="N372" s="57"/>
      <c r="O372" s="60"/>
      <c r="P372" s="56"/>
      <c r="Q372" s="56"/>
      <c r="R372" s="60"/>
      <c r="S372" s="56"/>
      <c r="T372" s="63"/>
      <c r="U372" s="64"/>
      <c r="V372" s="57"/>
      <c r="W372" s="60"/>
      <c r="X372" s="59"/>
      <c r="Y372" s="59"/>
      <c r="Z372" s="61"/>
      <c r="AA372" s="275"/>
      <c r="AB372" s="285"/>
      <c r="AC372" s="287"/>
      <c r="AD372" s="288"/>
      <c r="AE372" s="290"/>
      <c r="AF372" s="80"/>
      <c r="AG372" s="118"/>
      <c r="AH372" s="118"/>
      <c r="AI372" s="118"/>
      <c r="AJ372" s="118"/>
      <c r="AK372" s="279"/>
      <c r="AL372" s="118"/>
      <c r="AM372" s="118"/>
      <c r="AN372" s="118"/>
      <c r="AO372" s="118"/>
      <c r="AP372" s="81"/>
      <c r="AQ372" s="267"/>
      <c r="AR372" s="269"/>
    </row>
    <row r="373" spans="1:44" ht="20.100000000000001" customHeight="1">
      <c r="A373" s="272"/>
      <c r="B373" s="274"/>
      <c r="C373" s="276"/>
      <c r="D373" s="278"/>
      <c r="E373" s="280"/>
      <c r="F373" s="282"/>
      <c r="G373" s="282"/>
      <c r="H373" s="284"/>
      <c r="I373" s="276"/>
      <c r="J373" s="282"/>
      <c r="K373" s="282"/>
      <c r="L373" s="53" t="s">
        <v>765</v>
      </c>
      <c r="M373" s="54">
        <v>0.5</v>
      </c>
      <c r="N373" s="57"/>
      <c r="O373" s="60"/>
      <c r="P373" s="56"/>
      <c r="Q373" s="56"/>
      <c r="R373" s="60"/>
      <c r="S373" s="56"/>
      <c r="T373" s="63"/>
      <c r="U373" s="64"/>
      <c r="V373" s="57"/>
      <c r="W373" s="60"/>
      <c r="X373" s="59"/>
      <c r="Y373" s="59"/>
      <c r="Z373" s="61"/>
      <c r="AA373" s="276"/>
      <c r="AB373" s="286"/>
      <c r="AC373" s="286"/>
      <c r="AD373" s="289"/>
      <c r="AE373" s="291"/>
      <c r="AF373" s="80"/>
      <c r="AG373" s="118"/>
      <c r="AH373" s="118"/>
      <c r="AI373" s="118"/>
      <c r="AJ373" s="118"/>
      <c r="AK373" s="280"/>
      <c r="AL373" s="118"/>
      <c r="AM373" s="118"/>
      <c r="AN373" s="118"/>
      <c r="AO373" s="118"/>
      <c r="AP373" s="81"/>
      <c r="AQ373" s="268"/>
      <c r="AR373" s="270"/>
    </row>
    <row r="374" spans="1:44" ht="39.950000000000003" customHeight="1">
      <c r="A374" s="47">
        <v>214</v>
      </c>
      <c r="B374" s="49" t="e">
        <f>VLOOKUP($A374,Cierre!$A:$E,2,FALSE)</f>
        <v>#N/A</v>
      </c>
      <c r="C374" s="57"/>
      <c r="D374" s="45" t="e">
        <f>VLOOKUP($A374,Cierre!$A:$E,3,FALSE)</f>
        <v>#N/A</v>
      </c>
      <c r="E374" s="71"/>
      <c r="F374" s="56"/>
      <c r="G374" s="56"/>
      <c r="H374" s="62"/>
      <c r="I374" s="57"/>
      <c r="J374" s="56"/>
      <c r="K374" s="56"/>
      <c r="L374" s="53"/>
      <c r="M374" s="54">
        <v>1</v>
      </c>
      <c r="N374" s="57"/>
      <c r="O374" s="60"/>
      <c r="P374" s="56"/>
      <c r="Q374" s="56"/>
      <c r="R374" s="60"/>
      <c r="S374" s="56"/>
      <c r="T374" s="63"/>
      <c r="U374" s="64"/>
      <c r="V374" s="57"/>
      <c r="W374" s="60"/>
      <c r="X374" s="59"/>
      <c r="Y374" s="59"/>
      <c r="Z374" s="61"/>
      <c r="AA374" s="57"/>
      <c r="AB374" s="119"/>
      <c r="AC374" s="120"/>
      <c r="AD374" s="123"/>
      <c r="AE374" s="79"/>
      <c r="AF374" s="80"/>
      <c r="AG374" s="118"/>
      <c r="AH374" s="118"/>
      <c r="AI374" s="118"/>
      <c r="AJ374" s="118"/>
      <c r="AK374" s="118"/>
      <c r="AL374" s="118"/>
      <c r="AM374" s="118"/>
      <c r="AN374" s="118"/>
      <c r="AO374" s="118"/>
      <c r="AP374" s="81"/>
      <c r="AQ374" s="121"/>
      <c r="AR374" s="58"/>
    </row>
    <row r="375" spans="1:44" ht="19.5" customHeight="1">
      <c r="A375" s="271">
        <v>215</v>
      </c>
      <c r="B375" s="273" t="e">
        <f>VLOOKUP($A375,Cierre!$A:$E,2,FALSE)</f>
        <v>#N/A</v>
      </c>
      <c r="C375" s="275"/>
      <c r="D375" s="277" t="e">
        <f>VLOOKUP($A375,Cierre!$A:$E,3,FALSE)</f>
        <v>#N/A</v>
      </c>
      <c r="E375" s="279"/>
      <c r="F375" s="281"/>
      <c r="G375" s="281"/>
      <c r="H375" s="283"/>
      <c r="I375" s="275"/>
      <c r="J375" s="281"/>
      <c r="K375" s="281"/>
      <c r="L375" s="53" t="s">
        <v>131</v>
      </c>
      <c r="M375" s="54">
        <v>0.5</v>
      </c>
      <c r="N375" s="57"/>
      <c r="O375" s="60"/>
      <c r="P375" s="56"/>
      <c r="Q375" s="56"/>
      <c r="R375" s="60"/>
      <c r="S375" s="56"/>
      <c r="T375" s="63"/>
      <c r="U375" s="64"/>
      <c r="V375" s="57"/>
      <c r="W375" s="60"/>
      <c r="X375" s="59"/>
      <c r="Y375" s="59"/>
      <c r="Z375" s="61"/>
      <c r="AA375" s="275"/>
      <c r="AB375" s="285"/>
      <c r="AC375" s="287"/>
      <c r="AD375" s="288"/>
      <c r="AE375" s="290"/>
      <c r="AF375" s="80"/>
      <c r="AG375" s="118"/>
      <c r="AH375" s="118"/>
      <c r="AI375" s="118"/>
      <c r="AJ375" s="118"/>
      <c r="AK375" s="279"/>
      <c r="AL375" s="118"/>
      <c r="AM375" s="118"/>
      <c r="AN375" s="118"/>
      <c r="AO375" s="118"/>
      <c r="AP375" s="81"/>
      <c r="AQ375" s="267"/>
      <c r="AR375" s="269"/>
    </row>
    <row r="376" spans="1:44" ht="20.100000000000001" customHeight="1">
      <c r="A376" s="272"/>
      <c r="B376" s="274"/>
      <c r="C376" s="276"/>
      <c r="D376" s="278"/>
      <c r="E376" s="280"/>
      <c r="F376" s="282"/>
      <c r="G376" s="282"/>
      <c r="H376" s="284"/>
      <c r="I376" s="276"/>
      <c r="J376" s="282"/>
      <c r="K376" s="282"/>
      <c r="L376" s="53" t="s">
        <v>766</v>
      </c>
      <c r="M376" s="54">
        <v>0.5</v>
      </c>
      <c r="N376" s="57"/>
      <c r="O376" s="60"/>
      <c r="P376" s="56"/>
      <c r="Q376" s="56"/>
      <c r="R376" s="60"/>
      <c r="S376" s="56"/>
      <c r="T376" s="63"/>
      <c r="U376" s="64"/>
      <c r="V376" s="57"/>
      <c r="W376" s="60"/>
      <c r="X376" s="59"/>
      <c r="Y376" s="59"/>
      <c r="Z376" s="61"/>
      <c r="AA376" s="276"/>
      <c r="AB376" s="286"/>
      <c r="AC376" s="286"/>
      <c r="AD376" s="289"/>
      <c r="AE376" s="291"/>
      <c r="AF376" s="80"/>
      <c r="AG376" s="118"/>
      <c r="AH376" s="118"/>
      <c r="AI376" s="118"/>
      <c r="AJ376" s="118"/>
      <c r="AK376" s="280"/>
      <c r="AL376" s="118"/>
      <c r="AM376" s="118"/>
      <c r="AN376" s="118"/>
      <c r="AO376" s="118"/>
      <c r="AP376" s="81"/>
      <c r="AQ376" s="268"/>
      <c r="AR376" s="270"/>
    </row>
    <row r="377" spans="1:44" ht="39.950000000000003" customHeight="1">
      <c r="A377" s="47">
        <v>216</v>
      </c>
      <c r="B377" s="49" t="e">
        <f>VLOOKUP($A377,Cierre!$A:$E,2,FALSE)</f>
        <v>#N/A</v>
      </c>
      <c r="C377" s="57"/>
      <c r="D377" s="45" t="e">
        <f>VLOOKUP($A377,Cierre!$A:$E,3,FALSE)</f>
        <v>#N/A</v>
      </c>
      <c r="E377" s="71"/>
      <c r="F377" s="56"/>
      <c r="G377" s="56"/>
      <c r="H377" s="62"/>
      <c r="I377" s="57"/>
      <c r="J377" s="56"/>
      <c r="K377" s="56"/>
      <c r="L377" s="53"/>
      <c r="M377" s="54">
        <v>1</v>
      </c>
      <c r="N377" s="57"/>
      <c r="O377" s="60"/>
      <c r="P377" s="56"/>
      <c r="Q377" s="56"/>
      <c r="R377" s="60"/>
      <c r="S377" s="56"/>
      <c r="T377" s="63"/>
      <c r="U377" s="64"/>
      <c r="V377" s="57"/>
      <c r="W377" s="60"/>
      <c r="X377" s="59"/>
      <c r="Y377" s="59"/>
      <c r="Z377" s="61"/>
      <c r="AA377" s="57"/>
      <c r="AB377" s="119"/>
      <c r="AC377" s="120"/>
      <c r="AD377" s="123"/>
      <c r="AE377" s="79"/>
      <c r="AF377" s="80"/>
      <c r="AG377" s="118"/>
      <c r="AH377" s="118"/>
      <c r="AI377" s="118"/>
      <c r="AJ377" s="118"/>
      <c r="AK377" s="118"/>
      <c r="AL377" s="118"/>
      <c r="AM377" s="118"/>
      <c r="AN377" s="118"/>
      <c r="AO377" s="118"/>
      <c r="AP377" s="81"/>
      <c r="AQ377" s="121"/>
      <c r="AR377" s="58"/>
    </row>
    <row r="378" spans="1:44" ht="39.950000000000003" customHeight="1">
      <c r="A378" s="47">
        <v>217</v>
      </c>
      <c r="B378" s="49" t="e">
        <f>VLOOKUP($A378,Cierre!$A:$E,2,FALSE)</f>
        <v>#N/A</v>
      </c>
      <c r="C378" s="57"/>
      <c r="D378" s="45" t="e">
        <f>VLOOKUP($A378,Cierre!$A:$E,3,FALSE)</f>
        <v>#N/A</v>
      </c>
      <c r="E378" s="71"/>
      <c r="F378" s="56"/>
      <c r="G378" s="56"/>
      <c r="H378" s="62"/>
      <c r="I378" s="57"/>
      <c r="J378" s="56"/>
      <c r="K378" s="56"/>
      <c r="L378" s="53"/>
      <c r="M378" s="54">
        <v>1</v>
      </c>
      <c r="N378" s="57"/>
      <c r="O378" s="60"/>
      <c r="P378" s="56"/>
      <c r="Q378" s="56"/>
      <c r="R378" s="60"/>
      <c r="S378" s="56"/>
      <c r="T378" s="63"/>
      <c r="U378" s="64"/>
      <c r="V378" s="57"/>
      <c r="W378" s="60"/>
      <c r="X378" s="59"/>
      <c r="Y378" s="59"/>
      <c r="Z378" s="61"/>
      <c r="AA378" s="57"/>
      <c r="AB378" s="119"/>
      <c r="AC378" s="120"/>
      <c r="AD378" s="123"/>
      <c r="AE378" s="79"/>
      <c r="AF378" s="80"/>
      <c r="AG378" s="118"/>
      <c r="AH378" s="118"/>
      <c r="AI378" s="118"/>
      <c r="AJ378" s="118"/>
      <c r="AK378" s="118"/>
      <c r="AL378" s="118"/>
      <c r="AM378" s="118"/>
      <c r="AN378" s="118"/>
      <c r="AO378" s="118"/>
      <c r="AP378" s="81"/>
      <c r="AQ378" s="121"/>
      <c r="AR378" s="58"/>
    </row>
    <row r="379" spans="1:44" ht="19.5" customHeight="1">
      <c r="A379" s="271">
        <v>218</v>
      </c>
      <c r="B379" s="273" t="e">
        <f>VLOOKUP($A379,Cierre!$A:$E,2,FALSE)</f>
        <v>#N/A</v>
      </c>
      <c r="C379" s="275"/>
      <c r="D379" s="277" t="e">
        <f>VLOOKUP($A379,Cierre!$A:$E,3,FALSE)</f>
        <v>#N/A</v>
      </c>
      <c r="E379" s="279"/>
      <c r="F379" s="281"/>
      <c r="G379" s="281"/>
      <c r="H379" s="283"/>
      <c r="I379" s="275"/>
      <c r="J379" s="281"/>
      <c r="K379" s="281"/>
      <c r="L379" s="53" t="s">
        <v>767</v>
      </c>
      <c r="M379" s="54">
        <v>0.5</v>
      </c>
      <c r="N379" s="57"/>
      <c r="O379" s="60"/>
      <c r="P379" s="56"/>
      <c r="Q379" s="56"/>
      <c r="R379" s="60"/>
      <c r="S379" s="56"/>
      <c r="T379" s="63"/>
      <c r="U379" s="64"/>
      <c r="V379" s="57"/>
      <c r="W379" s="60"/>
      <c r="X379" s="59"/>
      <c r="Y379" s="59"/>
      <c r="Z379" s="61"/>
      <c r="AA379" s="275"/>
      <c r="AB379" s="285"/>
      <c r="AC379" s="287"/>
      <c r="AD379" s="288"/>
      <c r="AE379" s="290"/>
      <c r="AF379" s="80"/>
      <c r="AG379" s="118"/>
      <c r="AH379" s="118"/>
      <c r="AI379" s="118"/>
      <c r="AJ379" s="118"/>
      <c r="AK379" s="279"/>
      <c r="AL379" s="118"/>
      <c r="AM379" s="118"/>
      <c r="AN379" s="118"/>
      <c r="AO379" s="118"/>
      <c r="AP379" s="81"/>
      <c r="AQ379" s="267"/>
      <c r="AR379" s="269"/>
    </row>
    <row r="380" spans="1:44" ht="20.100000000000001" customHeight="1">
      <c r="A380" s="272"/>
      <c r="B380" s="274"/>
      <c r="C380" s="276"/>
      <c r="D380" s="278"/>
      <c r="E380" s="280"/>
      <c r="F380" s="282"/>
      <c r="G380" s="282"/>
      <c r="H380" s="284"/>
      <c r="I380" s="276"/>
      <c r="J380" s="282"/>
      <c r="K380" s="282"/>
      <c r="L380" s="53" t="s">
        <v>768</v>
      </c>
      <c r="M380" s="54">
        <v>0.5</v>
      </c>
      <c r="N380" s="57"/>
      <c r="O380" s="60"/>
      <c r="P380" s="56"/>
      <c r="Q380" s="56"/>
      <c r="R380" s="60"/>
      <c r="S380" s="56"/>
      <c r="T380" s="63"/>
      <c r="U380" s="64"/>
      <c r="V380" s="57"/>
      <c r="W380" s="60"/>
      <c r="X380" s="59"/>
      <c r="Y380" s="59"/>
      <c r="Z380" s="61"/>
      <c r="AA380" s="276"/>
      <c r="AB380" s="286"/>
      <c r="AC380" s="286"/>
      <c r="AD380" s="289"/>
      <c r="AE380" s="291"/>
      <c r="AF380" s="80"/>
      <c r="AG380" s="118"/>
      <c r="AH380" s="118"/>
      <c r="AI380" s="118"/>
      <c r="AJ380" s="118"/>
      <c r="AK380" s="280"/>
      <c r="AL380" s="118"/>
      <c r="AM380" s="118"/>
      <c r="AN380" s="118"/>
      <c r="AO380" s="118"/>
      <c r="AP380" s="81"/>
      <c r="AQ380" s="268"/>
      <c r="AR380" s="270"/>
    </row>
    <row r="381" spans="1:44" ht="39.950000000000003" customHeight="1">
      <c r="A381" s="47">
        <v>219</v>
      </c>
      <c r="B381" s="49" t="e">
        <f>VLOOKUP($A381,Cierre!$A:$E,2,FALSE)</f>
        <v>#N/A</v>
      </c>
      <c r="C381" s="57"/>
      <c r="D381" s="45" t="e">
        <f>VLOOKUP($A381,Cierre!$A:$E,3,FALSE)</f>
        <v>#N/A</v>
      </c>
      <c r="E381" s="71"/>
      <c r="F381" s="56"/>
      <c r="G381" s="56"/>
      <c r="H381" s="62"/>
      <c r="I381" s="57"/>
      <c r="J381" s="56"/>
      <c r="K381" s="56"/>
      <c r="L381" s="53"/>
      <c r="M381" s="54">
        <v>1</v>
      </c>
      <c r="N381" s="57"/>
      <c r="O381" s="60"/>
      <c r="P381" s="56"/>
      <c r="Q381" s="56"/>
      <c r="R381" s="60"/>
      <c r="S381" s="56"/>
      <c r="T381" s="63"/>
      <c r="U381" s="64"/>
      <c r="V381" s="57"/>
      <c r="W381" s="60"/>
      <c r="X381" s="59"/>
      <c r="Y381" s="59"/>
      <c r="Z381" s="61"/>
      <c r="AA381" s="57"/>
      <c r="AB381" s="119"/>
      <c r="AC381" s="120"/>
      <c r="AD381" s="123"/>
      <c r="AE381" s="79"/>
      <c r="AF381" s="80"/>
      <c r="AG381" s="118"/>
      <c r="AH381" s="118"/>
      <c r="AI381" s="118"/>
      <c r="AJ381" s="118"/>
      <c r="AK381" s="118"/>
      <c r="AL381" s="118"/>
      <c r="AM381" s="118"/>
      <c r="AN381" s="118"/>
      <c r="AO381" s="118"/>
      <c r="AP381" s="81"/>
      <c r="AQ381" s="121"/>
      <c r="AR381" s="58"/>
    </row>
    <row r="382" spans="1:44" ht="19.5" customHeight="1">
      <c r="A382" s="271">
        <v>220</v>
      </c>
      <c r="B382" s="273" t="e">
        <f>VLOOKUP($A382,Cierre!$A:$E,2,FALSE)</f>
        <v>#N/A</v>
      </c>
      <c r="C382" s="275"/>
      <c r="D382" s="277" t="e">
        <f>VLOOKUP($A382,Cierre!$A:$E,3,FALSE)</f>
        <v>#N/A</v>
      </c>
      <c r="E382" s="279"/>
      <c r="F382" s="281"/>
      <c r="G382" s="281"/>
      <c r="H382" s="283"/>
      <c r="I382" s="275"/>
      <c r="J382" s="281"/>
      <c r="K382" s="281"/>
      <c r="L382" s="53" t="s">
        <v>769</v>
      </c>
      <c r="M382" s="54">
        <v>0.9</v>
      </c>
      <c r="N382" s="57"/>
      <c r="O382" s="60"/>
      <c r="P382" s="56"/>
      <c r="Q382" s="56"/>
      <c r="R382" s="60"/>
      <c r="S382" s="56"/>
      <c r="T382" s="63"/>
      <c r="U382" s="64"/>
      <c r="V382" s="57"/>
      <c r="W382" s="60"/>
      <c r="X382" s="59"/>
      <c r="Y382" s="59"/>
      <c r="Z382" s="61"/>
      <c r="AA382" s="275"/>
      <c r="AB382" s="285"/>
      <c r="AC382" s="287"/>
      <c r="AD382" s="288"/>
      <c r="AE382" s="290"/>
      <c r="AF382" s="80"/>
      <c r="AG382" s="118"/>
      <c r="AH382" s="118"/>
      <c r="AI382" s="118"/>
      <c r="AJ382" s="118"/>
      <c r="AK382" s="279"/>
      <c r="AL382" s="118"/>
      <c r="AM382" s="118"/>
      <c r="AN382" s="118"/>
      <c r="AO382" s="118"/>
      <c r="AP382" s="81"/>
      <c r="AQ382" s="267"/>
      <c r="AR382" s="269"/>
    </row>
    <row r="383" spans="1:44" ht="20.100000000000001" customHeight="1">
      <c r="A383" s="272"/>
      <c r="B383" s="274"/>
      <c r="C383" s="276"/>
      <c r="D383" s="278"/>
      <c r="E383" s="280"/>
      <c r="F383" s="282"/>
      <c r="G383" s="282"/>
      <c r="H383" s="284"/>
      <c r="I383" s="276"/>
      <c r="J383" s="282"/>
      <c r="K383" s="282"/>
      <c r="L383" s="53" t="s">
        <v>770</v>
      </c>
      <c r="M383" s="54">
        <v>0.1</v>
      </c>
      <c r="N383" s="57"/>
      <c r="O383" s="60"/>
      <c r="P383" s="56"/>
      <c r="Q383" s="56"/>
      <c r="R383" s="60"/>
      <c r="S383" s="56"/>
      <c r="T383" s="63"/>
      <c r="U383" s="64"/>
      <c r="V383" s="57"/>
      <c r="W383" s="60"/>
      <c r="X383" s="59"/>
      <c r="Y383" s="59"/>
      <c r="Z383" s="61"/>
      <c r="AA383" s="276"/>
      <c r="AB383" s="286"/>
      <c r="AC383" s="286"/>
      <c r="AD383" s="289"/>
      <c r="AE383" s="291"/>
      <c r="AF383" s="80"/>
      <c r="AG383" s="118"/>
      <c r="AH383" s="118"/>
      <c r="AI383" s="118"/>
      <c r="AJ383" s="118"/>
      <c r="AK383" s="280"/>
      <c r="AL383" s="118"/>
      <c r="AM383" s="118"/>
      <c r="AN383" s="118"/>
      <c r="AO383" s="118"/>
      <c r="AP383" s="81"/>
      <c r="AQ383" s="268"/>
      <c r="AR383" s="270"/>
    </row>
    <row r="384" spans="1:44" ht="39.950000000000003" customHeight="1">
      <c r="A384" s="47">
        <v>221</v>
      </c>
      <c r="B384" s="49" t="e">
        <f>VLOOKUP($A384,Cierre!$A:$E,2,FALSE)</f>
        <v>#N/A</v>
      </c>
      <c r="C384" s="57"/>
      <c r="D384" s="45" t="e">
        <f>VLOOKUP($A384,Cierre!$A:$E,3,FALSE)</f>
        <v>#N/A</v>
      </c>
      <c r="E384" s="71"/>
      <c r="F384" s="56"/>
      <c r="G384" s="56"/>
      <c r="H384" s="62"/>
      <c r="I384" s="57"/>
      <c r="J384" s="56"/>
      <c r="K384" s="56"/>
      <c r="L384" s="53"/>
      <c r="M384" s="54">
        <v>1</v>
      </c>
      <c r="N384" s="57"/>
      <c r="O384" s="60"/>
      <c r="P384" s="56"/>
      <c r="Q384" s="56"/>
      <c r="R384" s="60"/>
      <c r="S384" s="56"/>
      <c r="T384" s="63"/>
      <c r="U384" s="64"/>
      <c r="V384" s="57"/>
      <c r="W384" s="60"/>
      <c r="X384" s="59"/>
      <c r="Y384" s="59"/>
      <c r="Z384" s="61"/>
      <c r="AA384" s="57"/>
      <c r="AB384" s="119"/>
      <c r="AC384" s="120"/>
      <c r="AD384" s="123"/>
      <c r="AE384" s="79"/>
      <c r="AF384" s="80"/>
      <c r="AG384" s="118"/>
      <c r="AH384" s="118"/>
      <c r="AI384" s="118"/>
      <c r="AJ384" s="118"/>
      <c r="AK384" s="118"/>
      <c r="AL384" s="118"/>
      <c r="AM384" s="118"/>
      <c r="AN384" s="118"/>
      <c r="AO384" s="118"/>
      <c r="AP384" s="81"/>
      <c r="AQ384" s="121"/>
      <c r="AR384" s="58"/>
    </row>
    <row r="385" spans="1:44" ht="19.5" customHeight="1">
      <c r="A385" s="271">
        <v>222</v>
      </c>
      <c r="B385" s="273" t="e">
        <f>VLOOKUP($A385,Cierre!$A:$E,2,FALSE)</f>
        <v>#N/A</v>
      </c>
      <c r="C385" s="275"/>
      <c r="D385" s="277" t="e">
        <f>VLOOKUP($A385,Cierre!$A:$E,3,FALSE)</f>
        <v>#N/A</v>
      </c>
      <c r="E385" s="279"/>
      <c r="F385" s="281"/>
      <c r="G385" s="281"/>
      <c r="H385" s="283"/>
      <c r="I385" s="275"/>
      <c r="J385" s="281"/>
      <c r="K385" s="281"/>
      <c r="L385" s="53" t="s">
        <v>771</v>
      </c>
      <c r="M385" s="54">
        <v>0.6</v>
      </c>
      <c r="N385" s="57"/>
      <c r="O385" s="60"/>
      <c r="P385" s="56"/>
      <c r="Q385" s="56"/>
      <c r="R385" s="60"/>
      <c r="S385" s="56"/>
      <c r="T385" s="63"/>
      <c r="U385" s="64"/>
      <c r="V385" s="57"/>
      <c r="W385" s="60"/>
      <c r="X385" s="59"/>
      <c r="Y385" s="59"/>
      <c r="Z385" s="61"/>
      <c r="AA385" s="275"/>
      <c r="AB385" s="285"/>
      <c r="AC385" s="287"/>
      <c r="AD385" s="288"/>
      <c r="AE385" s="290"/>
      <c r="AF385" s="80"/>
      <c r="AG385" s="118"/>
      <c r="AH385" s="118"/>
      <c r="AI385" s="118"/>
      <c r="AJ385" s="118"/>
      <c r="AK385" s="279"/>
      <c r="AL385" s="118"/>
      <c r="AM385" s="118"/>
      <c r="AN385" s="118"/>
      <c r="AO385" s="118"/>
      <c r="AP385" s="81"/>
      <c r="AQ385" s="267"/>
      <c r="AR385" s="269"/>
    </row>
    <row r="386" spans="1:44" ht="20.100000000000001" customHeight="1">
      <c r="A386" s="272"/>
      <c r="B386" s="274"/>
      <c r="C386" s="276"/>
      <c r="D386" s="278"/>
      <c r="E386" s="280"/>
      <c r="F386" s="282"/>
      <c r="G386" s="282"/>
      <c r="H386" s="284"/>
      <c r="I386" s="276"/>
      <c r="J386" s="282"/>
      <c r="K386" s="282"/>
      <c r="L386" s="53" t="s">
        <v>772</v>
      </c>
      <c r="M386" s="54">
        <v>0.4</v>
      </c>
      <c r="N386" s="57"/>
      <c r="O386" s="60"/>
      <c r="P386" s="56"/>
      <c r="Q386" s="56"/>
      <c r="R386" s="60"/>
      <c r="S386" s="56"/>
      <c r="T386" s="63"/>
      <c r="U386" s="64"/>
      <c r="V386" s="57"/>
      <c r="W386" s="60"/>
      <c r="X386" s="59"/>
      <c r="Y386" s="59"/>
      <c r="Z386" s="61"/>
      <c r="AA386" s="276"/>
      <c r="AB386" s="286"/>
      <c r="AC386" s="286"/>
      <c r="AD386" s="289"/>
      <c r="AE386" s="291"/>
      <c r="AF386" s="80"/>
      <c r="AG386" s="118"/>
      <c r="AH386" s="118"/>
      <c r="AI386" s="118"/>
      <c r="AJ386" s="118"/>
      <c r="AK386" s="280"/>
      <c r="AL386" s="118"/>
      <c r="AM386" s="118"/>
      <c r="AN386" s="118"/>
      <c r="AO386" s="118"/>
      <c r="AP386" s="81"/>
      <c r="AQ386" s="268"/>
      <c r="AR386" s="270"/>
    </row>
    <row r="387" spans="1:44" ht="39.950000000000003" customHeight="1">
      <c r="A387" s="47">
        <v>223</v>
      </c>
      <c r="B387" s="49" t="e">
        <f>VLOOKUP($A387,Cierre!$A:$E,2,FALSE)</f>
        <v>#N/A</v>
      </c>
      <c r="C387" s="57"/>
      <c r="D387" s="45" t="e">
        <f>VLOOKUP($A387,Cierre!$A:$E,3,FALSE)</f>
        <v>#N/A</v>
      </c>
      <c r="E387" s="71"/>
      <c r="F387" s="56"/>
      <c r="G387" s="56"/>
      <c r="H387" s="62"/>
      <c r="I387" s="57"/>
      <c r="J387" s="56"/>
      <c r="K387" s="56"/>
      <c r="L387" s="53"/>
      <c r="M387" s="54">
        <v>1</v>
      </c>
      <c r="N387" s="57"/>
      <c r="O387" s="60"/>
      <c r="P387" s="56"/>
      <c r="Q387" s="56"/>
      <c r="R387" s="60"/>
      <c r="S387" s="56"/>
      <c r="T387" s="63"/>
      <c r="U387" s="64"/>
      <c r="V387" s="57"/>
      <c r="W387" s="60"/>
      <c r="X387" s="59"/>
      <c r="Y387" s="59"/>
      <c r="Z387" s="61"/>
      <c r="AA387" s="57"/>
      <c r="AB387" s="119"/>
      <c r="AC387" s="120"/>
      <c r="AD387" s="123"/>
      <c r="AE387" s="79"/>
      <c r="AF387" s="80"/>
      <c r="AG387" s="118"/>
      <c r="AH387" s="118"/>
      <c r="AI387" s="118"/>
      <c r="AJ387" s="118"/>
      <c r="AK387" s="118"/>
      <c r="AL387" s="118"/>
      <c r="AM387" s="118"/>
      <c r="AN387" s="118"/>
      <c r="AO387" s="118"/>
      <c r="AP387" s="81"/>
      <c r="AQ387" s="121"/>
      <c r="AR387" s="58"/>
    </row>
    <row r="388" spans="1:44" ht="39.950000000000003" customHeight="1">
      <c r="A388" s="47">
        <v>224</v>
      </c>
      <c r="B388" s="49" t="e">
        <f>VLOOKUP($A388,Cierre!$A:$E,2,FALSE)</f>
        <v>#N/A</v>
      </c>
      <c r="C388" s="57"/>
      <c r="D388" s="45" t="e">
        <f>VLOOKUP($A388,Cierre!$A:$E,3,FALSE)</f>
        <v>#N/A</v>
      </c>
      <c r="E388" s="71"/>
      <c r="F388" s="56"/>
      <c r="G388" s="56"/>
      <c r="H388" s="62"/>
      <c r="I388" s="57"/>
      <c r="J388" s="56"/>
      <c r="K388" s="56"/>
      <c r="L388" s="53"/>
      <c r="M388" s="54">
        <v>1</v>
      </c>
      <c r="N388" s="57"/>
      <c r="O388" s="60"/>
      <c r="P388" s="56"/>
      <c r="Q388" s="56"/>
      <c r="R388" s="60"/>
      <c r="S388" s="56"/>
      <c r="T388" s="63"/>
      <c r="U388" s="64"/>
      <c r="V388" s="57"/>
      <c r="W388" s="60"/>
      <c r="X388" s="59"/>
      <c r="Y388" s="59"/>
      <c r="Z388" s="61"/>
      <c r="AA388" s="57"/>
      <c r="AB388" s="119"/>
      <c r="AC388" s="120"/>
      <c r="AD388" s="123"/>
      <c r="AE388" s="79"/>
      <c r="AF388" s="80"/>
      <c r="AG388" s="118"/>
      <c r="AH388" s="118"/>
      <c r="AI388" s="118"/>
      <c r="AJ388" s="118"/>
      <c r="AK388" s="118"/>
      <c r="AL388" s="118"/>
      <c r="AM388" s="118"/>
      <c r="AN388" s="118"/>
      <c r="AO388" s="118"/>
      <c r="AP388" s="81"/>
      <c r="AQ388" s="121"/>
      <c r="AR388" s="58"/>
    </row>
    <row r="389" spans="1:44" ht="39.950000000000003" customHeight="1">
      <c r="A389" s="47">
        <v>225</v>
      </c>
      <c r="B389" s="49" t="e">
        <f>VLOOKUP($A389,Cierre!$A:$E,2,FALSE)</f>
        <v>#N/A</v>
      </c>
      <c r="C389" s="57"/>
      <c r="D389" s="45" t="e">
        <f>VLOOKUP($A389,Cierre!$A:$E,3,FALSE)</f>
        <v>#N/A</v>
      </c>
      <c r="E389" s="71"/>
      <c r="F389" s="56"/>
      <c r="G389" s="56"/>
      <c r="H389" s="62"/>
      <c r="I389" s="57"/>
      <c r="J389" s="56"/>
      <c r="K389" s="56"/>
      <c r="L389" s="53"/>
      <c r="M389" s="54">
        <v>1</v>
      </c>
      <c r="N389" s="57"/>
      <c r="O389" s="60"/>
      <c r="P389" s="56"/>
      <c r="Q389" s="56"/>
      <c r="R389" s="60"/>
      <c r="S389" s="56"/>
      <c r="T389" s="63"/>
      <c r="U389" s="64"/>
      <c r="V389" s="57"/>
      <c r="W389" s="60"/>
      <c r="X389" s="59"/>
      <c r="Y389" s="59"/>
      <c r="Z389" s="61"/>
      <c r="AA389" s="57"/>
      <c r="AB389" s="119"/>
      <c r="AC389" s="120"/>
      <c r="AD389" s="123"/>
      <c r="AE389" s="79"/>
      <c r="AF389" s="80"/>
      <c r="AG389" s="118"/>
      <c r="AH389" s="118"/>
      <c r="AI389" s="118"/>
      <c r="AJ389" s="118"/>
      <c r="AK389" s="118"/>
      <c r="AL389" s="118"/>
      <c r="AM389" s="118"/>
      <c r="AN389" s="118"/>
      <c r="AO389" s="118"/>
      <c r="AP389" s="81"/>
      <c r="AQ389" s="121"/>
      <c r="AR389" s="58"/>
    </row>
    <row r="390" spans="1:44" ht="39.950000000000003" customHeight="1">
      <c r="A390" s="47">
        <v>226</v>
      </c>
      <c r="B390" s="49" t="e">
        <f>VLOOKUP($A390,Cierre!$A:$E,2,FALSE)</f>
        <v>#N/A</v>
      </c>
      <c r="C390" s="57"/>
      <c r="D390" s="45" t="e">
        <f>VLOOKUP($A390,Cierre!$A:$E,3,FALSE)</f>
        <v>#N/A</v>
      </c>
      <c r="E390" s="71"/>
      <c r="F390" s="56"/>
      <c r="G390" s="56"/>
      <c r="H390" s="62"/>
      <c r="I390" s="57"/>
      <c r="J390" s="56"/>
      <c r="K390" s="56"/>
      <c r="L390" s="53"/>
      <c r="M390" s="54">
        <v>1</v>
      </c>
      <c r="N390" s="57"/>
      <c r="O390" s="60"/>
      <c r="P390" s="56"/>
      <c r="Q390" s="56"/>
      <c r="R390" s="60"/>
      <c r="S390" s="56"/>
      <c r="T390" s="63"/>
      <c r="U390" s="64"/>
      <c r="V390" s="57"/>
      <c r="W390" s="60"/>
      <c r="X390" s="59"/>
      <c r="Y390" s="59"/>
      <c r="Z390" s="61"/>
      <c r="AA390" s="57"/>
      <c r="AB390" s="119"/>
      <c r="AC390" s="120"/>
      <c r="AD390" s="123"/>
      <c r="AE390" s="79"/>
      <c r="AF390" s="80"/>
      <c r="AG390" s="118"/>
      <c r="AH390" s="118"/>
      <c r="AI390" s="118"/>
      <c r="AJ390" s="118"/>
      <c r="AK390" s="118"/>
      <c r="AL390" s="118"/>
      <c r="AM390" s="118"/>
      <c r="AN390" s="118"/>
      <c r="AO390" s="118"/>
      <c r="AP390" s="81"/>
      <c r="AQ390" s="121"/>
      <c r="AR390" s="58"/>
    </row>
    <row r="391" spans="1:44" ht="39.950000000000003" customHeight="1">
      <c r="A391" s="47">
        <v>227</v>
      </c>
      <c r="B391" s="49" t="e">
        <f>VLOOKUP($A391,Cierre!$A:$E,2,FALSE)</f>
        <v>#N/A</v>
      </c>
      <c r="C391" s="57"/>
      <c r="D391" s="45" t="e">
        <f>VLOOKUP($A391,Cierre!$A:$E,3,FALSE)</f>
        <v>#N/A</v>
      </c>
      <c r="E391" s="71"/>
      <c r="F391" s="56"/>
      <c r="G391" s="56"/>
      <c r="H391" s="62"/>
      <c r="I391" s="57"/>
      <c r="J391" s="56"/>
      <c r="K391" s="56"/>
      <c r="L391" s="53"/>
      <c r="M391" s="54">
        <v>1</v>
      </c>
      <c r="N391" s="57"/>
      <c r="O391" s="60"/>
      <c r="P391" s="56"/>
      <c r="Q391" s="56"/>
      <c r="R391" s="60"/>
      <c r="S391" s="56"/>
      <c r="T391" s="63"/>
      <c r="U391" s="64"/>
      <c r="V391" s="57"/>
      <c r="W391" s="60"/>
      <c r="X391" s="59"/>
      <c r="Y391" s="59"/>
      <c r="Z391" s="61"/>
      <c r="AA391" s="57"/>
      <c r="AB391" s="119"/>
      <c r="AC391" s="120"/>
      <c r="AD391" s="123"/>
      <c r="AE391" s="79"/>
      <c r="AF391" s="80"/>
      <c r="AG391" s="118"/>
      <c r="AH391" s="118"/>
      <c r="AI391" s="118"/>
      <c r="AJ391" s="118"/>
      <c r="AK391" s="118"/>
      <c r="AL391" s="118"/>
      <c r="AM391" s="118"/>
      <c r="AN391" s="118"/>
      <c r="AO391" s="118"/>
      <c r="AP391" s="81"/>
      <c r="AQ391" s="121"/>
      <c r="AR391" s="58"/>
    </row>
    <row r="392" spans="1:44" ht="39.950000000000003" customHeight="1">
      <c r="A392" s="47">
        <v>228</v>
      </c>
      <c r="B392" s="49" t="e">
        <f>VLOOKUP($A392,Cierre!$A:$E,2,FALSE)</f>
        <v>#N/A</v>
      </c>
      <c r="C392" s="57"/>
      <c r="D392" s="45" t="e">
        <f>VLOOKUP($A392,Cierre!$A:$E,3,FALSE)</f>
        <v>#N/A</v>
      </c>
      <c r="E392" s="71"/>
      <c r="F392" s="56"/>
      <c r="G392" s="56"/>
      <c r="H392" s="62"/>
      <c r="I392" s="57"/>
      <c r="J392" s="56"/>
      <c r="K392" s="56"/>
      <c r="L392" s="53"/>
      <c r="M392" s="54">
        <v>1</v>
      </c>
      <c r="N392" s="57"/>
      <c r="O392" s="60"/>
      <c r="P392" s="56"/>
      <c r="Q392" s="56"/>
      <c r="R392" s="60"/>
      <c r="S392" s="56"/>
      <c r="T392" s="63"/>
      <c r="U392" s="64"/>
      <c r="V392" s="57"/>
      <c r="W392" s="60"/>
      <c r="X392" s="59"/>
      <c r="Y392" s="59"/>
      <c r="Z392" s="61"/>
      <c r="AA392" s="57"/>
      <c r="AB392" s="119"/>
      <c r="AC392" s="120"/>
      <c r="AD392" s="123"/>
      <c r="AE392" s="79"/>
      <c r="AF392" s="80"/>
      <c r="AG392" s="118"/>
      <c r="AH392" s="118"/>
      <c r="AI392" s="118"/>
      <c r="AJ392" s="118"/>
      <c r="AK392" s="118"/>
      <c r="AL392" s="118"/>
      <c r="AM392" s="118"/>
      <c r="AN392" s="118"/>
      <c r="AO392" s="118"/>
      <c r="AP392" s="81"/>
      <c r="AQ392" s="121"/>
      <c r="AR392" s="58"/>
    </row>
    <row r="393" spans="1:44" ht="19.5" customHeight="1">
      <c r="A393" s="271">
        <v>229</v>
      </c>
      <c r="B393" s="273" t="e">
        <f>VLOOKUP($A393,Cierre!$A:$E,2,FALSE)</f>
        <v>#N/A</v>
      </c>
      <c r="C393" s="275"/>
      <c r="D393" s="277" t="e">
        <f>VLOOKUP($A393,Cierre!$A:$E,3,FALSE)</f>
        <v>#N/A</v>
      </c>
      <c r="E393" s="279"/>
      <c r="F393" s="281"/>
      <c r="G393" s="281"/>
      <c r="H393" s="283"/>
      <c r="I393" s="275"/>
      <c r="J393" s="281"/>
      <c r="K393" s="281"/>
      <c r="L393" s="53" t="s">
        <v>773</v>
      </c>
      <c r="M393" s="54">
        <v>0.5</v>
      </c>
      <c r="N393" s="57"/>
      <c r="O393" s="60"/>
      <c r="P393" s="56"/>
      <c r="Q393" s="56"/>
      <c r="R393" s="60"/>
      <c r="S393" s="56"/>
      <c r="T393" s="63"/>
      <c r="U393" s="64"/>
      <c r="V393" s="57"/>
      <c r="W393" s="60"/>
      <c r="X393" s="59"/>
      <c r="Y393" s="59"/>
      <c r="Z393" s="61"/>
      <c r="AA393" s="275"/>
      <c r="AB393" s="285"/>
      <c r="AC393" s="287"/>
      <c r="AD393" s="288"/>
      <c r="AE393" s="290"/>
      <c r="AF393" s="80"/>
      <c r="AG393" s="118"/>
      <c r="AH393" s="118"/>
      <c r="AI393" s="118"/>
      <c r="AJ393" s="118"/>
      <c r="AK393" s="279"/>
      <c r="AL393" s="118"/>
      <c r="AM393" s="118"/>
      <c r="AN393" s="118"/>
      <c r="AO393" s="118"/>
      <c r="AP393" s="81"/>
      <c r="AQ393" s="267"/>
      <c r="AR393" s="269"/>
    </row>
    <row r="394" spans="1:44" ht="20.100000000000001" customHeight="1">
      <c r="A394" s="272"/>
      <c r="B394" s="274"/>
      <c r="C394" s="276"/>
      <c r="D394" s="278"/>
      <c r="E394" s="280"/>
      <c r="F394" s="282"/>
      <c r="G394" s="282"/>
      <c r="H394" s="284"/>
      <c r="I394" s="276"/>
      <c r="J394" s="282"/>
      <c r="K394" s="282"/>
      <c r="L394" s="53" t="s">
        <v>774</v>
      </c>
      <c r="M394" s="54">
        <v>0.5</v>
      </c>
      <c r="N394" s="57"/>
      <c r="O394" s="60"/>
      <c r="P394" s="56"/>
      <c r="Q394" s="56"/>
      <c r="R394" s="60"/>
      <c r="S394" s="56"/>
      <c r="T394" s="63"/>
      <c r="U394" s="64"/>
      <c r="V394" s="57"/>
      <c r="W394" s="60"/>
      <c r="X394" s="59"/>
      <c r="Y394" s="59"/>
      <c r="Z394" s="61"/>
      <c r="AA394" s="276"/>
      <c r="AB394" s="286"/>
      <c r="AC394" s="286"/>
      <c r="AD394" s="289"/>
      <c r="AE394" s="291"/>
      <c r="AF394" s="80"/>
      <c r="AG394" s="118"/>
      <c r="AH394" s="118"/>
      <c r="AI394" s="118"/>
      <c r="AJ394" s="118"/>
      <c r="AK394" s="280"/>
      <c r="AL394" s="118"/>
      <c r="AM394" s="118"/>
      <c r="AN394" s="118"/>
      <c r="AO394" s="118"/>
      <c r="AP394" s="81"/>
      <c r="AQ394" s="268"/>
      <c r="AR394" s="270"/>
    </row>
    <row r="395" spans="1:44" ht="19.5" customHeight="1">
      <c r="A395" s="271">
        <v>230</v>
      </c>
      <c r="B395" s="273" t="e">
        <f>VLOOKUP($A395,Cierre!$A:$E,2,FALSE)</f>
        <v>#N/A</v>
      </c>
      <c r="C395" s="275"/>
      <c r="D395" s="277" t="e">
        <f>VLOOKUP($A395,Cierre!$A:$E,3,FALSE)</f>
        <v>#N/A</v>
      </c>
      <c r="E395" s="279"/>
      <c r="F395" s="281"/>
      <c r="G395" s="281"/>
      <c r="H395" s="283"/>
      <c r="I395" s="275"/>
      <c r="J395" s="281"/>
      <c r="K395" s="281"/>
      <c r="L395" s="53" t="s">
        <v>775</v>
      </c>
      <c r="M395" s="54">
        <v>0.6</v>
      </c>
      <c r="N395" s="57"/>
      <c r="O395" s="60"/>
      <c r="P395" s="56"/>
      <c r="Q395" s="56"/>
      <c r="R395" s="60"/>
      <c r="S395" s="56"/>
      <c r="T395" s="63"/>
      <c r="U395" s="64"/>
      <c r="V395" s="57"/>
      <c r="W395" s="60"/>
      <c r="X395" s="59"/>
      <c r="Y395" s="59"/>
      <c r="Z395" s="61"/>
      <c r="AA395" s="275"/>
      <c r="AB395" s="285"/>
      <c r="AC395" s="287"/>
      <c r="AD395" s="288"/>
      <c r="AE395" s="290"/>
      <c r="AF395" s="80"/>
      <c r="AG395" s="118"/>
      <c r="AH395" s="118"/>
      <c r="AI395" s="118"/>
      <c r="AJ395" s="118"/>
      <c r="AK395" s="279"/>
      <c r="AL395" s="118"/>
      <c r="AM395" s="118"/>
      <c r="AN395" s="118"/>
      <c r="AO395" s="118"/>
      <c r="AP395" s="81"/>
      <c r="AQ395" s="267"/>
      <c r="AR395" s="269"/>
    </row>
    <row r="396" spans="1:44" ht="20.100000000000001" customHeight="1">
      <c r="A396" s="272"/>
      <c r="B396" s="274"/>
      <c r="C396" s="276"/>
      <c r="D396" s="278"/>
      <c r="E396" s="280"/>
      <c r="F396" s="282"/>
      <c r="G396" s="282"/>
      <c r="H396" s="284"/>
      <c r="I396" s="276"/>
      <c r="J396" s="282"/>
      <c r="K396" s="282"/>
      <c r="L396" s="53" t="s">
        <v>776</v>
      </c>
      <c r="M396" s="54">
        <v>0.4</v>
      </c>
      <c r="N396" s="57"/>
      <c r="O396" s="60"/>
      <c r="P396" s="56"/>
      <c r="Q396" s="56"/>
      <c r="R396" s="60"/>
      <c r="S396" s="56"/>
      <c r="T396" s="63"/>
      <c r="U396" s="64"/>
      <c r="V396" s="57"/>
      <c r="W396" s="60"/>
      <c r="X396" s="59"/>
      <c r="Y396" s="59"/>
      <c r="Z396" s="61"/>
      <c r="AA396" s="276"/>
      <c r="AB396" s="286"/>
      <c r="AC396" s="286"/>
      <c r="AD396" s="289"/>
      <c r="AE396" s="291"/>
      <c r="AF396" s="80"/>
      <c r="AG396" s="118"/>
      <c r="AH396" s="118"/>
      <c r="AI396" s="118"/>
      <c r="AJ396" s="118"/>
      <c r="AK396" s="280"/>
      <c r="AL396" s="118"/>
      <c r="AM396" s="118"/>
      <c r="AN396" s="118"/>
      <c r="AO396" s="118"/>
      <c r="AP396" s="81"/>
      <c r="AQ396" s="268"/>
      <c r="AR396" s="270"/>
    </row>
    <row r="397" spans="1:44" ht="39.950000000000003" customHeight="1">
      <c r="A397" s="47">
        <v>231</v>
      </c>
      <c r="B397" s="49" t="e">
        <f>VLOOKUP($A397,Cierre!$A:$E,2,FALSE)</f>
        <v>#N/A</v>
      </c>
      <c r="C397" s="57"/>
      <c r="D397" s="45" t="e">
        <f>VLOOKUP($A397,Cierre!$A:$E,3,FALSE)</f>
        <v>#N/A</v>
      </c>
      <c r="E397" s="71"/>
      <c r="F397" s="56"/>
      <c r="G397" s="56"/>
      <c r="H397" s="62"/>
      <c r="I397" s="57"/>
      <c r="J397" s="56"/>
      <c r="K397" s="56"/>
      <c r="L397" s="53"/>
      <c r="M397" s="54">
        <v>1</v>
      </c>
      <c r="N397" s="57"/>
      <c r="O397" s="60"/>
      <c r="P397" s="56"/>
      <c r="Q397" s="56"/>
      <c r="R397" s="60"/>
      <c r="S397" s="56"/>
      <c r="T397" s="63"/>
      <c r="U397" s="64"/>
      <c r="V397" s="57"/>
      <c r="W397" s="60"/>
      <c r="X397" s="59"/>
      <c r="Y397" s="59"/>
      <c r="Z397" s="61"/>
      <c r="AA397" s="57"/>
      <c r="AB397" s="119"/>
      <c r="AC397" s="120"/>
      <c r="AD397" s="123"/>
      <c r="AE397" s="79"/>
      <c r="AF397" s="80"/>
      <c r="AG397" s="118"/>
      <c r="AH397" s="118"/>
      <c r="AI397" s="118"/>
      <c r="AJ397" s="118"/>
      <c r="AK397" s="118"/>
      <c r="AL397" s="118"/>
      <c r="AM397" s="118"/>
      <c r="AN397" s="118"/>
      <c r="AO397" s="118"/>
      <c r="AP397" s="81"/>
      <c r="AQ397" s="121"/>
      <c r="AR397" s="58"/>
    </row>
    <row r="398" spans="1:44" ht="19.5" customHeight="1">
      <c r="A398" s="271">
        <v>232</v>
      </c>
      <c r="B398" s="273" t="e">
        <f>VLOOKUP($A398,Cierre!$A:$E,2,FALSE)</f>
        <v>#N/A</v>
      </c>
      <c r="C398" s="275"/>
      <c r="D398" s="277" t="e">
        <f>VLOOKUP($A398,Cierre!$A:$E,3,FALSE)</f>
        <v>#N/A</v>
      </c>
      <c r="E398" s="279"/>
      <c r="F398" s="281"/>
      <c r="G398" s="281"/>
      <c r="H398" s="283"/>
      <c r="I398" s="275"/>
      <c r="J398" s="281"/>
      <c r="K398" s="281"/>
      <c r="L398" s="53" t="s">
        <v>777</v>
      </c>
      <c r="M398" s="54">
        <v>0.5</v>
      </c>
      <c r="N398" s="57"/>
      <c r="O398" s="60"/>
      <c r="P398" s="56"/>
      <c r="Q398" s="56"/>
      <c r="R398" s="60"/>
      <c r="S398" s="56"/>
      <c r="T398" s="63"/>
      <c r="U398" s="64"/>
      <c r="V398" s="57"/>
      <c r="W398" s="60"/>
      <c r="X398" s="59"/>
      <c r="Y398" s="59"/>
      <c r="Z398" s="61"/>
      <c r="AA398" s="275"/>
      <c r="AB398" s="285"/>
      <c r="AC398" s="287"/>
      <c r="AD398" s="288"/>
      <c r="AE398" s="290"/>
      <c r="AF398" s="80"/>
      <c r="AG398" s="118"/>
      <c r="AH398" s="118"/>
      <c r="AI398" s="118"/>
      <c r="AJ398" s="118"/>
      <c r="AK398" s="279"/>
      <c r="AL398" s="118"/>
      <c r="AM398" s="118"/>
      <c r="AN398" s="118"/>
      <c r="AO398" s="118"/>
      <c r="AP398" s="81"/>
      <c r="AQ398" s="267"/>
      <c r="AR398" s="269"/>
    </row>
    <row r="399" spans="1:44" ht="20.100000000000001" customHeight="1">
      <c r="A399" s="272"/>
      <c r="B399" s="274"/>
      <c r="C399" s="276"/>
      <c r="D399" s="278"/>
      <c r="E399" s="280"/>
      <c r="F399" s="282"/>
      <c r="G399" s="282"/>
      <c r="H399" s="284"/>
      <c r="I399" s="276"/>
      <c r="J399" s="282"/>
      <c r="K399" s="282"/>
      <c r="L399" s="53" t="s">
        <v>778</v>
      </c>
      <c r="M399" s="54">
        <v>0.5</v>
      </c>
      <c r="N399" s="57"/>
      <c r="O399" s="60"/>
      <c r="P399" s="56"/>
      <c r="Q399" s="56"/>
      <c r="R399" s="60"/>
      <c r="S399" s="56"/>
      <c r="T399" s="63"/>
      <c r="U399" s="64"/>
      <c r="V399" s="57"/>
      <c r="W399" s="60"/>
      <c r="X399" s="59"/>
      <c r="Y399" s="59"/>
      <c r="Z399" s="61"/>
      <c r="AA399" s="276"/>
      <c r="AB399" s="286"/>
      <c r="AC399" s="286"/>
      <c r="AD399" s="289"/>
      <c r="AE399" s="291"/>
      <c r="AF399" s="80"/>
      <c r="AG399" s="118"/>
      <c r="AH399" s="118"/>
      <c r="AI399" s="118"/>
      <c r="AJ399" s="118"/>
      <c r="AK399" s="280"/>
      <c r="AL399" s="118"/>
      <c r="AM399" s="118"/>
      <c r="AN399" s="118"/>
      <c r="AO399" s="118"/>
      <c r="AP399" s="81"/>
      <c r="AQ399" s="268"/>
      <c r="AR399" s="270"/>
    </row>
    <row r="400" spans="1:44" ht="19.5" customHeight="1">
      <c r="A400" s="271">
        <v>233</v>
      </c>
      <c r="B400" s="273" t="e">
        <f>VLOOKUP($A400,Cierre!$A:$E,2,FALSE)</f>
        <v>#N/A</v>
      </c>
      <c r="C400" s="275"/>
      <c r="D400" s="277" t="e">
        <f>VLOOKUP($A400,Cierre!$A:$E,3,FALSE)</f>
        <v>#N/A</v>
      </c>
      <c r="E400" s="279"/>
      <c r="F400" s="281"/>
      <c r="G400" s="281"/>
      <c r="H400" s="283"/>
      <c r="I400" s="275"/>
      <c r="J400" s="281"/>
      <c r="K400" s="281"/>
      <c r="L400" s="53" t="s">
        <v>779</v>
      </c>
      <c r="M400" s="54">
        <v>0.5</v>
      </c>
      <c r="N400" s="57"/>
      <c r="O400" s="60"/>
      <c r="P400" s="56"/>
      <c r="Q400" s="56"/>
      <c r="R400" s="60"/>
      <c r="S400" s="56"/>
      <c r="T400" s="63"/>
      <c r="U400" s="64"/>
      <c r="V400" s="57"/>
      <c r="W400" s="60"/>
      <c r="X400" s="59"/>
      <c r="Y400" s="59"/>
      <c r="Z400" s="61"/>
      <c r="AA400" s="275"/>
      <c r="AB400" s="285"/>
      <c r="AC400" s="287"/>
      <c r="AD400" s="288"/>
      <c r="AE400" s="290"/>
      <c r="AF400" s="80"/>
      <c r="AG400" s="118"/>
      <c r="AH400" s="118"/>
      <c r="AI400" s="118"/>
      <c r="AJ400" s="118"/>
      <c r="AK400" s="279"/>
      <c r="AL400" s="118"/>
      <c r="AM400" s="118"/>
      <c r="AN400" s="118"/>
      <c r="AO400" s="118"/>
      <c r="AP400" s="81"/>
      <c r="AQ400" s="267"/>
      <c r="AR400" s="269"/>
    </row>
    <row r="401" spans="1:44" ht="20.100000000000001" customHeight="1">
      <c r="A401" s="272"/>
      <c r="B401" s="274"/>
      <c r="C401" s="276"/>
      <c r="D401" s="278"/>
      <c r="E401" s="280"/>
      <c r="F401" s="282"/>
      <c r="G401" s="282"/>
      <c r="H401" s="284"/>
      <c r="I401" s="276"/>
      <c r="J401" s="282"/>
      <c r="K401" s="282"/>
      <c r="L401" s="53" t="s">
        <v>780</v>
      </c>
      <c r="M401" s="54">
        <v>0.5</v>
      </c>
      <c r="N401" s="57"/>
      <c r="O401" s="60"/>
      <c r="P401" s="56"/>
      <c r="Q401" s="56"/>
      <c r="R401" s="60"/>
      <c r="S401" s="56"/>
      <c r="T401" s="63"/>
      <c r="U401" s="64"/>
      <c r="V401" s="57"/>
      <c r="W401" s="60"/>
      <c r="X401" s="59"/>
      <c r="Y401" s="59"/>
      <c r="Z401" s="61"/>
      <c r="AA401" s="276"/>
      <c r="AB401" s="286"/>
      <c r="AC401" s="286"/>
      <c r="AD401" s="289"/>
      <c r="AE401" s="291"/>
      <c r="AF401" s="80"/>
      <c r="AG401" s="118"/>
      <c r="AH401" s="118"/>
      <c r="AI401" s="118"/>
      <c r="AJ401" s="118"/>
      <c r="AK401" s="280"/>
      <c r="AL401" s="118"/>
      <c r="AM401" s="118"/>
      <c r="AN401" s="118"/>
      <c r="AO401" s="118"/>
      <c r="AP401" s="81"/>
      <c r="AQ401" s="268"/>
      <c r="AR401" s="270"/>
    </row>
    <row r="402" spans="1:44" ht="19.5" customHeight="1">
      <c r="A402" s="271">
        <v>234</v>
      </c>
      <c r="B402" s="273" t="e">
        <f>VLOOKUP($A402,Cierre!$A:$E,2,FALSE)</f>
        <v>#N/A</v>
      </c>
      <c r="C402" s="275"/>
      <c r="D402" s="277" t="e">
        <f>VLOOKUP($A402,Cierre!$A:$E,3,FALSE)</f>
        <v>#N/A</v>
      </c>
      <c r="E402" s="279"/>
      <c r="F402" s="281"/>
      <c r="G402" s="281"/>
      <c r="H402" s="283"/>
      <c r="I402" s="275"/>
      <c r="J402" s="281"/>
      <c r="K402" s="281"/>
      <c r="L402" s="53" t="s">
        <v>781</v>
      </c>
      <c r="M402" s="54">
        <v>0.5</v>
      </c>
      <c r="N402" s="57"/>
      <c r="O402" s="60"/>
      <c r="P402" s="56"/>
      <c r="Q402" s="56"/>
      <c r="R402" s="60"/>
      <c r="S402" s="56"/>
      <c r="T402" s="63"/>
      <c r="U402" s="64"/>
      <c r="V402" s="57"/>
      <c r="W402" s="60"/>
      <c r="X402" s="59"/>
      <c r="Y402" s="59"/>
      <c r="Z402" s="61"/>
      <c r="AA402" s="275"/>
      <c r="AB402" s="285"/>
      <c r="AC402" s="287"/>
      <c r="AD402" s="288"/>
      <c r="AE402" s="290"/>
      <c r="AF402" s="80"/>
      <c r="AG402" s="118"/>
      <c r="AH402" s="118"/>
      <c r="AI402" s="118"/>
      <c r="AJ402" s="118"/>
      <c r="AK402" s="279"/>
      <c r="AL402" s="118"/>
      <c r="AM402" s="118"/>
      <c r="AN402" s="118"/>
      <c r="AO402" s="118"/>
      <c r="AP402" s="81"/>
      <c r="AQ402" s="267"/>
      <c r="AR402" s="269"/>
    </row>
    <row r="403" spans="1:44" ht="20.100000000000001" customHeight="1">
      <c r="A403" s="272"/>
      <c r="B403" s="274"/>
      <c r="C403" s="276"/>
      <c r="D403" s="278"/>
      <c r="E403" s="280"/>
      <c r="F403" s="282"/>
      <c r="G403" s="282"/>
      <c r="H403" s="284"/>
      <c r="I403" s="276"/>
      <c r="J403" s="282"/>
      <c r="K403" s="282"/>
      <c r="L403" s="53" t="s">
        <v>782</v>
      </c>
      <c r="M403" s="54">
        <v>0.5</v>
      </c>
      <c r="N403" s="57"/>
      <c r="O403" s="60"/>
      <c r="P403" s="56"/>
      <c r="Q403" s="56"/>
      <c r="R403" s="60"/>
      <c r="S403" s="56"/>
      <c r="T403" s="63"/>
      <c r="U403" s="64"/>
      <c r="V403" s="57"/>
      <c r="W403" s="60"/>
      <c r="X403" s="59"/>
      <c r="Y403" s="59"/>
      <c r="Z403" s="61"/>
      <c r="AA403" s="276"/>
      <c r="AB403" s="286"/>
      <c r="AC403" s="286"/>
      <c r="AD403" s="289"/>
      <c r="AE403" s="291"/>
      <c r="AF403" s="80"/>
      <c r="AG403" s="118"/>
      <c r="AH403" s="118"/>
      <c r="AI403" s="118"/>
      <c r="AJ403" s="118"/>
      <c r="AK403" s="280"/>
      <c r="AL403" s="118"/>
      <c r="AM403" s="118"/>
      <c r="AN403" s="118"/>
      <c r="AO403" s="118"/>
      <c r="AP403" s="81"/>
      <c r="AQ403" s="268"/>
      <c r="AR403" s="270"/>
    </row>
    <row r="404" spans="1:44" ht="39.950000000000003" customHeight="1">
      <c r="A404" s="47">
        <v>235</v>
      </c>
      <c r="B404" s="49" t="e">
        <f>VLOOKUP($A404,Cierre!$A:$E,2,FALSE)</f>
        <v>#N/A</v>
      </c>
      <c r="C404" s="57"/>
      <c r="D404" s="45" t="e">
        <f>VLOOKUP($A404,Cierre!$A:$E,3,FALSE)</f>
        <v>#N/A</v>
      </c>
      <c r="E404" s="71"/>
      <c r="F404" s="56"/>
      <c r="G404" s="56"/>
      <c r="H404" s="62"/>
      <c r="I404" s="57"/>
      <c r="J404" s="56"/>
      <c r="K404" s="56"/>
      <c r="L404" s="53"/>
      <c r="M404" s="54">
        <v>1</v>
      </c>
      <c r="N404" s="57"/>
      <c r="O404" s="60"/>
      <c r="P404" s="56"/>
      <c r="Q404" s="56"/>
      <c r="R404" s="60"/>
      <c r="S404" s="56"/>
      <c r="T404" s="63"/>
      <c r="U404" s="64"/>
      <c r="V404" s="57"/>
      <c r="W404" s="60"/>
      <c r="X404" s="59"/>
      <c r="Y404" s="59"/>
      <c r="Z404" s="61"/>
      <c r="AA404" s="57"/>
      <c r="AB404" s="119"/>
      <c r="AC404" s="120"/>
      <c r="AD404" s="123"/>
      <c r="AE404" s="79"/>
      <c r="AF404" s="80"/>
      <c r="AG404" s="118"/>
      <c r="AH404" s="118"/>
      <c r="AI404" s="118"/>
      <c r="AJ404" s="118"/>
      <c r="AK404" s="118"/>
      <c r="AL404" s="118"/>
      <c r="AM404" s="118"/>
      <c r="AN404" s="118"/>
      <c r="AO404" s="118"/>
      <c r="AP404" s="81"/>
      <c r="AQ404" s="121"/>
      <c r="AR404" s="58"/>
    </row>
    <row r="405" spans="1:44" ht="39.950000000000003" customHeight="1">
      <c r="A405" s="47">
        <v>236</v>
      </c>
      <c r="B405" s="49" t="e">
        <f>VLOOKUP($A405,Cierre!$A:$E,2,FALSE)</f>
        <v>#N/A</v>
      </c>
      <c r="C405" s="57"/>
      <c r="D405" s="45" t="e">
        <f>VLOOKUP($A405,Cierre!$A:$E,3,FALSE)</f>
        <v>#N/A</v>
      </c>
      <c r="E405" s="71"/>
      <c r="F405" s="56"/>
      <c r="G405" s="56"/>
      <c r="H405" s="62"/>
      <c r="I405" s="57"/>
      <c r="J405" s="56"/>
      <c r="K405" s="56"/>
      <c r="L405" s="53"/>
      <c r="M405" s="54">
        <v>1</v>
      </c>
      <c r="N405" s="57"/>
      <c r="O405" s="60"/>
      <c r="P405" s="56"/>
      <c r="Q405" s="56"/>
      <c r="R405" s="60"/>
      <c r="S405" s="56"/>
      <c r="T405" s="63"/>
      <c r="U405" s="64"/>
      <c r="V405" s="57"/>
      <c r="W405" s="60"/>
      <c r="X405" s="59"/>
      <c r="Y405" s="59"/>
      <c r="Z405" s="61"/>
      <c r="AA405" s="57"/>
      <c r="AB405" s="119"/>
      <c r="AC405" s="120"/>
      <c r="AD405" s="123"/>
      <c r="AE405" s="79"/>
      <c r="AF405" s="80"/>
      <c r="AG405" s="118"/>
      <c r="AH405" s="118"/>
      <c r="AI405" s="118"/>
      <c r="AJ405" s="118"/>
      <c r="AK405" s="118"/>
      <c r="AL405" s="118"/>
      <c r="AM405" s="118"/>
      <c r="AN405" s="118"/>
      <c r="AO405" s="118"/>
      <c r="AP405" s="81"/>
      <c r="AQ405" s="121"/>
      <c r="AR405" s="58"/>
    </row>
    <row r="406" spans="1:44" ht="39.950000000000003" customHeight="1">
      <c r="A406" s="47">
        <v>237</v>
      </c>
      <c r="B406" s="49" t="e">
        <f>VLOOKUP($A406,Cierre!$A:$E,2,FALSE)</f>
        <v>#N/A</v>
      </c>
      <c r="C406" s="57"/>
      <c r="D406" s="45" t="e">
        <f>VLOOKUP($A406,Cierre!$A:$E,3,FALSE)</f>
        <v>#N/A</v>
      </c>
      <c r="E406" s="71"/>
      <c r="F406" s="56"/>
      <c r="G406" s="56"/>
      <c r="H406" s="62"/>
      <c r="I406" s="57"/>
      <c r="J406" s="56"/>
      <c r="K406" s="56"/>
      <c r="L406" s="53"/>
      <c r="M406" s="54">
        <v>1</v>
      </c>
      <c r="N406" s="57"/>
      <c r="O406" s="60"/>
      <c r="P406" s="56"/>
      <c r="Q406" s="56"/>
      <c r="R406" s="60"/>
      <c r="S406" s="56"/>
      <c r="T406" s="63"/>
      <c r="U406" s="64"/>
      <c r="V406" s="57"/>
      <c r="W406" s="60"/>
      <c r="X406" s="59"/>
      <c r="Y406" s="59"/>
      <c r="Z406" s="61"/>
      <c r="AA406" s="57"/>
      <c r="AB406" s="119"/>
      <c r="AC406" s="120"/>
      <c r="AD406" s="123"/>
      <c r="AE406" s="79"/>
      <c r="AF406" s="80"/>
      <c r="AG406" s="118"/>
      <c r="AH406" s="118"/>
      <c r="AI406" s="118"/>
      <c r="AJ406" s="118"/>
      <c r="AK406" s="118"/>
      <c r="AL406" s="118"/>
      <c r="AM406" s="118"/>
      <c r="AN406" s="118"/>
      <c r="AO406" s="118"/>
      <c r="AP406" s="81"/>
      <c r="AQ406" s="121"/>
      <c r="AR406" s="58"/>
    </row>
    <row r="407" spans="1:44" ht="20.25" customHeight="1">
      <c r="A407" s="271">
        <v>238</v>
      </c>
      <c r="B407" s="273" t="e">
        <f>VLOOKUP($A407,Cierre!$A:$E,2,FALSE)</f>
        <v>#N/A</v>
      </c>
      <c r="C407" s="275"/>
      <c r="D407" s="277" t="e">
        <f>VLOOKUP($A407,Cierre!$A:$E,3,FALSE)</f>
        <v>#N/A</v>
      </c>
      <c r="E407" s="279"/>
      <c r="F407" s="281"/>
      <c r="G407" s="281"/>
      <c r="H407" s="283"/>
      <c r="I407" s="275"/>
      <c r="J407" s="281"/>
      <c r="K407" s="281"/>
      <c r="L407" s="53" t="s">
        <v>98</v>
      </c>
      <c r="M407" s="54">
        <v>0.5</v>
      </c>
      <c r="N407" s="57"/>
      <c r="O407" s="60"/>
      <c r="P407" s="56"/>
      <c r="Q407" s="56"/>
      <c r="R407" s="60"/>
      <c r="S407" s="56"/>
      <c r="T407" s="63"/>
      <c r="U407" s="64"/>
      <c r="V407" s="57"/>
      <c r="W407" s="60"/>
      <c r="X407" s="59"/>
      <c r="Y407" s="59"/>
      <c r="Z407" s="61"/>
      <c r="AA407" s="275"/>
      <c r="AB407" s="285"/>
      <c r="AC407" s="287"/>
      <c r="AD407" s="288"/>
      <c r="AE407" s="290"/>
      <c r="AF407" s="80"/>
      <c r="AG407" s="118"/>
      <c r="AH407" s="118"/>
      <c r="AI407" s="118"/>
      <c r="AJ407" s="118"/>
      <c r="AK407" s="279"/>
      <c r="AL407" s="118"/>
      <c r="AM407" s="118"/>
      <c r="AN407" s="118"/>
      <c r="AO407" s="118"/>
      <c r="AP407" s="81"/>
      <c r="AQ407" s="267"/>
      <c r="AR407" s="269"/>
    </row>
    <row r="408" spans="1:44" ht="20.100000000000001" customHeight="1">
      <c r="A408" s="272"/>
      <c r="B408" s="274"/>
      <c r="C408" s="276"/>
      <c r="D408" s="278"/>
      <c r="E408" s="280"/>
      <c r="F408" s="282"/>
      <c r="G408" s="282"/>
      <c r="H408" s="284"/>
      <c r="I408" s="276"/>
      <c r="J408" s="282"/>
      <c r="K408" s="282"/>
      <c r="L408" s="53" t="s">
        <v>99</v>
      </c>
      <c r="M408" s="54">
        <v>0.5</v>
      </c>
      <c r="N408" s="57"/>
      <c r="O408" s="60"/>
      <c r="P408" s="56"/>
      <c r="Q408" s="56"/>
      <c r="R408" s="60"/>
      <c r="S408" s="56"/>
      <c r="T408" s="63"/>
      <c r="U408" s="64"/>
      <c r="V408" s="57"/>
      <c r="W408" s="60"/>
      <c r="X408" s="59"/>
      <c r="Y408" s="59"/>
      <c r="Z408" s="61"/>
      <c r="AA408" s="276"/>
      <c r="AB408" s="286"/>
      <c r="AC408" s="286"/>
      <c r="AD408" s="289"/>
      <c r="AE408" s="291"/>
      <c r="AF408" s="80"/>
      <c r="AG408" s="118"/>
      <c r="AH408" s="118"/>
      <c r="AI408" s="118"/>
      <c r="AJ408" s="118"/>
      <c r="AK408" s="280"/>
      <c r="AL408" s="118"/>
      <c r="AM408" s="118"/>
      <c r="AN408" s="118"/>
      <c r="AO408" s="118"/>
      <c r="AP408" s="81"/>
      <c r="AQ408" s="268"/>
      <c r="AR408" s="270"/>
    </row>
    <row r="409" spans="1:44" ht="19.5" customHeight="1">
      <c r="A409" s="271">
        <v>239</v>
      </c>
      <c r="B409" s="273" t="e">
        <f>VLOOKUP($A409,Cierre!$A:$E,2,FALSE)</f>
        <v>#N/A</v>
      </c>
      <c r="C409" s="275"/>
      <c r="D409" s="277" t="e">
        <f>VLOOKUP($A409,Cierre!$A:$E,3,FALSE)</f>
        <v>#N/A</v>
      </c>
      <c r="E409" s="279"/>
      <c r="F409" s="281"/>
      <c r="G409" s="281"/>
      <c r="H409" s="283"/>
      <c r="I409" s="275"/>
      <c r="J409" s="281"/>
      <c r="K409" s="281"/>
      <c r="L409" s="53" t="s">
        <v>783</v>
      </c>
      <c r="M409" s="54">
        <v>0.7</v>
      </c>
      <c r="N409" s="57"/>
      <c r="O409" s="60"/>
      <c r="P409" s="56"/>
      <c r="Q409" s="56"/>
      <c r="R409" s="60"/>
      <c r="S409" s="56"/>
      <c r="T409" s="63"/>
      <c r="U409" s="64"/>
      <c r="V409" s="57"/>
      <c r="W409" s="60"/>
      <c r="X409" s="59"/>
      <c r="Y409" s="59"/>
      <c r="Z409" s="61"/>
      <c r="AA409" s="275"/>
      <c r="AB409" s="285"/>
      <c r="AC409" s="287"/>
      <c r="AD409" s="288"/>
      <c r="AE409" s="290"/>
      <c r="AF409" s="80"/>
      <c r="AG409" s="118"/>
      <c r="AH409" s="118"/>
      <c r="AI409" s="118"/>
      <c r="AJ409" s="118"/>
      <c r="AK409" s="279"/>
      <c r="AL409" s="118"/>
      <c r="AM409" s="118"/>
      <c r="AN409" s="118"/>
      <c r="AO409" s="118"/>
      <c r="AP409" s="81"/>
      <c r="AQ409" s="267"/>
      <c r="AR409" s="269"/>
    </row>
    <row r="410" spans="1:44" ht="20.100000000000001" customHeight="1">
      <c r="A410" s="294"/>
      <c r="B410" s="295"/>
      <c r="C410" s="296"/>
      <c r="D410" s="297"/>
      <c r="E410" s="298"/>
      <c r="F410" s="299"/>
      <c r="G410" s="299"/>
      <c r="H410" s="300"/>
      <c r="I410" s="296"/>
      <c r="J410" s="299"/>
      <c r="K410" s="299"/>
      <c r="L410" s="53" t="s">
        <v>784</v>
      </c>
      <c r="M410" s="54">
        <v>0.15</v>
      </c>
      <c r="N410" s="57"/>
      <c r="O410" s="60"/>
      <c r="P410" s="56"/>
      <c r="Q410" s="56"/>
      <c r="R410" s="60"/>
      <c r="S410" s="56"/>
      <c r="T410" s="63"/>
      <c r="U410" s="64"/>
      <c r="V410" s="57"/>
      <c r="W410" s="60"/>
      <c r="X410" s="59"/>
      <c r="Y410" s="59"/>
      <c r="Z410" s="61"/>
      <c r="AA410" s="296"/>
      <c r="AB410" s="301"/>
      <c r="AC410" s="301"/>
      <c r="AD410" s="302"/>
      <c r="AE410" s="303"/>
      <c r="AF410" s="80"/>
      <c r="AG410" s="118"/>
      <c r="AH410" s="118"/>
      <c r="AI410" s="118"/>
      <c r="AJ410" s="118"/>
      <c r="AK410" s="298"/>
      <c r="AL410" s="118"/>
      <c r="AM410" s="118"/>
      <c r="AN410" s="118"/>
      <c r="AO410" s="118"/>
      <c r="AP410" s="81"/>
      <c r="AQ410" s="292"/>
      <c r="AR410" s="293"/>
    </row>
    <row r="411" spans="1:44" ht="20.100000000000001" customHeight="1">
      <c r="A411" s="272"/>
      <c r="B411" s="274"/>
      <c r="C411" s="276"/>
      <c r="D411" s="278"/>
      <c r="E411" s="280"/>
      <c r="F411" s="282"/>
      <c r="G411" s="282"/>
      <c r="H411" s="284"/>
      <c r="I411" s="276"/>
      <c r="J411" s="282"/>
      <c r="K411" s="282"/>
      <c r="L411" s="53" t="s">
        <v>785</v>
      </c>
      <c r="M411" s="54">
        <v>0.15</v>
      </c>
      <c r="N411" s="57"/>
      <c r="O411" s="60"/>
      <c r="P411" s="56"/>
      <c r="Q411" s="56"/>
      <c r="R411" s="60"/>
      <c r="S411" s="56"/>
      <c r="T411" s="63"/>
      <c r="U411" s="64"/>
      <c r="V411" s="57"/>
      <c r="W411" s="60"/>
      <c r="X411" s="59"/>
      <c r="Y411" s="59"/>
      <c r="Z411" s="61"/>
      <c r="AA411" s="276"/>
      <c r="AB411" s="286"/>
      <c r="AC411" s="286"/>
      <c r="AD411" s="289"/>
      <c r="AE411" s="291"/>
      <c r="AF411" s="80"/>
      <c r="AG411" s="118"/>
      <c r="AH411" s="118"/>
      <c r="AI411" s="118"/>
      <c r="AJ411" s="118"/>
      <c r="AK411" s="280"/>
      <c r="AL411" s="118"/>
      <c r="AM411" s="118"/>
      <c r="AN411" s="118"/>
      <c r="AO411" s="118"/>
      <c r="AP411" s="81"/>
      <c r="AQ411" s="268"/>
      <c r="AR411" s="270"/>
    </row>
    <row r="412" spans="1:44" ht="39.950000000000003" customHeight="1">
      <c r="A412" s="47">
        <v>240</v>
      </c>
      <c r="B412" s="49" t="e">
        <f>VLOOKUP($A412,Cierre!$A:$E,2,FALSE)</f>
        <v>#N/A</v>
      </c>
      <c r="C412" s="57"/>
      <c r="D412" s="45" t="e">
        <f>VLOOKUP($A412,Cierre!$A:$E,3,FALSE)</f>
        <v>#N/A</v>
      </c>
      <c r="E412" s="71"/>
      <c r="F412" s="56"/>
      <c r="G412" s="56"/>
      <c r="H412" s="62"/>
      <c r="I412" s="57"/>
      <c r="J412" s="56"/>
      <c r="K412" s="56"/>
      <c r="L412" s="53"/>
      <c r="M412" s="54">
        <v>1</v>
      </c>
      <c r="N412" s="57"/>
      <c r="O412" s="60"/>
      <c r="P412" s="56"/>
      <c r="Q412" s="56"/>
      <c r="R412" s="60"/>
      <c r="S412" s="56"/>
      <c r="T412" s="63"/>
      <c r="U412" s="64"/>
      <c r="V412" s="57"/>
      <c r="W412" s="60"/>
      <c r="X412" s="59"/>
      <c r="Y412" s="59"/>
      <c r="Z412" s="61"/>
      <c r="AA412" s="57"/>
      <c r="AB412" s="119"/>
      <c r="AC412" s="120"/>
      <c r="AD412" s="123"/>
      <c r="AE412" s="79"/>
      <c r="AF412" s="80"/>
      <c r="AG412" s="118"/>
      <c r="AH412" s="118"/>
      <c r="AI412" s="118"/>
      <c r="AJ412" s="118"/>
      <c r="AK412" s="118"/>
      <c r="AL412" s="118"/>
      <c r="AM412" s="118"/>
      <c r="AN412" s="118"/>
      <c r="AO412" s="118"/>
      <c r="AP412" s="81"/>
      <c r="AQ412" s="121"/>
      <c r="AR412" s="58"/>
    </row>
    <row r="413" spans="1:44" ht="20.25" customHeight="1">
      <c r="A413" s="271">
        <v>241</v>
      </c>
      <c r="B413" s="273" t="e">
        <f>VLOOKUP($A413,Cierre!$A:$E,2,FALSE)</f>
        <v>#N/A</v>
      </c>
      <c r="C413" s="275"/>
      <c r="D413" s="277" t="e">
        <f>VLOOKUP($A413,Cierre!$A:$E,3,FALSE)</f>
        <v>#N/A</v>
      </c>
      <c r="E413" s="279"/>
      <c r="F413" s="281"/>
      <c r="G413" s="281"/>
      <c r="H413" s="283"/>
      <c r="I413" s="275"/>
      <c r="J413" s="281"/>
      <c r="K413" s="281"/>
      <c r="L413" s="53" t="s">
        <v>100</v>
      </c>
      <c r="M413" s="54">
        <v>0.5</v>
      </c>
      <c r="N413" s="57"/>
      <c r="O413" s="60"/>
      <c r="P413" s="56"/>
      <c r="Q413" s="56"/>
      <c r="R413" s="60"/>
      <c r="S413" s="56"/>
      <c r="T413" s="63"/>
      <c r="U413" s="64"/>
      <c r="V413" s="57"/>
      <c r="W413" s="60"/>
      <c r="X413" s="59"/>
      <c r="Y413" s="59"/>
      <c r="Z413" s="61"/>
      <c r="AA413" s="275"/>
      <c r="AB413" s="285"/>
      <c r="AC413" s="287"/>
      <c r="AD413" s="288"/>
      <c r="AE413" s="290"/>
      <c r="AF413" s="80"/>
      <c r="AG413" s="118"/>
      <c r="AH413" s="118"/>
      <c r="AI413" s="118"/>
      <c r="AJ413" s="118"/>
      <c r="AK413" s="279"/>
      <c r="AL413" s="118"/>
      <c r="AM413" s="118"/>
      <c r="AN413" s="118"/>
      <c r="AO413" s="118"/>
      <c r="AP413" s="81"/>
      <c r="AQ413" s="267"/>
      <c r="AR413" s="269"/>
    </row>
    <row r="414" spans="1:44" ht="20.100000000000001" customHeight="1">
      <c r="A414" s="272"/>
      <c r="B414" s="274"/>
      <c r="C414" s="276"/>
      <c r="D414" s="278"/>
      <c r="E414" s="280"/>
      <c r="F414" s="282"/>
      <c r="G414" s="282"/>
      <c r="H414" s="284"/>
      <c r="I414" s="276"/>
      <c r="J414" s="282"/>
      <c r="K414" s="282"/>
      <c r="L414" s="53" t="s">
        <v>786</v>
      </c>
      <c r="M414" s="54">
        <v>0.5</v>
      </c>
      <c r="N414" s="57"/>
      <c r="O414" s="60"/>
      <c r="P414" s="56"/>
      <c r="Q414" s="56"/>
      <c r="R414" s="60"/>
      <c r="S414" s="56"/>
      <c r="T414" s="63"/>
      <c r="U414" s="64"/>
      <c r="V414" s="57"/>
      <c r="W414" s="60"/>
      <c r="X414" s="59"/>
      <c r="Y414" s="59"/>
      <c r="Z414" s="61"/>
      <c r="AA414" s="276"/>
      <c r="AB414" s="286"/>
      <c r="AC414" s="286"/>
      <c r="AD414" s="289"/>
      <c r="AE414" s="291"/>
      <c r="AF414" s="80"/>
      <c r="AG414" s="118"/>
      <c r="AH414" s="118"/>
      <c r="AI414" s="118"/>
      <c r="AJ414" s="118"/>
      <c r="AK414" s="280"/>
      <c r="AL414" s="118"/>
      <c r="AM414" s="118"/>
      <c r="AN414" s="118"/>
      <c r="AO414" s="118"/>
      <c r="AP414" s="81"/>
      <c r="AQ414" s="268"/>
      <c r="AR414" s="270"/>
    </row>
    <row r="415" spans="1:44" ht="20.25" customHeight="1">
      <c r="A415" s="271">
        <v>242</v>
      </c>
      <c r="B415" s="273" t="e">
        <f>VLOOKUP($A415,Cierre!$A:$E,2,FALSE)</f>
        <v>#N/A</v>
      </c>
      <c r="C415" s="275"/>
      <c r="D415" s="277" t="e">
        <f>VLOOKUP($A415,Cierre!$A:$E,3,FALSE)</f>
        <v>#N/A</v>
      </c>
      <c r="E415" s="279"/>
      <c r="F415" s="281"/>
      <c r="G415" s="281"/>
      <c r="H415" s="283"/>
      <c r="I415" s="275"/>
      <c r="J415" s="281"/>
      <c r="K415" s="281"/>
      <c r="L415" s="53" t="s">
        <v>787</v>
      </c>
      <c r="M415" s="54">
        <v>0.5</v>
      </c>
      <c r="N415" s="57"/>
      <c r="O415" s="60"/>
      <c r="P415" s="56"/>
      <c r="Q415" s="56"/>
      <c r="R415" s="60"/>
      <c r="S415" s="56"/>
      <c r="T415" s="63"/>
      <c r="U415" s="64"/>
      <c r="V415" s="57"/>
      <c r="W415" s="60"/>
      <c r="X415" s="59"/>
      <c r="Y415" s="59"/>
      <c r="Z415" s="61"/>
      <c r="AA415" s="275"/>
      <c r="AB415" s="285"/>
      <c r="AC415" s="287"/>
      <c r="AD415" s="288"/>
      <c r="AE415" s="290"/>
      <c r="AF415" s="80"/>
      <c r="AG415" s="118"/>
      <c r="AH415" s="118"/>
      <c r="AI415" s="118"/>
      <c r="AJ415" s="118"/>
      <c r="AK415" s="279"/>
      <c r="AL415" s="118"/>
      <c r="AM415" s="118"/>
      <c r="AN415" s="118"/>
      <c r="AO415" s="118"/>
      <c r="AP415" s="81"/>
      <c r="AQ415" s="267"/>
      <c r="AR415" s="269"/>
    </row>
    <row r="416" spans="1:44" ht="20.100000000000001" customHeight="1">
      <c r="A416" s="272"/>
      <c r="B416" s="274"/>
      <c r="C416" s="276"/>
      <c r="D416" s="278"/>
      <c r="E416" s="280"/>
      <c r="F416" s="282"/>
      <c r="G416" s="282"/>
      <c r="H416" s="284"/>
      <c r="I416" s="276"/>
      <c r="J416" s="282"/>
      <c r="K416" s="282"/>
      <c r="L416" s="53" t="s">
        <v>234</v>
      </c>
      <c r="M416" s="54">
        <v>0.5</v>
      </c>
      <c r="N416" s="57"/>
      <c r="O416" s="60"/>
      <c r="P416" s="56"/>
      <c r="Q416" s="56"/>
      <c r="R416" s="60"/>
      <c r="S416" s="56"/>
      <c r="T416" s="63"/>
      <c r="U416" s="64"/>
      <c r="V416" s="57"/>
      <c r="W416" s="60"/>
      <c r="X416" s="59"/>
      <c r="Y416" s="59"/>
      <c r="Z416" s="61"/>
      <c r="AA416" s="276"/>
      <c r="AB416" s="286"/>
      <c r="AC416" s="286"/>
      <c r="AD416" s="289"/>
      <c r="AE416" s="291"/>
      <c r="AF416" s="80"/>
      <c r="AG416" s="118"/>
      <c r="AH416" s="118"/>
      <c r="AI416" s="118"/>
      <c r="AJ416" s="118"/>
      <c r="AK416" s="280"/>
      <c r="AL416" s="118"/>
      <c r="AM416" s="118"/>
      <c r="AN416" s="118"/>
      <c r="AO416" s="118"/>
      <c r="AP416" s="81"/>
      <c r="AQ416" s="268"/>
      <c r="AR416" s="270"/>
    </row>
    <row r="417" spans="1:44" ht="39.950000000000003" customHeight="1">
      <c r="A417" s="47">
        <v>243</v>
      </c>
      <c r="B417" s="49" t="e">
        <f>VLOOKUP($A417,Cierre!$A:$E,2,FALSE)</f>
        <v>#N/A</v>
      </c>
      <c r="C417" s="57"/>
      <c r="D417" s="45" t="e">
        <f>VLOOKUP($A417,Cierre!$A:$E,3,FALSE)</f>
        <v>#N/A</v>
      </c>
      <c r="E417" s="71"/>
      <c r="F417" s="56"/>
      <c r="G417" s="56"/>
      <c r="H417" s="62"/>
      <c r="I417" s="57"/>
      <c r="J417" s="56"/>
      <c r="K417" s="56"/>
      <c r="L417" s="53"/>
      <c r="M417" s="54">
        <v>1</v>
      </c>
      <c r="N417" s="57"/>
      <c r="O417" s="60"/>
      <c r="P417" s="56"/>
      <c r="Q417" s="56"/>
      <c r="R417" s="60"/>
      <c r="S417" s="56"/>
      <c r="T417" s="63"/>
      <c r="U417" s="64"/>
      <c r="V417" s="57"/>
      <c r="W417" s="60"/>
      <c r="X417" s="59"/>
      <c r="Y417" s="59"/>
      <c r="Z417" s="61"/>
      <c r="AA417" s="57"/>
      <c r="AB417" s="119"/>
      <c r="AC417" s="120"/>
      <c r="AD417" s="123"/>
      <c r="AE417" s="79"/>
      <c r="AF417" s="80"/>
      <c r="AG417" s="118"/>
      <c r="AH417" s="118"/>
      <c r="AI417" s="118"/>
      <c r="AJ417" s="118"/>
      <c r="AK417" s="118"/>
      <c r="AL417" s="118"/>
      <c r="AM417" s="118"/>
      <c r="AN417" s="118"/>
      <c r="AO417" s="118"/>
      <c r="AP417" s="81"/>
      <c r="AQ417" s="121"/>
      <c r="AR417" s="58"/>
    </row>
    <row r="418" spans="1:44" ht="39.950000000000003" customHeight="1">
      <c r="A418" s="47">
        <v>244</v>
      </c>
      <c r="B418" s="49" t="e">
        <f>VLOOKUP($A418,Cierre!$A:$E,2,FALSE)</f>
        <v>#N/A</v>
      </c>
      <c r="C418" s="57"/>
      <c r="D418" s="45" t="e">
        <f>VLOOKUP($A418,Cierre!$A:$E,3,FALSE)</f>
        <v>#N/A</v>
      </c>
      <c r="E418" s="71"/>
      <c r="F418" s="56"/>
      <c r="G418" s="56"/>
      <c r="H418" s="62"/>
      <c r="I418" s="57"/>
      <c r="J418" s="56"/>
      <c r="K418" s="56"/>
      <c r="L418" s="53"/>
      <c r="M418" s="54">
        <v>1</v>
      </c>
      <c r="N418" s="57"/>
      <c r="O418" s="60"/>
      <c r="P418" s="56"/>
      <c r="Q418" s="56"/>
      <c r="R418" s="60"/>
      <c r="S418" s="56"/>
      <c r="T418" s="63"/>
      <c r="U418" s="64"/>
      <c r="V418" s="57"/>
      <c r="W418" s="60"/>
      <c r="X418" s="59"/>
      <c r="Y418" s="59"/>
      <c r="Z418" s="61"/>
      <c r="AA418" s="57"/>
      <c r="AB418" s="119"/>
      <c r="AC418" s="120"/>
      <c r="AD418" s="123"/>
      <c r="AE418" s="79"/>
      <c r="AF418" s="80"/>
      <c r="AG418" s="118"/>
      <c r="AH418" s="118"/>
      <c r="AI418" s="118"/>
      <c r="AJ418" s="118"/>
      <c r="AK418" s="118"/>
      <c r="AL418" s="118"/>
      <c r="AM418" s="118"/>
      <c r="AN418" s="118"/>
      <c r="AO418" s="118"/>
      <c r="AP418" s="81"/>
      <c r="AQ418" s="121"/>
      <c r="AR418" s="58"/>
    </row>
    <row r="419" spans="1:44" ht="20.25" customHeight="1">
      <c r="A419" s="271">
        <v>245</v>
      </c>
      <c r="B419" s="273" t="e">
        <f>VLOOKUP($A419,Cierre!$A:$E,2,FALSE)</f>
        <v>#N/A</v>
      </c>
      <c r="C419" s="275"/>
      <c r="D419" s="277" t="e">
        <f>VLOOKUP($A419,Cierre!$A:$E,3,FALSE)</f>
        <v>#N/A</v>
      </c>
      <c r="E419" s="279"/>
      <c r="F419" s="281"/>
      <c r="G419" s="281"/>
      <c r="H419" s="283"/>
      <c r="I419" s="275"/>
      <c r="J419" s="281"/>
      <c r="K419" s="281"/>
      <c r="L419" s="53" t="s">
        <v>788</v>
      </c>
      <c r="M419" s="54">
        <v>0.5</v>
      </c>
      <c r="N419" s="57"/>
      <c r="O419" s="60"/>
      <c r="P419" s="56"/>
      <c r="Q419" s="56"/>
      <c r="R419" s="60"/>
      <c r="S419" s="56"/>
      <c r="T419" s="63"/>
      <c r="U419" s="64"/>
      <c r="V419" s="57"/>
      <c r="W419" s="60"/>
      <c r="X419" s="59"/>
      <c r="Y419" s="59"/>
      <c r="Z419" s="61"/>
      <c r="AA419" s="275"/>
      <c r="AB419" s="285"/>
      <c r="AC419" s="287"/>
      <c r="AD419" s="288"/>
      <c r="AE419" s="290"/>
      <c r="AF419" s="80"/>
      <c r="AG419" s="118"/>
      <c r="AH419" s="118"/>
      <c r="AI419" s="118"/>
      <c r="AJ419" s="118"/>
      <c r="AK419" s="279"/>
      <c r="AL419" s="118"/>
      <c r="AM419" s="118"/>
      <c r="AN419" s="118"/>
      <c r="AO419" s="118"/>
      <c r="AP419" s="81"/>
      <c r="AQ419" s="267"/>
      <c r="AR419" s="269"/>
    </row>
    <row r="420" spans="1:44" ht="20.100000000000001" customHeight="1">
      <c r="A420" s="272"/>
      <c r="B420" s="274"/>
      <c r="C420" s="276"/>
      <c r="D420" s="278"/>
      <c r="E420" s="280"/>
      <c r="F420" s="282"/>
      <c r="G420" s="282"/>
      <c r="H420" s="284"/>
      <c r="I420" s="276"/>
      <c r="J420" s="282"/>
      <c r="K420" s="282"/>
      <c r="L420" s="53" t="s">
        <v>789</v>
      </c>
      <c r="M420" s="54">
        <v>0.5</v>
      </c>
      <c r="N420" s="57"/>
      <c r="O420" s="60"/>
      <c r="P420" s="56"/>
      <c r="Q420" s="56"/>
      <c r="R420" s="60"/>
      <c r="S420" s="56"/>
      <c r="T420" s="63"/>
      <c r="U420" s="64"/>
      <c r="V420" s="57"/>
      <c r="W420" s="60"/>
      <c r="X420" s="59"/>
      <c r="Y420" s="59"/>
      <c r="Z420" s="61"/>
      <c r="AA420" s="276"/>
      <c r="AB420" s="286"/>
      <c r="AC420" s="286"/>
      <c r="AD420" s="289"/>
      <c r="AE420" s="291"/>
      <c r="AF420" s="80"/>
      <c r="AG420" s="118"/>
      <c r="AH420" s="118"/>
      <c r="AI420" s="118"/>
      <c r="AJ420" s="118"/>
      <c r="AK420" s="280"/>
      <c r="AL420" s="118"/>
      <c r="AM420" s="118"/>
      <c r="AN420" s="118"/>
      <c r="AO420" s="118"/>
      <c r="AP420" s="81"/>
      <c r="AQ420" s="268"/>
      <c r="AR420" s="270"/>
    </row>
    <row r="421" spans="1:44" ht="20.25" customHeight="1">
      <c r="A421" s="271">
        <v>246</v>
      </c>
      <c r="B421" s="273" t="e">
        <f>VLOOKUP($A421,Cierre!$A:$E,2,FALSE)</f>
        <v>#N/A</v>
      </c>
      <c r="C421" s="275"/>
      <c r="D421" s="277" t="e">
        <f>VLOOKUP($A421,Cierre!$A:$E,3,FALSE)</f>
        <v>#N/A</v>
      </c>
      <c r="E421" s="279"/>
      <c r="F421" s="281"/>
      <c r="G421" s="281"/>
      <c r="H421" s="283"/>
      <c r="I421" s="275"/>
      <c r="J421" s="281"/>
      <c r="K421" s="281"/>
      <c r="L421" s="53" t="s">
        <v>790</v>
      </c>
      <c r="M421" s="54">
        <v>0.5</v>
      </c>
      <c r="N421" s="57"/>
      <c r="O421" s="60"/>
      <c r="P421" s="56"/>
      <c r="Q421" s="56"/>
      <c r="R421" s="60"/>
      <c r="S421" s="56"/>
      <c r="T421" s="63"/>
      <c r="U421" s="64"/>
      <c r="V421" s="57"/>
      <c r="W421" s="60"/>
      <c r="X421" s="59"/>
      <c r="Y421" s="59"/>
      <c r="Z421" s="61"/>
      <c r="AA421" s="275"/>
      <c r="AB421" s="285"/>
      <c r="AC421" s="287"/>
      <c r="AD421" s="288"/>
      <c r="AE421" s="290"/>
      <c r="AF421" s="80"/>
      <c r="AG421" s="118"/>
      <c r="AH421" s="118"/>
      <c r="AI421" s="118"/>
      <c r="AJ421" s="118"/>
      <c r="AK421" s="279"/>
      <c r="AL421" s="118"/>
      <c r="AM421" s="118"/>
      <c r="AN421" s="118"/>
      <c r="AO421" s="118"/>
      <c r="AP421" s="81"/>
      <c r="AQ421" s="267"/>
      <c r="AR421" s="269"/>
    </row>
    <row r="422" spans="1:44" ht="20.100000000000001" customHeight="1">
      <c r="A422" s="272"/>
      <c r="B422" s="274"/>
      <c r="C422" s="276"/>
      <c r="D422" s="278"/>
      <c r="E422" s="280"/>
      <c r="F422" s="282"/>
      <c r="G422" s="282"/>
      <c r="H422" s="284"/>
      <c r="I422" s="276"/>
      <c r="J422" s="282"/>
      <c r="K422" s="282"/>
      <c r="L422" s="53" t="s">
        <v>791</v>
      </c>
      <c r="M422" s="54">
        <v>0.5</v>
      </c>
      <c r="N422" s="57"/>
      <c r="O422" s="60"/>
      <c r="P422" s="56"/>
      <c r="Q422" s="56"/>
      <c r="R422" s="60"/>
      <c r="S422" s="56"/>
      <c r="T422" s="63"/>
      <c r="U422" s="64"/>
      <c r="V422" s="57"/>
      <c r="W422" s="60"/>
      <c r="X422" s="59"/>
      <c r="Y422" s="59"/>
      <c r="Z422" s="61"/>
      <c r="AA422" s="276"/>
      <c r="AB422" s="286"/>
      <c r="AC422" s="286"/>
      <c r="AD422" s="289"/>
      <c r="AE422" s="291"/>
      <c r="AF422" s="80"/>
      <c r="AG422" s="118"/>
      <c r="AH422" s="118"/>
      <c r="AI422" s="118"/>
      <c r="AJ422" s="118"/>
      <c r="AK422" s="280"/>
      <c r="AL422" s="118"/>
      <c r="AM422" s="118"/>
      <c r="AN422" s="118"/>
      <c r="AO422" s="118"/>
      <c r="AP422" s="81"/>
      <c r="AQ422" s="268"/>
      <c r="AR422" s="270"/>
    </row>
    <row r="423" spans="1:44" ht="20.25" customHeight="1">
      <c r="A423" s="271">
        <v>247</v>
      </c>
      <c r="B423" s="273" t="e">
        <f>VLOOKUP($A423,Cierre!$A:$E,2,FALSE)</f>
        <v>#N/A</v>
      </c>
      <c r="C423" s="275"/>
      <c r="D423" s="277" t="e">
        <f>VLOOKUP($A423,Cierre!$A:$E,3,FALSE)</f>
        <v>#N/A</v>
      </c>
      <c r="E423" s="279"/>
      <c r="F423" s="281"/>
      <c r="G423" s="281"/>
      <c r="H423" s="283"/>
      <c r="I423" s="275"/>
      <c r="J423" s="281"/>
      <c r="K423" s="281"/>
      <c r="L423" s="53" t="s">
        <v>792</v>
      </c>
      <c r="M423" s="54">
        <v>0.5</v>
      </c>
      <c r="N423" s="57"/>
      <c r="O423" s="60"/>
      <c r="P423" s="56"/>
      <c r="Q423" s="56"/>
      <c r="R423" s="60"/>
      <c r="S423" s="56"/>
      <c r="T423" s="63"/>
      <c r="U423" s="64"/>
      <c r="V423" s="57"/>
      <c r="W423" s="60"/>
      <c r="X423" s="59"/>
      <c r="Y423" s="59"/>
      <c r="Z423" s="61"/>
      <c r="AA423" s="275"/>
      <c r="AB423" s="285"/>
      <c r="AC423" s="287"/>
      <c r="AD423" s="288"/>
      <c r="AE423" s="290"/>
      <c r="AF423" s="80"/>
      <c r="AG423" s="118"/>
      <c r="AH423" s="118"/>
      <c r="AI423" s="118"/>
      <c r="AJ423" s="118"/>
      <c r="AK423" s="279"/>
      <c r="AL423" s="118"/>
      <c r="AM423" s="118"/>
      <c r="AN423" s="118"/>
      <c r="AO423" s="118"/>
      <c r="AP423" s="81"/>
      <c r="AQ423" s="267"/>
      <c r="AR423" s="269"/>
    </row>
    <row r="424" spans="1:44" ht="20.100000000000001" customHeight="1">
      <c r="A424" s="272"/>
      <c r="B424" s="274"/>
      <c r="C424" s="276"/>
      <c r="D424" s="278"/>
      <c r="E424" s="280"/>
      <c r="F424" s="282"/>
      <c r="G424" s="282"/>
      <c r="H424" s="284"/>
      <c r="I424" s="276"/>
      <c r="J424" s="282"/>
      <c r="K424" s="282"/>
      <c r="L424" s="53" t="s">
        <v>256</v>
      </c>
      <c r="M424" s="54">
        <v>0.5</v>
      </c>
      <c r="N424" s="57"/>
      <c r="O424" s="60"/>
      <c r="P424" s="56"/>
      <c r="Q424" s="56"/>
      <c r="R424" s="60"/>
      <c r="S424" s="56"/>
      <c r="T424" s="63"/>
      <c r="U424" s="64"/>
      <c r="V424" s="57"/>
      <c r="W424" s="60"/>
      <c r="X424" s="59"/>
      <c r="Y424" s="59"/>
      <c r="Z424" s="61"/>
      <c r="AA424" s="276"/>
      <c r="AB424" s="286"/>
      <c r="AC424" s="286"/>
      <c r="AD424" s="289"/>
      <c r="AE424" s="291"/>
      <c r="AF424" s="80"/>
      <c r="AG424" s="118"/>
      <c r="AH424" s="118"/>
      <c r="AI424" s="118"/>
      <c r="AJ424" s="118"/>
      <c r="AK424" s="280"/>
      <c r="AL424" s="118"/>
      <c r="AM424" s="118"/>
      <c r="AN424" s="118"/>
      <c r="AO424" s="118"/>
      <c r="AP424" s="81"/>
      <c r="AQ424" s="268"/>
      <c r="AR424" s="270"/>
    </row>
    <row r="425" spans="1:44" ht="20.25" customHeight="1">
      <c r="A425" s="271">
        <v>248</v>
      </c>
      <c r="B425" s="273" t="e">
        <f>VLOOKUP($A425,Cierre!$A:$E,2,FALSE)</f>
        <v>#N/A</v>
      </c>
      <c r="C425" s="275"/>
      <c r="D425" s="277" t="e">
        <f>VLOOKUP($A425,Cierre!$A:$E,3,FALSE)</f>
        <v>#N/A</v>
      </c>
      <c r="E425" s="279"/>
      <c r="F425" s="281"/>
      <c r="G425" s="281"/>
      <c r="H425" s="283"/>
      <c r="I425" s="275"/>
      <c r="J425" s="281"/>
      <c r="K425" s="281"/>
      <c r="L425" s="53" t="s">
        <v>793</v>
      </c>
      <c r="M425" s="54">
        <v>0.5</v>
      </c>
      <c r="N425" s="57"/>
      <c r="O425" s="60"/>
      <c r="P425" s="56"/>
      <c r="Q425" s="56"/>
      <c r="R425" s="60"/>
      <c r="S425" s="56"/>
      <c r="T425" s="63"/>
      <c r="U425" s="64"/>
      <c r="V425" s="57"/>
      <c r="W425" s="60"/>
      <c r="X425" s="59"/>
      <c r="Y425" s="59"/>
      <c r="Z425" s="61"/>
      <c r="AA425" s="275"/>
      <c r="AB425" s="285"/>
      <c r="AC425" s="287"/>
      <c r="AD425" s="288"/>
      <c r="AE425" s="290"/>
      <c r="AF425" s="80"/>
      <c r="AG425" s="118"/>
      <c r="AH425" s="118"/>
      <c r="AI425" s="118"/>
      <c r="AJ425" s="118"/>
      <c r="AK425" s="279"/>
      <c r="AL425" s="118"/>
      <c r="AM425" s="118"/>
      <c r="AN425" s="118"/>
      <c r="AO425" s="118"/>
      <c r="AP425" s="81"/>
      <c r="AQ425" s="267"/>
      <c r="AR425" s="269"/>
    </row>
    <row r="426" spans="1:44" ht="20.100000000000001" customHeight="1">
      <c r="A426" s="272"/>
      <c r="B426" s="274"/>
      <c r="C426" s="276"/>
      <c r="D426" s="278"/>
      <c r="E426" s="280"/>
      <c r="F426" s="282"/>
      <c r="G426" s="282"/>
      <c r="H426" s="284"/>
      <c r="I426" s="276"/>
      <c r="J426" s="282"/>
      <c r="K426" s="282"/>
      <c r="L426" s="53" t="s">
        <v>794</v>
      </c>
      <c r="M426" s="54">
        <v>0.5</v>
      </c>
      <c r="N426" s="57"/>
      <c r="O426" s="60"/>
      <c r="P426" s="56"/>
      <c r="Q426" s="56"/>
      <c r="R426" s="60"/>
      <c r="S426" s="56"/>
      <c r="T426" s="63"/>
      <c r="U426" s="64"/>
      <c r="V426" s="57"/>
      <c r="W426" s="60"/>
      <c r="X426" s="59"/>
      <c r="Y426" s="59"/>
      <c r="Z426" s="61"/>
      <c r="AA426" s="276"/>
      <c r="AB426" s="286"/>
      <c r="AC426" s="286"/>
      <c r="AD426" s="289"/>
      <c r="AE426" s="291"/>
      <c r="AF426" s="80"/>
      <c r="AG426" s="118"/>
      <c r="AH426" s="118"/>
      <c r="AI426" s="118"/>
      <c r="AJ426" s="118"/>
      <c r="AK426" s="280"/>
      <c r="AL426" s="118"/>
      <c r="AM426" s="118"/>
      <c r="AN426" s="118"/>
      <c r="AO426" s="118"/>
      <c r="AP426" s="81"/>
      <c r="AQ426" s="268"/>
      <c r="AR426" s="270"/>
    </row>
    <row r="427" spans="1:44" ht="39.75" customHeight="1">
      <c r="A427" s="47">
        <v>249</v>
      </c>
      <c r="B427" s="49" t="e">
        <f>VLOOKUP($A427,Cierre!$A:$E,2,FALSE)</f>
        <v>#N/A</v>
      </c>
      <c r="C427" s="57"/>
      <c r="D427" s="45" t="e">
        <f>VLOOKUP($A427,Cierre!$A:$E,3,FALSE)</f>
        <v>#N/A</v>
      </c>
      <c r="E427" s="71"/>
      <c r="F427" s="56"/>
      <c r="G427" s="56"/>
      <c r="H427" s="62"/>
      <c r="I427" s="57"/>
      <c r="J427" s="56"/>
      <c r="K427" s="56"/>
      <c r="L427" s="53"/>
      <c r="M427" s="54">
        <v>1</v>
      </c>
      <c r="N427" s="57"/>
      <c r="O427" s="60"/>
      <c r="P427" s="56"/>
      <c r="Q427" s="56"/>
      <c r="R427" s="60"/>
      <c r="S427" s="56"/>
      <c r="T427" s="63"/>
      <c r="U427" s="64"/>
      <c r="V427" s="57"/>
      <c r="W427" s="60"/>
      <c r="X427" s="59"/>
      <c r="Y427" s="59"/>
      <c r="Z427" s="61"/>
      <c r="AA427" s="57"/>
      <c r="AB427" s="119"/>
      <c r="AC427" s="120"/>
      <c r="AD427" s="123"/>
      <c r="AE427" s="79"/>
      <c r="AF427" s="80"/>
      <c r="AG427" s="118"/>
      <c r="AH427" s="118"/>
      <c r="AI427" s="118"/>
      <c r="AJ427" s="118"/>
      <c r="AK427" s="118"/>
      <c r="AL427" s="118"/>
      <c r="AM427" s="118"/>
      <c r="AN427" s="118"/>
      <c r="AO427" s="118"/>
      <c r="AP427" s="81"/>
      <c r="AQ427" s="121"/>
      <c r="AR427" s="58"/>
    </row>
    <row r="428" spans="1:44" ht="20.25" customHeight="1">
      <c r="A428" s="271">
        <v>250</v>
      </c>
      <c r="B428" s="273" t="e">
        <f>VLOOKUP($A428,Cierre!$A:$E,2,FALSE)</f>
        <v>#N/A</v>
      </c>
      <c r="C428" s="275"/>
      <c r="D428" s="277" t="e">
        <f>VLOOKUP($A428,Cierre!$A:$E,3,FALSE)</f>
        <v>#N/A</v>
      </c>
      <c r="E428" s="279"/>
      <c r="F428" s="281"/>
      <c r="G428" s="281"/>
      <c r="H428" s="283"/>
      <c r="I428" s="275"/>
      <c r="J428" s="281"/>
      <c r="K428" s="281"/>
      <c r="L428" s="53" t="s">
        <v>795</v>
      </c>
      <c r="M428" s="54">
        <v>0.5</v>
      </c>
      <c r="N428" s="57"/>
      <c r="O428" s="60"/>
      <c r="P428" s="56"/>
      <c r="Q428" s="56"/>
      <c r="R428" s="60"/>
      <c r="S428" s="56"/>
      <c r="T428" s="63"/>
      <c r="U428" s="64"/>
      <c r="V428" s="57"/>
      <c r="W428" s="60"/>
      <c r="X428" s="59"/>
      <c r="Y428" s="59"/>
      <c r="Z428" s="61"/>
      <c r="AA428" s="275"/>
      <c r="AB428" s="285"/>
      <c r="AC428" s="287"/>
      <c r="AD428" s="288"/>
      <c r="AE428" s="290"/>
      <c r="AF428" s="80"/>
      <c r="AG428" s="118"/>
      <c r="AH428" s="118"/>
      <c r="AI428" s="118"/>
      <c r="AJ428" s="118"/>
      <c r="AK428" s="279"/>
      <c r="AL428" s="118"/>
      <c r="AM428" s="118"/>
      <c r="AN428" s="118"/>
      <c r="AO428" s="118"/>
      <c r="AP428" s="81"/>
      <c r="AQ428" s="267"/>
      <c r="AR428" s="269"/>
    </row>
    <row r="429" spans="1:44" ht="20.100000000000001" customHeight="1">
      <c r="A429" s="272"/>
      <c r="B429" s="274"/>
      <c r="C429" s="276"/>
      <c r="D429" s="278"/>
      <c r="E429" s="280"/>
      <c r="F429" s="282"/>
      <c r="G429" s="282"/>
      <c r="H429" s="284"/>
      <c r="I429" s="276"/>
      <c r="J429" s="282"/>
      <c r="K429" s="282"/>
      <c r="L429" s="53" t="s">
        <v>796</v>
      </c>
      <c r="M429" s="54">
        <v>0.5</v>
      </c>
      <c r="N429" s="57"/>
      <c r="O429" s="60"/>
      <c r="P429" s="56"/>
      <c r="Q429" s="56"/>
      <c r="R429" s="60"/>
      <c r="S429" s="56"/>
      <c r="T429" s="63"/>
      <c r="U429" s="64"/>
      <c r="V429" s="57"/>
      <c r="W429" s="60"/>
      <c r="X429" s="59"/>
      <c r="Y429" s="59"/>
      <c r="Z429" s="61"/>
      <c r="AA429" s="276"/>
      <c r="AB429" s="286"/>
      <c r="AC429" s="286"/>
      <c r="AD429" s="289"/>
      <c r="AE429" s="291"/>
      <c r="AF429" s="80"/>
      <c r="AG429" s="118"/>
      <c r="AH429" s="118"/>
      <c r="AI429" s="118"/>
      <c r="AJ429" s="118"/>
      <c r="AK429" s="280"/>
      <c r="AL429" s="118"/>
      <c r="AM429" s="118"/>
      <c r="AN429" s="118"/>
      <c r="AO429" s="118"/>
      <c r="AP429" s="81"/>
      <c r="AQ429" s="268"/>
      <c r="AR429" s="270"/>
    </row>
    <row r="430" spans="1:44" ht="39.75" customHeight="1">
      <c r="A430" s="47">
        <v>251</v>
      </c>
      <c r="B430" s="49" t="e">
        <f>VLOOKUP($A430,Cierre!$A:$E,2,FALSE)</f>
        <v>#N/A</v>
      </c>
      <c r="C430" s="57"/>
      <c r="D430" s="45" t="e">
        <f>VLOOKUP($A430,Cierre!$A:$E,3,FALSE)</f>
        <v>#N/A</v>
      </c>
      <c r="E430" s="71"/>
      <c r="F430" s="56"/>
      <c r="G430" s="56"/>
      <c r="H430" s="62"/>
      <c r="I430" s="57"/>
      <c r="J430" s="56"/>
      <c r="K430" s="56"/>
      <c r="L430" s="53"/>
      <c r="M430" s="54">
        <v>1</v>
      </c>
      <c r="N430" s="57"/>
      <c r="O430" s="60"/>
      <c r="P430" s="56"/>
      <c r="Q430" s="56"/>
      <c r="R430" s="60"/>
      <c r="S430" s="56"/>
      <c r="T430" s="63"/>
      <c r="U430" s="64"/>
      <c r="V430" s="57"/>
      <c r="W430" s="60"/>
      <c r="X430" s="59"/>
      <c r="Y430" s="59"/>
      <c r="Z430" s="61"/>
      <c r="AA430" s="57"/>
      <c r="AB430" s="119"/>
      <c r="AC430" s="120"/>
      <c r="AD430" s="123"/>
      <c r="AE430" s="79"/>
      <c r="AF430" s="80"/>
      <c r="AG430" s="118"/>
      <c r="AH430" s="118"/>
      <c r="AI430" s="118"/>
      <c r="AJ430" s="118"/>
      <c r="AK430" s="118"/>
      <c r="AL430" s="118"/>
      <c r="AM430" s="118"/>
      <c r="AN430" s="118"/>
      <c r="AO430" s="118"/>
      <c r="AP430" s="81"/>
      <c r="AQ430" s="121"/>
      <c r="AR430" s="58"/>
    </row>
    <row r="431" spans="1:44" ht="20.25" customHeight="1">
      <c r="A431" s="271">
        <v>252</v>
      </c>
      <c r="B431" s="273" t="e">
        <f>VLOOKUP($A431,Cierre!$A:$E,2,FALSE)</f>
        <v>#N/A</v>
      </c>
      <c r="C431" s="275"/>
      <c r="D431" s="277" t="e">
        <f>VLOOKUP($A431,Cierre!$A:$E,3,FALSE)</f>
        <v>#N/A</v>
      </c>
      <c r="E431" s="279"/>
      <c r="F431" s="281"/>
      <c r="G431" s="281"/>
      <c r="H431" s="283"/>
      <c r="I431" s="275"/>
      <c r="J431" s="281"/>
      <c r="K431" s="281"/>
      <c r="L431" s="53" t="s">
        <v>797</v>
      </c>
      <c r="M431" s="54">
        <v>0.5</v>
      </c>
      <c r="N431" s="57"/>
      <c r="O431" s="60"/>
      <c r="P431" s="56"/>
      <c r="Q431" s="56"/>
      <c r="R431" s="60"/>
      <c r="S431" s="56"/>
      <c r="T431" s="63"/>
      <c r="U431" s="64"/>
      <c r="V431" s="57"/>
      <c r="W431" s="60"/>
      <c r="X431" s="59"/>
      <c r="Y431" s="59"/>
      <c r="Z431" s="61"/>
      <c r="AA431" s="275"/>
      <c r="AB431" s="285"/>
      <c r="AC431" s="287"/>
      <c r="AD431" s="288"/>
      <c r="AE431" s="290"/>
      <c r="AF431" s="80"/>
      <c r="AG431" s="118"/>
      <c r="AH431" s="118"/>
      <c r="AI431" s="118"/>
      <c r="AJ431" s="118"/>
      <c r="AK431" s="279"/>
      <c r="AL431" s="118"/>
      <c r="AM431" s="118"/>
      <c r="AN431" s="118"/>
      <c r="AO431" s="118"/>
      <c r="AP431" s="81"/>
      <c r="AQ431" s="267"/>
      <c r="AR431" s="269"/>
    </row>
    <row r="432" spans="1:44" ht="20.100000000000001" customHeight="1">
      <c r="A432" s="272"/>
      <c r="B432" s="274"/>
      <c r="C432" s="276"/>
      <c r="D432" s="278"/>
      <c r="E432" s="280"/>
      <c r="F432" s="282"/>
      <c r="G432" s="282"/>
      <c r="H432" s="284"/>
      <c r="I432" s="276"/>
      <c r="J432" s="282"/>
      <c r="K432" s="282"/>
      <c r="L432" s="53" t="s">
        <v>798</v>
      </c>
      <c r="M432" s="54">
        <v>0.5</v>
      </c>
      <c r="N432" s="57"/>
      <c r="O432" s="60"/>
      <c r="P432" s="56"/>
      <c r="Q432" s="56"/>
      <c r="R432" s="60"/>
      <c r="S432" s="56"/>
      <c r="T432" s="63"/>
      <c r="U432" s="64"/>
      <c r="V432" s="57"/>
      <c r="W432" s="60"/>
      <c r="X432" s="59"/>
      <c r="Y432" s="59"/>
      <c r="Z432" s="61"/>
      <c r="AA432" s="276"/>
      <c r="AB432" s="286"/>
      <c r="AC432" s="286"/>
      <c r="AD432" s="289"/>
      <c r="AE432" s="291"/>
      <c r="AF432" s="80"/>
      <c r="AG432" s="118"/>
      <c r="AH432" s="118"/>
      <c r="AI432" s="118"/>
      <c r="AJ432" s="118"/>
      <c r="AK432" s="280"/>
      <c r="AL432" s="118"/>
      <c r="AM432" s="118"/>
      <c r="AN432" s="118"/>
      <c r="AO432" s="118"/>
      <c r="AP432" s="81"/>
      <c r="AQ432" s="268"/>
      <c r="AR432" s="270"/>
    </row>
    <row r="433" spans="1:44" ht="20.25" customHeight="1">
      <c r="A433" s="271">
        <v>253</v>
      </c>
      <c r="B433" s="273" t="e">
        <f>VLOOKUP($A433,Cierre!$A:$E,2,FALSE)</f>
        <v>#N/A</v>
      </c>
      <c r="C433" s="275"/>
      <c r="D433" s="277" t="e">
        <f>VLOOKUP($A433,Cierre!$A:$E,3,FALSE)</f>
        <v>#N/A</v>
      </c>
      <c r="E433" s="279"/>
      <c r="F433" s="281"/>
      <c r="G433" s="281"/>
      <c r="H433" s="283"/>
      <c r="I433" s="275"/>
      <c r="J433" s="281"/>
      <c r="K433" s="281"/>
      <c r="L433" s="53" t="s">
        <v>799</v>
      </c>
      <c r="M433" s="54">
        <v>0.5</v>
      </c>
      <c r="N433" s="57"/>
      <c r="O433" s="60"/>
      <c r="P433" s="56"/>
      <c r="Q433" s="56"/>
      <c r="R433" s="60"/>
      <c r="S433" s="56"/>
      <c r="T433" s="63"/>
      <c r="U433" s="64"/>
      <c r="V433" s="57"/>
      <c r="W433" s="60"/>
      <c r="X433" s="59"/>
      <c r="Y433" s="59"/>
      <c r="Z433" s="61"/>
      <c r="AA433" s="275"/>
      <c r="AB433" s="285"/>
      <c r="AC433" s="287"/>
      <c r="AD433" s="288"/>
      <c r="AE433" s="290"/>
      <c r="AF433" s="80"/>
      <c r="AG433" s="118"/>
      <c r="AH433" s="118"/>
      <c r="AI433" s="118"/>
      <c r="AJ433" s="118"/>
      <c r="AK433" s="279"/>
      <c r="AL433" s="118"/>
      <c r="AM433" s="118"/>
      <c r="AN433" s="118"/>
      <c r="AO433" s="118"/>
      <c r="AP433" s="81"/>
      <c r="AQ433" s="267"/>
      <c r="AR433" s="269"/>
    </row>
    <row r="434" spans="1:44" ht="20.100000000000001" customHeight="1">
      <c r="A434" s="272"/>
      <c r="B434" s="274"/>
      <c r="C434" s="276"/>
      <c r="D434" s="278"/>
      <c r="E434" s="280"/>
      <c r="F434" s="282"/>
      <c r="G434" s="282"/>
      <c r="H434" s="284"/>
      <c r="I434" s="276"/>
      <c r="J434" s="282"/>
      <c r="K434" s="282"/>
      <c r="L434" s="53" t="s">
        <v>800</v>
      </c>
      <c r="M434" s="54">
        <v>0.5</v>
      </c>
      <c r="N434" s="57"/>
      <c r="O434" s="60"/>
      <c r="P434" s="56"/>
      <c r="Q434" s="56"/>
      <c r="R434" s="60"/>
      <c r="S434" s="56"/>
      <c r="T434" s="63"/>
      <c r="U434" s="64"/>
      <c r="V434" s="57"/>
      <c r="W434" s="60"/>
      <c r="X434" s="59"/>
      <c r="Y434" s="59"/>
      <c r="Z434" s="61"/>
      <c r="AA434" s="276"/>
      <c r="AB434" s="286"/>
      <c r="AC434" s="286"/>
      <c r="AD434" s="289"/>
      <c r="AE434" s="291"/>
      <c r="AF434" s="80"/>
      <c r="AG434" s="118"/>
      <c r="AH434" s="118"/>
      <c r="AI434" s="118"/>
      <c r="AJ434" s="118"/>
      <c r="AK434" s="280"/>
      <c r="AL434" s="118"/>
      <c r="AM434" s="118"/>
      <c r="AN434" s="118"/>
      <c r="AO434" s="118"/>
      <c r="AP434" s="81"/>
      <c r="AQ434" s="268"/>
      <c r="AR434" s="270"/>
    </row>
    <row r="435" spans="1:44" ht="20.25" customHeight="1">
      <c r="A435" s="271">
        <v>254</v>
      </c>
      <c r="B435" s="273" t="e">
        <f>VLOOKUP($A435,Cierre!$A:$E,2,FALSE)</f>
        <v>#N/A</v>
      </c>
      <c r="C435" s="275"/>
      <c r="D435" s="277" t="e">
        <f>VLOOKUP($A435,Cierre!$A:$E,3,FALSE)</f>
        <v>#N/A</v>
      </c>
      <c r="E435" s="279"/>
      <c r="F435" s="281"/>
      <c r="G435" s="281"/>
      <c r="H435" s="283"/>
      <c r="I435" s="275"/>
      <c r="J435" s="281"/>
      <c r="K435" s="281"/>
      <c r="L435" s="53" t="s">
        <v>439</v>
      </c>
      <c r="M435" s="54">
        <v>0.5</v>
      </c>
      <c r="N435" s="57"/>
      <c r="O435" s="60"/>
      <c r="P435" s="56"/>
      <c r="Q435" s="56"/>
      <c r="R435" s="60"/>
      <c r="S435" s="56"/>
      <c r="T435" s="63"/>
      <c r="U435" s="64"/>
      <c r="V435" s="57"/>
      <c r="W435" s="60"/>
      <c r="X435" s="59"/>
      <c r="Y435" s="59"/>
      <c r="Z435" s="61"/>
      <c r="AA435" s="275"/>
      <c r="AB435" s="285"/>
      <c r="AC435" s="287"/>
      <c r="AD435" s="288"/>
      <c r="AE435" s="290"/>
      <c r="AF435" s="80"/>
      <c r="AG435" s="118"/>
      <c r="AH435" s="118"/>
      <c r="AI435" s="118"/>
      <c r="AJ435" s="118"/>
      <c r="AK435" s="279"/>
      <c r="AL435" s="118"/>
      <c r="AM435" s="118"/>
      <c r="AN435" s="118"/>
      <c r="AO435" s="118"/>
      <c r="AP435" s="81"/>
      <c r="AQ435" s="267"/>
      <c r="AR435" s="269"/>
    </row>
    <row r="436" spans="1:44" ht="20.100000000000001" customHeight="1">
      <c r="A436" s="272"/>
      <c r="B436" s="274"/>
      <c r="C436" s="276"/>
      <c r="D436" s="278"/>
      <c r="E436" s="280"/>
      <c r="F436" s="282"/>
      <c r="G436" s="282"/>
      <c r="H436" s="284"/>
      <c r="I436" s="276"/>
      <c r="J436" s="282"/>
      <c r="K436" s="282"/>
      <c r="L436" s="53" t="s">
        <v>801</v>
      </c>
      <c r="M436" s="54">
        <v>0.5</v>
      </c>
      <c r="N436" s="57"/>
      <c r="O436" s="60"/>
      <c r="P436" s="56"/>
      <c r="Q436" s="56"/>
      <c r="R436" s="60"/>
      <c r="S436" s="56"/>
      <c r="T436" s="63"/>
      <c r="U436" s="64"/>
      <c r="V436" s="57"/>
      <c r="W436" s="60"/>
      <c r="X436" s="59"/>
      <c r="Y436" s="59"/>
      <c r="Z436" s="61"/>
      <c r="AA436" s="276"/>
      <c r="AB436" s="286"/>
      <c r="AC436" s="286"/>
      <c r="AD436" s="289"/>
      <c r="AE436" s="291"/>
      <c r="AF436" s="80"/>
      <c r="AG436" s="118"/>
      <c r="AH436" s="118"/>
      <c r="AI436" s="118"/>
      <c r="AJ436" s="118"/>
      <c r="AK436" s="280"/>
      <c r="AL436" s="118"/>
      <c r="AM436" s="118"/>
      <c r="AN436" s="118"/>
      <c r="AO436" s="118"/>
      <c r="AP436" s="81"/>
      <c r="AQ436" s="268"/>
      <c r="AR436" s="270"/>
    </row>
    <row r="437" spans="1:44" ht="39.75" customHeight="1">
      <c r="A437" s="47"/>
      <c r="B437" s="49" t="e">
        <f>VLOOKUP($A437,Cierre!$A:$E,2,FALSE)</f>
        <v>#N/A</v>
      </c>
      <c r="C437" s="57"/>
      <c r="D437" s="45" t="e">
        <f>VLOOKUP($A437,Cierre!$A:$E,3,FALSE)</f>
        <v>#N/A</v>
      </c>
      <c r="E437" s="71"/>
      <c r="F437" s="56"/>
      <c r="G437" s="56"/>
      <c r="H437" s="62"/>
      <c r="I437" s="57"/>
      <c r="J437" s="56"/>
      <c r="K437" s="56"/>
      <c r="L437" s="53"/>
      <c r="M437" s="54"/>
      <c r="N437" s="57"/>
      <c r="O437" s="60"/>
      <c r="P437" s="56"/>
      <c r="Q437" s="56"/>
      <c r="R437" s="60"/>
      <c r="S437" s="56"/>
      <c r="T437" s="63"/>
      <c r="U437" s="64"/>
      <c r="V437" s="57"/>
      <c r="W437" s="60"/>
      <c r="X437" s="59"/>
      <c r="Y437" s="59"/>
      <c r="Z437" s="61"/>
      <c r="AA437" s="57"/>
      <c r="AB437" s="119"/>
      <c r="AC437" s="120"/>
      <c r="AD437" s="123"/>
      <c r="AE437" s="79"/>
      <c r="AF437" s="80"/>
      <c r="AG437" s="118"/>
      <c r="AH437" s="118"/>
      <c r="AI437" s="118"/>
      <c r="AJ437" s="118"/>
      <c r="AK437" s="118"/>
      <c r="AL437" s="118"/>
      <c r="AM437" s="118"/>
      <c r="AN437" s="118"/>
      <c r="AO437" s="118"/>
      <c r="AP437" s="81"/>
      <c r="AQ437" s="121"/>
      <c r="AR437" s="58"/>
    </row>
    <row r="438" spans="1:44" ht="20.25" customHeight="1">
      <c r="A438" s="271"/>
      <c r="B438" s="273" t="e">
        <f>VLOOKUP($A438,Cierre!$A:$E,2,FALSE)</f>
        <v>#N/A</v>
      </c>
      <c r="C438" s="275"/>
      <c r="D438" s="277" t="e">
        <f>VLOOKUP($A438,Cierre!$A:$E,3,FALSE)</f>
        <v>#N/A</v>
      </c>
      <c r="E438" s="279"/>
      <c r="F438" s="281"/>
      <c r="G438" s="281"/>
      <c r="H438" s="283"/>
      <c r="I438" s="275"/>
      <c r="J438" s="281"/>
      <c r="K438" s="281"/>
      <c r="L438" s="53"/>
      <c r="M438" s="54"/>
      <c r="N438" s="57"/>
      <c r="O438" s="60"/>
      <c r="P438" s="56"/>
      <c r="Q438" s="56"/>
      <c r="R438" s="60"/>
      <c r="S438" s="56"/>
      <c r="T438" s="63"/>
      <c r="U438" s="64"/>
      <c r="V438" s="57"/>
      <c r="W438" s="60"/>
      <c r="X438" s="59"/>
      <c r="Y438" s="59"/>
      <c r="Z438" s="61"/>
      <c r="AA438" s="275"/>
      <c r="AB438" s="285"/>
      <c r="AC438" s="287"/>
      <c r="AD438" s="288"/>
      <c r="AE438" s="290"/>
      <c r="AF438" s="80"/>
      <c r="AG438" s="118"/>
      <c r="AH438" s="118"/>
      <c r="AI438" s="118"/>
      <c r="AJ438" s="118"/>
      <c r="AK438" s="279"/>
      <c r="AL438" s="118"/>
      <c r="AM438" s="118"/>
      <c r="AN438" s="118"/>
      <c r="AO438" s="118"/>
      <c r="AP438" s="81"/>
      <c r="AQ438" s="267"/>
      <c r="AR438" s="269"/>
    </row>
    <row r="439" spans="1:44" ht="20.100000000000001" customHeight="1">
      <c r="A439" s="272"/>
      <c r="B439" s="274"/>
      <c r="C439" s="276"/>
      <c r="D439" s="278"/>
      <c r="E439" s="280"/>
      <c r="F439" s="282"/>
      <c r="G439" s="282"/>
      <c r="H439" s="284"/>
      <c r="I439" s="276"/>
      <c r="J439" s="282"/>
      <c r="K439" s="282"/>
      <c r="L439" s="53"/>
      <c r="M439" s="54"/>
      <c r="N439" s="57"/>
      <c r="O439" s="60"/>
      <c r="P439" s="56"/>
      <c r="Q439" s="56"/>
      <c r="R439" s="60"/>
      <c r="S439" s="56"/>
      <c r="T439" s="63"/>
      <c r="U439" s="64"/>
      <c r="V439" s="57"/>
      <c r="W439" s="60"/>
      <c r="X439" s="59"/>
      <c r="Y439" s="59"/>
      <c r="Z439" s="61"/>
      <c r="AA439" s="276"/>
      <c r="AB439" s="286"/>
      <c r="AC439" s="286"/>
      <c r="AD439" s="289"/>
      <c r="AE439" s="291"/>
      <c r="AF439" s="80"/>
      <c r="AG439" s="118"/>
      <c r="AH439" s="118"/>
      <c r="AI439" s="118"/>
      <c r="AJ439" s="118"/>
      <c r="AK439" s="280"/>
      <c r="AL439" s="118"/>
      <c r="AM439" s="118"/>
      <c r="AN439" s="118"/>
      <c r="AO439" s="118"/>
      <c r="AP439" s="81"/>
      <c r="AQ439" s="268"/>
      <c r="AR439" s="270"/>
    </row>
    <row r="440" spans="1:44" ht="19.5" customHeight="1">
      <c r="A440" s="271"/>
      <c r="B440" s="273" t="e">
        <f>VLOOKUP($A440,Cierre!$A:$E,2,FALSE)</f>
        <v>#N/A</v>
      </c>
      <c r="C440" s="275"/>
      <c r="D440" s="277" t="e">
        <f>VLOOKUP($A440,Cierre!$A:$E,3,FALSE)</f>
        <v>#N/A</v>
      </c>
      <c r="E440" s="279"/>
      <c r="F440" s="281"/>
      <c r="G440" s="281"/>
      <c r="H440" s="283"/>
      <c r="I440" s="275"/>
      <c r="J440" s="281"/>
      <c r="K440" s="281"/>
      <c r="L440" s="53"/>
      <c r="M440" s="54"/>
      <c r="N440" s="57"/>
      <c r="O440" s="60"/>
      <c r="P440" s="56"/>
      <c r="Q440" s="56"/>
      <c r="R440" s="60"/>
      <c r="S440" s="56"/>
      <c r="T440" s="63"/>
      <c r="U440" s="64"/>
      <c r="V440" s="57"/>
      <c r="W440" s="60"/>
      <c r="X440" s="59"/>
      <c r="Y440" s="59"/>
      <c r="Z440" s="61"/>
      <c r="AA440" s="275"/>
      <c r="AB440" s="285"/>
      <c r="AC440" s="287"/>
      <c r="AD440" s="288"/>
      <c r="AE440" s="290"/>
      <c r="AF440" s="80"/>
      <c r="AG440" s="118"/>
      <c r="AH440" s="118"/>
      <c r="AI440" s="118"/>
      <c r="AJ440" s="118"/>
      <c r="AK440" s="279"/>
      <c r="AL440" s="118"/>
      <c r="AM440" s="118"/>
      <c r="AN440" s="118"/>
      <c r="AO440" s="118"/>
      <c r="AP440" s="81"/>
      <c r="AQ440" s="267"/>
      <c r="AR440" s="269"/>
    </row>
    <row r="441" spans="1:44" ht="20.100000000000001" customHeight="1">
      <c r="A441" s="294"/>
      <c r="B441" s="295"/>
      <c r="C441" s="296"/>
      <c r="D441" s="297"/>
      <c r="E441" s="298"/>
      <c r="F441" s="299"/>
      <c r="G441" s="299"/>
      <c r="H441" s="300"/>
      <c r="I441" s="296"/>
      <c r="J441" s="299"/>
      <c r="K441" s="299"/>
      <c r="L441" s="53"/>
      <c r="M441" s="54"/>
      <c r="N441" s="57"/>
      <c r="O441" s="60"/>
      <c r="P441" s="56"/>
      <c r="Q441" s="56"/>
      <c r="R441" s="60"/>
      <c r="S441" s="56"/>
      <c r="T441" s="63"/>
      <c r="U441" s="64"/>
      <c r="V441" s="57"/>
      <c r="W441" s="60"/>
      <c r="X441" s="59"/>
      <c r="Y441" s="59"/>
      <c r="Z441" s="61"/>
      <c r="AA441" s="296"/>
      <c r="AB441" s="301"/>
      <c r="AC441" s="301"/>
      <c r="AD441" s="302"/>
      <c r="AE441" s="303"/>
      <c r="AF441" s="80"/>
      <c r="AG441" s="118"/>
      <c r="AH441" s="118"/>
      <c r="AI441" s="118"/>
      <c r="AJ441" s="118"/>
      <c r="AK441" s="298"/>
      <c r="AL441" s="118"/>
      <c r="AM441" s="118"/>
      <c r="AN441" s="118"/>
      <c r="AO441" s="118"/>
      <c r="AP441" s="81"/>
      <c r="AQ441" s="292"/>
      <c r="AR441" s="293"/>
    </row>
    <row r="442" spans="1:44" ht="20.100000000000001" customHeight="1">
      <c r="A442" s="272"/>
      <c r="B442" s="274"/>
      <c r="C442" s="276"/>
      <c r="D442" s="278"/>
      <c r="E442" s="280"/>
      <c r="F442" s="282"/>
      <c r="G442" s="282"/>
      <c r="H442" s="284"/>
      <c r="I442" s="276"/>
      <c r="J442" s="282"/>
      <c r="K442" s="282"/>
      <c r="L442" s="53"/>
      <c r="M442" s="54"/>
      <c r="N442" s="57"/>
      <c r="O442" s="60"/>
      <c r="P442" s="56"/>
      <c r="Q442" s="56"/>
      <c r="R442" s="60"/>
      <c r="S442" s="56"/>
      <c r="T442" s="63"/>
      <c r="U442" s="64"/>
      <c r="V442" s="57"/>
      <c r="W442" s="60"/>
      <c r="X442" s="59"/>
      <c r="Y442" s="59"/>
      <c r="Z442" s="61"/>
      <c r="AA442" s="276"/>
      <c r="AB442" s="286"/>
      <c r="AC442" s="286"/>
      <c r="AD442" s="289"/>
      <c r="AE442" s="291"/>
      <c r="AF442" s="80"/>
      <c r="AG442" s="118"/>
      <c r="AH442" s="118"/>
      <c r="AI442" s="118"/>
      <c r="AJ442" s="118"/>
      <c r="AK442" s="280"/>
      <c r="AL442" s="118"/>
      <c r="AM442" s="118"/>
      <c r="AN442" s="118"/>
      <c r="AO442" s="118"/>
      <c r="AP442" s="81"/>
      <c r="AQ442" s="268"/>
      <c r="AR442" s="270"/>
    </row>
    <row r="443" spans="1:44">
      <c r="K443" s="29"/>
      <c r="Y443" s="29"/>
      <c r="AM443" s="29"/>
      <c r="AN443" s="29"/>
    </row>
    <row r="444" spans="1:44">
      <c r="K444" s="29"/>
      <c r="Y444" s="29"/>
      <c r="AM444" s="29"/>
      <c r="AN444" s="29"/>
    </row>
    <row r="445" spans="1:44">
      <c r="K445" s="29"/>
      <c r="Y445" s="29"/>
      <c r="AM445" s="29"/>
      <c r="AN445" s="29"/>
    </row>
    <row r="446" spans="1:44">
      <c r="K446" s="29"/>
      <c r="Y446" s="29"/>
      <c r="AM446" s="29"/>
      <c r="AN446" s="29"/>
    </row>
    <row r="447" spans="1:44">
      <c r="K447" s="29"/>
      <c r="Y447" s="29"/>
      <c r="AM447" s="29"/>
      <c r="AN447" s="29"/>
    </row>
    <row r="448" spans="1:44">
      <c r="K448" s="29"/>
      <c r="Y448" s="29"/>
      <c r="AM448" s="29"/>
      <c r="AN448" s="29"/>
    </row>
    <row r="449" spans="11:40">
      <c r="K449" s="29"/>
      <c r="Y449" s="29"/>
      <c r="AM449" s="29"/>
      <c r="AN449" s="29"/>
    </row>
    <row r="450" spans="11:40">
      <c r="K450" s="29"/>
      <c r="Y450" s="29"/>
      <c r="AM450" s="29"/>
      <c r="AN450" s="29"/>
    </row>
    <row r="451" spans="11:40">
      <c r="K451" s="29"/>
      <c r="Y451" s="29"/>
      <c r="AM451" s="29"/>
      <c r="AN451" s="29"/>
    </row>
    <row r="452" spans="11:40">
      <c r="K452" s="29"/>
      <c r="Y452" s="29"/>
      <c r="AM452" s="29"/>
      <c r="AN452" s="29"/>
    </row>
    <row r="453" spans="11:40">
      <c r="K453" s="29"/>
      <c r="Y453" s="29"/>
      <c r="AM453" s="29"/>
      <c r="AN453" s="29"/>
    </row>
    <row r="454" spans="11:40">
      <c r="K454" s="29"/>
      <c r="Y454" s="29"/>
      <c r="AM454" s="29"/>
      <c r="AN454" s="29"/>
    </row>
    <row r="455" spans="11:40">
      <c r="K455" s="29"/>
      <c r="Y455" s="29"/>
      <c r="AM455" s="29"/>
      <c r="AN455" s="29"/>
    </row>
    <row r="456" spans="11:40">
      <c r="K456" s="29"/>
      <c r="Y456" s="29"/>
      <c r="AM456" s="29"/>
      <c r="AN456" s="29"/>
    </row>
    <row r="457" spans="11:40">
      <c r="K457" s="29"/>
      <c r="Y457" s="29"/>
      <c r="AM457" s="29"/>
      <c r="AN457" s="29"/>
    </row>
    <row r="458" spans="11:40">
      <c r="K458" s="29"/>
      <c r="Y458" s="29"/>
      <c r="AM458" s="29"/>
      <c r="AN458" s="29"/>
    </row>
    <row r="459" spans="11:40">
      <c r="K459" s="29"/>
    </row>
    <row r="460" spans="11:40">
      <c r="K460" s="29"/>
    </row>
    <row r="461" spans="11:40">
      <c r="K461" s="29"/>
    </row>
  </sheetData>
  <mergeCells count="3050">
    <mergeCell ref="AQ433:AQ434"/>
    <mergeCell ref="AR433:AR434"/>
    <mergeCell ref="A435:A436"/>
    <mergeCell ref="B435:B436"/>
    <mergeCell ref="C435:C436"/>
    <mergeCell ref="D435:D436"/>
    <mergeCell ref="E435:E436"/>
    <mergeCell ref="F435:F436"/>
    <mergeCell ref="G435:G436"/>
    <mergeCell ref="H435:H436"/>
    <mergeCell ref="I435:I436"/>
    <mergeCell ref="J435:J436"/>
    <mergeCell ref="K435:K436"/>
    <mergeCell ref="AA435:AA436"/>
    <mergeCell ref="AB435:AB436"/>
    <mergeCell ref="AC435:AC436"/>
    <mergeCell ref="AD435:AD436"/>
    <mergeCell ref="AE435:AE436"/>
    <mergeCell ref="AK435:AK436"/>
    <mergeCell ref="AQ435:AQ436"/>
    <mergeCell ref="AR435:AR436"/>
    <mergeCell ref="A433:A434"/>
    <mergeCell ref="B433:B434"/>
    <mergeCell ref="C433:C434"/>
    <mergeCell ref="D433:D434"/>
    <mergeCell ref="E433:E434"/>
    <mergeCell ref="F433:F434"/>
    <mergeCell ref="G433:G434"/>
    <mergeCell ref="H433:H434"/>
    <mergeCell ref="I433:I434"/>
    <mergeCell ref="J433:J434"/>
    <mergeCell ref="K433:K434"/>
    <mergeCell ref="AA433:AA434"/>
    <mergeCell ref="AB433:AB434"/>
    <mergeCell ref="AC433:AC434"/>
    <mergeCell ref="AD433:AD434"/>
    <mergeCell ref="AE433:AE434"/>
    <mergeCell ref="AK433:AK434"/>
    <mergeCell ref="AQ428:AQ429"/>
    <mergeCell ref="AR428:AR429"/>
    <mergeCell ref="A431:A432"/>
    <mergeCell ref="B431:B432"/>
    <mergeCell ref="C431:C432"/>
    <mergeCell ref="D431:D432"/>
    <mergeCell ref="E431:E432"/>
    <mergeCell ref="F431:F432"/>
    <mergeCell ref="G431:G432"/>
    <mergeCell ref="H431:H432"/>
    <mergeCell ref="I431:I432"/>
    <mergeCell ref="J431:J432"/>
    <mergeCell ref="K431:K432"/>
    <mergeCell ref="AA431:AA432"/>
    <mergeCell ref="AB431:AB432"/>
    <mergeCell ref="AC431:AC432"/>
    <mergeCell ref="AD431:AD432"/>
    <mergeCell ref="AE431:AE432"/>
    <mergeCell ref="AK431:AK432"/>
    <mergeCell ref="AQ431:AQ432"/>
    <mergeCell ref="AR431:AR432"/>
    <mergeCell ref="A428:A429"/>
    <mergeCell ref="B428:B429"/>
    <mergeCell ref="C428:C429"/>
    <mergeCell ref="D428:D429"/>
    <mergeCell ref="E428:E429"/>
    <mergeCell ref="F428:F429"/>
    <mergeCell ref="G428:G429"/>
    <mergeCell ref="H428:H429"/>
    <mergeCell ref="I428:I429"/>
    <mergeCell ref="J428:J429"/>
    <mergeCell ref="K428:K429"/>
    <mergeCell ref="AA428:AA429"/>
    <mergeCell ref="AB428:AB429"/>
    <mergeCell ref="AC428:AC429"/>
    <mergeCell ref="AD428:AD429"/>
    <mergeCell ref="AE428:AE429"/>
    <mergeCell ref="AK428:AK429"/>
    <mergeCell ref="AQ423:AQ424"/>
    <mergeCell ref="AR423:AR424"/>
    <mergeCell ref="A425:A426"/>
    <mergeCell ref="B425:B426"/>
    <mergeCell ref="C425:C426"/>
    <mergeCell ref="D425:D426"/>
    <mergeCell ref="E425:E426"/>
    <mergeCell ref="F425:F426"/>
    <mergeCell ref="G425:G426"/>
    <mergeCell ref="H425:H426"/>
    <mergeCell ref="I425:I426"/>
    <mergeCell ref="J425:J426"/>
    <mergeCell ref="K425:K426"/>
    <mergeCell ref="AA425:AA426"/>
    <mergeCell ref="AB425:AB426"/>
    <mergeCell ref="AC425:AC426"/>
    <mergeCell ref="AD425:AD426"/>
    <mergeCell ref="AE425:AE426"/>
    <mergeCell ref="AK425:AK426"/>
    <mergeCell ref="AQ425:AQ426"/>
    <mergeCell ref="AR425:AR426"/>
    <mergeCell ref="A423:A424"/>
    <mergeCell ref="B423:B424"/>
    <mergeCell ref="C423:C424"/>
    <mergeCell ref="D423:D424"/>
    <mergeCell ref="E423:E424"/>
    <mergeCell ref="F423:F424"/>
    <mergeCell ref="G423:G424"/>
    <mergeCell ref="H423:H424"/>
    <mergeCell ref="I423:I424"/>
    <mergeCell ref="J423:J424"/>
    <mergeCell ref="K423:K424"/>
    <mergeCell ref="AA423:AA424"/>
    <mergeCell ref="AB423:AB424"/>
    <mergeCell ref="AC423:AC424"/>
    <mergeCell ref="AD423:AD424"/>
    <mergeCell ref="AE423:AE424"/>
    <mergeCell ref="AK423:AK424"/>
    <mergeCell ref="AQ419:AQ420"/>
    <mergeCell ref="AR419:AR420"/>
    <mergeCell ref="A421:A422"/>
    <mergeCell ref="B421:B422"/>
    <mergeCell ref="C421:C422"/>
    <mergeCell ref="D421:D422"/>
    <mergeCell ref="E421:E422"/>
    <mergeCell ref="F421:F422"/>
    <mergeCell ref="G421:G422"/>
    <mergeCell ref="H421:H422"/>
    <mergeCell ref="I421:I422"/>
    <mergeCell ref="J421:J422"/>
    <mergeCell ref="K421:K422"/>
    <mergeCell ref="AA421:AA422"/>
    <mergeCell ref="AB421:AB422"/>
    <mergeCell ref="AC421:AC422"/>
    <mergeCell ref="AD421:AD422"/>
    <mergeCell ref="AE421:AE422"/>
    <mergeCell ref="AK421:AK422"/>
    <mergeCell ref="AQ421:AQ422"/>
    <mergeCell ref="AR421:AR422"/>
    <mergeCell ref="A419:A420"/>
    <mergeCell ref="B419:B420"/>
    <mergeCell ref="C419:C420"/>
    <mergeCell ref="D419:D420"/>
    <mergeCell ref="E419:E420"/>
    <mergeCell ref="F419:F420"/>
    <mergeCell ref="G419:G420"/>
    <mergeCell ref="H419:H420"/>
    <mergeCell ref="I419:I420"/>
    <mergeCell ref="J419:J420"/>
    <mergeCell ref="K419:K420"/>
    <mergeCell ref="AA419:AA420"/>
    <mergeCell ref="AB419:AB420"/>
    <mergeCell ref="AC419:AC420"/>
    <mergeCell ref="AD419:AD420"/>
    <mergeCell ref="AE419:AE420"/>
    <mergeCell ref="AK419:AK420"/>
    <mergeCell ref="AQ413:AQ414"/>
    <mergeCell ref="AR413:AR414"/>
    <mergeCell ref="A415:A416"/>
    <mergeCell ref="B415:B416"/>
    <mergeCell ref="C415:C416"/>
    <mergeCell ref="D415:D416"/>
    <mergeCell ref="E415:E416"/>
    <mergeCell ref="F415:F416"/>
    <mergeCell ref="G415:G416"/>
    <mergeCell ref="H415:H416"/>
    <mergeCell ref="I415:I416"/>
    <mergeCell ref="J415:J416"/>
    <mergeCell ref="K415:K416"/>
    <mergeCell ref="AA415:AA416"/>
    <mergeCell ref="AB415:AB416"/>
    <mergeCell ref="AC415:AC416"/>
    <mergeCell ref="AD415:AD416"/>
    <mergeCell ref="AE415:AE416"/>
    <mergeCell ref="AK415:AK416"/>
    <mergeCell ref="AQ415:AQ416"/>
    <mergeCell ref="AR415:AR416"/>
    <mergeCell ref="A413:A414"/>
    <mergeCell ref="B413:B414"/>
    <mergeCell ref="C413:C414"/>
    <mergeCell ref="D413:D414"/>
    <mergeCell ref="E413:E414"/>
    <mergeCell ref="F413:F414"/>
    <mergeCell ref="G413:G414"/>
    <mergeCell ref="H413:H414"/>
    <mergeCell ref="I413:I414"/>
    <mergeCell ref="J413:J414"/>
    <mergeCell ref="K413:K414"/>
    <mergeCell ref="AA413:AA414"/>
    <mergeCell ref="AB413:AB414"/>
    <mergeCell ref="AC413:AC414"/>
    <mergeCell ref="AD413:AD414"/>
    <mergeCell ref="AE413:AE414"/>
    <mergeCell ref="AK413:AK414"/>
    <mergeCell ref="AQ407:AQ408"/>
    <mergeCell ref="AR407:AR408"/>
    <mergeCell ref="A409:A411"/>
    <mergeCell ref="B409:B411"/>
    <mergeCell ref="C409:C411"/>
    <mergeCell ref="D409:D411"/>
    <mergeCell ref="E409:E411"/>
    <mergeCell ref="F409:F411"/>
    <mergeCell ref="G409:G411"/>
    <mergeCell ref="H409:H411"/>
    <mergeCell ref="I409:I411"/>
    <mergeCell ref="J409:J411"/>
    <mergeCell ref="K409:K411"/>
    <mergeCell ref="AA409:AA411"/>
    <mergeCell ref="AB409:AB411"/>
    <mergeCell ref="AC409:AC411"/>
    <mergeCell ref="AD409:AD411"/>
    <mergeCell ref="AE409:AE411"/>
    <mergeCell ref="AK409:AK411"/>
    <mergeCell ref="AQ409:AQ411"/>
    <mergeCell ref="AR409:AR411"/>
    <mergeCell ref="A407:A408"/>
    <mergeCell ref="B407:B408"/>
    <mergeCell ref="C407:C408"/>
    <mergeCell ref="D407:D408"/>
    <mergeCell ref="E407:E408"/>
    <mergeCell ref="F407:F408"/>
    <mergeCell ref="G407:G408"/>
    <mergeCell ref="H407:H408"/>
    <mergeCell ref="I407:I408"/>
    <mergeCell ref="J407:J408"/>
    <mergeCell ref="K407:K408"/>
    <mergeCell ref="AA407:AA408"/>
    <mergeCell ref="AB407:AB408"/>
    <mergeCell ref="AC407:AC408"/>
    <mergeCell ref="AD407:AD408"/>
    <mergeCell ref="AE407:AE408"/>
    <mergeCell ref="AK407:AK408"/>
    <mergeCell ref="AQ400:AQ401"/>
    <mergeCell ref="AR400:AR401"/>
    <mergeCell ref="A402:A403"/>
    <mergeCell ref="B402:B403"/>
    <mergeCell ref="C402:C403"/>
    <mergeCell ref="D402:D403"/>
    <mergeCell ref="E402:E403"/>
    <mergeCell ref="F402:F403"/>
    <mergeCell ref="G402:G403"/>
    <mergeCell ref="H402:H403"/>
    <mergeCell ref="I402:I403"/>
    <mergeCell ref="J402:J403"/>
    <mergeCell ref="K402:K403"/>
    <mergeCell ref="AA402:AA403"/>
    <mergeCell ref="AB402:AB403"/>
    <mergeCell ref="AC402:AC403"/>
    <mergeCell ref="AD402:AD403"/>
    <mergeCell ref="AE402:AE403"/>
    <mergeCell ref="AK402:AK403"/>
    <mergeCell ref="AQ402:AQ403"/>
    <mergeCell ref="AR402:AR403"/>
    <mergeCell ref="A400:A401"/>
    <mergeCell ref="B400:B401"/>
    <mergeCell ref="C400:C401"/>
    <mergeCell ref="D400:D401"/>
    <mergeCell ref="E400:E401"/>
    <mergeCell ref="F400:F401"/>
    <mergeCell ref="G400:G401"/>
    <mergeCell ref="H400:H401"/>
    <mergeCell ref="I400:I401"/>
    <mergeCell ref="J400:J401"/>
    <mergeCell ref="K400:K401"/>
    <mergeCell ref="AA400:AA401"/>
    <mergeCell ref="AB400:AB401"/>
    <mergeCell ref="AC400:AC401"/>
    <mergeCell ref="AD400:AD401"/>
    <mergeCell ref="AE400:AE401"/>
    <mergeCell ref="AK400:AK401"/>
    <mergeCell ref="AQ395:AQ396"/>
    <mergeCell ref="AR395:AR396"/>
    <mergeCell ref="A398:A399"/>
    <mergeCell ref="B398:B399"/>
    <mergeCell ref="C398:C399"/>
    <mergeCell ref="D398:D399"/>
    <mergeCell ref="E398:E399"/>
    <mergeCell ref="F398:F399"/>
    <mergeCell ref="G398:G399"/>
    <mergeCell ref="H398:H399"/>
    <mergeCell ref="I398:I399"/>
    <mergeCell ref="J398:J399"/>
    <mergeCell ref="K398:K399"/>
    <mergeCell ref="AA398:AA399"/>
    <mergeCell ref="AB398:AB399"/>
    <mergeCell ref="AC398:AC399"/>
    <mergeCell ref="AD398:AD399"/>
    <mergeCell ref="AE398:AE399"/>
    <mergeCell ref="AK398:AK399"/>
    <mergeCell ref="AQ398:AQ399"/>
    <mergeCell ref="AR398:AR399"/>
    <mergeCell ref="A395:A396"/>
    <mergeCell ref="B395:B396"/>
    <mergeCell ref="C395:C396"/>
    <mergeCell ref="D395:D396"/>
    <mergeCell ref="E395:E396"/>
    <mergeCell ref="F395:F396"/>
    <mergeCell ref="G395:G396"/>
    <mergeCell ref="H395:H396"/>
    <mergeCell ref="I395:I396"/>
    <mergeCell ref="J395:J396"/>
    <mergeCell ref="K395:K396"/>
    <mergeCell ref="AA395:AA396"/>
    <mergeCell ref="AB395:AB396"/>
    <mergeCell ref="AC395:AC396"/>
    <mergeCell ref="AD395:AD396"/>
    <mergeCell ref="AE395:AE396"/>
    <mergeCell ref="AK395:AK396"/>
    <mergeCell ref="AQ385:AQ386"/>
    <mergeCell ref="AR385:AR386"/>
    <mergeCell ref="A393:A394"/>
    <mergeCell ref="B393:B394"/>
    <mergeCell ref="C393:C394"/>
    <mergeCell ref="D393:D394"/>
    <mergeCell ref="E393:E394"/>
    <mergeCell ref="F393:F394"/>
    <mergeCell ref="G393:G394"/>
    <mergeCell ref="H393:H394"/>
    <mergeCell ref="I393:I394"/>
    <mergeCell ref="J393:J394"/>
    <mergeCell ref="K393:K394"/>
    <mergeCell ref="AA393:AA394"/>
    <mergeCell ref="AB393:AB394"/>
    <mergeCell ref="AC393:AC394"/>
    <mergeCell ref="AD393:AD394"/>
    <mergeCell ref="AE393:AE394"/>
    <mergeCell ref="AK393:AK394"/>
    <mergeCell ref="AQ393:AQ394"/>
    <mergeCell ref="AR393:AR394"/>
    <mergeCell ref="A385:A386"/>
    <mergeCell ref="B385:B386"/>
    <mergeCell ref="C385:C386"/>
    <mergeCell ref="D385:D386"/>
    <mergeCell ref="E385:E386"/>
    <mergeCell ref="F385:F386"/>
    <mergeCell ref="G385:G386"/>
    <mergeCell ref="H385:H386"/>
    <mergeCell ref="I385:I386"/>
    <mergeCell ref="J385:J386"/>
    <mergeCell ref="K385:K386"/>
    <mergeCell ref="AA385:AA386"/>
    <mergeCell ref="AB385:AB386"/>
    <mergeCell ref="AC385:AC386"/>
    <mergeCell ref="AD385:AD386"/>
    <mergeCell ref="AE385:AE386"/>
    <mergeCell ref="AK385:AK386"/>
    <mergeCell ref="AQ379:AQ380"/>
    <mergeCell ref="AR379:AR380"/>
    <mergeCell ref="A382:A383"/>
    <mergeCell ref="B382:B383"/>
    <mergeCell ref="C382:C383"/>
    <mergeCell ref="D382:D383"/>
    <mergeCell ref="E382:E383"/>
    <mergeCell ref="F382:F383"/>
    <mergeCell ref="G382:G383"/>
    <mergeCell ref="H382:H383"/>
    <mergeCell ref="I382:I383"/>
    <mergeCell ref="J382:J383"/>
    <mergeCell ref="K382:K383"/>
    <mergeCell ref="AA382:AA383"/>
    <mergeCell ref="AB382:AB383"/>
    <mergeCell ref="AC382:AC383"/>
    <mergeCell ref="AD382:AD383"/>
    <mergeCell ref="AE382:AE383"/>
    <mergeCell ref="AK382:AK383"/>
    <mergeCell ref="AQ382:AQ383"/>
    <mergeCell ref="AR382:AR383"/>
    <mergeCell ref="A379:A380"/>
    <mergeCell ref="B379:B380"/>
    <mergeCell ref="C379:C380"/>
    <mergeCell ref="D379:D380"/>
    <mergeCell ref="E379:E380"/>
    <mergeCell ref="F379:F380"/>
    <mergeCell ref="G379:G380"/>
    <mergeCell ref="H379:H380"/>
    <mergeCell ref="I379:I380"/>
    <mergeCell ref="J379:J380"/>
    <mergeCell ref="K379:K380"/>
    <mergeCell ref="AA379:AA380"/>
    <mergeCell ref="AB379:AB380"/>
    <mergeCell ref="AC379:AC380"/>
    <mergeCell ref="AD379:AD380"/>
    <mergeCell ref="AE379:AE380"/>
    <mergeCell ref="AK379:AK380"/>
    <mergeCell ref="AQ319:AQ320"/>
    <mergeCell ref="AR319:AR320"/>
    <mergeCell ref="A319:A320"/>
    <mergeCell ref="B319:B320"/>
    <mergeCell ref="C319:C320"/>
    <mergeCell ref="D319:D320"/>
    <mergeCell ref="E319:E320"/>
    <mergeCell ref="F319:F320"/>
    <mergeCell ref="G319:G320"/>
    <mergeCell ref="H319:H320"/>
    <mergeCell ref="I319:I320"/>
    <mergeCell ref="J319:J320"/>
    <mergeCell ref="K319:K320"/>
    <mergeCell ref="AA319:AA320"/>
    <mergeCell ref="AB319:AB320"/>
    <mergeCell ref="AC319:AC320"/>
    <mergeCell ref="AD319:AD320"/>
    <mergeCell ref="AE319:AE320"/>
    <mergeCell ref="AK319:AK320"/>
    <mergeCell ref="AR324:AR325"/>
    <mergeCell ref="A322:A323"/>
    <mergeCell ref="B322:B323"/>
    <mergeCell ref="C322:C323"/>
    <mergeCell ref="D322:D323"/>
    <mergeCell ref="E322:E323"/>
    <mergeCell ref="F322:F323"/>
    <mergeCell ref="AQ314:AQ315"/>
    <mergeCell ref="AR314:AR315"/>
    <mergeCell ref="A317:A318"/>
    <mergeCell ref="B317:B318"/>
    <mergeCell ref="C317:C318"/>
    <mergeCell ref="D317:D318"/>
    <mergeCell ref="E317:E318"/>
    <mergeCell ref="F317:F318"/>
    <mergeCell ref="G317:G318"/>
    <mergeCell ref="H317:H318"/>
    <mergeCell ref="I317:I318"/>
    <mergeCell ref="J317:J318"/>
    <mergeCell ref="K317:K318"/>
    <mergeCell ref="AA317:AA318"/>
    <mergeCell ref="AB317:AB318"/>
    <mergeCell ref="AC317:AC318"/>
    <mergeCell ref="AD317:AD318"/>
    <mergeCell ref="AE317:AE318"/>
    <mergeCell ref="AK317:AK318"/>
    <mergeCell ref="AQ317:AQ318"/>
    <mergeCell ref="AR317:AR318"/>
    <mergeCell ref="A314:A315"/>
    <mergeCell ref="B314:B315"/>
    <mergeCell ref="C314:C315"/>
    <mergeCell ref="D314:D315"/>
    <mergeCell ref="E314:E315"/>
    <mergeCell ref="F314:F315"/>
    <mergeCell ref="G314:G315"/>
    <mergeCell ref="H314:H315"/>
    <mergeCell ref="I314:I315"/>
    <mergeCell ref="J314:J315"/>
    <mergeCell ref="K314:K315"/>
    <mergeCell ref="AA314:AA315"/>
    <mergeCell ref="AB314:AB315"/>
    <mergeCell ref="AC314:AC315"/>
    <mergeCell ref="AD314:AD315"/>
    <mergeCell ref="AE314:AE315"/>
    <mergeCell ref="AK314:AK315"/>
    <mergeCell ref="AQ308:AQ309"/>
    <mergeCell ref="AR308:AR309"/>
    <mergeCell ref="A312:A313"/>
    <mergeCell ref="B312:B313"/>
    <mergeCell ref="C312:C313"/>
    <mergeCell ref="D312:D313"/>
    <mergeCell ref="E312:E313"/>
    <mergeCell ref="F312:F313"/>
    <mergeCell ref="G312:G313"/>
    <mergeCell ref="H312:H313"/>
    <mergeCell ref="I312:I313"/>
    <mergeCell ref="J312:J313"/>
    <mergeCell ref="K312:K313"/>
    <mergeCell ref="AA312:AA313"/>
    <mergeCell ref="AB312:AB313"/>
    <mergeCell ref="AC312:AC313"/>
    <mergeCell ref="AD312:AD313"/>
    <mergeCell ref="AE312:AE313"/>
    <mergeCell ref="AK312:AK313"/>
    <mergeCell ref="AQ312:AQ313"/>
    <mergeCell ref="AR312:AR313"/>
    <mergeCell ref="A308:A309"/>
    <mergeCell ref="B308:B309"/>
    <mergeCell ref="C308:C309"/>
    <mergeCell ref="D308:D309"/>
    <mergeCell ref="E308:E309"/>
    <mergeCell ref="F308:F309"/>
    <mergeCell ref="G308:G309"/>
    <mergeCell ref="H308:H309"/>
    <mergeCell ref="I308:I309"/>
    <mergeCell ref="J308:J309"/>
    <mergeCell ref="K308:K309"/>
    <mergeCell ref="AA308:AA309"/>
    <mergeCell ref="AB308:AB309"/>
    <mergeCell ref="AC308:AC309"/>
    <mergeCell ref="AD308:AD309"/>
    <mergeCell ref="AE308:AE309"/>
    <mergeCell ref="AK308:AK309"/>
    <mergeCell ref="AQ302:AQ303"/>
    <mergeCell ref="AR302:AR303"/>
    <mergeCell ref="A304:A305"/>
    <mergeCell ref="B304:B305"/>
    <mergeCell ref="C304:C305"/>
    <mergeCell ref="D304:D305"/>
    <mergeCell ref="E304:E305"/>
    <mergeCell ref="F304:F305"/>
    <mergeCell ref="G304:G305"/>
    <mergeCell ref="H304:H305"/>
    <mergeCell ref="I304:I305"/>
    <mergeCell ref="J304:J305"/>
    <mergeCell ref="K304:K305"/>
    <mergeCell ref="AA304:AA305"/>
    <mergeCell ref="AB304:AB305"/>
    <mergeCell ref="AC304:AC305"/>
    <mergeCell ref="AD304:AD305"/>
    <mergeCell ref="AE304:AE305"/>
    <mergeCell ref="AK304:AK305"/>
    <mergeCell ref="AQ304:AQ305"/>
    <mergeCell ref="AR304:AR305"/>
    <mergeCell ref="A302:A303"/>
    <mergeCell ref="B302:B303"/>
    <mergeCell ref="C302:C303"/>
    <mergeCell ref="D302:D303"/>
    <mergeCell ref="E302:E303"/>
    <mergeCell ref="F302:F303"/>
    <mergeCell ref="G302:G303"/>
    <mergeCell ref="H302:H303"/>
    <mergeCell ref="I302:I303"/>
    <mergeCell ref="J302:J303"/>
    <mergeCell ref="K302:K303"/>
    <mergeCell ref="AA302:AA303"/>
    <mergeCell ref="AB302:AB303"/>
    <mergeCell ref="AC302:AC303"/>
    <mergeCell ref="AD302:AD303"/>
    <mergeCell ref="AE302:AE303"/>
    <mergeCell ref="AK302:AK303"/>
    <mergeCell ref="AQ298:AQ299"/>
    <mergeCell ref="AR298:AR299"/>
    <mergeCell ref="A300:A301"/>
    <mergeCell ref="B300:B301"/>
    <mergeCell ref="C300:C301"/>
    <mergeCell ref="D300:D301"/>
    <mergeCell ref="E300:E301"/>
    <mergeCell ref="F300:F301"/>
    <mergeCell ref="G300:G301"/>
    <mergeCell ref="H300:H301"/>
    <mergeCell ref="I300:I301"/>
    <mergeCell ref="J300:J301"/>
    <mergeCell ref="K300:K301"/>
    <mergeCell ref="AA300:AA301"/>
    <mergeCell ref="AB300:AB301"/>
    <mergeCell ref="AC300:AC301"/>
    <mergeCell ref="AD300:AD301"/>
    <mergeCell ref="AE300:AE301"/>
    <mergeCell ref="AK300:AK301"/>
    <mergeCell ref="AQ300:AQ301"/>
    <mergeCell ref="AR300:AR301"/>
    <mergeCell ref="A298:A299"/>
    <mergeCell ref="B298:B299"/>
    <mergeCell ref="C298:C299"/>
    <mergeCell ref="D298:D299"/>
    <mergeCell ref="E298:E299"/>
    <mergeCell ref="F298:F299"/>
    <mergeCell ref="G298:G299"/>
    <mergeCell ref="H298:H299"/>
    <mergeCell ref="I298:I299"/>
    <mergeCell ref="J298:J299"/>
    <mergeCell ref="K298:K299"/>
    <mergeCell ref="AA298:AA299"/>
    <mergeCell ref="AB298:AB299"/>
    <mergeCell ref="AC298:AC299"/>
    <mergeCell ref="AD298:AD299"/>
    <mergeCell ref="AE298:AE299"/>
    <mergeCell ref="AK298:AK299"/>
    <mergeCell ref="AQ294:AQ295"/>
    <mergeCell ref="AR294:AR295"/>
    <mergeCell ref="A296:A297"/>
    <mergeCell ref="B296:B297"/>
    <mergeCell ref="C296:C297"/>
    <mergeCell ref="D296:D297"/>
    <mergeCell ref="E296:E297"/>
    <mergeCell ref="F296:F297"/>
    <mergeCell ref="G296:G297"/>
    <mergeCell ref="H296:H297"/>
    <mergeCell ref="I296:I297"/>
    <mergeCell ref="J296:J297"/>
    <mergeCell ref="K296:K297"/>
    <mergeCell ref="AA296:AA297"/>
    <mergeCell ref="AB296:AB297"/>
    <mergeCell ref="AC296:AC297"/>
    <mergeCell ref="AD296:AD297"/>
    <mergeCell ref="AE296:AE297"/>
    <mergeCell ref="AK296:AK297"/>
    <mergeCell ref="AQ296:AQ297"/>
    <mergeCell ref="AR296:AR297"/>
    <mergeCell ref="A294:A295"/>
    <mergeCell ref="B294:B295"/>
    <mergeCell ref="C294:C295"/>
    <mergeCell ref="D294:D295"/>
    <mergeCell ref="E294:E295"/>
    <mergeCell ref="F294:F295"/>
    <mergeCell ref="G294:G295"/>
    <mergeCell ref="H294:H295"/>
    <mergeCell ref="I294:I295"/>
    <mergeCell ref="J294:J295"/>
    <mergeCell ref="K294:K295"/>
    <mergeCell ref="AA294:AA295"/>
    <mergeCell ref="AB294:AB295"/>
    <mergeCell ref="AC294:AC295"/>
    <mergeCell ref="AD294:AD295"/>
    <mergeCell ref="AE294:AE295"/>
    <mergeCell ref="AK294:AK295"/>
    <mergeCell ref="AQ289:AQ290"/>
    <mergeCell ref="AR289:AR290"/>
    <mergeCell ref="A291:A293"/>
    <mergeCell ref="B291:B293"/>
    <mergeCell ref="C291:C293"/>
    <mergeCell ref="D291:D293"/>
    <mergeCell ref="E291:E293"/>
    <mergeCell ref="F291:F293"/>
    <mergeCell ref="G291:G293"/>
    <mergeCell ref="H291:H293"/>
    <mergeCell ref="I291:I293"/>
    <mergeCell ref="J291:J293"/>
    <mergeCell ref="K291:K293"/>
    <mergeCell ref="AA291:AA293"/>
    <mergeCell ref="AB291:AB293"/>
    <mergeCell ref="AC291:AC293"/>
    <mergeCell ref="AD291:AD293"/>
    <mergeCell ref="AE291:AE293"/>
    <mergeCell ref="AK291:AK293"/>
    <mergeCell ref="AQ291:AQ293"/>
    <mergeCell ref="AR291:AR293"/>
    <mergeCell ref="A289:A290"/>
    <mergeCell ref="B289:B290"/>
    <mergeCell ref="C289:C290"/>
    <mergeCell ref="D289:D290"/>
    <mergeCell ref="E289:E290"/>
    <mergeCell ref="F289:F290"/>
    <mergeCell ref="G289:G290"/>
    <mergeCell ref="H289:H290"/>
    <mergeCell ref="I289:I290"/>
    <mergeCell ref="J289:J290"/>
    <mergeCell ref="K289:K290"/>
    <mergeCell ref="AA289:AA290"/>
    <mergeCell ref="AB289:AB290"/>
    <mergeCell ref="AC289:AC290"/>
    <mergeCell ref="AD289:AD290"/>
    <mergeCell ref="AE289:AE290"/>
    <mergeCell ref="AK289:AK290"/>
    <mergeCell ref="AQ283:AQ285"/>
    <mergeCell ref="AR283:AR285"/>
    <mergeCell ref="A286:A288"/>
    <mergeCell ref="B286:B288"/>
    <mergeCell ref="C286:C288"/>
    <mergeCell ref="D286:D288"/>
    <mergeCell ref="E286:E288"/>
    <mergeCell ref="F286:F288"/>
    <mergeCell ref="G286:G288"/>
    <mergeCell ref="H286:H288"/>
    <mergeCell ref="I286:I288"/>
    <mergeCell ref="J286:J288"/>
    <mergeCell ref="K286:K288"/>
    <mergeCell ref="AA286:AA288"/>
    <mergeCell ref="AB286:AB288"/>
    <mergeCell ref="AC286:AC288"/>
    <mergeCell ref="AD286:AD288"/>
    <mergeCell ref="AE286:AE288"/>
    <mergeCell ref="AK286:AK288"/>
    <mergeCell ref="AQ286:AQ288"/>
    <mergeCell ref="AR286:AR288"/>
    <mergeCell ref="A283:A285"/>
    <mergeCell ref="B283:B285"/>
    <mergeCell ref="C283:C285"/>
    <mergeCell ref="D283:D285"/>
    <mergeCell ref="E283:E285"/>
    <mergeCell ref="F283:F285"/>
    <mergeCell ref="G283:G285"/>
    <mergeCell ref="H283:H285"/>
    <mergeCell ref="I283:I285"/>
    <mergeCell ref="J283:J285"/>
    <mergeCell ref="K283:K285"/>
    <mergeCell ref="AA283:AA285"/>
    <mergeCell ref="AB283:AB285"/>
    <mergeCell ref="AC283:AC285"/>
    <mergeCell ref="AD283:AD285"/>
    <mergeCell ref="AE283:AE285"/>
    <mergeCell ref="AK283:AK285"/>
    <mergeCell ref="AQ277:AQ278"/>
    <mergeCell ref="AR277:AR278"/>
    <mergeCell ref="A279:A281"/>
    <mergeCell ref="B279:B281"/>
    <mergeCell ref="C279:C281"/>
    <mergeCell ref="D279:D281"/>
    <mergeCell ref="E279:E281"/>
    <mergeCell ref="F279:F281"/>
    <mergeCell ref="G279:G281"/>
    <mergeCell ref="H279:H281"/>
    <mergeCell ref="I279:I281"/>
    <mergeCell ref="J279:J281"/>
    <mergeCell ref="K279:K281"/>
    <mergeCell ref="AA279:AA281"/>
    <mergeCell ref="AB279:AB281"/>
    <mergeCell ref="AC279:AC281"/>
    <mergeCell ref="AD279:AD281"/>
    <mergeCell ref="AE279:AE281"/>
    <mergeCell ref="AK279:AK281"/>
    <mergeCell ref="AQ279:AQ281"/>
    <mergeCell ref="AR279:AR281"/>
    <mergeCell ref="A277:A278"/>
    <mergeCell ref="B277:B278"/>
    <mergeCell ref="C277:C278"/>
    <mergeCell ref="D277:D278"/>
    <mergeCell ref="E277:E278"/>
    <mergeCell ref="F277:F278"/>
    <mergeCell ref="G277:G278"/>
    <mergeCell ref="H277:H278"/>
    <mergeCell ref="I277:I278"/>
    <mergeCell ref="J277:J278"/>
    <mergeCell ref="K277:K278"/>
    <mergeCell ref="AA277:AA278"/>
    <mergeCell ref="AB277:AB278"/>
    <mergeCell ref="AC277:AC278"/>
    <mergeCell ref="AD277:AD278"/>
    <mergeCell ref="AE277:AE278"/>
    <mergeCell ref="AK277:AK278"/>
    <mergeCell ref="AQ270:AQ271"/>
    <mergeCell ref="AR270:AR271"/>
    <mergeCell ref="A274:A275"/>
    <mergeCell ref="B274:B275"/>
    <mergeCell ref="C274:C275"/>
    <mergeCell ref="D274:D275"/>
    <mergeCell ref="E274:E275"/>
    <mergeCell ref="F274:F275"/>
    <mergeCell ref="G274:G275"/>
    <mergeCell ref="H274:H275"/>
    <mergeCell ref="I274:I275"/>
    <mergeCell ref="J274:J275"/>
    <mergeCell ref="K274:K275"/>
    <mergeCell ref="AA274:AA275"/>
    <mergeCell ref="AB274:AB275"/>
    <mergeCell ref="AC274:AC275"/>
    <mergeCell ref="AD274:AD275"/>
    <mergeCell ref="AE274:AE275"/>
    <mergeCell ref="AK274:AK275"/>
    <mergeCell ref="AQ274:AQ275"/>
    <mergeCell ref="AR274:AR275"/>
    <mergeCell ref="A270:A271"/>
    <mergeCell ref="B270:B271"/>
    <mergeCell ref="C270:C271"/>
    <mergeCell ref="D270:D271"/>
    <mergeCell ref="E270:E271"/>
    <mergeCell ref="F270:F271"/>
    <mergeCell ref="G270:G271"/>
    <mergeCell ref="H270:H271"/>
    <mergeCell ref="I270:I271"/>
    <mergeCell ref="J270:J271"/>
    <mergeCell ref="K270:K271"/>
    <mergeCell ref="AA270:AA271"/>
    <mergeCell ref="AB270:AB271"/>
    <mergeCell ref="AC270:AC271"/>
    <mergeCell ref="AD270:AD271"/>
    <mergeCell ref="AE270:AE271"/>
    <mergeCell ref="AK270:AK271"/>
    <mergeCell ref="AQ266:AQ267"/>
    <mergeCell ref="AR266:AR267"/>
    <mergeCell ref="A268:A269"/>
    <mergeCell ref="B268:B269"/>
    <mergeCell ref="C268:C269"/>
    <mergeCell ref="D268:D269"/>
    <mergeCell ref="E268:E269"/>
    <mergeCell ref="F268:F269"/>
    <mergeCell ref="G268:G269"/>
    <mergeCell ref="H268:H269"/>
    <mergeCell ref="I268:I269"/>
    <mergeCell ref="J268:J269"/>
    <mergeCell ref="K268:K269"/>
    <mergeCell ref="AA268:AA269"/>
    <mergeCell ref="AB268:AB269"/>
    <mergeCell ref="AC268:AC269"/>
    <mergeCell ref="AD268:AD269"/>
    <mergeCell ref="AE268:AE269"/>
    <mergeCell ref="AK268:AK269"/>
    <mergeCell ref="AQ268:AQ269"/>
    <mergeCell ref="AR268:AR269"/>
    <mergeCell ref="A266:A267"/>
    <mergeCell ref="B266:B267"/>
    <mergeCell ref="C266:C267"/>
    <mergeCell ref="D266:D267"/>
    <mergeCell ref="E266:E267"/>
    <mergeCell ref="F266:F267"/>
    <mergeCell ref="G266:G267"/>
    <mergeCell ref="H266:H267"/>
    <mergeCell ref="I266:I267"/>
    <mergeCell ref="J266:J267"/>
    <mergeCell ref="K266:K267"/>
    <mergeCell ref="AA266:AA267"/>
    <mergeCell ref="AB266:AB267"/>
    <mergeCell ref="AC266:AC267"/>
    <mergeCell ref="AD266:AD267"/>
    <mergeCell ref="AE266:AE267"/>
    <mergeCell ref="AK266:AK267"/>
    <mergeCell ref="AQ262:AQ263"/>
    <mergeCell ref="AR262:AR263"/>
    <mergeCell ref="A264:A265"/>
    <mergeCell ref="B264:B265"/>
    <mergeCell ref="C264:C265"/>
    <mergeCell ref="D264:D265"/>
    <mergeCell ref="E264:E265"/>
    <mergeCell ref="F264:F265"/>
    <mergeCell ref="G264:G265"/>
    <mergeCell ref="H264:H265"/>
    <mergeCell ref="I264:I265"/>
    <mergeCell ref="J264:J265"/>
    <mergeCell ref="K264:K265"/>
    <mergeCell ref="AA264:AA265"/>
    <mergeCell ref="AB264:AB265"/>
    <mergeCell ref="AC264:AC265"/>
    <mergeCell ref="AD264:AD265"/>
    <mergeCell ref="AE264:AE265"/>
    <mergeCell ref="AK264:AK265"/>
    <mergeCell ref="AQ264:AQ265"/>
    <mergeCell ref="AR264:AR265"/>
    <mergeCell ref="A262:A263"/>
    <mergeCell ref="B262:B263"/>
    <mergeCell ref="C262:C263"/>
    <mergeCell ref="D262:D263"/>
    <mergeCell ref="E262:E263"/>
    <mergeCell ref="F262:F263"/>
    <mergeCell ref="G262:G263"/>
    <mergeCell ref="H262:H263"/>
    <mergeCell ref="I262:I263"/>
    <mergeCell ref="J262:J263"/>
    <mergeCell ref="K262:K263"/>
    <mergeCell ref="AA262:AA263"/>
    <mergeCell ref="AB262:AB263"/>
    <mergeCell ref="AC262:AC263"/>
    <mergeCell ref="AD262:AD263"/>
    <mergeCell ref="AE262:AE263"/>
    <mergeCell ref="AK262:AK263"/>
    <mergeCell ref="AQ257:AQ258"/>
    <mergeCell ref="AR257:AR258"/>
    <mergeCell ref="A260:A261"/>
    <mergeCell ref="B260:B261"/>
    <mergeCell ref="C260:C261"/>
    <mergeCell ref="D260:D261"/>
    <mergeCell ref="E260:E261"/>
    <mergeCell ref="F260:F261"/>
    <mergeCell ref="G260:G261"/>
    <mergeCell ref="H260:H261"/>
    <mergeCell ref="I260:I261"/>
    <mergeCell ref="J260:J261"/>
    <mergeCell ref="K260:K261"/>
    <mergeCell ref="AA260:AA261"/>
    <mergeCell ref="AB260:AB261"/>
    <mergeCell ref="AC260:AC261"/>
    <mergeCell ref="AD260:AD261"/>
    <mergeCell ref="AE260:AE261"/>
    <mergeCell ref="AK260:AK261"/>
    <mergeCell ref="AQ260:AQ261"/>
    <mergeCell ref="AR260:AR261"/>
    <mergeCell ref="A257:A258"/>
    <mergeCell ref="B257:B258"/>
    <mergeCell ref="C257:C258"/>
    <mergeCell ref="D257:D258"/>
    <mergeCell ref="E257:E258"/>
    <mergeCell ref="F257:F258"/>
    <mergeCell ref="G257:G258"/>
    <mergeCell ref="H257:H258"/>
    <mergeCell ref="I257:I258"/>
    <mergeCell ref="J257:J258"/>
    <mergeCell ref="K257:K258"/>
    <mergeCell ref="AA257:AA258"/>
    <mergeCell ref="AB257:AB258"/>
    <mergeCell ref="AC257:AC258"/>
    <mergeCell ref="AD257:AD258"/>
    <mergeCell ref="AE257:AE258"/>
    <mergeCell ref="AK257:AK258"/>
    <mergeCell ref="AQ254:AQ255"/>
    <mergeCell ref="AR254:AR255"/>
    <mergeCell ref="A254:A255"/>
    <mergeCell ref="B254:B255"/>
    <mergeCell ref="C254:C255"/>
    <mergeCell ref="D254:D255"/>
    <mergeCell ref="E254:E255"/>
    <mergeCell ref="F254:F255"/>
    <mergeCell ref="G254:G255"/>
    <mergeCell ref="H254:H255"/>
    <mergeCell ref="I254:I255"/>
    <mergeCell ref="J254:J255"/>
    <mergeCell ref="K254:K255"/>
    <mergeCell ref="AA254:AA255"/>
    <mergeCell ref="AB254:AB255"/>
    <mergeCell ref="AC254:AC255"/>
    <mergeCell ref="AD254:AD255"/>
    <mergeCell ref="AE254:AE255"/>
    <mergeCell ref="AK254:AK255"/>
    <mergeCell ref="AQ243:AQ245"/>
    <mergeCell ref="AR243:AR245"/>
    <mergeCell ref="A248:A250"/>
    <mergeCell ref="B248:B250"/>
    <mergeCell ref="C248:C250"/>
    <mergeCell ref="D248:D250"/>
    <mergeCell ref="E248:E250"/>
    <mergeCell ref="F248:F250"/>
    <mergeCell ref="G248:G250"/>
    <mergeCell ref="H248:H250"/>
    <mergeCell ref="I248:I250"/>
    <mergeCell ref="J248:J250"/>
    <mergeCell ref="K248:K250"/>
    <mergeCell ref="AA248:AA250"/>
    <mergeCell ref="AB248:AB250"/>
    <mergeCell ref="AC248:AC250"/>
    <mergeCell ref="AD248:AD250"/>
    <mergeCell ref="AE248:AE250"/>
    <mergeCell ref="AK248:AK250"/>
    <mergeCell ref="AQ248:AQ250"/>
    <mergeCell ref="AR248:AR250"/>
    <mergeCell ref="A243:A245"/>
    <mergeCell ref="B243:B245"/>
    <mergeCell ref="C243:C245"/>
    <mergeCell ref="D243:D245"/>
    <mergeCell ref="E243:E245"/>
    <mergeCell ref="F243:F245"/>
    <mergeCell ref="G243:G245"/>
    <mergeCell ref="H243:H245"/>
    <mergeCell ref="I243:I245"/>
    <mergeCell ref="J243:J245"/>
    <mergeCell ref="K243:K245"/>
    <mergeCell ref="AA243:AA245"/>
    <mergeCell ref="AB243:AB245"/>
    <mergeCell ref="AC243:AC245"/>
    <mergeCell ref="AD243:AD245"/>
    <mergeCell ref="AE243:AE245"/>
    <mergeCell ref="AK243:AK245"/>
    <mergeCell ref="AQ236:AQ237"/>
    <mergeCell ref="AR236:AR237"/>
    <mergeCell ref="A240:A241"/>
    <mergeCell ref="B240:B241"/>
    <mergeCell ref="C240:C241"/>
    <mergeCell ref="D240:D241"/>
    <mergeCell ref="E240:E241"/>
    <mergeCell ref="F240:F241"/>
    <mergeCell ref="G240:G241"/>
    <mergeCell ref="H240:H241"/>
    <mergeCell ref="I240:I241"/>
    <mergeCell ref="J240:J241"/>
    <mergeCell ref="K240:K241"/>
    <mergeCell ref="AA240:AA241"/>
    <mergeCell ref="AB240:AB241"/>
    <mergeCell ref="AC240:AC241"/>
    <mergeCell ref="AD240:AD241"/>
    <mergeCell ref="AE240:AE241"/>
    <mergeCell ref="AK240:AK241"/>
    <mergeCell ref="AQ240:AQ241"/>
    <mergeCell ref="AR240:AR241"/>
    <mergeCell ref="A236:A237"/>
    <mergeCell ref="B236:B237"/>
    <mergeCell ref="C236:C237"/>
    <mergeCell ref="D236:D237"/>
    <mergeCell ref="E236:E237"/>
    <mergeCell ref="F236:F237"/>
    <mergeCell ref="G236:G237"/>
    <mergeCell ref="H236:H237"/>
    <mergeCell ref="I236:I237"/>
    <mergeCell ref="J236:J237"/>
    <mergeCell ref="K236:K237"/>
    <mergeCell ref="AA236:AA237"/>
    <mergeCell ref="AB236:AB237"/>
    <mergeCell ref="AC236:AC237"/>
    <mergeCell ref="AD236:AD237"/>
    <mergeCell ref="AE236:AE237"/>
    <mergeCell ref="AK236:AK237"/>
    <mergeCell ref="AQ229:AQ230"/>
    <mergeCell ref="AR229:AR230"/>
    <mergeCell ref="A233:A234"/>
    <mergeCell ref="B233:B234"/>
    <mergeCell ref="C233:C234"/>
    <mergeCell ref="D233:D234"/>
    <mergeCell ref="E233:E234"/>
    <mergeCell ref="F233:F234"/>
    <mergeCell ref="G233:G234"/>
    <mergeCell ref="H233:H234"/>
    <mergeCell ref="I233:I234"/>
    <mergeCell ref="J233:J234"/>
    <mergeCell ref="K233:K234"/>
    <mergeCell ref="AA233:AA234"/>
    <mergeCell ref="AB233:AB234"/>
    <mergeCell ref="AC233:AC234"/>
    <mergeCell ref="AD233:AD234"/>
    <mergeCell ref="AE233:AE234"/>
    <mergeCell ref="AK233:AK234"/>
    <mergeCell ref="AQ233:AQ234"/>
    <mergeCell ref="AR233:AR234"/>
    <mergeCell ref="A229:A230"/>
    <mergeCell ref="B229:B230"/>
    <mergeCell ref="C229:C230"/>
    <mergeCell ref="D229:D230"/>
    <mergeCell ref="E229:E230"/>
    <mergeCell ref="F229:F230"/>
    <mergeCell ref="G229:G230"/>
    <mergeCell ref="H229:H230"/>
    <mergeCell ref="I229:I230"/>
    <mergeCell ref="J229:J230"/>
    <mergeCell ref="K229:K230"/>
    <mergeCell ref="AA229:AA230"/>
    <mergeCell ref="AB229:AB230"/>
    <mergeCell ref="AC229:AC230"/>
    <mergeCell ref="AD229:AD230"/>
    <mergeCell ref="AE229:AE230"/>
    <mergeCell ref="AK229:AK230"/>
    <mergeCell ref="AQ222:AQ224"/>
    <mergeCell ref="AR222:AR224"/>
    <mergeCell ref="A226:A227"/>
    <mergeCell ref="B226:B227"/>
    <mergeCell ref="C226:C227"/>
    <mergeCell ref="D226:D227"/>
    <mergeCell ref="E226:E227"/>
    <mergeCell ref="F226:F227"/>
    <mergeCell ref="G226:G227"/>
    <mergeCell ref="H226:H227"/>
    <mergeCell ref="I226:I227"/>
    <mergeCell ref="J226:J227"/>
    <mergeCell ref="K226:K227"/>
    <mergeCell ref="AA226:AA227"/>
    <mergeCell ref="AB226:AB227"/>
    <mergeCell ref="AC226:AC227"/>
    <mergeCell ref="AD226:AD227"/>
    <mergeCell ref="AE226:AE227"/>
    <mergeCell ref="AK226:AK227"/>
    <mergeCell ref="AQ226:AQ227"/>
    <mergeCell ref="AR226:AR227"/>
    <mergeCell ref="A222:A224"/>
    <mergeCell ref="B222:B224"/>
    <mergeCell ref="C222:C224"/>
    <mergeCell ref="D222:D224"/>
    <mergeCell ref="E222:E224"/>
    <mergeCell ref="F222:F224"/>
    <mergeCell ref="G222:G224"/>
    <mergeCell ref="H222:H224"/>
    <mergeCell ref="I222:I224"/>
    <mergeCell ref="J222:J224"/>
    <mergeCell ref="K222:K224"/>
    <mergeCell ref="AA222:AA224"/>
    <mergeCell ref="AB222:AB224"/>
    <mergeCell ref="AC222:AC224"/>
    <mergeCell ref="AD222:AD224"/>
    <mergeCell ref="AE222:AE224"/>
    <mergeCell ref="AK222:AK224"/>
    <mergeCell ref="AQ218:AQ219"/>
    <mergeCell ref="AR218:AR219"/>
    <mergeCell ref="A220:A221"/>
    <mergeCell ref="B220:B221"/>
    <mergeCell ref="C220:C221"/>
    <mergeCell ref="D220:D221"/>
    <mergeCell ref="E220:E221"/>
    <mergeCell ref="F220:F221"/>
    <mergeCell ref="G220:G221"/>
    <mergeCell ref="H220:H221"/>
    <mergeCell ref="I220:I221"/>
    <mergeCell ref="J220:J221"/>
    <mergeCell ref="K220:K221"/>
    <mergeCell ref="AA220:AA221"/>
    <mergeCell ref="AB220:AB221"/>
    <mergeCell ref="AC220:AC221"/>
    <mergeCell ref="AD220:AD221"/>
    <mergeCell ref="AE220:AE221"/>
    <mergeCell ref="AK220:AK221"/>
    <mergeCell ref="AQ220:AQ221"/>
    <mergeCell ref="AR220:AR221"/>
    <mergeCell ref="A218:A219"/>
    <mergeCell ref="B218:B219"/>
    <mergeCell ref="C218:C219"/>
    <mergeCell ref="D218:D219"/>
    <mergeCell ref="E218:E219"/>
    <mergeCell ref="F218:F219"/>
    <mergeCell ref="G218:G219"/>
    <mergeCell ref="H218:H219"/>
    <mergeCell ref="I218:I219"/>
    <mergeCell ref="J218:J219"/>
    <mergeCell ref="K218:K219"/>
    <mergeCell ref="AA218:AA219"/>
    <mergeCell ref="AB218:AB219"/>
    <mergeCell ref="AC218:AC219"/>
    <mergeCell ref="AD218:AD219"/>
    <mergeCell ref="AE218:AE219"/>
    <mergeCell ref="AK218:AK219"/>
    <mergeCell ref="AQ211:AQ212"/>
    <mergeCell ref="AR211:AR212"/>
    <mergeCell ref="A213:A214"/>
    <mergeCell ref="B213:B214"/>
    <mergeCell ref="C213:C214"/>
    <mergeCell ref="D213:D214"/>
    <mergeCell ref="E213:E214"/>
    <mergeCell ref="F213:F214"/>
    <mergeCell ref="G213:G214"/>
    <mergeCell ref="H213:H214"/>
    <mergeCell ref="I213:I214"/>
    <mergeCell ref="J213:J214"/>
    <mergeCell ref="K213:K214"/>
    <mergeCell ref="AA213:AA214"/>
    <mergeCell ref="AB213:AB214"/>
    <mergeCell ref="AC213:AC214"/>
    <mergeCell ref="AD213:AD214"/>
    <mergeCell ref="AE213:AE214"/>
    <mergeCell ref="AK213:AK214"/>
    <mergeCell ref="AQ213:AQ214"/>
    <mergeCell ref="A211:A212"/>
    <mergeCell ref="B211:B212"/>
    <mergeCell ref="C211:C212"/>
    <mergeCell ref="D211:D212"/>
    <mergeCell ref="E211:E212"/>
    <mergeCell ref="F211:F212"/>
    <mergeCell ref="G211:G212"/>
    <mergeCell ref="H211:H212"/>
    <mergeCell ref="I211:I212"/>
    <mergeCell ref="J211:J212"/>
    <mergeCell ref="K211:K212"/>
    <mergeCell ref="AA211:AA212"/>
    <mergeCell ref="AB211:AB212"/>
    <mergeCell ref="AC211:AC212"/>
    <mergeCell ref="AD211:AD212"/>
    <mergeCell ref="AE211:AE212"/>
    <mergeCell ref="AK211:AK212"/>
    <mergeCell ref="E209:E210"/>
    <mergeCell ref="F209:F210"/>
    <mergeCell ref="G209:G210"/>
    <mergeCell ref="H209:H210"/>
    <mergeCell ref="I209:I210"/>
    <mergeCell ref="J209:J210"/>
    <mergeCell ref="K209:K210"/>
    <mergeCell ref="AA209:AA210"/>
    <mergeCell ref="AB209:AB210"/>
    <mergeCell ref="AC209:AC210"/>
    <mergeCell ref="AD209:AD210"/>
    <mergeCell ref="AE209:AE210"/>
    <mergeCell ref="AK209:AK210"/>
    <mergeCell ref="AQ209:AQ210"/>
    <mergeCell ref="AR209:AR210"/>
    <mergeCell ref="A206:A207"/>
    <mergeCell ref="B206:B207"/>
    <mergeCell ref="C206:C207"/>
    <mergeCell ref="D206:D207"/>
    <mergeCell ref="E206:E207"/>
    <mergeCell ref="F206:F207"/>
    <mergeCell ref="G206:G207"/>
    <mergeCell ref="H206:H207"/>
    <mergeCell ref="I206:I207"/>
    <mergeCell ref="J206:J207"/>
    <mergeCell ref="K206:K207"/>
    <mergeCell ref="A1:A2"/>
    <mergeCell ref="B1:B2"/>
    <mergeCell ref="I1:M1"/>
    <mergeCell ref="AQ1:AQ2"/>
    <mergeCell ref="N1:U1"/>
    <mergeCell ref="V1:Z1"/>
    <mergeCell ref="C1:H1"/>
    <mergeCell ref="AR1:AR2"/>
    <mergeCell ref="AA1:AE1"/>
    <mergeCell ref="AF1:AP1"/>
    <mergeCell ref="F438:F439"/>
    <mergeCell ref="G438:G439"/>
    <mergeCell ref="H438:H439"/>
    <mergeCell ref="I438:I439"/>
    <mergeCell ref="J438:J439"/>
    <mergeCell ref="AE7:AE8"/>
    <mergeCell ref="AK7:AK8"/>
    <mergeCell ref="AQ7:AQ8"/>
    <mergeCell ref="AR7:AR8"/>
    <mergeCell ref="F5:F6"/>
    <mergeCell ref="G5:G6"/>
    <mergeCell ref="H5:H6"/>
    <mergeCell ref="I5:I6"/>
    <mergeCell ref="AR438:AR439"/>
    <mergeCell ref="K438:K439"/>
    <mergeCell ref="AA438:AA439"/>
    <mergeCell ref="AQ206:AQ207"/>
    <mergeCell ref="AR206:AR207"/>
    <mergeCell ref="A209:A210"/>
    <mergeCell ref="B209:B210"/>
    <mergeCell ref="C209:C210"/>
    <mergeCell ref="D209:D210"/>
    <mergeCell ref="AB438:AB439"/>
    <mergeCell ref="AE438:AE439"/>
    <mergeCell ref="AQ438:AQ439"/>
    <mergeCell ref="AC438:AC439"/>
    <mergeCell ref="AD438:AD439"/>
    <mergeCell ref="AK438:AK439"/>
    <mergeCell ref="AB440:AB442"/>
    <mergeCell ref="AE440:AE442"/>
    <mergeCell ref="AQ440:AQ442"/>
    <mergeCell ref="F440:F442"/>
    <mergeCell ref="G440:G442"/>
    <mergeCell ref="H440:H442"/>
    <mergeCell ref="I440:I442"/>
    <mergeCell ref="J440:J442"/>
    <mergeCell ref="A440:A442"/>
    <mergeCell ref="B440:B442"/>
    <mergeCell ref="C440:C442"/>
    <mergeCell ref="D440:D442"/>
    <mergeCell ref="E440:E442"/>
    <mergeCell ref="A438:A439"/>
    <mergeCell ref="B438:B439"/>
    <mergeCell ref="C438:C439"/>
    <mergeCell ref="D438:D439"/>
    <mergeCell ref="E438:E439"/>
    <mergeCell ref="AC440:AC442"/>
    <mergeCell ref="AD440:AD442"/>
    <mergeCell ref="AK440:AK442"/>
    <mergeCell ref="AE5:AE6"/>
    <mergeCell ref="AK5:AK6"/>
    <mergeCell ref="AQ5:AQ6"/>
    <mergeCell ref="AR5:AR6"/>
    <mergeCell ref="J5:J6"/>
    <mergeCell ref="K5:K6"/>
    <mergeCell ref="AA5:AA6"/>
    <mergeCell ref="AB5:AB6"/>
    <mergeCell ref="AC5:AC6"/>
    <mergeCell ref="A5:A6"/>
    <mergeCell ref="B5:B6"/>
    <mergeCell ref="C5:C6"/>
    <mergeCell ref="D5:D6"/>
    <mergeCell ref="E5:E6"/>
    <mergeCell ref="AR440:AR44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AA7:AA8"/>
    <mergeCell ref="AB7:AB8"/>
    <mergeCell ref="AC7:AC8"/>
    <mergeCell ref="AD7:AD8"/>
    <mergeCell ref="K440:K442"/>
    <mergeCell ref="AA440:AA442"/>
    <mergeCell ref="AE3:AE4"/>
    <mergeCell ref="AK3:AK4"/>
    <mergeCell ref="AQ3:AQ4"/>
    <mergeCell ref="AR3:AR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AA11:AA12"/>
    <mergeCell ref="K3:K4"/>
    <mergeCell ref="AA3:AA4"/>
    <mergeCell ref="AB3:AB4"/>
    <mergeCell ref="AC3:AC4"/>
    <mergeCell ref="AD3:AD4"/>
    <mergeCell ref="F3:F4"/>
    <mergeCell ref="G3:G4"/>
    <mergeCell ref="H3:H4"/>
    <mergeCell ref="I3:I4"/>
    <mergeCell ref="J3:J4"/>
    <mergeCell ref="A3:A4"/>
    <mergeCell ref="B3:B4"/>
    <mergeCell ref="C3:C4"/>
    <mergeCell ref="D3:D4"/>
    <mergeCell ref="E3:E4"/>
    <mergeCell ref="AD5:AD6"/>
    <mergeCell ref="A16:A17"/>
    <mergeCell ref="B16:B17"/>
    <mergeCell ref="C16:C17"/>
    <mergeCell ref="D16:D17"/>
    <mergeCell ref="E16:E17"/>
    <mergeCell ref="AD9:AD10"/>
    <mergeCell ref="AE9:AE10"/>
    <mergeCell ref="AK9:AK10"/>
    <mergeCell ref="AQ9:AQ10"/>
    <mergeCell ref="AR9:AR10"/>
    <mergeCell ref="AQ11:AQ12"/>
    <mergeCell ref="AR11:AR12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K10"/>
    <mergeCell ref="AA9:AA10"/>
    <mergeCell ref="AB9:AB10"/>
    <mergeCell ref="AC9:AC10"/>
    <mergeCell ref="AB11:AB12"/>
    <mergeCell ref="AC11:AC12"/>
    <mergeCell ref="AD11:AD12"/>
    <mergeCell ref="AE11:AE12"/>
    <mergeCell ref="AK11:AK12"/>
    <mergeCell ref="C14:C15"/>
    <mergeCell ref="D14:D15"/>
    <mergeCell ref="E14:E15"/>
    <mergeCell ref="F14:F15"/>
    <mergeCell ref="G14:G15"/>
    <mergeCell ref="H14:H15"/>
    <mergeCell ref="I14:I15"/>
    <mergeCell ref="J14:J15"/>
    <mergeCell ref="K14:K15"/>
    <mergeCell ref="AA14:AA15"/>
    <mergeCell ref="K16:K17"/>
    <mergeCell ref="AA16:AA17"/>
    <mergeCell ref="AB16:AB17"/>
    <mergeCell ref="AC16:AC17"/>
    <mergeCell ref="AD16:AD17"/>
    <mergeCell ref="F16:F17"/>
    <mergeCell ref="G16:G17"/>
    <mergeCell ref="H16:H17"/>
    <mergeCell ref="I16:I17"/>
    <mergeCell ref="J16:J17"/>
    <mergeCell ref="AD19:AD20"/>
    <mergeCell ref="AE19:AE20"/>
    <mergeCell ref="AK19:AK20"/>
    <mergeCell ref="AQ19:AQ20"/>
    <mergeCell ref="AR19:AR20"/>
    <mergeCell ref="AQ14:AQ15"/>
    <mergeCell ref="AR14:AR15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K19:K20"/>
    <mergeCell ref="AA19:AA20"/>
    <mergeCell ref="AB19:AB20"/>
    <mergeCell ref="AC19:AC20"/>
    <mergeCell ref="AB14:AB15"/>
    <mergeCell ref="AC14:AC15"/>
    <mergeCell ref="AD14:AD15"/>
    <mergeCell ref="AE14:AE15"/>
    <mergeCell ref="AK14:AK15"/>
    <mergeCell ref="AE16:AE17"/>
    <mergeCell ref="AK16:AK17"/>
    <mergeCell ref="AQ16:AQ17"/>
    <mergeCell ref="AR16:AR17"/>
    <mergeCell ref="A14:A15"/>
    <mergeCell ref="B14:B15"/>
    <mergeCell ref="AE22:AE23"/>
    <mergeCell ref="AK22:AK23"/>
    <mergeCell ref="AQ22:AQ23"/>
    <mergeCell ref="AR22:AR23"/>
    <mergeCell ref="A24:A26"/>
    <mergeCell ref="B24:B26"/>
    <mergeCell ref="C24:C26"/>
    <mergeCell ref="D24:D26"/>
    <mergeCell ref="E24:E26"/>
    <mergeCell ref="F24:F26"/>
    <mergeCell ref="G24:G26"/>
    <mergeCell ref="H24:H26"/>
    <mergeCell ref="I24:I26"/>
    <mergeCell ref="J24:J26"/>
    <mergeCell ref="K24:K26"/>
    <mergeCell ref="AA24:AA26"/>
    <mergeCell ref="K22:K23"/>
    <mergeCell ref="AA22:AA23"/>
    <mergeCell ref="AB22:AB23"/>
    <mergeCell ref="AC22:AC23"/>
    <mergeCell ref="AD22:AD23"/>
    <mergeCell ref="F22:F23"/>
    <mergeCell ref="G22:G23"/>
    <mergeCell ref="H22:H23"/>
    <mergeCell ref="I22:I23"/>
    <mergeCell ref="J22:J23"/>
    <mergeCell ref="A22:A23"/>
    <mergeCell ref="B22:B23"/>
    <mergeCell ref="C22:C23"/>
    <mergeCell ref="D22:D23"/>
    <mergeCell ref="E22:E23"/>
    <mergeCell ref="AE30:AE31"/>
    <mergeCell ref="AK30:AK31"/>
    <mergeCell ref="AQ30:AQ31"/>
    <mergeCell ref="AR30:AR31"/>
    <mergeCell ref="AQ24:AQ26"/>
    <mergeCell ref="AR24:AR26"/>
    <mergeCell ref="A30:A31"/>
    <mergeCell ref="B30:B31"/>
    <mergeCell ref="C30:C31"/>
    <mergeCell ref="D30:D31"/>
    <mergeCell ref="E30:E31"/>
    <mergeCell ref="F30:F31"/>
    <mergeCell ref="G30:G31"/>
    <mergeCell ref="H30:H31"/>
    <mergeCell ref="I30:I31"/>
    <mergeCell ref="J30:J31"/>
    <mergeCell ref="K30:K31"/>
    <mergeCell ref="AA30:AA31"/>
    <mergeCell ref="AB30:AB31"/>
    <mergeCell ref="AC30:AC31"/>
    <mergeCell ref="AB24:AB26"/>
    <mergeCell ref="AC24:AC26"/>
    <mergeCell ref="AD24:AD26"/>
    <mergeCell ref="AE24:AE26"/>
    <mergeCell ref="AK24:AK26"/>
    <mergeCell ref="AE28:AE29"/>
    <mergeCell ref="AK28:AK29"/>
    <mergeCell ref="AQ28:AQ29"/>
    <mergeCell ref="AR28:AR29"/>
    <mergeCell ref="G33:G35"/>
    <mergeCell ref="H33:H35"/>
    <mergeCell ref="I33:I35"/>
    <mergeCell ref="J33:J35"/>
    <mergeCell ref="K33:K35"/>
    <mergeCell ref="AA33:AA35"/>
    <mergeCell ref="K28:K29"/>
    <mergeCell ref="AA28:AA29"/>
    <mergeCell ref="AB28:AB29"/>
    <mergeCell ref="AC28:AC29"/>
    <mergeCell ref="AD28:AD29"/>
    <mergeCell ref="F28:F29"/>
    <mergeCell ref="G28:G29"/>
    <mergeCell ref="H28:H29"/>
    <mergeCell ref="I28:I29"/>
    <mergeCell ref="J28:J29"/>
    <mergeCell ref="A28:A29"/>
    <mergeCell ref="B28:B29"/>
    <mergeCell ref="C28:C29"/>
    <mergeCell ref="D28:D29"/>
    <mergeCell ref="E28:E29"/>
    <mergeCell ref="AD30:AD31"/>
    <mergeCell ref="AD36:AD37"/>
    <mergeCell ref="AE36:AE37"/>
    <mergeCell ref="AK36:AK37"/>
    <mergeCell ref="AQ36:AQ37"/>
    <mergeCell ref="AR36:AR37"/>
    <mergeCell ref="AQ33:AQ35"/>
    <mergeCell ref="AR33:AR35"/>
    <mergeCell ref="A36:A37"/>
    <mergeCell ref="B36:B37"/>
    <mergeCell ref="C36:C37"/>
    <mergeCell ref="D36:D37"/>
    <mergeCell ref="E36:E37"/>
    <mergeCell ref="F36:F37"/>
    <mergeCell ref="G36:G37"/>
    <mergeCell ref="H36:H37"/>
    <mergeCell ref="I36:I37"/>
    <mergeCell ref="J36:J37"/>
    <mergeCell ref="K36:K37"/>
    <mergeCell ref="AA36:AA37"/>
    <mergeCell ref="AB36:AB37"/>
    <mergeCell ref="AC36:AC37"/>
    <mergeCell ref="AB33:AB35"/>
    <mergeCell ref="AC33:AC35"/>
    <mergeCell ref="AD33:AD35"/>
    <mergeCell ref="AE33:AE35"/>
    <mergeCell ref="AK33:AK35"/>
    <mergeCell ref="A33:A35"/>
    <mergeCell ref="B33:B35"/>
    <mergeCell ref="C33:C35"/>
    <mergeCell ref="D33:D35"/>
    <mergeCell ref="E33:E35"/>
    <mergeCell ref="F33:F35"/>
    <mergeCell ref="AE45:AE46"/>
    <mergeCell ref="AK45:AK46"/>
    <mergeCell ref="AQ45:AQ46"/>
    <mergeCell ref="AR45:AR46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K43:K44"/>
    <mergeCell ref="AA43:AA44"/>
    <mergeCell ref="K45:K46"/>
    <mergeCell ref="AA45:AA46"/>
    <mergeCell ref="AB45:AB46"/>
    <mergeCell ref="AC45:AC46"/>
    <mergeCell ref="AD45:AD46"/>
    <mergeCell ref="F45:F46"/>
    <mergeCell ref="G45:G46"/>
    <mergeCell ref="H45:H46"/>
    <mergeCell ref="I45:I46"/>
    <mergeCell ref="J45:J46"/>
    <mergeCell ref="A45:A46"/>
    <mergeCell ref="B45:B46"/>
    <mergeCell ref="C45:C46"/>
    <mergeCell ref="D45:D46"/>
    <mergeCell ref="E45:E46"/>
    <mergeCell ref="AE41:AE42"/>
    <mergeCell ref="AK41:AK42"/>
    <mergeCell ref="AQ41:AQ42"/>
    <mergeCell ref="AR41:AR42"/>
    <mergeCell ref="AQ43:AQ44"/>
    <mergeCell ref="AR43:AR44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J41:J42"/>
    <mergeCell ref="K41:K42"/>
    <mergeCell ref="AA41:AA42"/>
    <mergeCell ref="AB41:AB42"/>
    <mergeCell ref="AC41:AC42"/>
    <mergeCell ref="AB43:AB44"/>
    <mergeCell ref="AC43:AC44"/>
    <mergeCell ref="AD43:AD44"/>
    <mergeCell ref="AE43:AE44"/>
    <mergeCell ref="AK43:AK44"/>
    <mergeCell ref="AE39:AE40"/>
    <mergeCell ref="AK39:AK40"/>
    <mergeCell ref="AQ39:AQ40"/>
    <mergeCell ref="AR39:AR40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K47:K48"/>
    <mergeCell ref="AA47:AA48"/>
    <mergeCell ref="K39:K40"/>
    <mergeCell ref="AA39:AA40"/>
    <mergeCell ref="AB39:AB40"/>
    <mergeCell ref="AC39:AC40"/>
    <mergeCell ref="AD39:AD40"/>
    <mergeCell ref="F39:F40"/>
    <mergeCell ref="G39:G40"/>
    <mergeCell ref="H39:H40"/>
    <mergeCell ref="I39:I40"/>
    <mergeCell ref="J39:J40"/>
    <mergeCell ref="A39:A40"/>
    <mergeCell ref="B39:B40"/>
    <mergeCell ref="C39:C40"/>
    <mergeCell ref="D39:D40"/>
    <mergeCell ref="E39:E40"/>
    <mergeCell ref="AD41:AD42"/>
    <mergeCell ref="AD49:AD50"/>
    <mergeCell ref="AE49:AE50"/>
    <mergeCell ref="AK49:AK50"/>
    <mergeCell ref="AQ49:AQ50"/>
    <mergeCell ref="AR49:AR50"/>
    <mergeCell ref="AQ47:AQ48"/>
    <mergeCell ref="AR47:AR48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J49:J50"/>
    <mergeCell ref="K49:K50"/>
    <mergeCell ref="AA49:AA50"/>
    <mergeCell ref="AB49:AB50"/>
    <mergeCell ref="AC49:AC50"/>
    <mergeCell ref="AB47:AB48"/>
    <mergeCell ref="AC47:AC48"/>
    <mergeCell ref="AD47:AD48"/>
    <mergeCell ref="AE47:AE48"/>
    <mergeCell ref="AK47:AK48"/>
    <mergeCell ref="AE51:AE52"/>
    <mergeCell ref="AK51:AK52"/>
    <mergeCell ref="AQ51:AQ52"/>
    <mergeCell ref="AR51:AR52"/>
    <mergeCell ref="A53:A55"/>
    <mergeCell ref="B53:B55"/>
    <mergeCell ref="C53:C55"/>
    <mergeCell ref="D53:D55"/>
    <mergeCell ref="E53:E55"/>
    <mergeCell ref="F53:F55"/>
    <mergeCell ref="G53:G55"/>
    <mergeCell ref="H53:H55"/>
    <mergeCell ref="I53:I55"/>
    <mergeCell ref="J53:J55"/>
    <mergeCell ref="K53:K55"/>
    <mergeCell ref="AA53:AA55"/>
    <mergeCell ref="K51:K52"/>
    <mergeCell ref="AA51:AA52"/>
    <mergeCell ref="AB51:AB52"/>
    <mergeCell ref="AC51:AC52"/>
    <mergeCell ref="AD51:AD52"/>
    <mergeCell ref="F51:F52"/>
    <mergeCell ref="G51:G52"/>
    <mergeCell ref="H51:H52"/>
    <mergeCell ref="I51:I52"/>
    <mergeCell ref="J51:J52"/>
    <mergeCell ref="A51:A52"/>
    <mergeCell ref="B51:B52"/>
    <mergeCell ref="C51:C52"/>
    <mergeCell ref="D51:D52"/>
    <mergeCell ref="E51:E52"/>
    <mergeCell ref="AD56:AD57"/>
    <mergeCell ref="AE56:AE57"/>
    <mergeCell ref="AK56:AK57"/>
    <mergeCell ref="AQ56:AQ57"/>
    <mergeCell ref="AR56:AR57"/>
    <mergeCell ref="AQ53:AQ55"/>
    <mergeCell ref="AR53:AR55"/>
    <mergeCell ref="A56:A57"/>
    <mergeCell ref="B56:B57"/>
    <mergeCell ref="C56:C57"/>
    <mergeCell ref="D56:D57"/>
    <mergeCell ref="E56:E57"/>
    <mergeCell ref="F56:F57"/>
    <mergeCell ref="G56:G57"/>
    <mergeCell ref="H56:H57"/>
    <mergeCell ref="I56:I57"/>
    <mergeCell ref="J56:J57"/>
    <mergeCell ref="K56:K57"/>
    <mergeCell ref="AA56:AA57"/>
    <mergeCell ref="AB56:AB57"/>
    <mergeCell ref="AC56:AC57"/>
    <mergeCell ref="AB53:AB55"/>
    <mergeCell ref="AC53:AC55"/>
    <mergeCell ref="AD53:AD55"/>
    <mergeCell ref="AE53:AE55"/>
    <mergeCell ref="AK53:AK55"/>
    <mergeCell ref="H63:H64"/>
    <mergeCell ref="I63:I64"/>
    <mergeCell ref="J63:J64"/>
    <mergeCell ref="K63:K64"/>
    <mergeCell ref="AA63:AA64"/>
    <mergeCell ref="K67:K68"/>
    <mergeCell ref="AA67:AA68"/>
    <mergeCell ref="AB67:AB68"/>
    <mergeCell ref="AC67:AC68"/>
    <mergeCell ref="AD67:AD68"/>
    <mergeCell ref="F67:F68"/>
    <mergeCell ref="G67:G68"/>
    <mergeCell ref="H67:H68"/>
    <mergeCell ref="I67:I68"/>
    <mergeCell ref="J67:J68"/>
    <mergeCell ref="A67:A68"/>
    <mergeCell ref="B67:B68"/>
    <mergeCell ref="C67:C68"/>
    <mergeCell ref="D67:D68"/>
    <mergeCell ref="E67:E68"/>
    <mergeCell ref="AD59:AD60"/>
    <mergeCell ref="AE59:AE60"/>
    <mergeCell ref="AK59:AK60"/>
    <mergeCell ref="AQ59:AQ60"/>
    <mergeCell ref="AR59:AR60"/>
    <mergeCell ref="AQ63:AQ64"/>
    <mergeCell ref="AR63:AR64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K59:K60"/>
    <mergeCell ref="AA59:AA60"/>
    <mergeCell ref="AB59:AB60"/>
    <mergeCell ref="AC59:AC60"/>
    <mergeCell ref="AB63:AB64"/>
    <mergeCell ref="AC63:AC64"/>
    <mergeCell ref="AD63:AD64"/>
    <mergeCell ref="AE63:AE64"/>
    <mergeCell ref="AK63:AK64"/>
    <mergeCell ref="A63:A64"/>
    <mergeCell ref="B63:B64"/>
    <mergeCell ref="C63:C64"/>
    <mergeCell ref="D63:D64"/>
    <mergeCell ref="E63:E64"/>
    <mergeCell ref="F63:F64"/>
    <mergeCell ref="AE61:AE62"/>
    <mergeCell ref="AK61:AK62"/>
    <mergeCell ref="AQ61:AQ62"/>
    <mergeCell ref="AR61:AR62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J65:J66"/>
    <mergeCell ref="K65:K66"/>
    <mergeCell ref="AA65:AA66"/>
    <mergeCell ref="K61:K62"/>
    <mergeCell ref="AA61:AA62"/>
    <mergeCell ref="AB61:AB62"/>
    <mergeCell ref="AC61:AC62"/>
    <mergeCell ref="AD61:AD62"/>
    <mergeCell ref="F61:F62"/>
    <mergeCell ref="G61:G62"/>
    <mergeCell ref="H61:H62"/>
    <mergeCell ref="I61:I62"/>
    <mergeCell ref="J61:J62"/>
    <mergeCell ref="A61:A62"/>
    <mergeCell ref="B61:B62"/>
    <mergeCell ref="C61:C62"/>
    <mergeCell ref="D61:D62"/>
    <mergeCell ref="E61:E62"/>
    <mergeCell ref="G63:G64"/>
    <mergeCell ref="AD69:AD70"/>
    <mergeCell ref="AE69:AE70"/>
    <mergeCell ref="AK69:AK70"/>
    <mergeCell ref="AQ69:AQ70"/>
    <mergeCell ref="AR69:AR70"/>
    <mergeCell ref="AQ65:AQ66"/>
    <mergeCell ref="AR65:AR66"/>
    <mergeCell ref="A69:A70"/>
    <mergeCell ref="B69:B70"/>
    <mergeCell ref="C69:C70"/>
    <mergeCell ref="D69:D70"/>
    <mergeCell ref="E69:E70"/>
    <mergeCell ref="F69:F70"/>
    <mergeCell ref="G69:G70"/>
    <mergeCell ref="H69:H70"/>
    <mergeCell ref="I69:I70"/>
    <mergeCell ref="J69:J70"/>
    <mergeCell ref="K69:K70"/>
    <mergeCell ref="AA69:AA70"/>
    <mergeCell ref="AB69:AB70"/>
    <mergeCell ref="AC69:AC70"/>
    <mergeCell ref="AB65:AB66"/>
    <mergeCell ref="AC65:AC66"/>
    <mergeCell ref="AD65:AD66"/>
    <mergeCell ref="AE65:AE66"/>
    <mergeCell ref="AK65:AK66"/>
    <mergeCell ref="AE67:AE68"/>
    <mergeCell ref="AK67:AK68"/>
    <mergeCell ref="AQ67:AQ68"/>
    <mergeCell ref="AR67:AR68"/>
    <mergeCell ref="AE71:AE72"/>
    <mergeCell ref="AK71:AK72"/>
    <mergeCell ref="AQ71:AQ72"/>
    <mergeCell ref="AR71:AR72"/>
    <mergeCell ref="A74:A75"/>
    <mergeCell ref="B74:B75"/>
    <mergeCell ref="C74:C75"/>
    <mergeCell ref="D74:D75"/>
    <mergeCell ref="E74:E75"/>
    <mergeCell ref="F74:F75"/>
    <mergeCell ref="G74:G75"/>
    <mergeCell ref="H74:H75"/>
    <mergeCell ref="I74:I75"/>
    <mergeCell ref="J74:J75"/>
    <mergeCell ref="K74:K75"/>
    <mergeCell ref="AA74:AA75"/>
    <mergeCell ref="K71:K72"/>
    <mergeCell ref="AA71:AA72"/>
    <mergeCell ref="AB71:AB72"/>
    <mergeCell ref="AC71:AC72"/>
    <mergeCell ref="AD71:AD72"/>
    <mergeCell ref="F71:F72"/>
    <mergeCell ref="G71:G72"/>
    <mergeCell ref="H71:H72"/>
    <mergeCell ref="I71:I72"/>
    <mergeCell ref="J71:J72"/>
    <mergeCell ref="A71:A72"/>
    <mergeCell ref="B71:B72"/>
    <mergeCell ref="C71:C72"/>
    <mergeCell ref="D71:D72"/>
    <mergeCell ref="E71:E72"/>
    <mergeCell ref="AD78:AD79"/>
    <mergeCell ref="AE78:AE79"/>
    <mergeCell ref="AK78:AK79"/>
    <mergeCell ref="AQ78:AQ79"/>
    <mergeCell ref="AR78:AR79"/>
    <mergeCell ref="AQ74:AQ75"/>
    <mergeCell ref="AR74:AR75"/>
    <mergeCell ref="A78:A79"/>
    <mergeCell ref="B78:B79"/>
    <mergeCell ref="C78:C79"/>
    <mergeCell ref="D78:D79"/>
    <mergeCell ref="E78:E79"/>
    <mergeCell ref="F78:F79"/>
    <mergeCell ref="G78:G79"/>
    <mergeCell ref="H78:H79"/>
    <mergeCell ref="I78:I79"/>
    <mergeCell ref="J78:J79"/>
    <mergeCell ref="K78:K79"/>
    <mergeCell ref="AA78:AA79"/>
    <mergeCell ref="AB78:AB79"/>
    <mergeCell ref="AC78:AC79"/>
    <mergeCell ref="AB74:AB75"/>
    <mergeCell ref="AC74:AC75"/>
    <mergeCell ref="AD74:AD75"/>
    <mergeCell ref="AE74:AE75"/>
    <mergeCell ref="AK74:AK75"/>
    <mergeCell ref="AE81:AE82"/>
    <mergeCell ref="AK81:AK82"/>
    <mergeCell ref="AQ81:AQ82"/>
    <mergeCell ref="AR81:AR82"/>
    <mergeCell ref="K81:K82"/>
    <mergeCell ref="AA81:AA82"/>
    <mergeCell ref="AB81:AB82"/>
    <mergeCell ref="AC81:AC82"/>
    <mergeCell ref="AD81:AD82"/>
    <mergeCell ref="F81:F82"/>
    <mergeCell ref="G81:G82"/>
    <mergeCell ref="H81:H82"/>
    <mergeCell ref="I81:I82"/>
    <mergeCell ref="J81:J82"/>
    <mergeCell ref="A81:A82"/>
    <mergeCell ref="B81:B82"/>
    <mergeCell ref="C81:C82"/>
    <mergeCell ref="D81:D82"/>
    <mergeCell ref="E81:E82"/>
    <mergeCell ref="AE85:AE86"/>
    <mergeCell ref="AK85:AK86"/>
    <mergeCell ref="AQ85:AQ86"/>
    <mergeCell ref="AR85:AR86"/>
    <mergeCell ref="A85:A86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K86"/>
    <mergeCell ref="AA85:AA86"/>
    <mergeCell ref="AB85:AB86"/>
    <mergeCell ref="AC85:AC86"/>
    <mergeCell ref="AE83:AE84"/>
    <mergeCell ref="AK83:AK84"/>
    <mergeCell ref="AQ83:AQ84"/>
    <mergeCell ref="AR83:AR84"/>
    <mergeCell ref="A89:A90"/>
    <mergeCell ref="B89:B90"/>
    <mergeCell ref="C89:C90"/>
    <mergeCell ref="D89:D90"/>
    <mergeCell ref="E89:E90"/>
    <mergeCell ref="F89:F90"/>
    <mergeCell ref="G89:G90"/>
    <mergeCell ref="H89:H90"/>
    <mergeCell ref="I89:I90"/>
    <mergeCell ref="J89:J90"/>
    <mergeCell ref="K89:K90"/>
    <mergeCell ref="AA89:AA90"/>
    <mergeCell ref="K83:K84"/>
    <mergeCell ref="AA83:AA84"/>
    <mergeCell ref="AB83:AB84"/>
    <mergeCell ref="AC83:AC84"/>
    <mergeCell ref="AD83:AD84"/>
    <mergeCell ref="F83:F84"/>
    <mergeCell ref="G83:G84"/>
    <mergeCell ref="H83:H84"/>
    <mergeCell ref="I83:I84"/>
    <mergeCell ref="J83:J84"/>
    <mergeCell ref="A83:A84"/>
    <mergeCell ref="B83:B84"/>
    <mergeCell ref="C83:C84"/>
    <mergeCell ref="D83:D84"/>
    <mergeCell ref="E83:E84"/>
    <mergeCell ref="AD85:AD86"/>
    <mergeCell ref="AD91:AD93"/>
    <mergeCell ref="AE91:AE93"/>
    <mergeCell ref="AK91:AK93"/>
    <mergeCell ref="AQ91:AQ93"/>
    <mergeCell ref="AR91:AR93"/>
    <mergeCell ref="AQ89:AQ90"/>
    <mergeCell ref="AR89:AR90"/>
    <mergeCell ref="A91:A93"/>
    <mergeCell ref="B91:B93"/>
    <mergeCell ref="C91:C93"/>
    <mergeCell ref="D91:D93"/>
    <mergeCell ref="E91:E93"/>
    <mergeCell ref="F91:F93"/>
    <mergeCell ref="G91:G93"/>
    <mergeCell ref="H91:H93"/>
    <mergeCell ref="I91:I93"/>
    <mergeCell ref="J91:J93"/>
    <mergeCell ref="K91:K93"/>
    <mergeCell ref="AA91:AA93"/>
    <mergeCell ref="AB91:AB93"/>
    <mergeCell ref="AC91:AC93"/>
    <mergeCell ref="AB89:AB90"/>
    <mergeCell ref="AC89:AC90"/>
    <mergeCell ref="AD89:AD90"/>
    <mergeCell ref="AE89:AE90"/>
    <mergeCell ref="AK89:AK90"/>
    <mergeCell ref="AE98:AE99"/>
    <mergeCell ref="AK98:AK99"/>
    <mergeCell ref="AQ98:AQ99"/>
    <mergeCell ref="AR98:AR99"/>
    <mergeCell ref="A94:A95"/>
    <mergeCell ref="B94:B95"/>
    <mergeCell ref="C94:C95"/>
    <mergeCell ref="D94:D95"/>
    <mergeCell ref="E94:E95"/>
    <mergeCell ref="F94:F95"/>
    <mergeCell ref="G94:G95"/>
    <mergeCell ref="H94:H95"/>
    <mergeCell ref="I94:I95"/>
    <mergeCell ref="J94:J95"/>
    <mergeCell ref="K94:K95"/>
    <mergeCell ref="AA94:AA95"/>
    <mergeCell ref="K98:K99"/>
    <mergeCell ref="AA98:AA99"/>
    <mergeCell ref="AB98:AB99"/>
    <mergeCell ref="AC98:AC99"/>
    <mergeCell ref="AD98:AD99"/>
    <mergeCell ref="F98:F99"/>
    <mergeCell ref="G98:G99"/>
    <mergeCell ref="H98:H99"/>
    <mergeCell ref="I98:I99"/>
    <mergeCell ref="J98:J99"/>
    <mergeCell ref="A98:A99"/>
    <mergeCell ref="B98:B99"/>
    <mergeCell ref="C98:C99"/>
    <mergeCell ref="D98:D99"/>
    <mergeCell ref="E98:E99"/>
    <mergeCell ref="AD96:AD97"/>
    <mergeCell ref="AE96:AE97"/>
    <mergeCell ref="AK96:AK97"/>
    <mergeCell ref="AQ96:AQ97"/>
    <mergeCell ref="AR96:AR97"/>
    <mergeCell ref="AQ94:AQ95"/>
    <mergeCell ref="AR94:AR95"/>
    <mergeCell ref="A96:A97"/>
    <mergeCell ref="B96:B97"/>
    <mergeCell ref="C96:C97"/>
    <mergeCell ref="D96:D97"/>
    <mergeCell ref="E96:E97"/>
    <mergeCell ref="F96:F97"/>
    <mergeCell ref="G96:G97"/>
    <mergeCell ref="H96:H97"/>
    <mergeCell ref="I96:I97"/>
    <mergeCell ref="J96:J97"/>
    <mergeCell ref="K96:K97"/>
    <mergeCell ref="AA96:AA97"/>
    <mergeCell ref="AB96:AB97"/>
    <mergeCell ref="AC96:AC97"/>
    <mergeCell ref="AB94:AB95"/>
    <mergeCell ref="AC94:AC95"/>
    <mergeCell ref="AD94:AD95"/>
    <mergeCell ref="AE94:AE95"/>
    <mergeCell ref="AK94:AK95"/>
    <mergeCell ref="AE101:AE103"/>
    <mergeCell ref="AK101:AK103"/>
    <mergeCell ref="AQ101:AQ103"/>
    <mergeCell ref="AR101:AR103"/>
    <mergeCell ref="A104:A105"/>
    <mergeCell ref="B104:B105"/>
    <mergeCell ref="C104:C105"/>
    <mergeCell ref="D104:D105"/>
    <mergeCell ref="E104:E105"/>
    <mergeCell ref="F104:F105"/>
    <mergeCell ref="G104:G105"/>
    <mergeCell ref="H104:H105"/>
    <mergeCell ref="I104:I105"/>
    <mergeCell ref="J104:J105"/>
    <mergeCell ref="K104:K105"/>
    <mergeCell ref="AA104:AA105"/>
    <mergeCell ref="K101:K103"/>
    <mergeCell ref="AA101:AA103"/>
    <mergeCell ref="AB101:AB103"/>
    <mergeCell ref="AC101:AC103"/>
    <mergeCell ref="AD101:AD103"/>
    <mergeCell ref="F101:F103"/>
    <mergeCell ref="G101:G103"/>
    <mergeCell ref="H101:H103"/>
    <mergeCell ref="I101:I103"/>
    <mergeCell ref="J101:J103"/>
    <mergeCell ref="A101:A103"/>
    <mergeCell ref="B101:B103"/>
    <mergeCell ref="C101:C103"/>
    <mergeCell ref="D101:D103"/>
    <mergeCell ref="E101:E103"/>
    <mergeCell ref="AD107:AD108"/>
    <mergeCell ref="AE107:AE108"/>
    <mergeCell ref="AK107:AK108"/>
    <mergeCell ref="AQ107:AQ108"/>
    <mergeCell ref="AR107:AR108"/>
    <mergeCell ref="AQ104:AQ105"/>
    <mergeCell ref="AR104:AR105"/>
    <mergeCell ref="A107:A108"/>
    <mergeCell ref="B107:B108"/>
    <mergeCell ref="C107:C108"/>
    <mergeCell ref="D107:D108"/>
    <mergeCell ref="E107:E108"/>
    <mergeCell ref="F107:F108"/>
    <mergeCell ref="G107:G108"/>
    <mergeCell ref="H107:H108"/>
    <mergeCell ref="I107:I108"/>
    <mergeCell ref="J107:J108"/>
    <mergeCell ref="K107:K108"/>
    <mergeCell ref="AA107:AA108"/>
    <mergeCell ref="AB107:AB108"/>
    <mergeCell ref="AC107:AC108"/>
    <mergeCell ref="AB104:AB105"/>
    <mergeCell ref="AC104:AC105"/>
    <mergeCell ref="AD104:AD105"/>
    <mergeCell ref="AE104:AE105"/>
    <mergeCell ref="AK104:AK105"/>
    <mergeCell ref="AE110:AE111"/>
    <mergeCell ref="AK110:AK111"/>
    <mergeCell ref="AQ110:AQ111"/>
    <mergeCell ref="AR110:AR111"/>
    <mergeCell ref="A112:A113"/>
    <mergeCell ref="B112:B113"/>
    <mergeCell ref="C112:C113"/>
    <mergeCell ref="D112:D113"/>
    <mergeCell ref="E112:E113"/>
    <mergeCell ref="F112:F113"/>
    <mergeCell ref="G112:G113"/>
    <mergeCell ref="H112:H113"/>
    <mergeCell ref="I112:I113"/>
    <mergeCell ref="J112:J113"/>
    <mergeCell ref="K112:K113"/>
    <mergeCell ref="AA112:AA113"/>
    <mergeCell ref="K110:K111"/>
    <mergeCell ref="AA110:AA111"/>
    <mergeCell ref="AB110:AB111"/>
    <mergeCell ref="AC110:AC111"/>
    <mergeCell ref="AD110:AD111"/>
    <mergeCell ref="F110:F111"/>
    <mergeCell ref="G110:G111"/>
    <mergeCell ref="H110:H111"/>
    <mergeCell ref="I110:I111"/>
    <mergeCell ref="J110:J111"/>
    <mergeCell ref="A110:A111"/>
    <mergeCell ref="B110:B111"/>
    <mergeCell ref="C110:C111"/>
    <mergeCell ref="D110:D111"/>
    <mergeCell ref="E110:E111"/>
    <mergeCell ref="AD114:AD116"/>
    <mergeCell ref="AE114:AE116"/>
    <mergeCell ref="AK114:AK116"/>
    <mergeCell ref="AQ114:AQ116"/>
    <mergeCell ref="AR114:AR116"/>
    <mergeCell ref="AQ112:AQ113"/>
    <mergeCell ref="AR112:AR113"/>
    <mergeCell ref="A114:A116"/>
    <mergeCell ref="B114:B116"/>
    <mergeCell ref="C114:C116"/>
    <mergeCell ref="D114:D116"/>
    <mergeCell ref="E114:E116"/>
    <mergeCell ref="F114:F116"/>
    <mergeCell ref="G114:G116"/>
    <mergeCell ref="H114:H116"/>
    <mergeCell ref="I114:I116"/>
    <mergeCell ref="J114:J116"/>
    <mergeCell ref="K114:K116"/>
    <mergeCell ref="AA114:AA116"/>
    <mergeCell ref="AB114:AB116"/>
    <mergeCell ref="AC114:AC116"/>
    <mergeCell ref="AB112:AB113"/>
    <mergeCell ref="AC112:AC113"/>
    <mergeCell ref="AD112:AD113"/>
    <mergeCell ref="AE112:AE113"/>
    <mergeCell ref="AK112:AK113"/>
    <mergeCell ref="AE117:AE118"/>
    <mergeCell ref="AK117:AK118"/>
    <mergeCell ref="AQ117:AQ118"/>
    <mergeCell ref="AR117:AR118"/>
    <mergeCell ref="A119:A121"/>
    <mergeCell ref="B119:B121"/>
    <mergeCell ref="C119:C121"/>
    <mergeCell ref="D119:D121"/>
    <mergeCell ref="E119:E121"/>
    <mergeCell ref="F119:F121"/>
    <mergeCell ref="G119:G121"/>
    <mergeCell ref="H119:H121"/>
    <mergeCell ref="I119:I121"/>
    <mergeCell ref="J119:J121"/>
    <mergeCell ref="K119:K121"/>
    <mergeCell ref="AA119:AA121"/>
    <mergeCell ref="K117:K118"/>
    <mergeCell ref="AA117:AA118"/>
    <mergeCell ref="AB117:AB118"/>
    <mergeCell ref="AC117:AC118"/>
    <mergeCell ref="AD117:AD118"/>
    <mergeCell ref="F117:F118"/>
    <mergeCell ref="G117:G118"/>
    <mergeCell ref="H117:H118"/>
    <mergeCell ref="I117:I118"/>
    <mergeCell ref="J117:J118"/>
    <mergeCell ref="A117:A118"/>
    <mergeCell ref="B117:B118"/>
    <mergeCell ref="C117:C118"/>
    <mergeCell ref="D117:D118"/>
    <mergeCell ref="E117:E118"/>
    <mergeCell ref="AD122:AD123"/>
    <mergeCell ref="AE122:AE123"/>
    <mergeCell ref="AK122:AK123"/>
    <mergeCell ref="AQ122:AQ123"/>
    <mergeCell ref="AR122:AR123"/>
    <mergeCell ref="AQ119:AQ121"/>
    <mergeCell ref="AR119:AR121"/>
    <mergeCell ref="A122:A123"/>
    <mergeCell ref="B122:B123"/>
    <mergeCell ref="C122:C123"/>
    <mergeCell ref="D122:D123"/>
    <mergeCell ref="E122:E123"/>
    <mergeCell ref="F122:F123"/>
    <mergeCell ref="G122:G123"/>
    <mergeCell ref="H122:H123"/>
    <mergeCell ref="I122:I123"/>
    <mergeCell ref="J122:J123"/>
    <mergeCell ref="K122:K123"/>
    <mergeCell ref="AA122:AA123"/>
    <mergeCell ref="AB122:AB123"/>
    <mergeCell ref="AC122:AC123"/>
    <mergeCell ref="AB119:AB121"/>
    <mergeCell ref="AC119:AC121"/>
    <mergeCell ref="AD119:AD121"/>
    <mergeCell ref="AE119:AE121"/>
    <mergeCell ref="AK119:AK121"/>
    <mergeCell ref="AE124:AE126"/>
    <mergeCell ref="AK124:AK126"/>
    <mergeCell ref="AQ124:AQ126"/>
    <mergeCell ref="AR124:AR126"/>
    <mergeCell ref="A128:A129"/>
    <mergeCell ref="B128:B129"/>
    <mergeCell ref="C128:C129"/>
    <mergeCell ref="D128:D129"/>
    <mergeCell ref="E128:E129"/>
    <mergeCell ref="F128:F129"/>
    <mergeCell ref="G128:G129"/>
    <mergeCell ref="H128:H129"/>
    <mergeCell ref="I128:I129"/>
    <mergeCell ref="J128:J129"/>
    <mergeCell ref="K128:K129"/>
    <mergeCell ref="AA128:AA129"/>
    <mergeCell ref="K124:K126"/>
    <mergeCell ref="AA124:AA126"/>
    <mergeCell ref="AB124:AB126"/>
    <mergeCell ref="AC124:AC126"/>
    <mergeCell ref="AD124:AD126"/>
    <mergeCell ref="F124:F126"/>
    <mergeCell ref="G124:G126"/>
    <mergeCell ref="H124:H126"/>
    <mergeCell ref="I124:I126"/>
    <mergeCell ref="J124:J126"/>
    <mergeCell ref="A124:A126"/>
    <mergeCell ref="B124:B126"/>
    <mergeCell ref="C124:C126"/>
    <mergeCell ref="D124:D126"/>
    <mergeCell ref="E124:E126"/>
    <mergeCell ref="A135:A136"/>
    <mergeCell ref="B135:B136"/>
    <mergeCell ref="C135:C136"/>
    <mergeCell ref="D135:D136"/>
    <mergeCell ref="E135:E136"/>
    <mergeCell ref="AD133:AD134"/>
    <mergeCell ref="AE133:AE134"/>
    <mergeCell ref="AK133:AK134"/>
    <mergeCell ref="AQ133:AQ134"/>
    <mergeCell ref="AR133:AR134"/>
    <mergeCell ref="AQ128:AQ129"/>
    <mergeCell ref="AR128:AR129"/>
    <mergeCell ref="A133:A134"/>
    <mergeCell ref="B133:B134"/>
    <mergeCell ref="C133:C134"/>
    <mergeCell ref="D133:D134"/>
    <mergeCell ref="E133:E134"/>
    <mergeCell ref="F133:F134"/>
    <mergeCell ref="G133:G134"/>
    <mergeCell ref="H133:H134"/>
    <mergeCell ref="I133:I134"/>
    <mergeCell ref="J133:J134"/>
    <mergeCell ref="K133:K134"/>
    <mergeCell ref="AA133:AA134"/>
    <mergeCell ref="AB133:AB134"/>
    <mergeCell ref="AC133:AC134"/>
    <mergeCell ref="AB128:AB129"/>
    <mergeCell ref="AC128:AC129"/>
    <mergeCell ref="AD128:AD129"/>
    <mergeCell ref="AE128:AE129"/>
    <mergeCell ref="AK128:AK129"/>
    <mergeCell ref="C131:C132"/>
    <mergeCell ref="D131:D132"/>
    <mergeCell ref="E131:E132"/>
    <mergeCell ref="F131:F132"/>
    <mergeCell ref="G131:G132"/>
    <mergeCell ref="H131:H132"/>
    <mergeCell ref="I131:I132"/>
    <mergeCell ref="J131:J132"/>
    <mergeCell ref="K131:K132"/>
    <mergeCell ref="AA131:AA132"/>
    <mergeCell ref="K135:K136"/>
    <mergeCell ref="AA135:AA136"/>
    <mergeCell ref="AB135:AB136"/>
    <mergeCell ref="AC135:AC136"/>
    <mergeCell ref="AD135:AD136"/>
    <mergeCell ref="F135:F136"/>
    <mergeCell ref="G135:G136"/>
    <mergeCell ref="H135:H136"/>
    <mergeCell ref="I135:I136"/>
    <mergeCell ref="J135:J136"/>
    <mergeCell ref="AD137:AD139"/>
    <mergeCell ref="AE137:AE139"/>
    <mergeCell ref="AK137:AK139"/>
    <mergeCell ref="AQ137:AQ139"/>
    <mergeCell ref="AR137:AR139"/>
    <mergeCell ref="AQ131:AQ132"/>
    <mergeCell ref="AR131:AR132"/>
    <mergeCell ref="A137:A139"/>
    <mergeCell ref="B137:B139"/>
    <mergeCell ref="C137:C139"/>
    <mergeCell ref="D137:D139"/>
    <mergeCell ref="E137:E139"/>
    <mergeCell ref="F137:F139"/>
    <mergeCell ref="G137:G139"/>
    <mergeCell ref="H137:H139"/>
    <mergeCell ref="I137:I139"/>
    <mergeCell ref="J137:J139"/>
    <mergeCell ref="K137:K139"/>
    <mergeCell ref="AA137:AA139"/>
    <mergeCell ref="AB137:AB139"/>
    <mergeCell ref="AC137:AC139"/>
    <mergeCell ref="AB131:AB132"/>
    <mergeCell ref="AC131:AC132"/>
    <mergeCell ref="AD131:AD132"/>
    <mergeCell ref="AE131:AE132"/>
    <mergeCell ref="AK131:AK132"/>
    <mergeCell ref="AE135:AE136"/>
    <mergeCell ref="AK135:AK136"/>
    <mergeCell ref="AQ135:AQ136"/>
    <mergeCell ref="AR135:AR136"/>
    <mergeCell ref="A131:A132"/>
    <mergeCell ref="B131:B132"/>
    <mergeCell ref="AE141:AE142"/>
    <mergeCell ref="AK141:AK142"/>
    <mergeCell ref="AQ141:AQ142"/>
    <mergeCell ref="AR141:AR142"/>
    <mergeCell ref="A143:A144"/>
    <mergeCell ref="B143:B144"/>
    <mergeCell ref="C143:C144"/>
    <mergeCell ref="D143:D144"/>
    <mergeCell ref="E143:E144"/>
    <mergeCell ref="F143:F144"/>
    <mergeCell ref="G143:G144"/>
    <mergeCell ref="H143:H144"/>
    <mergeCell ref="I143:I144"/>
    <mergeCell ref="J143:J144"/>
    <mergeCell ref="K143:K144"/>
    <mergeCell ref="AA143:AA144"/>
    <mergeCell ref="K141:K142"/>
    <mergeCell ref="AA141:AA142"/>
    <mergeCell ref="AB141:AB142"/>
    <mergeCell ref="AC141:AC142"/>
    <mergeCell ref="AD141:AD142"/>
    <mergeCell ref="F141:F142"/>
    <mergeCell ref="G141:G142"/>
    <mergeCell ref="H141:H142"/>
    <mergeCell ref="I141:I142"/>
    <mergeCell ref="J141:J142"/>
    <mergeCell ref="A141:A142"/>
    <mergeCell ref="B141:B142"/>
    <mergeCell ref="C141:C142"/>
    <mergeCell ref="D141:D142"/>
    <mergeCell ref="E141:E142"/>
    <mergeCell ref="AD145:AD146"/>
    <mergeCell ref="AE145:AE146"/>
    <mergeCell ref="AK145:AK146"/>
    <mergeCell ref="AQ145:AQ146"/>
    <mergeCell ref="AR145:AR146"/>
    <mergeCell ref="AQ143:AQ144"/>
    <mergeCell ref="AR143:AR144"/>
    <mergeCell ref="A145:A146"/>
    <mergeCell ref="B145:B146"/>
    <mergeCell ref="C145:C146"/>
    <mergeCell ref="D145:D146"/>
    <mergeCell ref="E145:E146"/>
    <mergeCell ref="F145:F146"/>
    <mergeCell ref="G145:G146"/>
    <mergeCell ref="H145:H146"/>
    <mergeCell ref="I145:I146"/>
    <mergeCell ref="J145:J146"/>
    <mergeCell ref="K145:K146"/>
    <mergeCell ref="AA145:AA146"/>
    <mergeCell ref="AB145:AB146"/>
    <mergeCell ref="AC145:AC146"/>
    <mergeCell ref="AB143:AB144"/>
    <mergeCell ref="AC143:AC144"/>
    <mergeCell ref="AD143:AD144"/>
    <mergeCell ref="AE143:AE144"/>
    <mergeCell ref="AK143:AK144"/>
    <mergeCell ref="AK154:AK155"/>
    <mergeCell ref="AQ154:AQ155"/>
    <mergeCell ref="AR154:AR155"/>
    <mergeCell ref="A152:A153"/>
    <mergeCell ref="B152:B153"/>
    <mergeCell ref="C152:C153"/>
    <mergeCell ref="D152:D153"/>
    <mergeCell ref="E152:E153"/>
    <mergeCell ref="F152:F153"/>
    <mergeCell ref="G152:G153"/>
    <mergeCell ref="H152:H153"/>
    <mergeCell ref="I152:I153"/>
    <mergeCell ref="J152:J153"/>
    <mergeCell ref="K152:K153"/>
    <mergeCell ref="AA152:AA153"/>
    <mergeCell ref="K154:K155"/>
    <mergeCell ref="AA154:AA155"/>
    <mergeCell ref="AB154:AB155"/>
    <mergeCell ref="AC154:AC155"/>
    <mergeCell ref="AD154:AD155"/>
    <mergeCell ref="F154:F155"/>
    <mergeCell ref="G154:G155"/>
    <mergeCell ref="H154:H155"/>
    <mergeCell ref="I154:I155"/>
    <mergeCell ref="J154:J155"/>
    <mergeCell ref="A154:A155"/>
    <mergeCell ref="B154:B155"/>
    <mergeCell ref="C154:C155"/>
    <mergeCell ref="D154:D155"/>
    <mergeCell ref="E154:E155"/>
    <mergeCell ref="AE154:AE155"/>
    <mergeCell ref="AD148:AD149"/>
    <mergeCell ref="AE148:AE149"/>
    <mergeCell ref="AK148:AK149"/>
    <mergeCell ref="AQ148:AQ149"/>
    <mergeCell ref="AR148:AR149"/>
    <mergeCell ref="AQ152:AQ153"/>
    <mergeCell ref="AR152:AR153"/>
    <mergeCell ref="A148:A149"/>
    <mergeCell ref="B148:B149"/>
    <mergeCell ref="C148:C149"/>
    <mergeCell ref="D148:D149"/>
    <mergeCell ref="E148:E149"/>
    <mergeCell ref="F148:F149"/>
    <mergeCell ref="G148:G149"/>
    <mergeCell ref="H148:H149"/>
    <mergeCell ref="I148:I149"/>
    <mergeCell ref="J148:J149"/>
    <mergeCell ref="K148:K149"/>
    <mergeCell ref="AA148:AA149"/>
    <mergeCell ref="AB148:AB149"/>
    <mergeCell ref="AC148:AC149"/>
    <mergeCell ref="AB152:AB153"/>
    <mergeCell ref="AC152:AC153"/>
    <mergeCell ref="AD152:AD153"/>
    <mergeCell ref="AE152:AE153"/>
    <mergeCell ref="AK152:AK153"/>
    <mergeCell ref="AE150:AE151"/>
    <mergeCell ref="AK150:AK151"/>
    <mergeCell ref="AQ150:AQ151"/>
    <mergeCell ref="AR150:AR151"/>
    <mergeCell ref="G157:G158"/>
    <mergeCell ref="H157:H158"/>
    <mergeCell ref="I157:I158"/>
    <mergeCell ref="J157:J158"/>
    <mergeCell ref="K157:K158"/>
    <mergeCell ref="AA157:AA158"/>
    <mergeCell ref="K150:K151"/>
    <mergeCell ref="AA150:AA151"/>
    <mergeCell ref="AB150:AB151"/>
    <mergeCell ref="AC150:AC151"/>
    <mergeCell ref="AD150:AD151"/>
    <mergeCell ref="F150:F151"/>
    <mergeCell ref="G150:G151"/>
    <mergeCell ref="H150:H151"/>
    <mergeCell ref="I150:I151"/>
    <mergeCell ref="J150:J151"/>
    <mergeCell ref="A150:A151"/>
    <mergeCell ref="B150:B151"/>
    <mergeCell ref="C150:C151"/>
    <mergeCell ref="D150:D151"/>
    <mergeCell ref="E150:E151"/>
    <mergeCell ref="AD159:AD160"/>
    <mergeCell ref="AE159:AE160"/>
    <mergeCell ref="AK159:AK160"/>
    <mergeCell ref="AQ159:AQ160"/>
    <mergeCell ref="AR159:AR160"/>
    <mergeCell ref="AQ157:AQ158"/>
    <mergeCell ref="AR157:AR158"/>
    <mergeCell ref="A159:A160"/>
    <mergeCell ref="B159:B160"/>
    <mergeCell ref="C159:C160"/>
    <mergeCell ref="D159:D160"/>
    <mergeCell ref="E159:E160"/>
    <mergeCell ref="F159:F160"/>
    <mergeCell ref="G159:G160"/>
    <mergeCell ref="H159:H160"/>
    <mergeCell ref="I159:I160"/>
    <mergeCell ref="J159:J160"/>
    <mergeCell ref="K159:K160"/>
    <mergeCell ref="AA159:AA160"/>
    <mergeCell ref="AB159:AB160"/>
    <mergeCell ref="AC159:AC160"/>
    <mergeCell ref="AB157:AB158"/>
    <mergeCell ref="AC157:AC158"/>
    <mergeCell ref="AD157:AD158"/>
    <mergeCell ref="AE157:AE158"/>
    <mergeCell ref="AK157:AK158"/>
    <mergeCell ref="A157:A158"/>
    <mergeCell ref="B157:B158"/>
    <mergeCell ref="C157:C158"/>
    <mergeCell ref="D157:D158"/>
    <mergeCell ref="E157:E158"/>
    <mergeCell ref="F157:F158"/>
    <mergeCell ref="AE162:AE164"/>
    <mergeCell ref="AK162:AK164"/>
    <mergeCell ref="AQ162:AQ164"/>
    <mergeCell ref="AR162:AR164"/>
    <mergeCell ref="A165:A166"/>
    <mergeCell ref="B165:B166"/>
    <mergeCell ref="C165:C166"/>
    <mergeCell ref="D165:D166"/>
    <mergeCell ref="E165:E166"/>
    <mergeCell ref="F165:F166"/>
    <mergeCell ref="G165:G166"/>
    <mergeCell ref="H165:H166"/>
    <mergeCell ref="I165:I166"/>
    <mergeCell ref="J165:J166"/>
    <mergeCell ref="K165:K166"/>
    <mergeCell ref="AA165:AA166"/>
    <mergeCell ref="K162:K164"/>
    <mergeCell ref="AA162:AA164"/>
    <mergeCell ref="AB162:AB164"/>
    <mergeCell ref="AC162:AC164"/>
    <mergeCell ref="AD162:AD164"/>
    <mergeCell ref="F162:F164"/>
    <mergeCell ref="G162:G164"/>
    <mergeCell ref="H162:H164"/>
    <mergeCell ref="I162:I164"/>
    <mergeCell ref="J162:J164"/>
    <mergeCell ref="A162:A164"/>
    <mergeCell ref="B162:B164"/>
    <mergeCell ref="C162:C164"/>
    <mergeCell ref="D162:D164"/>
    <mergeCell ref="E162:E164"/>
    <mergeCell ref="AD167:AD169"/>
    <mergeCell ref="AE167:AE169"/>
    <mergeCell ref="AK167:AK169"/>
    <mergeCell ref="AQ167:AQ169"/>
    <mergeCell ref="AR167:AR169"/>
    <mergeCell ref="AQ165:AQ166"/>
    <mergeCell ref="AR165:AR166"/>
    <mergeCell ref="A167:A169"/>
    <mergeCell ref="B167:B169"/>
    <mergeCell ref="C167:C169"/>
    <mergeCell ref="D167:D169"/>
    <mergeCell ref="E167:E169"/>
    <mergeCell ref="F167:F169"/>
    <mergeCell ref="G167:G169"/>
    <mergeCell ref="H167:H169"/>
    <mergeCell ref="I167:I169"/>
    <mergeCell ref="J167:J169"/>
    <mergeCell ref="K167:K169"/>
    <mergeCell ref="AA167:AA169"/>
    <mergeCell ref="AB167:AB169"/>
    <mergeCell ref="AC167:AC169"/>
    <mergeCell ref="AB165:AB166"/>
    <mergeCell ref="AC165:AC166"/>
    <mergeCell ref="AD165:AD166"/>
    <mergeCell ref="AE165:AE166"/>
    <mergeCell ref="AK165:AK166"/>
    <mergeCell ref="AE172:AE173"/>
    <mergeCell ref="AK172:AK173"/>
    <mergeCell ref="AQ172:AQ173"/>
    <mergeCell ref="AR172:AR173"/>
    <mergeCell ref="A175:A176"/>
    <mergeCell ref="B175:B176"/>
    <mergeCell ref="C175:C176"/>
    <mergeCell ref="D175:D176"/>
    <mergeCell ref="E175:E176"/>
    <mergeCell ref="F175:F176"/>
    <mergeCell ref="G175:G176"/>
    <mergeCell ref="H175:H176"/>
    <mergeCell ref="I175:I176"/>
    <mergeCell ref="J175:J176"/>
    <mergeCell ref="K175:K176"/>
    <mergeCell ref="AA175:AA176"/>
    <mergeCell ref="K172:K173"/>
    <mergeCell ref="AA172:AA173"/>
    <mergeCell ref="AB172:AB173"/>
    <mergeCell ref="AC172:AC173"/>
    <mergeCell ref="AD172:AD173"/>
    <mergeCell ref="F172:F173"/>
    <mergeCell ref="G172:G173"/>
    <mergeCell ref="H172:H173"/>
    <mergeCell ref="I172:I173"/>
    <mergeCell ref="J172:J173"/>
    <mergeCell ref="A172:A173"/>
    <mergeCell ref="B172:B173"/>
    <mergeCell ref="C172:C173"/>
    <mergeCell ref="D172:D173"/>
    <mergeCell ref="E172:E173"/>
    <mergeCell ref="AD184:AD185"/>
    <mergeCell ref="AE184:AE185"/>
    <mergeCell ref="AK184:AK185"/>
    <mergeCell ref="AQ184:AQ185"/>
    <mergeCell ref="AR184:AR185"/>
    <mergeCell ref="AQ175:AQ176"/>
    <mergeCell ref="AR175:AR176"/>
    <mergeCell ref="A184:A185"/>
    <mergeCell ref="B184:B185"/>
    <mergeCell ref="C184:C185"/>
    <mergeCell ref="D184:D185"/>
    <mergeCell ref="E184:E185"/>
    <mergeCell ref="F184:F185"/>
    <mergeCell ref="G184:G185"/>
    <mergeCell ref="H184:H185"/>
    <mergeCell ref="I184:I185"/>
    <mergeCell ref="J184:J185"/>
    <mergeCell ref="K184:K185"/>
    <mergeCell ref="AA184:AA185"/>
    <mergeCell ref="AB184:AB185"/>
    <mergeCell ref="AC184:AC185"/>
    <mergeCell ref="AB175:AB176"/>
    <mergeCell ref="AC175:AC176"/>
    <mergeCell ref="AD175:AD176"/>
    <mergeCell ref="AE175:AE176"/>
    <mergeCell ref="AK175:AK176"/>
    <mergeCell ref="AE182:AE183"/>
    <mergeCell ref="AK182:AK183"/>
    <mergeCell ref="AQ182:AQ183"/>
    <mergeCell ref="AR182:AR183"/>
    <mergeCell ref="A180:A181"/>
    <mergeCell ref="B180:B181"/>
    <mergeCell ref="D180:D181"/>
    <mergeCell ref="E180:E181"/>
    <mergeCell ref="F180:F181"/>
    <mergeCell ref="G180:G181"/>
    <mergeCell ref="H180:H181"/>
    <mergeCell ref="I180:I181"/>
    <mergeCell ref="J180:J181"/>
    <mergeCell ref="K180:K181"/>
    <mergeCell ref="AA180:AA181"/>
    <mergeCell ref="K182:K183"/>
    <mergeCell ref="AA182:AA183"/>
    <mergeCell ref="AB182:AB183"/>
    <mergeCell ref="AC182:AC183"/>
    <mergeCell ref="AD182:AD183"/>
    <mergeCell ref="F182:F183"/>
    <mergeCell ref="G182:G183"/>
    <mergeCell ref="H182:H183"/>
    <mergeCell ref="I182:I183"/>
    <mergeCell ref="J182:J183"/>
    <mergeCell ref="A182:A183"/>
    <mergeCell ref="B182:B183"/>
    <mergeCell ref="C182:C183"/>
    <mergeCell ref="D182:D183"/>
    <mergeCell ref="E182:E183"/>
    <mergeCell ref="AD178:AD179"/>
    <mergeCell ref="AE178:AE179"/>
    <mergeCell ref="AK178:AK179"/>
    <mergeCell ref="AQ178:AQ179"/>
    <mergeCell ref="AR178:AR179"/>
    <mergeCell ref="AQ180:AQ181"/>
    <mergeCell ref="AR180:AR181"/>
    <mergeCell ref="A178:A179"/>
    <mergeCell ref="B178:B179"/>
    <mergeCell ref="C178:C179"/>
    <mergeCell ref="D178:D179"/>
    <mergeCell ref="E178:E179"/>
    <mergeCell ref="F178:F179"/>
    <mergeCell ref="G178:G179"/>
    <mergeCell ref="H178:H179"/>
    <mergeCell ref="I178:I179"/>
    <mergeCell ref="J178:J179"/>
    <mergeCell ref="K178:K179"/>
    <mergeCell ref="AA178:AA179"/>
    <mergeCell ref="AB178:AB179"/>
    <mergeCell ref="AC178:AC179"/>
    <mergeCell ref="AB180:AB181"/>
    <mergeCell ref="AC180:AC181"/>
    <mergeCell ref="AD180:AD181"/>
    <mergeCell ref="AE180:AE181"/>
    <mergeCell ref="AK180:AK181"/>
    <mergeCell ref="C180:C181"/>
    <mergeCell ref="AE187:AE189"/>
    <mergeCell ref="AK187:AK189"/>
    <mergeCell ref="AQ187:AQ189"/>
    <mergeCell ref="AR187:AR189"/>
    <mergeCell ref="A198:A199"/>
    <mergeCell ref="B198:B199"/>
    <mergeCell ref="C198:C199"/>
    <mergeCell ref="D198:D199"/>
    <mergeCell ref="E198:E199"/>
    <mergeCell ref="F198:F199"/>
    <mergeCell ref="G198:G199"/>
    <mergeCell ref="H198:H199"/>
    <mergeCell ref="I198:I199"/>
    <mergeCell ref="J198:J199"/>
    <mergeCell ref="K198:K199"/>
    <mergeCell ref="AA198:AA199"/>
    <mergeCell ref="K187:K189"/>
    <mergeCell ref="AA187:AA189"/>
    <mergeCell ref="AB187:AB189"/>
    <mergeCell ref="AC187:AC189"/>
    <mergeCell ref="AD187:AD189"/>
    <mergeCell ref="F187:F189"/>
    <mergeCell ref="G187:G189"/>
    <mergeCell ref="H187:H189"/>
    <mergeCell ref="I187:I189"/>
    <mergeCell ref="J187:J189"/>
    <mergeCell ref="A187:A189"/>
    <mergeCell ref="B187:B189"/>
    <mergeCell ref="C187:C189"/>
    <mergeCell ref="D187:D189"/>
    <mergeCell ref="E187:E189"/>
    <mergeCell ref="AD196:AD197"/>
    <mergeCell ref="A196:A197"/>
    <mergeCell ref="B196:B197"/>
    <mergeCell ref="C196:C197"/>
    <mergeCell ref="D196:D197"/>
    <mergeCell ref="E196:E197"/>
    <mergeCell ref="F196:F197"/>
    <mergeCell ref="G196:G197"/>
    <mergeCell ref="H196:H197"/>
    <mergeCell ref="I196:I197"/>
    <mergeCell ref="J196:J197"/>
    <mergeCell ref="K196:K197"/>
    <mergeCell ref="AA196:AA197"/>
    <mergeCell ref="AB196:AB197"/>
    <mergeCell ref="AC196:AC197"/>
    <mergeCell ref="AB198:AB199"/>
    <mergeCell ref="AC198:AC199"/>
    <mergeCell ref="AD198:AD199"/>
    <mergeCell ref="AE190:AE191"/>
    <mergeCell ref="AK190:AK191"/>
    <mergeCell ref="AQ190:AQ191"/>
    <mergeCell ref="AR190:AR191"/>
    <mergeCell ref="A192:A193"/>
    <mergeCell ref="B192:B193"/>
    <mergeCell ref="C192:C193"/>
    <mergeCell ref="D192:D193"/>
    <mergeCell ref="E192:E193"/>
    <mergeCell ref="F192:F193"/>
    <mergeCell ref="G192:G193"/>
    <mergeCell ref="H192:H193"/>
    <mergeCell ref="I192:I193"/>
    <mergeCell ref="J192:J193"/>
    <mergeCell ref="K192:K193"/>
    <mergeCell ref="AA192:AA193"/>
    <mergeCell ref="K190:K191"/>
    <mergeCell ref="AA190:AA191"/>
    <mergeCell ref="AB190:AB191"/>
    <mergeCell ref="AC190:AC191"/>
    <mergeCell ref="AD190:AD191"/>
    <mergeCell ref="F190:F191"/>
    <mergeCell ref="G190:G191"/>
    <mergeCell ref="H190:H191"/>
    <mergeCell ref="I190:I191"/>
    <mergeCell ref="J190:J191"/>
    <mergeCell ref="A190:A191"/>
    <mergeCell ref="B190:B191"/>
    <mergeCell ref="C190:C191"/>
    <mergeCell ref="D190:D191"/>
    <mergeCell ref="E190:E191"/>
    <mergeCell ref="AQ192:AQ193"/>
    <mergeCell ref="AR192:AR193"/>
    <mergeCell ref="A194:A195"/>
    <mergeCell ref="B194:B195"/>
    <mergeCell ref="C194:C195"/>
    <mergeCell ref="D194:D195"/>
    <mergeCell ref="E194:E195"/>
    <mergeCell ref="F194:F195"/>
    <mergeCell ref="G194:G195"/>
    <mergeCell ref="H194:H195"/>
    <mergeCell ref="I194:I195"/>
    <mergeCell ref="J194:J195"/>
    <mergeCell ref="K194:K195"/>
    <mergeCell ref="AA194:AA195"/>
    <mergeCell ref="AB194:AB195"/>
    <mergeCell ref="AC194:AC195"/>
    <mergeCell ref="AB192:AB193"/>
    <mergeCell ref="AC192:AC193"/>
    <mergeCell ref="AD192:AD193"/>
    <mergeCell ref="AE192:AE193"/>
    <mergeCell ref="AK192:AK193"/>
    <mergeCell ref="F326:F327"/>
    <mergeCell ref="G326:G327"/>
    <mergeCell ref="H326:H327"/>
    <mergeCell ref="I326:I327"/>
    <mergeCell ref="J326:J327"/>
    <mergeCell ref="K326:K327"/>
    <mergeCell ref="AA326:AA327"/>
    <mergeCell ref="AB326:AB327"/>
    <mergeCell ref="AC326:AC327"/>
    <mergeCell ref="AD326:AD327"/>
    <mergeCell ref="AE326:AE327"/>
    <mergeCell ref="AK326:AK327"/>
    <mergeCell ref="AD194:AD195"/>
    <mergeCell ref="AE194:AE195"/>
    <mergeCell ref="AK194:AK195"/>
    <mergeCell ref="AQ194:AQ195"/>
    <mergeCell ref="AR194:AR195"/>
    <mergeCell ref="AE196:AE197"/>
    <mergeCell ref="AK196:AK197"/>
    <mergeCell ref="AQ196:AQ197"/>
    <mergeCell ref="AR196:AR197"/>
    <mergeCell ref="AQ198:AQ199"/>
    <mergeCell ref="AR198:AR199"/>
    <mergeCell ref="AE198:AE199"/>
    <mergeCell ref="AK198:AK199"/>
    <mergeCell ref="AA206:AA207"/>
    <mergeCell ref="AB206:AB207"/>
    <mergeCell ref="AC206:AC207"/>
    <mergeCell ref="AD206:AD207"/>
    <mergeCell ref="AE206:AE207"/>
    <mergeCell ref="AK206:AK207"/>
    <mergeCell ref="AR213:AR214"/>
    <mergeCell ref="AQ322:AQ323"/>
    <mergeCell ref="AR322:AR323"/>
    <mergeCell ref="A324:A325"/>
    <mergeCell ref="B324:B325"/>
    <mergeCell ref="C324:C325"/>
    <mergeCell ref="D324:D325"/>
    <mergeCell ref="E324:E325"/>
    <mergeCell ref="F324:F325"/>
    <mergeCell ref="G324:G325"/>
    <mergeCell ref="H324:H325"/>
    <mergeCell ref="I324:I325"/>
    <mergeCell ref="J324:J325"/>
    <mergeCell ref="K324:K325"/>
    <mergeCell ref="AA324:AA325"/>
    <mergeCell ref="AB324:AB325"/>
    <mergeCell ref="AC324:AC325"/>
    <mergeCell ref="AD324:AD325"/>
    <mergeCell ref="AE324:AE325"/>
    <mergeCell ref="AK324:AK325"/>
    <mergeCell ref="AQ324:AQ325"/>
    <mergeCell ref="G322:G323"/>
    <mergeCell ref="H322:H323"/>
    <mergeCell ref="I322:I323"/>
    <mergeCell ref="J322:J323"/>
    <mergeCell ref="K322:K323"/>
    <mergeCell ref="AA322:AA323"/>
    <mergeCell ref="AB322:AB323"/>
    <mergeCell ref="AC322:AC323"/>
    <mergeCell ref="AD322:AD323"/>
    <mergeCell ref="AE322:AE323"/>
    <mergeCell ref="AK322:AK323"/>
    <mergeCell ref="AA332:AA333"/>
    <mergeCell ref="AB332:AB333"/>
    <mergeCell ref="AC332:AC333"/>
    <mergeCell ref="AD332:AD333"/>
    <mergeCell ref="AE332:AE333"/>
    <mergeCell ref="AK332:AK333"/>
    <mergeCell ref="AQ326:AQ327"/>
    <mergeCell ref="AR326:AR327"/>
    <mergeCell ref="A329:A330"/>
    <mergeCell ref="B329:B330"/>
    <mergeCell ref="C329:C330"/>
    <mergeCell ref="D329:D330"/>
    <mergeCell ref="E329:E330"/>
    <mergeCell ref="F329:F330"/>
    <mergeCell ref="G329:G330"/>
    <mergeCell ref="H329:H330"/>
    <mergeCell ref="I329:I330"/>
    <mergeCell ref="J329:J330"/>
    <mergeCell ref="K329:K330"/>
    <mergeCell ref="AA329:AA330"/>
    <mergeCell ref="AB329:AB330"/>
    <mergeCell ref="AC329:AC330"/>
    <mergeCell ref="AD329:AD330"/>
    <mergeCell ref="AE329:AE330"/>
    <mergeCell ref="AK329:AK330"/>
    <mergeCell ref="AQ329:AQ330"/>
    <mergeCell ref="AR329:AR330"/>
    <mergeCell ref="A326:A327"/>
    <mergeCell ref="B326:B327"/>
    <mergeCell ref="C326:C327"/>
    <mergeCell ref="D326:D327"/>
    <mergeCell ref="E326:E327"/>
    <mergeCell ref="AQ332:AQ333"/>
    <mergeCell ref="AR332:AR333"/>
    <mergeCell ref="A334:A335"/>
    <mergeCell ref="B334:B335"/>
    <mergeCell ref="C334:C335"/>
    <mergeCell ref="D334:D335"/>
    <mergeCell ref="E334:E335"/>
    <mergeCell ref="F334:F335"/>
    <mergeCell ref="G334:G335"/>
    <mergeCell ref="H334:H335"/>
    <mergeCell ref="I334:I335"/>
    <mergeCell ref="J334:J335"/>
    <mergeCell ref="K334:K335"/>
    <mergeCell ref="AA334:AA335"/>
    <mergeCell ref="AB334:AB335"/>
    <mergeCell ref="AC334:AC335"/>
    <mergeCell ref="AD334:AD335"/>
    <mergeCell ref="AE334:AE335"/>
    <mergeCell ref="AK334:AK335"/>
    <mergeCell ref="AQ334:AQ335"/>
    <mergeCell ref="AR334:AR335"/>
    <mergeCell ref="A332:A333"/>
    <mergeCell ref="B332:B333"/>
    <mergeCell ref="C332:C333"/>
    <mergeCell ref="D332:D333"/>
    <mergeCell ref="E332:E333"/>
    <mergeCell ref="F332:F333"/>
    <mergeCell ref="G332:G333"/>
    <mergeCell ref="H332:H333"/>
    <mergeCell ref="I332:I333"/>
    <mergeCell ref="J332:J333"/>
    <mergeCell ref="K332:K333"/>
    <mergeCell ref="AR340:AR341"/>
    <mergeCell ref="A337:A338"/>
    <mergeCell ref="B337:B338"/>
    <mergeCell ref="C337:C338"/>
    <mergeCell ref="D337:D338"/>
    <mergeCell ref="E337:E338"/>
    <mergeCell ref="F337:F338"/>
    <mergeCell ref="G337:G338"/>
    <mergeCell ref="H337:H338"/>
    <mergeCell ref="I337:I338"/>
    <mergeCell ref="J337:J338"/>
    <mergeCell ref="K337:K338"/>
    <mergeCell ref="AA337:AA338"/>
    <mergeCell ref="AB337:AB338"/>
    <mergeCell ref="AC337:AC338"/>
    <mergeCell ref="AD337:AD338"/>
    <mergeCell ref="AE337:AE338"/>
    <mergeCell ref="AK337:AK338"/>
    <mergeCell ref="F343:F344"/>
    <mergeCell ref="G343:G344"/>
    <mergeCell ref="H343:H344"/>
    <mergeCell ref="I343:I344"/>
    <mergeCell ref="J343:J344"/>
    <mergeCell ref="K343:K344"/>
    <mergeCell ref="AA343:AA344"/>
    <mergeCell ref="AB343:AB344"/>
    <mergeCell ref="AC343:AC344"/>
    <mergeCell ref="AD343:AD344"/>
    <mergeCell ref="AE343:AE344"/>
    <mergeCell ref="AK343:AK344"/>
    <mergeCell ref="AQ337:AQ338"/>
    <mergeCell ref="AR337:AR338"/>
    <mergeCell ref="A340:A341"/>
    <mergeCell ref="B340:B341"/>
    <mergeCell ref="C340:C341"/>
    <mergeCell ref="D340:D341"/>
    <mergeCell ref="E340:E341"/>
    <mergeCell ref="F340:F341"/>
    <mergeCell ref="G340:G341"/>
    <mergeCell ref="H340:H341"/>
    <mergeCell ref="I340:I341"/>
    <mergeCell ref="J340:J341"/>
    <mergeCell ref="K340:K341"/>
    <mergeCell ref="AA340:AA341"/>
    <mergeCell ref="AB340:AB341"/>
    <mergeCell ref="AC340:AC341"/>
    <mergeCell ref="AD340:AD341"/>
    <mergeCell ref="AE340:AE341"/>
    <mergeCell ref="AK340:AK341"/>
    <mergeCell ref="AQ340:AQ341"/>
    <mergeCell ref="AA347:AA348"/>
    <mergeCell ref="AB347:AB348"/>
    <mergeCell ref="AC347:AC348"/>
    <mergeCell ref="AD347:AD348"/>
    <mergeCell ref="AE347:AE348"/>
    <mergeCell ref="AK347:AK348"/>
    <mergeCell ref="AQ343:AQ344"/>
    <mergeCell ref="AR343:AR344"/>
    <mergeCell ref="A345:A346"/>
    <mergeCell ref="B345:B346"/>
    <mergeCell ref="C345:C346"/>
    <mergeCell ref="D345:D346"/>
    <mergeCell ref="E345:E346"/>
    <mergeCell ref="F345:F346"/>
    <mergeCell ref="G345:G346"/>
    <mergeCell ref="H345:H346"/>
    <mergeCell ref="I345:I346"/>
    <mergeCell ref="J345:J346"/>
    <mergeCell ref="K345:K346"/>
    <mergeCell ref="AA345:AA346"/>
    <mergeCell ref="AB345:AB346"/>
    <mergeCell ref="AC345:AC346"/>
    <mergeCell ref="AD345:AD346"/>
    <mergeCell ref="AE345:AE346"/>
    <mergeCell ref="AK345:AK346"/>
    <mergeCell ref="AQ345:AQ346"/>
    <mergeCell ref="AR345:AR346"/>
    <mergeCell ref="A343:A344"/>
    <mergeCell ref="B343:B344"/>
    <mergeCell ref="C343:C344"/>
    <mergeCell ref="D343:D344"/>
    <mergeCell ref="E343:E344"/>
    <mergeCell ref="AQ347:AQ348"/>
    <mergeCell ref="AR347:AR348"/>
    <mergeCell ref="A350:A351"/>
    <mergeCell ref="B350:B351"/>
    <mergeCell ref="C350:C351"/>
    <mergeCell ref="D350:D351"/>
    <mergeCell ref="E350:E351"/>
    <mergeCell ref="F350:F351"/>
    <mergeCell ref="G350:G351"/>
    <mergeCell ref="H350:H351"/>
    <mergeCell ref="I350:I351"/>
    <mergeCell ref="J350:J351"/>
    <mergeCell ref="K350:K351"/>
    <mergeCell ref="AA350:AA351"/>
    <mergeCell ref="AB350:AB351"/>
    <mergeCell ref="AC350:AC351"/>
    <mergeCell ref="AD350:AD351"/>
    <mergeCell ref="AE350:AE351"/>
    <mergeCell ref="AK350:AK351"/>
    <mergeCell ref="AQ350:AQ351"/>
    <mergeCell ref="AR350:AR351"/>
    <mergeCell ref="A347:A348"/>
    <mergeCell ref="B347:B348"/>
    <mergeCell ref="C347:C348"/>
    <mergeCell ref="D347:D348"/>
    <mergeCell ref="E347:E348"/>
    <mergeCell ref="F347:F348"/>
    <mergeCell ref="G347:G348"/>
    <mergeCell ref="H347:H348"/>
    <mergeCell ref="I347:I348"/>
    <mergeCell ref="J347:J348"/>
    <mergeCell ref="K347:K348"/>
    <mergeCell ref="AR358:AR360"/>
    <mergeCell ref="A355:A357"/>
    <mergeCell ref="B355:B357"/>
    <mergeCell ref="C355:C357"/>
    <mergeCell ref="D355:D357"/>
    <mergeCell ref="E355:E357"/>
    <mergeCell ref="F355:F357"/>
    <mergeCell ref="G355:G357"/>
    <mergeCell ref="H355:H357"/>
    <mergeCell ref="I355:I357"/>
    <mergeCell ref="J355:J357"/>
    <mergeCell ref="K355:K357"/>
    <mergeCell ref="AA355:AA357"/>
    <mergeCell ref="AB355:AB357"/>
    <mergeCell ref="AC355:AC357"/>
    <mergeCell ref="AD355:AD357"/>
    <mergeCell ref="AE355:AE357"/>
    <mergeCell ref="AK355:AK357"/>
    <mergeCell ref="F364:F365"/>
    <mergeCell ref="G364:G365"/>
    <mergeCell ref="H364:H365"/>
    <mergeCell ref="I364:I365"/>
    <mergeCell ref="J364:J365"/>
    <mergeCell ref="K364:K365"/>
    <mergeCell ref="AA364:AA365"/>
    <mergeCell ref="AB364:AB365"/>
    <mergeCell ref="AC364:AC365"/>
    <mergeCell ref="AD364:AD365"/>
    <mergeCell ref="AE364:AE365"/>
    <mergeCell ref="AK364:AK365"/>
    <mergeCell ref="AQ355:AQ357"/>
    <mergeCell ref="AR355:AR357"/>
    <mergeCell ref="A358:A360"/>
    <mergeCell ref="B358:B360"/>
    <mergeCell ref="C358:C360"/>
    <mergeCell ref="D358:D360"/>
    <mergeCell ref="E358:E360"/>
    <mergeCell ref="F358:F360"/>
    <mergeCell ref="G358:G360"/>
    <mergeCell ref="H358:H360"/>
    <mergeCell ref="I358:I360"/>
    <mergeCell ref="J358:J360"/>
    <mergeCell ref="K358:K360"/>
    <mergeCell ref="AA358:AA360"/>
    <mergeCell ref="AB358:AB360"/>
    <mergeCell ref="AC358:AC360"/>
    <mergeCell ref="AD358:AD360"/>
    <mergeCell ref="AE358:AE360"/>
    <mergeCell ref="AK358:AK360"/>
    <mergeCell ref="AQ358:AQ360"/>
    <mergeCell ref="AA369:AA370"/>
    <mergeCell ref="AB369:AB370"/>
    <mergeCell ref="AC369:AC370"/>
    <mergeCell ref="AD369:AD370"/>
    <mergeCell ref="AE369:AE370"/>
    <mergeCell ref="AK369:AK370"/>
    <mergeCell ref="AQ364:AQ365"/>
    <mergeCell ref="AR364:AR365"/>
    <mergeCell ref="A367:A368"/>
    <mergeCell ref="B367:B368"/>
    <mergeCell ref="C367:C368"/>
    <mergeCell ref="D367:D368"/>
    <mergeCell ref="E367:E368"/>
    <mergeCell ref="F367:F368"/>
    <mergeCell ref="G367:G368"/>
    <mergeCell ref="H367:H368"/>
    <mergeCell ref="I367:I368"/>
    <mergeCell ref="J367:J368"/>
    <mergeCell ref="K367:K368"/>
    <mergeCell ref="AA367:AA368"/>
    <mergeCell ref="AB367:AB368"/>
    <mergeCell ref="AC367:AC368"/>
    <mergeCell ref="AD367:AD368"/>
    <mergeCell ref="AE367:AE368"/>
    <mergeCell ref="AK367:AK368"/>
    <mergeCell ref="AQ367:AQ368"/>
    <mergeCell ref="AR367:AR368"/>
    <mergeCell ref="A364:A365"/>
    <mergeCell ref="B364:B365"/>
    <mergeCell ref="C364:C365"/>
    <mergeCell ref="D364:D365"/>
    <mergeCell ref="E364:E365"/>
    <mergeCell ref="AQ369:AQ370"/>
    <mergeCell ref="AR369:AR370"/>
    <mergeCell ref="A372:A373"/>
    <mergeCell ref="B372:B373"/>
    <mergeCell ref="C372:C373"/>
    <mergeCell ref="D372:D373"/>
    <mergeCell ref="E372:E373"/>
    <mergeCell ref="F372:F373"/>
    <mergeCell ref="G372:G373"/>
    <mergeCell ref="H372:H373"/>
    <mergeCell ref="I372:I373"/>
    <mergeCell ref="J372:J373"/>
    <mergeCell ref="K372:K373"/>
    <mergeCell ref="AA372:AA373"/>
    <mergeCell ref="AB372:AB373"/>
    <mergeCell ref="AC372:AC373"/>
    <mergeCell ref="AD372:AD373"/>
    <mergeCell ref="AE372:AE373"/>
    <mergeCell ref="AK372:AK373"/>
    <mergeCell ref="AQ372:AQ373"/>
    <mergeCell ref="AR372:AR373"/>
    <mergeCell ref="A369:A370"/>
    <mergeCell ref="B369:B370"/>
    <mergeCell ref="C369:C370"/>
    <mergeCell ref="D369:D370"/>
    <mergeCell ref="E369:E370"/>
    <mergeCell ref="F369:F370"/>
    <mergeCell ref="G369:G370"/>
    <mergeCell ref="H369:H370"/>
    <mergeCell ref="I369:I370"/>
    <mergeCell ref="J369:J370"/>
    <mergeCell ref="K369:K370"/>
    <mergeCell ref="AQ375:AQ376"/>
    <mergeCell ref="AR375:AR376"/>
    <mergeCell ref="A375:A376"/>
    <mergeCell ref="B375:B376"/>
    <mergeCell ref="C375:C376"/>
    <mergeCell ref="D375:D376"/>
    <mergeCell ref="E375:E376"/>
    <mergeCell ref="F375:F376"/>
    <mergeCell ref="G375:G376"/>
    <mergeCell ref="H375:H376"/>
    <mergeCell ref="I375:I376"/>
    <mergeCell ref="J375:J376"/>
    <mergeCell ref="K375:K376"/>
    <mergeCell ref="AA375:AA376"/>
    <mergeCell ref="AB375:AB376"/>
    <mergeCell ref="AC375:AC376"/>
    <mergeCell ref="AD375:AD376"/>
    <mergeCell ref="AE375:AE376"/>
    <mergeCell ref="AK375:AK376"/>
  </mergeCells>
  <phoneticPr fontId="5" type="noConversion"/>
  <conditionalFormatting sqref="V3:V442">
    <cfRule type="cellIs" dxfId="562" priority="11" operator="equal">
      <formula>"NO PRESENTA"</formula>
    </cfRule>
  </conditionalFormatting>
  <conditionalFormatting sqref="X3:X442">
    <cfRule type="cellIs" dxfId="560" priority="4" operator="equal">
      <formula>"PRESENTA"</formula>
    </cfRule>
  </conditionalFormatting>
  <conditionalFormatting sqref="Y3:AA442">
    <cfRule type="cellIs" dxfId="559" priority="3" operator="equal">
      <formula>"NO CUMPLE"</formula>
    </cfRule>
  </conditionalFormatting>
  <conditionalFormatting sqref="AE3:AE442">
    <cfRule type="cellIs" dxfId="237" priority="1" operator="equal">
      <formula>"NO CUMPLE"</formula>
    </cfRule>
  </conditionalFormatting>
  <conditionalFormatting sqref="AF261:AJ261 AL261:AP261">
    <cfRule type="cellIs" dxfId="236" priority="1880" operator="equal">
      <formula>"NO CUMPLE"</formula>
    </cfRule>
  </conditionalFormatting>
  <conditionalFormatting sqref="AF3:AP3 AF4:AJ4 AL4:AP4">
    <cfRule type="cellIs" dxfId="235" priority="4378" operator="equal">
      <formula>"NO CUMPLE"</formula>
    </cfRule>
  </conditionalFormatting>
  <conditionalFormatting sqref="AF5:AP5 AF6:AJ6 AL6:AP6">
    <cfRule type="cellIs" dxfId="234" priority="4412" operator="equal">
      <formula>"NO CUMPLE"</formula>
    </cfRule>
  </conditionalFormatting>
  <conditionalFormatting sqref="AF7:AP7 AF8:AJ8 AL8:AP8">
    <cfRule type="cellIs" dxfId="233" priority="4429" operator="equal">
      <formula>"NO CUMPLE"</formula>
    </cfRule>
  </conditionalFormatting>
  <conditionalFormatting sqref="AF9:AP9 AF10:AJ10 AL10:AP10">
    <cfRule type="cellIs" dxfId="232" priority="4344" operator="equal">
      <formula>"NO CUMPLE"</formula>
    </cfRule>
  </conditionalFormatting>
  <conditionalFormatting sqref="AF11:AP11 AF12:AJ12 AL12:AP12">
    <cfRule type="cellIs" dxfId="231" priority="4361" operator="equal">
      <formula>"NO CUMPLE"</formula>
    </cfRule>
  </conditionalFormatting>
  <conditionalFormatting sqref="AF13:AP14 AF15:AJ15 AL15:AP15">
    <cfRule type="cellIs" dxfId="230" priority="4292" operator="equal">
      <formula>"NO CUMPLE"</formula>
    </cfRule>
  </conditionalFormatting>
  <conditionalFormatting sqref="AF16:AP16 AF17:AJ17 AL17:AP17">
    <cfRule type="cellIs" dxfId="229" priority="4309" operator="equal">
      <formula>"NO CUMPLE"</formula>
    </cfRule>
  </conditionalFormatting>
  <conditionalFormatting sqref="AF18:AP19 AF20:AJ20 AL20:AP20">
    <cfRule type="cellIs" dxfId="228" priority="4257" operator="equal">
      <formula>"NO CUMPLE"</formula>
    </cfRule>
  </conditionalFormatting>
  <conditionalFormatting sqref="AF21:AP22 AF23:AJ23 AL23:AP23">
    <cfRule type="cellIs" dxfId="227" priority="4222" operator="equal">
      <formula>"NO CUMPLE"</formula>
    </cfRule>
  </conditionalFormatting>
  <conditionalFormatting sqref="AF24:AP24 AF25:AJ26 AL25:AP26">
    <cfRule type="cellIs" dxfId="226" priority="4205" operator="equal">
      <formula>"NO CUMPLE"</formula>
    </cfRule>
  </conditionalFormatting>
  <conditionalFormatting sqref="AF27:AP28 AF29:AJ29 AL29:AP29">
    <cfRule type="cellIs" dxfId="225" priority="4153" operator="equal">
      <formula>"NO CUMPLE"</formula>
    </cfRule>
  </conditionalFormatting>
  <conditionalFormatting sqref="AF30:AP30 AF31:AJ31 AL31:AP31">
    <cfRule type="cellIs" dxfId="224" priority="4170" operator="equal">
      <formula>"NO CUMPLE"</formula>
    </cfRule>
  </conditionalFormatting>
  <conditionalFormatting sqref="AF32:AP33 AF34:AJ35 AL34:AP35">
    <cfRule type="cellIs" dxfId="223" priority="4118" operator="equal">
      <formula>"NO CUMPLE"</formula>
    </cfRule>
  </conditionalFormatting>
  <conditionalFormatting sqref="AF36:AP36 AF37:AJ37 AL37:AP37">
    <cfRule type="cellIs" dxfId="222" priority="4101" operator="equal">
      <formula>"NO CUMPLE"</formula>
    </cfRule>
  </conditionalFormatting>
  <conditionalFormatting sqref="AF38:AP39 AF40:AJ40 AL40:AP40">
    <cfRule type="cellIs" dxfId="221" priority="4015" operator="equal">
      <formula>"NO CUMPLE"</formula>
    </cfRule>
  </conditionalFormatting>
  <conditionalFormatting sqref="AF41:AP41 AF42:AJ42 AL42:AP42">
    <cfRule type="cellIs" dxfId="220" priority="4032" operator="equal">
      <formula>"NO CUMPLE"</formula>
    </cfRule>
  </conditionalFormatting>
  <conditionalFormatting sqref="AF43:AP43 AF44:AJ44 AL44:AP44">
    <cfRule type="cellIs" dxfId="219" priority="4049" operator="equal">
      <formula>"NO CUMPLE"</formula>
    </cfRule>
  </conditionalFormatting>
  <conditionalFormatting sqref="AF45:AP45 AF46:AJ46 AL46:AP46">
    <cfRule type="cellIs" dxfId="218" priority="4066" operator="equal">
      <formula>"NO CUMPLE"</formula>
    </cfRule>
  </conditionalFormatting>
  <conditionalFormatting sqref="AF47:AP47 AF48:AJ48 AL48:AP48">
    <cfRule type="cellIs" dxfId="217" priority="3998" operator="equal">
      <formula>"NO CUMPLE"</formula>
    </cfRule>
  </conditionalFormatting>
  <conditionalFormatting sqref="AF49:AP49 AF50:AJ50 AL50:AP50">
    <cfRule type="cellIs" dxfId="216" priority="3981" operator="equal">
      <formula>"NO CUMPLE"</formula>
    </cfRule>
  </conditionalFormatting>
  <conditionalFormatting sqref="AF51:AP51 AF52:AJ52 AL52:AP52">
    <cfRule type="cellIs" dxfId="215" priority="3964" operator="equal">
      <formula>"NO CUMPLE"</formula>
    </cfRule>
  </conditionalFormatting>
  <conditionalFormatting sqref="AF53:AP53 AF54:AJ55 AL54:AP55">
    <cfRule type="cellIs" dxfId="214" priority="3947" operator="equal">
      <formula>"NO CUMPLE"</formula>
    </cfRule>
  </conditionalFormatting>
  <conditionalFormatting sqref="AF56:AP56 AF57:AJ57 AL57:AP57">
    <cfRule type="cellIs" dxfId="213" priority="3930" operator="equal">
      <formula>"NO CUMPLE"</formula>
    </cfRule>
  </conditionalFormatting>
  <conditionalFormatting sqref="AF58:AP59 AF60:AJ60 AL60:AP60">
    <cfRule type="cellIs" dxfId="212" priority="3861" operator="equal">
      <formula>"NO CUMPLE"</formula>
    </cfRule>
  </conditionalFormatting>
  <conditionalFormatting sqref="AF61:AP61 AF62:AJ62 AL62:AP62">
    <cfRule type="cellIs" dxfId="211" priority="3844" operator="equal">
      <formula>"NO CUMPLE"</formula>
    </cfRule>
  </conditionalFormatting>
  <conditionalFormatting sqref="AF63:AP63 AF64:AJ64 AL64:AP64">
    <cfRule type="cellIs" dxfId="210" priority="3878" operator="equal">
      <formula>"NO CUMPLE"</formula>
    </cfRule>
  </conditionalFormatting>
  <conditionalFormatting sqref="AF65:AP65 AF66:AJ66 AL66:AP66">
    <cfRule type="cellIs" dxfId="209" priority="3827" operator="equal">
      <formula>"NO CUMPLE"</formula>
    </cfRule>
  </conditionalFormatting>
  <conditionalFormatting sqref="AF67:AP67 AF68:AJ68 AL68:AP68">
    <cfRule type="cellIs" dxfId="208" priority="3895" operator="equal">
      <formula>"NO CUMPLE"</formula>
    </cfRule>
  </conditionalFormatting>
  <conditionalFormatting sqref="AF69:AP69 AF70:AJ70 AL70:AP70">
    <cfRule type="cellIs" dxfId="207" priority="3810" operator="equal">
      <formula>"NO CUMPLE"</formula>
    </cfRule>
  </conditionalFormatting>
  <conditionalFormatting sqref="AF71:AP71 AF72:AJ72 AL72:AP72">
    <cfRule type="cellIs" dxfId="206" priority="3793" operator="equal">
      <formula>"NO CUMPLE"</formula>
    </cfRule>
  </conditionalFormatting>
  <conditionalFormatting sqref="AF73:AP74 AF75:AJ75 AL75:AP75">
    <cfRule type="cellIs" dxfId="205" priority="3758" operator="equal">
      <formula>"NO CUMPLE"</formula>
    </cfRule>
  </conditionalFormatting>
  <conditionalFormatting sqref="AF76:AP78 AF79:AJ79 AL79:AP79">
    <cfRule type="cellIs" dxfId="204" priority="3705" operator="equal">
      <formula>"NO CUMPLE"</formula>
    </cfRule>
  </conditionalFormatting>
  <conditionalFormatting sqref="AF80:AP81 AF82:AJ82 AL82:AP82">
    <cfRule type="cellIs" dxfId="203" priority="3670" operator="equal">
      <formula>"NO CUMPLE"</formula>
    </cfRule>
  </conditionalFormatting>
  <conditionalFormatting sqref="AF83:AP83 AF84:AJ84 AL84:AP84">
    <cfRule type="cellIs" dxfId="202" priority="3619" operator="equal">
      <formula>"NO CUMPLE"</formula>
    </cfRule>
  </conditionalFormatting>
  <conditionalFormatting sqref="AF85:AP85 AF86:AJ86 AL86:AP86">
    <cfRule type="cellIs" dxfId="201" priority="3636" operator="equal">
      <formula>"NO CUMPLE"</formula>
    </cfRule>
  </conditionalFormatting>
  <conditionalFormatting sqref="AF87:AP89 AF90:AJ90 AL90:AP90">
    <cfRule type="cellIs" dxfId="200" priority="3584" operator="equal">
      <formula>"NO CUMPLE"</formula>
    </cfRule>
  </conditionalFormatting>
  <conditionalFormatting sqref="AF91:AP91 AF92:AJ93 AL92:AP93">
    <cfRule type="cellIs" dxfId="199" priority="3567" operator="equal">
      <formula>"NO CUMPLE"</formula>
    </cfRule>
  </conditionalFormatting>
  <conditionalFormatting sqref="AF94:AP94 AF95:AJ95 AL95:AP95">
    <cfRule type="cellIs" dxfId="198" priority="3533" operator="equal">
      <formula>"NO CUMPLE"</formula>
    </cfRule>
  </conditionalFormatting>
  <conditionalFormatting sqref="AF96:AP96 AF97:AJ97 AL97:AP97">
    <cfRule type="cellIs" dxfId="197" priority="3516" operator="equal">
      <formula>"NO CUMPLE"</formula>
    </cfRule>
  </conditionalFormatting>
  <conditionalFormatting sqref="AF98:AP98 AF99:AJ99 AL99:AP99">
    <cfRule type="cellIs" dxfId="196" priority="3550" operator="equal">
      <formula>"NO CUMPLE"</formula>
    </cfRule>
  </conditionalFormatting>
  <conditionalFormatting sqref="AF100:AP101 AF102:AJ103 AL102:AP103">
    <cfRule type="cellIs" dxfId="195" priority="3481" operator="equal">
      <formula>"NO CUMPLE"</formula>
    </cfRule>
  </conditionalFormatting>
  <conditionalFormatting sqref="AF104:AP104 AF105:AJ105 AL105:AP105">
    <cfRule type="cellIs" dxfId="194" priority="3464" operator="equal">
      <formula>"NO CUMPLE"</formula>
    </cfRule>
  </conditionalFormatting>
  <conditionalFormatting sqref="AF106:AP107 AF108:AJ108 AL108:AP108">
    <cfRule type="cellIs" dxfId="193" priority="3429" operator="equal">
      <formula>"NO CUMPLE"</formula>
    </cfRule>
  </conditionalFormatting>
  <conditionalFormatting sqref="AF109:AP110 AF111:AJ111 AL111:AP111">
    <cfRule type="cellIs" dxfId="192" priority="3394" operator="equal">
      <formula>"NO CUMPLE"</formula>
    </cfRule>
  </conditionalFormatting>
  <conditionalFormatting sqref="AF112:AP112 AF113:AJ113 AL113:AP113">
    <cfRule type="cellIs" dxfId="191" priority="3377" operator="equal">
      <formula>"NO CUMPLE"</formula>
    </cfRule>
  </conditionalFormatting>
  <conditionalFormatting sqref="AF114:AP114 AF115:AJ116 AL115:AP116">
    <cfRule type="cellIs" dxfId="190" priority="3360" operator="equal">
      <formula>"NO CUMPLE"</formula>
    </cfRule>
  </conditionalFormatting>
  <conditionalFormatting sqref="AF117:AP117 AF118:AJ118 AL118:AP118">
    <cfRule type="cellIs" dxfId="189" priority="3343" operator="equal">
      <formula>"NO CUMPLE"</formula>
    </cfRule>
  </conditionalFormatting>
  <conditionalFormatting sqref="AF119:AP119 AF120:AJ121 AL120:AP121">
    <cfRule type="cellIs" dxfId="188" priority="3326" operator="equal">
      <formula>"NO CUMPLE"</formula>
    </cfRule>
  </conditionalFormatting>
  <conditionalFormatting sqref="AF122:AP122 AF123:AJ123 AL123:AP123">
    <cfRule type="cellIs" dxfId="187" priority="3309" operator="equal">
      <formula>"NO CUMPLE"</formula>
    </cfRule>
  </conditionalFormatting>
  <conditionalFormatting sqref="AF124:AP124 AF125:AJ126 AL125:AP126">
    <cfRule type="cellIs" dxfId="186" priority="3292" operator="equal">
      <formula>"NO CUMPLE"</formula>
    </cfRule>
  </conditionalFormatting>
  <conditionalFormatting sqref="AF127:AP128 AF129:AJ129 AL129:AP129">
    <cfRule type="cellIs" dxfId="185" priority="3257" operator="equal">
      <formula>"NO CUMPLE"</formula>
    </cfRule>
  </conditionalFormatting>
  <conditionalFormatting sqref="AF130:AP131 AF132:AJ132 AL132:AP132">
    <cfRule type="cellIs" dxfId="184" priority="3188" operator="equal">
      <formula>"NO CUMPLE"</formula>
    </cfRule>
  </conditionalFormatting>
  <conditionalFormatting sqref="AF133:AP133 AF134:AJ134 AL134:AP134">
    <cfRule type="cellIs" dxfId="183" priority="3222" operator="equal">
      <formula>"NO CUMPLE"</formula>
    </cfRule>
  </conditionalFormatting>
  <conditionalFormatting sqref="AF135:AP135 AF136:AJ136 AL136:AP136">
    <cfRule type="cellIs" dxfId="182" priority="3205" operator="equal">
      <formula>"NO CUMPLE"</formula>
    </cfRule>
  </conditionalFormatting>
  <conditionalFormatting sqref="AF137:AP137 AF138:AJ139 AL138:AP139">
    <cfRule type="cellIs" dxfId="181" priority="3171" operator="equal">
      <formula>"NO CUMPLE"</formula>
    </cfRule>
  </conditionalFormatting>
  <conditionalFormatting sqref="AF140:AP141 AF142:AJ142 AL142:AP142">
    <cfRule type="cellIs" dxfId="180" priority="3136" operator="equal">
      <formula>"NO CUMPLE"</formula>
    </cfRule>
  </conditionalFormatting>
  <conditionalFormatting sqref="AF143:AP143 AF144:AJ144 AL144:AP144">
    <cfRule type="cellIs" dxfId="179" priority="3119" operator="equal">
      <formula>"NO CUMPLE"</formula>
    </cfRule>
  </conditionalFormatting>
  <conditionalFormatting sqref="AF145:AP145 AF146:AJ146 AL146:AP146">
    <cfRule type="cellIs" dxfId="178" priority="3102" operator="equal">
      <formula>"NO CUMPLE"</formula>
    </cfRule>
  </conditionalFormatting>
  <conditionalFormatting sqref="AF147:AP148 AF149:AJ149 AL149:AP149">
    <cfRule type="cellIs" dxfId="177" priority="3033" operator="equal">
      <formula>"NO CUMPLE"</formula>
    </cfRule>
  </conditionalFormatting>
  <conditionalFormatting sqref="AF150:AP150 AF151:AJ151 AL151:AP151">
    <cfRule type="cellIs" dxfId="176" priority="3016" operator="equal">
      <formula>"NO CUMPLE"</formula>
    </cfRule>
  </conditionalFormatting>
  <conditionalFormatting sqref="AF152:AP152 AF153:AJ153 AL153:AP153">
    <cfRule type="cellIs" dxfId="175" priority="3050" operator="equal">
      <formula>"NO CUMPLE"</formula>
    </cfRule>
  </conditionalFormatting>
  <conditionalFormatting sqref="AF154:AP154 AF155:AJ155 AL155:AP155">
    <cfRule type="cellIs" dxfId="174" priority="3067" operator="equal">
      <formula>"NO CUMPLE"</formula>
    </cfRule>
  </conditionalFormatting>
  <conditionalFormatting sqref="AF156:AP157 AF158:AJ158 AL158:AP158">
    <cfRule type="cellIs" dxfId="173" priority="2981" operator="equal">
      <formula>"NO CUMPLE"</formula>
    </cfRule>
  </conditionalFormatting>
  <conditionalFormatting sqref="AF159:AP159 AF160:AJ160 AL160:AP160">
    <cfRule type="cellIs" dxfId="172" priority="2964" operator="equal">
      <formula>"NO CUMPLE"</formula>
    </cfRule>
  </conditionalFormatting>
  <conditionalFormatting sqref="AF161:AP162 AF163:AJ164 AL163:AP164">
    <cfRule type="cellIs" dxfId="171" priority="2929" operator="equal">
      <formula>"NO CUMPLE"</formula>
    </cfRule>
  </conditionalFormatting>
  <conditionalFormatting sqref="AF165:AP165 AF166:AJ166 AL166:AP166">
    <cfRule type="cellIs" dxfId="170" priority="2912" operator="equal">
      <formula>"NO CUMPLE"</formula>
    </cfRule>
  </conditionalFormatting>
  <conditionalFormatting sqref="AF167:AP167 AF168:AJ169 AL168:AP169">
    <cfRule type="cellIs" dxfId="169" priority="2895" operator="equal">
      <formula>"NO CUMPLE"</formula>
    </cfRule>
  </conditionalFormatting>
  <conditionalFormatting sqref="AF170:AP172 AF173:AJ173 AL173:AP173">
    <cfRule type="cellIs" dxfId="168" priority="2842" operator="equal">
      <formula>"NO CUMPLE"</formula>
    </cfRule>
  </conditionalFormatting>
  <conditionalFormatting sqref="AF174:AP175 AF176:AJ176 AL176:AP176">
    <cfRule type="cellIs" dxfId="167" priority="2807" operator="equal">
      <formula>"NO CUMPLE"</formula>
    </cfRule>
  </conditionalFormatting>
  <conditionalFormatting sqref="AF177:AP178 AF179:AJ179 AL179:AP179">
    <cfRule type="cellIs" dxfId="166" priority="2721" operator="equal">
      <formula>"NO CUMPLE"</formula>
    </cfRule>
  </conditionalFormatting>
  <conditionalFormatting sqref="AF180:AP180 AF181:AJ181 AL181:AP181">
    <cfRule type="cellIs" dxfId="165" priority="2738" operator="equal">
      <formula>"NO CUMPLE"</formula>
    </cfRule>
  </conditionalFormatting>
  <conditionalFormatting sqref="AF182:AP182 AF183:AJ183 AL183:AP183">
    <cfRule type="cellIs" dxfId="164" priority="2755" operator="equal">
      <formula>"NO CUMPLE"</formula>
    </cfRule>
  </conditionalFormatting>
  <conditionalFormatting sqref="AF184:AP184 AF185:AJ185 AL185:AP185">
    <cfRule type="cellIs" dxfId="163" priority="2772" operator="equal">
      <formula>"NO CUMPLE"</formula>
    </cfRule>
  </conditionalFormatting>
  <conditionalFormatting sqref="AF186:AP187 AF188:AJ189 AL188:AP189">
    <cfRule type="cellIs" dxfId="162" priority="2686" operator="equal">
      <formula>"NO CUMPLE"</formula>
    </cfRule>
  </conditionalFormatting>
  <conditionalFormatting sqref="AF190:AP190 AF191:AJ191 AL191:AP191">
    <cfRule type="cellIs" dxfId="161" priority="2635" operator="equal">
      <formula>"NO CUMPLE"</formula>
    </cfRule>
  </conditionalFormatting>
  <conditionalFormatting sqref="AF192:AP192 AF193:AJ193 AL193:AP193">
    <cfRule type="cellIs" dxfId="160" priority="2618" operator="equal">
      <formula>"NO CUMPLE"</formula>
    </cfRule>
  </conditionalFormatting>
  <conditionalFormatting sqref="AF194:AP194 AF195:AJ195 AL195:AP195">
    <cfRule type="cellIs" dxfId="159" priority="2601" operator="equal">
      <formula>"NO CUMPLE"</formula>
    </cfRule>
  </conditionalFormatting>
  <conditionalFormatting sqref="AF196:AP196 AF197:AJ197 AL197:AP197">
    <cfRule type="cellIs" dxfId="158" priority="2652" operator="equal">
      <formula>"NO CUMPLE"</formula>
    </cfRule>
  </conditionalFormatting>
  <conditionalFormatting sqref="AF198:AP198 AF199:AJ199 AL199:AP199">
    <cfRule type="cellIs" dxfId="157" priority="2669" operator="equal">
      <formula>"NO CUMPLE"</formula>
    </cfRule>
  </conditionalFormatting>
  <conditionalFormatting sqref="AF200:AP206 AF207:AJ207 AL207:AP207">
    <cfRule type="cellIs" dxfId="156" priority="2476" operator="equal">
      <formula>"NO CUMPLE"</formula>
    </cfRule>
  </conditionalFormatting>
  <conditionalFormatting sqref="AF208:AP209 AF210:AJ210 AL210:AP210">
    <cfRule type="cellIs" dxfId="155" priority="2441" operator="equal">
      <formula>"NO CUMPLE"</formula>
    </cfRule>
  </conditionalFormatting>
  <conditionalFormatting sqref="AF211:AP211 AF212:AJ212 AL212:AP212">
    <cfRule type="cellIs" dxfId="154" priority="2424" operator="equal">
      <formula>"NO CUMPLE"</formula>
    </cfRule>
  </conditionalFormatting>
  <conditionalFormatting sqref="AF213:AP213 AF214:AJ214 AL214:AP214">
    <cfRule type="cellIs" dxfId="153" priority="2407" operator="equal">
      <formula>"NO CUMPLE"</formula>
    </cfRule>
  </conditionalFormatting>
  <conditionalFormatting sqref="AF215:AP218 AF219:AJ219 AL219:AP219">
    <cfRule type="cellIs" dxfId="152" priority="2336" operator="equal">
      <formula>"NO CUMPLE"</formula>
    </cfRule>
  </conditionalFormatting>
  <conditionalFormatting sqref="AF220:AP220 AF221:AJ221 AL221:AP221">
    <cfRule type="cellIs" dxfId="151" priority="2319" operator="equal">
      <formula>"NO CUMPLE"</formula>
    </cfRule>
  </conditionalFormatting>
  <conditionalFormatting sqref="AF222:AP222 AF223:AJ224 AL223:AP224">
    <cfRule type="cellIs" dxfId="150" priority="2302" operator="equal">
      <formula>"NO CUMPLE"</formula>
    </cfRule>
  </conditionalFormatting>
  <conditionalFormatting sqref="AF225:AP226 AF227:AJ227 AL227:AP227">
    <cfRule type="cellIs" dxfId="149" priority="2267" operator="equal">
      <formula>"NO CUMPLE"</formula>
    </cfRule>
  </conditionalFormatting>
  <conditionalFormatting sqref="AF228:AP229 AF230:AJ230 AL230:AP230">
    <cfRule type="cellIs" dxfId="148" priority="2232" operator="equal">
      <formula>"NO CUMPLE"</formula>
    </cfRule>
  </conditionalFormatting>
  <conditionalFormatting sqref="AF231:AP233 AF234:AJ234 AL234:AP234">
    <cfRule type="cellIs" dxfId="147" priority="2179" operator="equal">
      <formula>"NO CUMPLE"</formula>
    </cfRule>
  </conditionalFormatting>
  <conditionalFormatting sqref="AF235:AP236 AF237:AJ237 AL237:AP237">
    <cfRule type="cellIs" dxfId="146" priority="2144" operator="equal">
      <formula>"NO CUMPLE"</formula>
    </cfRule>
  </conditionalFormatting>
  <conditionalFormatting sqref="AF238:AP240 AF241:AJ241 AL241:AP241">
    <cfRule type="cellIs" dxfId="145" priority="2091" operator="equal">
      <formula>"NO CUMPLE"</formula>
    </cfRule>
  </conditionalFormatting>
  <conditionalFormatting sqref="AF242:AP243 AF244:AJ245 AL244:AP245">
    <cfRule type="cellIs" dxfId="144" priority="2056" operator="equal">
      <formula>"NO CUMPLE"</formula>
    </cfRule>
  </conditionalFormatting>
  <conditionalFormatting sqref="AF246:AP248 AF249:AJ250 AL249:AP250">
    <cfRule type="cellIs" dxfId="143" priority="2003" operator="equal">
      <formula>"NO CUMPLE"</formula>
    </cfRule>
  </conditionalFormatting>
  <conditionalFormatting sqref="AF251:AP254 AF255:AJ255 AL255:AP255">
    <cfRule type="cellIs" dxfId="142" priority="1932" operator="equal">
      <formula>"NO CUMPLE"</formula>
    </cfRule>
  </conditionalFormatting>
  <conditionalFormatting sqref="AF256:AP257 AF258:AJ258 AL258:AP258">
    <cfRule type="cellIs" dxfId="141" priority="1897" operator="equal">
      <formula>"NO CUMPLE"</formula>
    </cfRule>
  </conditionalFormatting>
  <conditionalFormatting sqref="AF259:AP260">
    <cfRule type="cellIs" dxfId="140" priority="1310" operator="equal">
      <formula>"NO CUMPLE"</formula>
    </cfRule>
  </conditionalFormatting>
  <conditionalFormatting sqref="AF262:AP262 AF263:AJ263 AL263:AP263">
    <cfRule type="cellIs" dxfId="139" priority="1863" operator="equal">
      <formula>"NO CUMPLE"</formula>
    </cfRule>
  </conditionalFormatting>
  <conditionalFormatting sqref="AF264:AP264 AF265:AJ265 AL265:AP265">
    <cfRule type="cellIs" dxfId="138" priority="1846" operator="equal">
      <formula>"NO CUMPLE"</formula>
    </cfRule>
  </conditionalFormatting>
  <conditionalFormatting sqref="AF266:AP266 AF267:AJ267 AL267:AP267">
    <cfRule type="cellIs" dxfId="137" priority="1829" operator="equal">
      <formula>"NO CUMPLE"</formula>
    </cfRule>
  </conditionalFormatting>
  <conditionalFormatting sqref="AF268:AP268 AF269:AJ269 AL269:AP269">
    <cfRule type="cellIs" dxfId="136" priority="1812" operator="equal">
      <formula>"NO CUMPLE"</formula>
    </cfRule>
  </conditionalFormatting>
  <conditionalFormatting sqref="AF270:AP270 AF271:AJ271 AL271:AP271">
    <cfRule type="cellIs" dxfId="135" priority="1795" operator="equal">
      <formula>"NO CUMPLE"</formula>
    </cfRule>
  </conditionalFormatting>
  <conditionalFormatting sqref="AF272:AP274 AF275:AJ275 AL275:AP275">
    <cfRule type="cellIs" dxfId="134" priority="1742" operator="equal">
      <formula>"NO CUMPLE"</formula>
    </cfRule>
  </conditionalFormatting>
  <conditionalFormatting sqref="AF276:AP277 AF278:AJ278 AL278:AP278">
    <cfRule type="cellIs" dxfId="133" priority="1707" operator="equal">
      <formula>"NO CUMPLE"</formula>
    </cfRule>
  </conditionalFormatting>
  <conditionalFormatting sqref="AF279:AP279 AF280:AJ281 AL280:AP281">
    <cfRule type="cellIs" dxfId="132" priority="1690" operator="equal">
      <formula>"NO CUMPLE"</formula>
    </cfRule>
  </conditionalFormatting>
  <conditionalFormatting sqref="AF282:AP283 AF284:AJ285 AL284:AP285">
    <cfRule type="cellIs" dxfId="131" priority="1655" operator="equal">
      <formula>"NO CUMPLE"</formula>
    </cfRule>
  </conditionalFormatting>
  <conditionalFormatting sqref="AF286:AP286 AF287:AJ288 AL287:AP288">
    <cfRule type="cellIs" dxfId="130" priority="1638" operator="equal">
      <formula>"NO CUMPLE"</formula>
    </cfRule>
  </conditionalFormatting>
  <conditionalFormatting sqref="AF289:AP289 AF290:AJ290 AL290:AP290">
    <cfRule type="cellIs" dxfId="129" priority="1621" operator="equal">
      <formula>"NO CUMPLE"</formula>
    </cfRule>
  </conditionalFormatting>
  <conditionalFormatting sqref="AF291:AP291 AF292:AJ293 AL292:AP293">
    <cfRule type="cellIs" dxfId="128" priority="1604" operator="equal">
      <formula>"NO CUMPLE"</formula>
    </cfRule>
  </conditionalFormatting>
  <conditionalFormatting sqref="AF294:AP294 AF295:AJ295 AL295:AP295">
    <cfRule type="cellIs" dxfId="127" priority="1587" operator="equal">
      <formula>"NO CUMPLE"</formula>
    </cfRule>
  </conditionalFormatting>
  <conditionalFormatting sqref="AF296:AP296 AF297:AJ297 AL297:AP297">
    <cfRule type="cellIs" dxfId="126" priority="1570" operator="equal">
      <formula>"NO CUMPLE"</formula>
    </cfRule>
  </conditionalFormatting>
  <conditionalFormatting sqref="AF298:AP298 AF299:AJ299 AL299:AP299">
    <cfRule type="cellIs" dxfId="125" priority="1553" operator="equal">
      <formula>"NO CUMPLE"</formula>
    </cfRule>
  </conditionalFormatting>
  <conditionalFormatting sqref="AF300:AP300 AF301:AJ301 AL301:AP301">
    <cfRule type="cellIs" dxfId="124" priority="1536" operator="equal">
      <formula>"NO CUMPLE"</formula>
    </cfRule>
  </conditionalFormatting>
  <conditionalFormatting sqref="AF302:AP302 AF303:AJ303 AL303:AP303">
    <cfRule type="cellIs" dxfId="123" priority="1519" operator="equal">
      <formula>"NO CUMPLE"</formula>
    </cfRule>
  </conditionalFormatting>
  <conditionalFormatting sqref="AF304:AP304 AF305:AJ305 AL305:AP305">
    <cfRule type="cellIs" dxfId="122" priority="1502" operator="equal">
      <formula>"NO CUMPLE"</formula>
    </cfRule>
  </conditionalFormatting>
  <conditionalFormatting sqref="AF306:AP308 AF309:AJ309 AL309:AP309">
    <cfRule type="cellIs" dxfId="121" priority="1449" operator="equal">
      <formula>"NO CUMPLE"</formula>
    </cfRule>
  </conditionalFormatting>
  <conditionalFormatting sqref="AF310:AP312 AF313:AJ313 AL313:AP313">
    <cfRule type="cellIs" dxfId="120" priority="1396" operator="equal">
      <formula>"NO CUMPLE"</formula>
    </cfRule>
  </conditionalFormatting>
  <conditionalFormatting sqref="AF314:AP314 AF315:AJ315 AL315:AP315">
    <cfRule type="cellIs" dxfId="119" priority="1379" operator="equal">
      <formula>"NO CUMPLE"</formula>
    </cfRule>
  </conditionalFormatting>
  <conditionalFormatting sqref="AF316:AP317 AF318:AJ318 AL318:AP318">
    <cfRule type="cellIs" dxfId="118" priority="1344" operator="equal">
      <formula>"NO CUMPLE"</formula>
    </cfRule>
  </conditionalFormatting>
  <conditionalFormatting sqref="AF319:AP319 AF320:AJ320 AL320:AP320">
    <cfRule type="cellIs" dxfId="117" priority="1327" operator="equal">
      <formula>"NO CUMPLE"</formula>
    </cfRule>
  </conditionalFormatting>
  <conditionalFormatting sqref="AF321:AP322 AF323:AJ323 AL323:AP323">
    <cfRule type="cellIs" dxfId="116" priority="1274" operator="equal">
      <formula>"NO CUMPLE"</formula>
    </cfRule>
  </conditionalFormatting>
  <conditionalFormatting sqref="AF324:AP324 AF325:AJ325 AL325:AP325">
    <cfRule type="cellIs" dxfId="115" priority="1257" operator="equal">
      <formula>"NO CUMPLE"</formula>
    </cfRule>
  </conditionalFormatting>
  <conditionalFormatting sqref="AF326:AP326 AF327:AJ327 AL327:AP327">
    <cfRule type="cellIs" dxfId="114" priority="1240" operator="equal">
      <formula>"NO CUMPLE"</formula>
    </cfRule>
  </conditionalFormatting>
  <conditionalFormatting sqref="AF328:AP329 AF330:AJ330 AL330:AP330">
    <cfRule type="cellIs" dxfId="113" priority="1205" operator="equal">
      <formula>"NO CUMPLE"</formula>
    </cfRule>
  </conditionalFormatting>
  <conditionalFormatting sqref="AF331:AP332 AF333:AJ333 AL333:AP333">
    <cfRule type="cellIs" dxfId="112" priority="1170" operator="equal">
      <formula>"NO CUMPLE"</formula>
    </cfRule>
  </conditionalFormatting>
  <conditionalFormatting sqref="AF334:AP334 AF335:AJ335 AL335:AP335">
    <cfRule type="cellIs" dxfId="111" priority="1153" operator="equal">
      <formula>"NO CUMPLE"</formula>
    </cfRule>
  </conditionalFormatting>
  <conditionalFormatting sqref="AF336:AP337 AF338:AJ338 AL338:AP338">
    <cfRule type="cellIs" dxfId="110" priority="1118" operator="equal">
      <formula>"NO CUMPLE"</formula>
    </cfRule>
  </conditionalFormatting>
  <conditionalFormatting sqref="AF339:AP340 AF341:AJ341 AL341:AP341">
    <cfRule type="cellIs" dxfId="109" priority="1083" operator="equal">
      <formula>"NO CUMPLE"</formula>
    </cfRule>
  </conditionalFormatting>
  <conditionalFormatting sqref="AF342:AP343 AF344:AJ344 AL344:AP344">
    <cfRule type="cellIs" dxfId="108" priority="1048" operator="equal">
      <formula>"NO CUMPLE"</formula>
    </cfRule>
  </conditionalFormatting>
  <conditionalFormatting sqref="AF345:AP345 AF346:AJ346 AL346:AP346">
    <cfRule type="cellIs" dxfId="107" priority="1031" operator="equal">
      <formula>"NO CUMPLE"</formula>
    </cfRule>
  </conditionalFormatting>
  <conditionalFormatting sqref="AF347:AP347 AF348:AJ348 AL348:AP348">
    <cfRule type="cellIs" dxfId="106" priority="1014" operator="equal">
      <formula>"NO CUMPLE"</formula>
    </cfRule>
  </conditionalFormatting>
  <conditionalFormatting sqref="AF349:AP350 AF351:AJ351 AL351:AP351">
    <cfRule type="cellIs" dxfId="105" priority="979" operator="equal">
      <formula>"NO CUMPLE"</formula>
    </cfRule>
  </conditionalFormatting>
  <conditionalFormatting sqref="AF352:AP355 AF356:AJ357 AL356:AP357">
    <cfRule type="cellIs" dxfId="104" priority="908" operator="equal">
      <formula>"NO CUMPLE"</formula>
    </cfRule>
  </conditionalFormatting>
  <conditionalFormatting sqref="AF358:AP358 AF359:AJ360 AL359:AP360">
    <cfRule type="cellIs" dxfId="103" priority="891" operator="equal">
      <formula>"NO CUMPLE"</formula>
    </cfRule>
  </conditionalFormatting>
  <conditionalFormatting sqref="AF361:AP364 AF365:AJ365 AL365:AP365">
    <cfRule type="cellIs" dxfId="102" priority="820" operator="equal">
      <formula>"NO CUMPLE"</formula>
    </cfRule>
  </conditionalFormatting>
  <conditionalFormatting sqref="AF366:AP367 AF368:AJ368 AL368:AP368">
    <cfRule type="cellIs" dxfId="101" priority="785" operator="equal">
      <formula>"NO CUMPLE"</formula>
    </cfRule>
  </conditionalFormatting>
  <conditionalFormatting sqref="AF369:AP369 AF370:AJ370 AL370:AP370">
    <cfRule type="cellIs" dxfId="100" priority="768" operator="equal">
      <formula>"NO CUMPLE"</formula>
    </cfRule>
  </conditionalFormatting>
  <conditionalFormatting sqref="AF371:AP372 AF373:AJ373 AL373:AP373">
    <cfRule type="cellIs" dxfId="99" priority="733" operator="equal">
      <formula>"NO CUMPLE"</formula>
    </cfRule>
  </conditionalFormatting>
  <conditionalFormatting sqref="AF374:AP375 AF376:AJ376 AL376:AP376">
    <cfRule type="cellIs" dxfId="98" priority="698" operator="equal">
      <formula>"NO CUMPLE"</formula>
    </cfRule>
  </conditionalFormatting>
  <conditionalFormatting sqref="AF377:AP379 AF380:AJ380 AL380:AP380">
    <cfRule type="cellIs" dxfId="97" priority="645" operator="equal">
      <formula>"NO CUMPLE"</formula>
    </cfRule>
  </conditionalFormatting>
  <conditionalFormatting sqref="AF381:AP382 AF383:AJ383 AL383:AP383">
    <cfRule type="cellIs" dxfId="96" priority="610" operator="equal">
      <formula>"NO CUMPLE"</formula>
    </cfRule>
  </conditionalFormatting>
  <conditionalFormatting sqref="AF384:AP385 AF386:AJ386 AL386:AP386">
    <cfRule type="cellIs" dxfId="95" priority="575" operator="equal">
      <formula>"NO CUMPLE"</formula>
    </cfRule>
  </conditionalFormatting>
  <conditionalFormatting sqref="AF387:AP393 AF394:AJ394 AL394:AP394">
    <cfRule type="cellIs" dxfId="94" priority="450" operator="equal">
      <formula>"NO CUMPLE"</formula>
    </cfRule>
  </conditionalFormatting>
  <conditionalFormatting sqref="AF395:AP395 AF396:AJ396 AL396:AP396">
    <cfRule type="cellIs" dxfId="93" priority="433" operator="equal">
      <formula>"NO CUMPLE"</formula>
    </cfRule>
  </conditionalFormatting>
  <conditionalFormatting sqref="AF397:AP398 AF399:AJ399 AL399:AP399">
    <cfRule type="cellIs" dxfId="92" priority="398" operator="equal">
      <formula>"NO CUMPLE"</formula>
    </cfRule>
  </conditionalFormatting>
  <conditionalFormatting sqref="AF400:AP400 AF401:AJ401 AL401:AP401">
    <cfRule type="cellIs" dxfId="91" priority="381" operator="equal">
      <formula>"NO CUMPLE"</formula>
    </cfRule>
  </conditionalFormatting>
  <conditionalFormatting sqref="AF402:AP402 AF403:AJ403 AL403:AP403">
    <cfRule type="cellIs" dxfId="90" priority="364" operator="equal">
      <formula>"NO CUMPLE"</formula>
    </cfRule>
  </conditionalFormatting>
  <conditionalFormatting sqref="AF404:AP407 AF408:AJ408 AL408:AP408">
    <cfRule type="cellIs" dxfId="89" priority="293" operator="equal">
      <formula>"NO CUMPLE"</formula>
    </cfRule>
  </conditionalFormatting>
  <conditionalFormatting sqref="AF409:AP409 AF410:AJ411 AL410:AP411">
    <cfRule type="cellIs" dxfId="88" priority="276" operator="equal">
      <formula>"NO CUMPLE"</formula>
    </cfRule>
  </conditionalFormatting>
  <conditionalFormatting sqref="AF412:AP413 AF414:AJ414 AL414:AP414">
    <cfRule type="cellIs" dxfId="87" priority="241" operator="equal">
      <formula>"NO CUMPLE"</formula>
    </cfRule>
  </conditionalFormatting>
  <conditionalFormatting sqref="AF415:AP415 AF416:AJ416 AL416:AP416">
    <cfRule type="cellIs" dxfId="86" priority="224" operator="equal">
      <formula>"NO CUMPLE"</formula>
    </cfRule>
  </conditionalFormatting>
  <conditionalFormatting sqref="AF417:AP419 AF420:AJ420 AL420:AP420">
    <cfRule type="cellIs" dxfId="85" priority="171" operator="equal">
      <formula>"NO CUMPLE"</formula>
    </cfRule>
  </conditionalFormatting>
  <conditionalFormatting sqref="AF421:AP421 AF422:AJ422 AL422:AP422">
    <cfRule type="cellIs" dxfId="84" priority="154" operator="equal">
      <formula>"NO CUMPLE"</formula>
    </cfRule>
  </conditionalFormatting>
  <conditionalFormatting sqref="AF423:AP423 AF424:AJ424 AL424:AP424">
    <cfRule type="cellIs" dxfId="83" priority="137" operator="equal">
      <formula>"NO CUMPLE"</formula>
    </cfRule>
  </conditionalFormatting>
  <conditionalFormatting sqref="AF425:AP425 AF426:AJ426 AL426:AP426">
    <cfRule type="cellIs" dxfId="82" priority="120" operator="equal">
      <formula>"NO CUMPLE"</formula>
    </cfRule>
  </conditionalFormatting>
  <conditionalFormatting sqref="AF427:AP428 AF429:AJ429 AL429:AP429">
    <cfRule type="cellIs" dxfId="81" priority="85" operator="equal">
      <formula>"NO CUMPLE"</formula>
    </cfRule>
  </conditionalFormatting>
  <conditionalFormatting sqref="AF430:AP431 AF432:AJ432 AL432:AP432">
    <cfRule type="cellIs" dxfId="80" priority="50" operator="equal">
      <formula>"NO CUMPLE"</formula>
    </cfRule>
  </conditionalFormatting>
  <conditionalFormatting sqref="AF433:AP433 AF434:AJ434 AL434:AP434">
    <cfRule type="cellIs" dxfId="79" priority="33" operator="equal">
      <formula>"NO CUMPLE"</formula>
    </cfRule>
  </conditionalFormatting>
  <conditionalFormatting sqref="AF435:AP435 AF436:AJ436 AL436:AP436">
    <cfRule type="cellIs" dxfId="78" priority="16" operator="equal">
      <formula>"NO CUMPLE"</formula>
    </cfRule>
  </conditionalFormatting>
  <conditionalFormatting sqref="AF437:AP438 AF439:AJ439 AL439:AP439">
    <cfRule type="cellIs" dxfId="77" priority="5863" operator="equal">
      <formula>"NO CUMPLE"</formula>
    </cfRule>
  </conditionalFormatting>
  <conditionalFormatting sqref="AF440:AP440 AF441:AJ442 AL441:AP442">
    <cfRule type="cellIs" dxfId="76" priority="5769" operator="equal">
      <formula>"NO CUMPLE"</formula>
    </cfRule>
  </conditionalFormatting>
  <conditionalFormatting sqref="AQ3:AQ24">
    <cfRule type="cellIs" dxfId="75" priority="4198" operator="equal">
      <formula>"NO HÁBIL"</formula>
    </cfRule>
    <cfRule type="cellIs" dxfId="74" priority="4197" operator="equal">
      <formula>"SUBSANAR"</formula>
    </cfRule>
  </conditionalFormatting>
  <conditionalFormatting sqref="AQ27:AQ33">
    <cfRule type="cellIs" dxfId="73" priority="4110" operator="equal">
      <formula>"SUBSANAR"</formula>
    </cfRule>
    <cfRule type="cellIs" dxfId="72" priority="4111" operator="equal">
      <formula>"NO HÁBIL"</formula>
    </cfRule>
  </conditionalFormatting>
  <conditionalFormatting sqref="AQ36:AQ53">
    <cfRule type="cellIs" dxfId="71" priority="3940" operator="equal">
      <formula>"NO HÁBIL"</formula>
    </cfRule>
    <cfRule type="cellIs" dxfId="70" priority="3939" operator="equal">
      <formula>"SUBSANAR"</formula>
    </cfRule>
  </conditionalFormatting>
  <conditionalFormatting sqref="AQ56:AQ91">
    <cfRule type="cellIs" dxfId="69" priority="3560" operator="equal">
      <formula>"NO HÁBIL"</formula>
    </cfRule>
    <cfRule type="cellIs" dxfId="68" priority="3559" operator="equal">
      <formula>"SUBSANAR"</formula>
    </cfRule>
  </conditionalFormatting>
  <conditionalFormatting sqref="AQ94:AQ101">
    <cfRule type="cellIs" dxfId="67" priority="3473" operator="equal">
      <formula>"SUBSANAR"</formula>
    </cfRule>
    <cfRule type="cellIs" dxfId="66" priority="3474" operator="equal">
      <formula>"NO HÁBIL"</formula>
    </cfRule>
  </conditionalFormatting>
  <conditionalFormatting sqref="AQ104:AQ114">
    <cfRule type="cellIs" dxfId="65" priority="3353" operator="equal">
      <formula>"NO HÁBIL"</formula>
    </cfRule>
    <cfRule type="cellIs" dxfId="64" priority="3352" operator="equal">
      <formula>"SUBSANAR"</formula>
    </cfRule>
  </conditionalFormatting>
  <conditionalFormatting sqref="AQ117:AQ119">
    <cfRule type="cellIs" dxfId="63" priority="3318" operator="equal">
      <formula>"SUBSANAR"</formula>
    </cfRule>
    <cfRule type="cellIs" dxfId="62" priority="3319" operator="equal">
      <formula>"NO HÁBIL"</formula>
    </cfRule>
  </conditionalFormatting>
  <conditionalFormatting sqref="AQ122:AQ124">
    <cfRule type="cellIs" dxfId="61" priority="3285" operator="equal">
      <formula>"NO HÁBIL"</formula>
    </cfRule>
    <cfRule type="cellIs" dxfId="60" priority="3284" operator="equal">
      <formula>"SUBSANAR"</formula>
    </cfRule>
  </conditionalFormatting>
  <conditionalFormatting sqref="AQ127:AQ137">
    <cfRule type="cellIs" dxfId="59" priority="3164" operator="equal">
      <formula>"NO HÁBIL"</formula>
    </cfRule>
    <cfRule type="cellIs" dxfId="58" priority="3163" operator="equal">
      <formula>"SUBSANAR"</formula>
    </cfRule>
  </conditionalFormatting>
  <conditionalFormatting sqref="AQ140:AQ162">
    <cfRule type="cellIs" dxfId="57" priority="2922" operator="equal">
      <formula>"NO HÁBIL"</formula>
    </cfRule>
    <cfRule type="cellIs" dxfId="56" priority="2921" operator="equal">
      <formula>"SUBSANAR"</formula>
    </cfRule>
  </conditionalFormatting>
  <conditionalFormatting sqref="AQ165:AQ167">
    <cfRule type="cellIs" dxfId="55" priority="2888" operator="equal">
      <formula>"NO HÁBIL"</formula>
    </cfRule>
    <cfRule type="cellIs" dxfId="54" priority="2887" operator="equal">
      <formula>"SUBSANAR"</formula>
    </cfRule>
  </conditionalFormatting>
  <conditionalFormatting sqref="AQ170:AQ187">
    <cfRule type="cellIs" dxfId="53" priority="2678" operator="equal">
      <formula>"SUBSANAR"</formula>
    </cfRule>
    <cfRule type="cellIs" dxfId="52" priority="2679" operator="equal">
      <formula>"NO HÁBIL"</formula>
    </cfRule>
  </conditionalFormatting>
  <conditionalFormatting sqref="AQ190:AQ222">
    <cfRule type="cellIs" dxfId="51" priority="2295" operator="equal">
      <formula>"NO HÁBIL"</formula>
    </cfRule>
    <cfRule type="cellIs" dxfId="50" priority="2294" operator="equal">
      <formula>"SUBSANAR"</formula>
    </cfRule>
  </conditionalFormatting>
  <conditionalFormatting sqref="AQ225:AQ243">
    <cfRule type="cellIs" dxfId="49" priority="2049" operator="equal">
      <formula>"NO HÁBIL"</formula>
    </cfRule>
    <cfRule type="cellIs" dxfId="48" priority="2048" operator="equal">
      <formula>"SUBSANAR"</formula>
    </cfRule>
  </conditionalFormatting>
  <conditionalFormatting sqref="AQ246:AQ248">
    <cfRule type="cellIs" dxfId="47" priority="1995" operator="equal">
      <formula>"SUBSANAR"</formula>
    </cfRule>
    <cfRule type="cellIs" dxfId="46" priority="1996" operator="equal">
      <formula>"NO HÁBIL"</formula>
    </cfRule>
  </conditionalFormatting>
  <conditionalFormatting sqref="AQ251:AQ279">
    <cfRule type="cellIs" dxfId="45" priority="1302" operator="equal">
      <formula>"NO HÁBIL"</formula>
    </cfRule>
    <cfRule type="cellIs" dxfId="44" priority="1301" operator="equal">
      <formula>"SUBSANAR"</formula>
    </cfRule>
  </conditionalFormatting>
  <conditionalFormatting sqref="AQ282:AQ283">
    <cfRule type="cellIs" dxfId="43" priority="1648" operator="equal">
      <formula>"NO HÁBIL"</formula>
    </cfRule>
    <cfRule type="cellIs" dxfId="42" priority="1647" operator="equal">
      <formula>"SUBSANAR"</formula>
    </cfRule>
  </conditionalFormatting>
  <conditionalFormatting sqref="AQ286">
    <cfRule type="cellIs" dxfId="41" priority="1630" operator="equal">
      <formula>"SUBSANAR"</formula>
    </cfRule>
    <cfRule type="cellIs" dxfId="40" priority="1631" operator="equal">
      <formula>"NO HÁBIL"</formula>
    </cfRule>
  </conditionalFormatting>
  <conditionalFormatting sqref="AQ289:AQ291">
    <cfRule type="cellIs" dxfId="39" priority="1597" operator="equal">
      <formula>"NO HÁBIL"</formula>
    </cfRule>
    <cfRule type="cellIs" dxfId="38" priority="1596" operator="equal">
      <formula>"SUBSANAR"</formula>
    </cfRule>
  </conditionalFormatting>
  <conditionalFormatting sqref="AQ294:AQ355">
    <cfRule type="cellIs" dxfId="37" priority="900" operator="equal">
      <formula>"SUBSANAR"</formula>
    </cfRule>
    <cfRule type="cellIs" dxfId="36" priority="901" operator="equal">
      <formula>"NO HÁBIL"</formula>
    </cfRule>
  </conditionalFormatting>
  <conditionalFormatting sqref="AQ358">
    <cfRule type="cellIs" dxfId="35" priority="884" operator="equal">
      <formula>"NO HÁBIL"</formula>
    </cfRule>
    <cfRule type="cellIs" dxfId="34" priority="883" operator="equal">
      <formula>"SUBSANAR"</formula>
    </cfRule>
  </conditionalFormatting>
  <conditionalFormatting sqref="AQ361:AQ409">
    <cfRule type="cellIs" dxfId="33" priority="268" operator="equal">
      <formula>"SUBSANAR"</formula>
    </cfRule>
    <cfRule type="cellIs" dxfId="32" priority="269" operator="equal">
      <formula>"NO HÁBIL"</formula>
    </cfRule>
  </conditionalFormatting>
  <conditionalFormatting sqref="AQ412:AQ440">
    <cfRule type="cellIs" dxfId="31" priority="8" operator="equal">
      <formula>"SUBSANAR"</formula>
    </cfRule>
    <cfRule type="cellIs" dxfId="30" priority="9" operator="equal">
      <formula>"NO HÁBIL"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602" operator="lessThan" id="{27994B75-799A-45EC-981B-536D6AC59989}">
            <xm:f>'https://alcaldiamanizales-my.sharepoint.com/Desktop/038/[Verificacion informe LP-SI-038-2019 LUISA.xlsx]Información'!#REF!-180</xm:f>
            <x14:dxf>
              <fill>
                <patternFill>
                  <bgColor rgb="FFFF0000"/>
                </patternFill>
              </fill>
            </x14:dxf>
          </x14:cfRule>
          <xm:sqref>H3:H199</xm:sqref>
        </x14:conditionalFormatting>
        <x14:conditionalFormatting xmlns:xm="http://schemas.microsoft.com/office/excel/2006/main">
          <x14:cfRule type="cellIs" priority="7" operator="lessThan" id="{72576260-669C-44FB-A2F2-E042EEEDA222}">
            <xm:f>Información!$B$17-90</xm:f>
            <x14:dxf>
              <fill>
                <patternFill>
                  <bgColor rgb="FFFF0000"/>
                </patternFill>
              </fill>
            </x14:dxf>
          </x14:cfRule>
          <xm:sqref>H3:H442</xm:sqref>
        </x14:conditionalFormatting>
        <x14:conditionalFormatting xmlns:xm="http://schemas.microsoft.com/office/excel/2006/main">
          <x14:cfRule type="cellIs" priority="2567" operator="lessThan" id="{738E53CC-3436-4AF7-8AF6-9E8F18A84598}">
            <xm:f>'https://alcaldiamanizales-my.sharepoint.com/Desktop/038/[Verificacion informe LP-SI-038-2019 LUISA.xlsx]Información'!#REF!-180</xm:f>
            <x14:dxf>
              <fill>
                <patternFill>
                  <bgColor rgb="FFFF0000"/>
                </patternFill>
              </fill>
            </x14:dxf>
          </x14:cfRule>
          <xm:sqref>H200</xm:sqref>
        </x14:conditionalFormatting>
        <x14:conditionalFormatting xmlns:xm="http://schemas.microsoft.com/office/excel/2006/main">
          <x14:cfRule type="cellIs" priority="17" operator="lessThan" id="{5B8AE1EA-CEC1-4897-B0FD-C0A336A09843}">
            <xm:f>'https://alcaldiamanizales-my.sharepoint.com/Desktop/038/[Verificacion informe LP-SI-038-2019 LUISA.xlsx]Información'!#REF!-180</xm:f>
            <x14:dxf>
              <fill>
                <patternFill>
                  <bgColor rgb="FFFF0000"/>
                </patternFill>
              </fill>
            </x14:dxf>
          </x14:cfRule>
          <xm:sqref>H201:H436</xm:sqref>
        </x14:conditionalFormatting>
        <x14:conditionalFormatting xmlns:xm="http://schemas.microsoft.com/office/excel/2006/main">
          <x14:cfRule type="cellIs" priority="5909" operator="lessThan" id="{9A3A64FD-522C-4423-A624-153340BE9E37}">
            <xm:f>'https://alcaldiamanizales-my.sharepoint.com/Desktop/038/[Verificacion informe LP-SI-038-2019 LUISA.xlsx]Información'!#REF!-180</xm:f>
            <x14:dxf>
              <fill>
                <patternFill>
                  <bgColor rgb="FFFF0000"/>
                </patternFill>
              </fill>
            </x14:dxf>
          </x14:cfRule>
          <xm:sqref>H437</xm:sqref>
        </x14:conditionalFormatting>
        <x14:conditionalFormatting xmlns:xm="http://schemas.microsoft.com/office/excel/2006/main">
          <x14:cfRule type="cellIs" priority="5906" operator="lessThan" id="{07992702-9FB1-4379-BF79-B2B4C45366D1}">
            <xm:f>'https://alcaldiamanizales-my.sharepoint.com/Desktop/038/[Verificacion informe LP-SI-038-2019 LUISA.xlsx]Información'!#REF!-180</xm:f>
            <x14:dxf>
              <fill>
                <patternFill>
                  <bgColor rgb="FFFF0000"/>
                </patternFill>
              </fill>
            </x14:dxf>
          </x14:cfRule>
          <xm:sqref>H438:H439</xm:sqref>
        </x14:conditionalFormatting>
        <x14:conditionalFormatting xmlns:xm="http://schemas.microsoft.com/office/excel/2006/main">
          <x14:cfRule type="cellIs" priority="5892" operator="lessThan" id="{2102AF97-7AB5-4F0F-990B-6FB17462D787}">
            <xm:f>'https://alcaldiamanizales-my.sharepoint.com/Desktop/038/[Verificacion informe LP-SI-038-2019 LUISA.xlsx]Información'!#REF!-180</xm:f>
            <x14:dxf>
              <fill>
                <patternFill>
                  <bgColor rgb="FFFF0000"/>
                </patternFill>
              </fill>
            </x14:dxf>
          </x14:cfRule>
          <xm:sqref>H440:H442</xm:sqref>
        </x14:conditionalFormatting>
        <x14:conditionalFormatting xmlns:xm="http://schemas.microsoft.com/office/excel/2006/main">
          <x14:cfRule type="cellIs" priority="2599" operator="lessThan" id="{406BA456-DC6C-4D97-AB37-E3C2435E9D49}">
            <xm:f>'https://alcaldiamanizales-my.sharepoint.com/Desktop/038/[Verificacion informe LP-SI-038-2019 LUISA.xlsx]Información'!#REF!-30</xm:f>
            <x14:dxf>
              <fill>
                <patternFill>
                  <bgColor rgb="FFFF0000"/>
                </patternFill>
              </fill>
            </x14:dxf>
          </x14:cfRule>
          <xm:sqref>O3:O199 W3:W199</xm:sqref>
        </x14:conditionalFormatting>
        <x14:conditionalFormatting xmlns:xm="http://schemas.microsoft.com/office/excel/2006/main">
          <x14:cfRule type="cellIs" priority="6" operator="lessThan" id="{75B67E88-1ECD-4552-8231-C9B2E9E4FB5C}">
            <xm:f>Información!$B$17-30</xm:f>
            <x14:dxf>
              <fill>
                <patternFill>
                  <bgColor rgb="FFFF0000"/>
                </patternFill>
              </fill>
            </x14:dxf>
          </x14:cfRule>
          <xm:sqref>O3:O442</xm:sqref>
        </x14:conditionalFormatting>
        <x14:conditionalFormatting xmlns:xm="http://schemas.microsoft.com/office/excel/2006/main">
          <x14:cfRule type="cellIs" priority="2564" operator="lessThan" id="{FE7A5D38-9095-410D-A97F-8BF5045103F3}">
            <xm:f>'https://alcaldiamanizales-my.sharepoint.com/Desktop/038/[Verificacion informe LP-SI-038-2019 LUISA.xlsx]Información'!#REF!-30</xm:f>
            <x14:dxf>
              <fill>
                <patternFill>
                  <bgColor rgb="FFFF0000"/>
                </patternFill>
              </fill>
            </x14:dxf>
          </x14:cfRule>
          <xm:sqref>O200 W200</xm:sqref>
        </x14:conditionalFormatting>
        <x14:conditionalFormatting xmlns:xm="http://schemas.microsoft.com/office/excel/2006/main">
          <x14:cfRule type="cellIs" priority="14" operator="lessThan" id="{75337522-A684-47DE-A008-D08AE6DFD5E9}">
            <xm:f>'https://alcaldiamanizales-my.sharepoint.com/Desktop/038/[Verificacion informe LP-SI-038-2019 LUISA.xlsx]Información'!#REF!-30</xm:f>
            <x14:dxf>
              <fill>
                <patternFill>
                  <bgColor rgb="FFFF0000"/>
                </patternFill>
              </fill>
            </x14:dxf>
          </x14:cfRule>
          <xm:sqref>O201:O436 W201:W436</xm:sqref>
        </x14:conditionalFormatting>
        <x14:conditionalFormatting xmlns:xm="http://schemas.microsoft.com/office/excel/2006/main">
          <x14:cfRule type="cellIs" priority="5882" operator="lessThan" id="{C2368C68-9F56-4DC6-869B-1F9D18D9F578}">
            <xm:f>'https://alcaldiamanizales-my.sharepoint.com/Desktop/038/[Verificacion informe LP-SI-038-2019 LUISA.xlsx]Información'!#REF!-30</xm:f>
            <x14:dxf>
              <fill>
                <patternFill>
                  <bgColor rgb="FFFF0000"/>
                </patternFill>
              </fill>
            </x14:dxf>
          </x14:cfRule>
          <xm:sqref>O437 W437</xm:sqref>
        </x14:conditionalFormatting>
        <x14:conditionalFormatting xmlns:xm="http://schemas.microsoft.com/office/excel/2006/main">
          <x14:cfRule type="cellIs" priority="5767" operator="lessThan" id="{7A2FF385-280D-4344-A500-DA50EFB8B0E5}">
            <xm:f>'https://alcaldiamanizales-my.sharepoint.com/Desktop/038/[Verificacion informe LP-SI-038-2019 LUISA.xlsx]Información'!#REF!-30</xm:f>
            <x14:dxf>
              <fill>
                <patternFill>
                  <bgColor rgb="FFFF0000"/>
                </patternFill>
              </fill>
            </x14:dxf>
          </x14:cfRule>
          <xm:sqref>O438:O442 W438:W442</xm:sqref>
        </x14:conditionalFormatting>
        <x14:conditionalFormatting xmlns:xm="http://schemas.microsoft.com/office/excel/2006/main">
          <x14:cfRule type="cellIs" priority="5" operator="lessThan" id="{549C0343-29D6-4F79-87BA-BECBC9EA6A2A}">
            <xm:f>Información!$B$17-30</xm:f>
            <x14:dxf>
              <fill>
                <patternFill>
                  <bgColor rgb="FFFF0000"/>
                </patternFill>
              </fill>
            </x14:dxf>
          </x14:cfRule>
          <xm:sqref>W3:W442</xm:sqref>
        </x14:conditionalFormatting>
        <x14:conditionalFormatting xmlns:xm="http://schemas.microsoft.com/office/excel/2006/main">
          <x14:cfRule type="cellIs" priority="4375" operator="lessThan" id="{A9C200EE-8DAB-4266-ADC9-D59196D5883C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</xm:sqref>
        </x14:conditionalFormatting>
        <x14:conditionalFormatting xmlns:xm="http://schemas.microsoft.com/office/excel/2006/main">
          <x14:cfRule type="cellIs" priority="2" operator="lessThan" id="{00EB3FA3-86DB-4381-AD08-AB30C126887D}">
            <xm:f>Información!$B$17-90</xm:f>
            <x14:dxf>
              <fill>
                <patternFill>
                  <bgColor rgb="FFFF0000"/>
                </patternFill>
              </fill>
            </x14:dxf>
          </x14:cfRule>
          <xm:sqref>AC3:AC442</xm:sqref>
        </x14:conditionalFormatting>
        <x14:conditionalFormatting xmlns:xm="http://schemas.microsoft.com/office/excel/2006/main">
          <x14:cfRule type="cellIs" priority="4409" operator="lessThan" id="{68FC218D-970C-4D49-AE82-BBC16AD31E7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AC5</xm:sqref>
        </x14:conditionalFormatting>
        <x14:conditionalFormatting xmlns:xm="http://schemas.microsoft.com/office/excel/2006/main">
          <x14:cfRule type="cellIs" priority="4426" operator="lessThan" id="{B00CF7EB-96F0-46D2-9A7F-495611DE554A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AC7</xm:sqref>
        </x14:conditionalFormatting>
        <x14:conditionalFormatting xmlns:xm="http://schemas.microsoft.com/office/excel/2006/main">
          <x14:cfRule type="cellIs" priority="4341" operator="lessThan" id="{CA791BDC-EE5F-44A6-8930-A783639B5108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AC9</xm:sqref>
        </x14:conditionalFormatting>
        <x14:conditionalFormatting xmlns:xm="http://schemas.microsoft.com/office/excel/2006/main">
          <x14:cfRule type="cellIs" priority="4358" operator="lessThan" id="{30836024-143E-4387-BE5D-8E13B2DDE387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AC11</xm:sqref>
        </x14:conditionalFormatting>
        <x14:conditionalFormatting xmlns:xm="http://schemas.microsoft.com/office/excel/2006/main">
          <x14:cfRule type="cellIs" priority="4289" operator="lessThan" id="{BF13AC2E-40FB-4EA1-B269-30FCBA7A175C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AC13:AC14</xm:sqref>
        </x14:conditionalFormatting>
        <x14:conditionalFormatting xmlns:xm="http://schemas.microsoft.com/office/excel/2006/main">
          <x14:cfRule type="cellIs" priority="4306" operator="lessThan" id="{A6DD3457-966B-4D7F-8804-E0FD11A8EF68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AC16</xm:sqref>
        </x14:conditionalFormatting>
        <x14:conditionalFormatting xmlns:xm="http://schemas.microsoft.com/office/excel/2006/main">
          <x14:cfRule type="cellIs" priority="4254" operator="lessThan" id="{38A08D71-5AD4-4792-B5EB-01877725C91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AC18:AC19</xm:sqref>
        </x14:conditionalFormatting>
        <x14:conditionalFormatting xmlns:xm="http://schemas.microsoft.com/office/excel/2006/main">
          <x14:cfRule type="cellIs" priority="4219" operator="lessThan" id="{FC269792-72FB-42FF-85A3-617D64CB0479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AC21:AC22</xm:sqref>
        </x14:conditionalFormatting>
        <x14:conditionalFormatting xmlns:xm="http://schemas.microsoft.com/office/excel/2006/main">
          <x14:cfRule type="cellIs" priority="4202" operator="lessThan" id="{6A33BDE1-48BA-43BE-904E-501B42891917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AC24</xm:sqref>
        </x14:conditionalFormatting>
        <x14:conditionalFormatting xmlns:xm="http://schemas.microsoft.com/office/excel/2006/main">
          <x14:cfRule type="cellIs" priority="4150" operator="lessThan" id="{4A5BD9F1-E929-4E0F-BC90-A068ECB638AB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AC27:AC28</xm:sqref>
        </x14:conditionalFormatting>
        <x14:conditionalFormatting xmlns:xm="http://schemas.microsoft.com/office/excel/2006/main">
          <x14:cfRule type="cellIs" priority="4167" operator="lessThan" id="{720CBBD3-44A2-43CF-A777-A375D91B56C8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AC30</xm:sqref>
        </x14:conditionalFormatting>
        <x14:conditionalFormatting xmlns:xm="http://schemas.microsoft.com/office/excel/2006/main">
          <x14:cfRule type="cellIs" priority="4115" operator="lessThan" id="{BE4621C0-BB92-40F9-9EDB-A7F9B3B1E390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AC32:AC33</xm:sqref>
        </x14:conditionalFormatting>
        <x14:conditionalFormatting xmlns:xm="http://schemas.microsoft.com/office/excel/2006/main">
          <x14:cfRule type="cellIs" priority="4098" operator="lessThan" id="{AFE185D0-CE8C-47AF-9165-EDA9CE00D49F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AC36</xm:sqref>
        </x14:conditionalFormatting>
        <x14:conditionalFormatting xmlns:xm="http://schemas.microsoft.com/office/excel/2006/main">
          <x14:cfRule type="cellIs" priority="4012" operator="lessThan" id="{A80DF2D8-5F4A-47B0-94AD-C9270BD278D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AC38:AC39</xm:sqref>
        </x14:conditionalFormatting>
        <x14:conditionalFormatting xmlns:xm="http://schemas.microsoft.com/office/excel/2006/main">
          <x14:cfRule type="cellIs" priority="4029" operator="lessThan" id="{C0A79403-2704-48A6-B7B8-F8C6F7DB8F51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AC41</xm:sqref>
        </x14:conditionalFormatting>
        <x14:conditionalFormatting xmlns:xm="http://schemas.microsoft.com/office/excel/2006/main">
          <x14:cfRule type="cellIs" priority="4046" operator="lessThan" id="{A010C9A6-9193-49C9-A12E-CD95959277E6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AC43</xm:sqref>
        </x14:conditionalFormatting>
        <x14:conditionalFormatting xmlns:xm="http://schemas.microsoft.com/office/excel/2006/main">
          <x14:cfRule type="cellIs" priority="4063" operator="lessThan" id="{E52E275E-22D5-430B-86FB-4C9BD5AEC3FD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AC45</xm:sqref>
        </x14:conditionalFormatting>
        <x14:conditionalFormatting xmlns:xm="http://schemas.microsoft.com/office/excel/2006/main">
          <x14:cfRule type="cellIs" priority="3995" operator="lessThan" id="{EE268590-17B4-4CAF-B23A-0094614884D9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AC47</xm:sqref>
        </x14:conditionalFormatting>
        <x14:conditionalFormatting xmlns:xm="http://schemas.microsoft.com/office/excel/2006/main">
          <x14:cfRule type="cellIs" priority="3978" operator="lessThan" id="{DDBD6B9B-8403-4F0D-8CEC-BF1B214397C5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AC49</xm:sqref>
        </x14:conditionalFormatting>
        <x14:conditionalFormatting xmlns:xm="http://schemas.microsoft.com/office/excel/2006/main">
          <x14:cfRule type="cellIs" priority="3961" operator="lessThan" id="{E65A53B3-5945-4101-8CF1-1773C0AAA49D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AC51</xm:sqref>
        </x14:conditionalFormatting>
        <x14:conditionalFormatting xmlns:xm="http://schemas.microsoft.com/office/excel/2006/main">
          <x14:cfRule type="cellIs" priority="3944" operator="lessThan" id="{C1FE848F-EEC6-4959-8406-12B4FD2E0D4B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AC53</xm:sqref>
        </x14:conditionalFormatting>
        <x14:conditionalFormatting xmlns:xm="http://schemas.microsoft.com/office/excel/2006/main">
          <x14:cfRule type="cellIs" priority="3927" operator="lessThan" id="{837D1E1B-61D0-4298-B21A-CF839A6E9004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AC56</xm:sqref>
        </x14:conditionalFormatting>
        <x14:conditionalFormatting xmlns:xm="http://schemas.microsoft.com/office/excel/2006/main">
          <x14:cfRule type="cellIs" priority="3858" operator="lessThan" id="{B02B224D-3AD2-4B2F-828C-D619C3AC05F8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AC58:AC59</xm:sqref>
        </x14:conditionalFormatting>
        <x14:conditionalFormatting xmlns:xm="http://schemas.microsoft.com/office/excel/2006/main">
          <x14:cfRule type="cellIs" priority="3841" operator="lessThan" id="{B6C486BD-4CBD-48CA-B8C3-71BF92B93DA7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AC61</xm:sqref>
        </x14:conditionalFormatting>
        <x14:conditionalFormatting xmlns:xm="http://schemas.microsoft.com/office/excel/2006/main">
          <x14:cfRule type="cellIs" priority="3875" operator="lessThan" id="{8A13BD4B-FA12-469F-AB26-F4019D534B77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AC63</xm:sqref>
        </x14:conditionalFormatting>
        <x14:conditionalFormatting xmlns:xm="http://schemas.microsoft.com/office/excel/2006/main">
          <x14:cfRule type="cellIs" priority="3824" operator="lessThan" id="{0C480F3A-5364-4C69-8BB7-F1CED2F0B9F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AC65</xm:sqref>
        </x14:conditionalFormatting>
        <x14:conditionalFormatting xmlns:xm="http://schemas.microsoft.com/office/excel/2006/main">
          <x14:cfRule type="cellIs" priority="3892" operator="lessThan" id="{A7C3A4AF-4050-49D9-A9B8-8F350575027F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AC67</xm:sqref>
        </x14:conditionalFormatting>
        <x14:conditionalFormatting xmlns:xm="http://schemas.microsoft.com/office/excel/2006/main">
          <x14:cfRule type="cellIs" priority="3807" operator="lessThan" id="{FCC09B02-5372-4E69-AF65-6F9DA2FCEE9D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AC69</xm:sqref>
        </x14:conditionalFormatting>
        <x14:conditionalFormatting xmlns:xm="http://schemas.microsoft.com/office/excel/2006/main">
          <x14:cfRule type="cellIs" priority="3790" operator="lessThan" id="{62F3ACAE-9D0A-488C-9993-D05186BB26F1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AC71</xm:sqref>
        </x14:conditionalFormatting>
        <x14:conditionalFormatting xmlns:xm="http://schemas.microsoft.com/office/excel/2006/main">
          <x14:cfRule type="cellIs" priority="3755" operator="lessThan" id="{BA68B01B-7E75-40EF-8430-3A3012BC41A6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AC73:AC74</xm:sqref>
        </x14:conditionalFormatting>
        <x14:conditionalFormatting xmlns:xm="http://schemas.microsoft.com/office/excel/2006/main">
          <x14:cfRule type="cellIs" priority="3702" operator="lessThan" id="{5C9BB597-0DC6-4722-ABA8-3E329FA67F81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AC76:AC78</xm:sqref>
        </x14:conditionalFormatting>
        <x14:conditionalFormatting xmlns:xm="http://schemas.microsoft.com/office/excel/2006/main">
          <x14:cfRule type="cellIs" priority="3667" operator="lessThan" id="{E979CF9D-F635-4EAF-8527-FCDC0B7A23A7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AC80:AC81</xm:sqref>
        </x14:conditionalFormatting>
        <x14:conditionalFormatting xmlns:xm="http://schemas.microsoft.com/office/excel/2006/main">
          <x14:cfRule type="cellIs" priority="3616" operator="lessThan" id="{CD93C720-0A94-4F6D-B773-3FB4D0734BC7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AC83</xm:sqref>
        </x14:conditionalFormatting>
        <x14:conditionalFormatting xmlns:xm="http://schemas.microsoft.com/office/excel/2006/main">
          <x14:cfRule type="cellIs" priority="3633" operator="lessThan" id="{CF4B01BF-3EAE-425E-910C-CB420BCC5BE9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AC85</xm:sqref>
        </x14:conditionalFormatting>
        <x14:conditionalFormatting xmlns:xm="http://schemas.microsoft.com/office/excel/2006/main">
          <x14:cfRule type="cellIs" priority="3581" operator="lessThan" id="{10197044-98F8-417F-8489-396A71DDC4AB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AC87:AC89</xm:sqref>
        </x14:conditionalFormatting>
        <x14:conditionalFormatting xmlns:xm="http://schemas.microsoft.com/office/excel/2006/main">
          <x14:cfRule type="cellIs" priority="3564" operator="lessThan" id="{972F42E5-51A5-4237-8DBF-8C8C47C7AB51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AC91</xm:sqref>
        </x14:conditionalFormatting>
        <x14:conditionalFormatting xmlns:xm="http://schemas.microsoft.com/office/excel/2006/main">
          <x14:cfRule type="cellIs" priority="3530" operator="lessThan" id="{457D229B-9E73-4F3F-886A-2889CBF36623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AC94</xm:sqref>
        </x14:conditionalFormatting>
        <x14:conditionalFormatting xmlns:xm="http://schemas.microsoft.com/office/excel/2006/main">
          <x14:cfRule type="cellIs" priority="3513" operator="lessThan" id="{0AFAF6CC-B0D8-4A89-BB1A-C505A1F9C4FF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AC96</xm:sqref>
        </x14:conditionalFormatting>
        <x14:conditionalFormatting xmlns:xm="http://schemas.microsoft.com/office/excel/2006/main">
          <x14:cfRule type="cellIs" priority="3547" operator="lessThan" id="{49C8CD3C-F175-4DE7-B6E1-2305164643A7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AC98</xm:sqref>
        </x14:conditionalFormatting>
        <x14:conditionalFormatting xmlns:xm="http://schemas.microsoft.com/office/excel/2006/main">
          <x14:cfRule type="cellIs" priority="3478" operator="lessThan" id="{10988BEC-C96A-4E81-8773-8E9F5E9CC48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AC100:AC101</xm:sqref>
        </x14:conditionalFormatting>
        <x14:conditionalFormatting xmlns:xm="http://schemas.microsoft.com/office/excel/2006/main">
          <x14:cfRule type="cellIs" priority="3461" operator="lessThan" id="{351D6FBF-0753-4447-8F21-1B87BF98812C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AC104</xm:sqref>
        </x14:conditionalFormatting>
        <x14:conditionalFormatting xmlns:xm="http://schemas.microsoft.com/office/excel/2006/main">
          <x14:cfRule type="cellIs" priority="3426" operator="lessThan" id="{8490CA85-5E8E-4A8B-8AB8-3850A62B426C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AC106:AC107</xm:sqref>
        </x14:conditionalFormatting>
        <x14:conditionalFormatting xmlns:xm="http://schemas.microsoft.com/office/excel/2006/main">
          <x14:cfRule type="cellIs" priority="3391" operator="lessThan" id="{1F0525C1-DCAD-4617-AAD3-4BB1563832EF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AC109:AC110</xm:sqref>
        </x14:conditionalFormatting>
        <x14:conditionalFormatting xmlns:xm="http://schemas.microsoft.com/office/excel/2006/main">
          <x14:cfRule type="cellIs" priority="3374" operator="lessThan" id="{75E61114-5569-4B59-8AF0-578CF14E7005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AC112</xm:sqref>
        </x14:conditionalFormatting>
        <x14:conditionalFormatting xmlns:xm="http://schemas.microsoft.com/office/excel/2006/main">
          <x14:cfRule type="cellIs" priority="3357" operator="lessThan" id="{21EC188F-DD6A-419C-AB71-07F4C87610BF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AC114</xm:sqref>
        </x14:conditionalFormatting>
        <x14:conditionalFormatting xmlns:xm="http://schemas.microsoft.com/office/excel/2006/main">
          <x14:cfRule type="cellIs" priority="3340" operator="lessThan" id="{C3E824C0-4069-4371-9BF6-7989FB540EE8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AC117</xm:sqref>
        </x14:conditionalFormatting>
        <x14:conditionalFormatting xmlns:xm="http://schemas.microsoft.com/office/excel/2006/main">
          <x14:cfRule type="cellIs" priority="3323" operator="lessThan" id="{AED34A14-C823-49A4-9C75-834BFBDF5BA6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AC119</xm:sqref>
        </x14:conditionalFormatting>
        <x14:conditionalFormatting xmlns:xm="http://schemas.microsoft.com/office/excel/2006/main">
          <x14:cfRule type="cellIs" priority="3306" operator="lessThan" id="{9887E611-AB11-4959-87C7-F7C61BBF522B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AC122</xm:sqref>
        </x14:conditionalFormatting>
        <x14:conditionalFormatting xmlns:xm="http://schemas.microsoft.com/office/excel/2006/main">
          <x14:cfRule type="cellIs" priority="3289" operator="lessThan" id="{0FD575B6-9298-42B7-8684-1F3F9822E481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AC124</xm:sqref>
        </x14:conditionalFormatting>
        <x14:conditionalFormatting xmlns:xm="http://schemas.microsoft.com/office/excel/2006/main">
          <x14:cfRule type="cellIs" priority="3254" operator="lessThan" id="{12887964-13E7-45B1-939E-54100F92A918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AC127:AC128</xm:sqref>
        </x14:conditionalFormatting>
        <x14:conditionalFormatting xmlns:xm="http://schemas.microsoft.com/office/excel/2006/main">
          <x14:cfRule type="cellIs" priority="3185" operator="lessThan" id="{84F45DC6-4BEB-425D-8945-5AED46121935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AC130:AC131</xm:sqref>
        </x14:conditionalFormatting>
        <x14:conditionalFormatting xmlns:xm="http://schemas.microsoft.com/office/excel/2006/main">
          <x14:cfRule type="cellIs" priority="3219" operator="lessThan" id="{4FA9168A-2D2C-4972-AD63-A4901C1A7CC7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AC133</xm:sqref>
        </x14:conditionalFormatting>
        <x14:conditionalFormatting xmlns:xm="http://schemas.microsoft.com/office/excel/2006/main">
          <x14:cfRule type="cellIs" priority="3202" operator="lessThan" id="{98D8992C-E4C0-4062-8869-D430FAB7B82B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AC135</xm:sqref>
        </x14:conditionalFormatting>
        <x14:conditionalFormatting xmlns:xm="http://schemas.microsoft.com/office/excel/2006/main">
          <x14:cfRule type="cellIs" priority="3168" operator="lessThan" id="{2457B7D2-FA1B-414B-8EC4-608512D4DB9B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AC137</xm:sqref>
        </x14:conditionalFormatting>
        <x14:conditionalFormatting xmlns:xm="http://schemas.microsoft.com/office/excel/2006/main">
          <x14:cfRule type="cellIs" priority="3133" operator="lessThan" id="{45E40F28-4164-4E14-BFE7-ACF371226EA3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AC140:AC141</xm:sqref>
        </x14:conditionalFormatting>
        <x14:conditionalFormatting xmlns:xm="http://schemas.microsoft.com/office/excel/2006/main">
          <x14:cfRule type="cellIs" priority="3116" operator="lessThan" id="{95144164-7765-4B11-931E-D996A96A7108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AC143</xm:sqref>
        </x14:conditionalFormatting>
        <x14:conditionalFormatting xmlns:xm="http://schemas.microsoft.com/office/excel/2006/main">
          <x14:cfRule type="cellIs" priority="3099" operator="lessThan" id="{C1C17F0C-87EE-4E34-AC13-FAECB86DD5C7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AC145</xm:sqref>
        </x14:conditionalFormatting>
        <x14:conditionalFormatting xmlns:xm="http://schemas.microsoft.com/office/excel/2006/main">
          <x14:cfRule type="cellIs" priority="3030" operator="lessThan" id="{7C5C7058-53AA-4653-BA29-62A5D8AFD29F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AC147:AC148</xm:sqref>
        </x14:conditionalFormatting>
        <x14:conditionalFormatting xmlns:xm="http://schemas.microsoft.com/office/excel/2006/main">
          <x14:cfRule type="cellIs" priority="3013" operator="lessThan" id="{58530963-D73C-4D25-AEE8-7D6CAE1DA6C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AC150</xm:sqref>
        </x14:conditionalFormatting>
        <x14:conditionalFormatting xmlns:xm="http://schemas.microsoft.com/office/excel/2006/main">
          <x14:cfRule type="cellIs" priority="3047" operator="lessThan" id="{880BE7FC-17DC-4834-9B01-B024196492F9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AC152</xm:sqref>
        </x14:conditionalFormatting>
        <x14:conditionalFormatting xmlns:xm="http://schemas.microsoft.com/office/excel/2006/main">
          <x14:cfRule type="cellIs" priority="3064" operator="lessThan" id="{96862DDC-B21B-438A-8ABF-363868CB270C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AC154</xm:sqref>
        </x14:conditionalFormatting>
        <x14:conditionalFormatting xmlns:xm="http://schemas.microsoft.com/office/excel/2006/main">
          <x14:cfRule type="cellIs" priority="2978" operator="lessThan" id="{6ED707E0-5A71-4608-9C3F-D6380B4EBA9F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AC156:AC157</xm:sqref>
        </x14:conditionalFormatting>
        <x14:conditionalFormatting xmlns:xm="http://schemas.microsoft.com/office/excel/2006/main">
          <x14:cfRule type="cellIs" priority="2961" operator="lessThan" id="{42E1CB46-BEC5-4539-95ED-D6ADDEF9BE84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AC159</xm:sqref>
        </x14:conditionalFormatting>
        <x14:conditionalFormatting xmlns:xm="http://schemas.microsoft.com/office/excel/2006/main">
          <x14:cfRule type="cellIs" priority="2926" operator="lessThan" id="{281574FF-2F92-49E8-9286-EF1332BBB10C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AC161:AC162</xm:sqref>
        </x14:conditionalFormatting>
        <x14:conditionalFormatting xmlns:xm="http://schemas.microsoft.com/office/excel/2006/main">
          <x14:cfRule type="cellIs" priority="2909" operator="lessThan" id="{91D79676-520B-4736-A990-99B785B62257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AC165</xm:sqref>
        </x14:conditionalFormatting>
        <x14:conditionalFormatting xmlns:xm="http://schemas.microsoft.com/office/excel/2006/main">
          <x14:cfRule type="cellIs" priority="2892" operator="lessThan" id="{085DA20D-C8A3-4B66-B5A1-342169B349A8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AC167</xm:sqref>
        </x14:conditionalFormatting>
        <x14:conditionalFormatting xmlns:xm="http://schemas.microsoft.com/office/excel/2006/main">
          <x14:cfRule type="cellIs" priority="2839" operator="lessThan" id="{AAF37DEF-6898-4E3D-8E48-90CA3E97D001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AC170:AC172</xm:sqref>
        </x14:conditionalFormatting>
        <x14:conditionalFormatting xmlns:xm="http://schemas.microsoft.com/office/excel/2006/main">
          <x14:cfRule type="cellIs" priority="2804" operator="lessThan" id="{5488F2DB-9516-45FE-BD83-93F61F8A1192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AC174:AC175</xm:sqref>
        </x14:conditionalFormatting>
        <x14:conditionalFormatting xmlns:xm="http://schemas.microsoft.com/office/excel/2006/main">
          <x14:cfRule type="cellIs" priority="2718" operator="lessThan" id="{5A335911-7A35-4595-A7C8-0650927A9A0A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AC177:AC178</xm:sqref>
        </x14:conditionalFormatting>
        <x14:conditionalFormatting xmlns:xm="http://schemas.microsoft.com/office/excel/2006/main">
          <x14:cfRule type="cellIs" priority="2735" operator="lessThan" id="{C2C9E317-B800-4E3C-A1DF-26BC54962D23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AC180</xm:sqref>
        </x14:conditionalFormatting>
        <x14:conditionalFormatting xmlns:xm="http://schemas.microsoft.com/office/excel/2006/main">
          <x14:cfRule type="cellIs" priority="2752" operator="lessThan" id="{90657388-7B2D-4FBB-94E8-21E53D46135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AC182</xm:sqref>
        </x14:conditionalFormatting>
        <x14:conditionalFormatting xmlns:xm="http://schemas.microsoft.com/office/excel/2006/main">
          <x14:cfRule type="cellIs" priority="2769" operator="lessThan" id="{2CF381DB-F323-4801-A959-C7F36965CEBA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AC184</xm:sqref>
        </x14:conditionalFormatting>
        <x14:conditionalFormatting xmlns:xm="http://schemas.microsoft.com/office/excel/2006/main">
          <x14:cfRule type="cellIs" priority="2683" operator="lessThan" id="{9911DB24-8C41-443A-8B89-F70B51AB7118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AC186:AC187</xm:sqref>
        </x14:conditionalFormatting>
        <x14:conditionalFormatting xmlns:xm="http://schemas.microsoft.com/office/excel/2006/main">
          <x14:cfRule type="cellIs" priority="2632" operator="lessThan" id="{50F78026-4D58-491F-AB15-3C782BCCC393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AC190</xm:sqref>
        </x14:conditionalFormatting>
        <x14:conditionalFormatting xmlns:xm="http://schemas.microsoft.com/office/excel/2006/main">
          <x14:cfRule type="cellIs" priority="2615" operator="lessThan" id="{D9F35BB2-609E-4727-ADDA-F653BB6D0A58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AC192</xm:sqref>
        </x14:conditionalFormatting>
        <x14:conditionalFormatting xmlns:xm="http://schemas.microsoft.com/office/excel/2006/main">
          <x14:cfRule type="cellIs" priority="2598" operator="lessThan" id="{CF13C009-7F6A-49A2-9C78-32375EFEFD96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AC194</xm:sqref>
        </x14:conditionalFormatting>
        <x14:conditionalFormatting xmlns:xm="http://schemas.microsoft.com/office/excel/2006/main">
          <x14:cfRule type="cellIs" priority="2649" operator="lessThan" id="{B8669288-EC7F-4A42-97F2-95D9A7939332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AC196</xm:sqref>
        </x14:conditionalFormatting>
        <x14:conditionalFormatting xmlns:xm="http://schemas.microsoft.com/office/excel/2006/main">
          <x14:cfRule type="cellIs" priority="2666" operator="lessThan" id="{F3069BF2-932F-490F-A3B5-97932F34BCB3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AC198</xm:sqref>
        </x14:conditionalFormatting>
        <x14:conditionalFormatting xmlns:xm="http://schemas.microsoft.com/office/excel/2006/main">
          <x14:cfRule type="cellIs" priority="2473" operator="lessThan" id="{36FB78F0-0E90-46EE-83C0-3DCC36071DF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AC200:AC206</xm:sqref>
        </x14:conditionalFormatting>
        <x14:conditionalFormatting xmlns:xm="http://schemas.microsoft.com/office/excel/2006/main">
          <x14:cfRule type="cellIs" priority="2438" operator="lessThan" id="{2A403C84-C930-4C28-B0C6-ECC043B9464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AC208:AC209</xm:sqref>
        </x14:conditionalFormatting>
        <x14:conditionalFormatting xmlns:xm="http://schemas.microsoft.com/office/excel/2006/main">
          <x14:cfRule type="cellIs" priority="2421" operator="lessThan" id="{906B27D5-96A9-4989-99E6-3E8B80FFD31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AC211</xm:sqref>
        </x14:conditionalFormatting>
        <x14:conditionalFormatting xmlns:xm="http://schemas.microsoft.com/office/excel/2006/main">
          <x14:cfRule type="cellIs" priority="2404" operator="lessThan" id="{FA8EFDED-7655-47CF-936A-8E4995B3F225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AC213</xm:sqref>
        </x14:conditionalFormatting>
        <x14:conditionalFormatting xmlns:xm="http://schemas.microsoft.com/office/excel/2006/main">
          <x14:cfRule type="cellIs" priority="2333" operator="lessThan" id="{6F1F34C3-7C4F-4199-A6F9-ADA9ED15A29F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AC215:AC218</xm:sqref>
        </x14:conditionalFormatting>
        <x14:conditionalFormatting xmlns:xm="http://schemas.microsoft.com/office/excel/2006/main">
          <x14:cfRule type="cellIs" priority="2316" operator="lessThan" id="{5FE206AF-C4BF-48A5-AC02-B770207E8A87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AC220</xm:sqref>
        </x14:conditionalFormatting>
        <x14:conditionalFormatting xmlns:xm="http://schemas.microsoft.com/office/excel/2006/main">
          <x14:cfRule type="cellIs" priority="2299" operator="lessThan" id="{7A1D53BE-428B-43B7-9631-FB4A7C65B4A7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AC222</xm:sqref>
        </x14:conditionalFormatting>
        <x14:conditionalFormatting xmlns:xm="http://schemas.microsoft.com/office/excel/2006/main">
          <x14:cfRule type="cellIs" priority="2264" operator="lessThan" id="{8F48729A-A7DC-410B-8002-99EC70CEF2F1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AC225:AC226</xm:sqref>
        </x14:conditionalFormatting>
        <x14:conditionalFormatting xmlns:xm="http://schemas.microsoft.com/office/excel/2006/main">
          <x14:cfRule type="cellIs" priority="2229" operator="lessThan" id="{52E8A62B-1580-4380-B8EE-EB1EB4549C42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AC228:AC229</xm:sqref>
        </x14:conditionalFormatting>
        <x14:conditionalFormatting xmlns:xm="http://schemas.microsoft.com/office/excel/2006/main">
          <x14:cfRule type="cellIs" priority="2176" operator="lessThan" id="{DAD4C504-0378-44D6-B31E-5B2E5A7DB492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AC231:AC233</xm:sqref>
        </x14:conditionalFormatting>
        <x14:conditionalFormatting xmlns:xm="http://schemas.microsoft.com/office/excel/2006/main">
          <x14:cfRule type="cellIs" priority="2141" operator="lessThan" id="{BADD3303-EDA4-4655-8935-AAF93F0C033A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AC235:AC236</xm:sqref>
        </x14:conditionalFormatting>
        <x14:conditionalFormatting xmlns:xm="http://schemas.microsoft.com/office/excel/2006/main">
          <x14:cfRule type="cellIs" priority="2088" operator="lessThan" id="{77F778F9-2ACA-4D0F-8BF4-F62D10D65C8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AC238:AC240</xm:sqref>
        </x14:conditionalFormatting>
        <x14:conditionalFormatting xmlns:xm="http://schemas.microsoft.com/office/excel/2006/main">
          <x14:cfRule type="cellIs" priority="2053" operator="lessThan" id="{949F98E0-7240-49D5-A0E6-422D78ACE5E9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AC242:AC243</xm:sqref>
        </x14:conditionalFormatting>
        <x14:conditionalFormatting xmlns:xm="http://schemas.microsoft.com/office/excel/2006/main">
          <x14:cfRule type="cellIs" priority="2000" operator="lessThan" id="{E039A9A3-B08B-4989-B929-58AA2FD29C53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AC246:AC248</xm:sqref>
        </x14:conditionalFormatting>
        <x14:conditionalFormatting xmlns:xm="http://schemas.microsoft.com/office/excel/2006/main">
          <x14:cfRule type="cellIs" priority="1929" operator="lessThan" id="{46964DC6-53DE-4DDC-A635-5FC36C16484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AC251:AC254</xm:sqref>
        </x14:conditionalFormatting>
        <x14:conditionalFormatting xmlns:xm="http://schemas.microsoft.com/office/excel/2006/main">
          <x14:cfRule type="cellIs" priority="1894" operator="lessThan" id="{D01285C8-9472-4FA2-8B67-B99002C276DD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AC256:AC257</xm:sqref>
        </x14:conditionalFormatting>
        <x14:conditionalFormatting xmlns:xm="http://schemas.microsoft.com/office/excel/2006/main">
          <x14:cfRule type="cellIs" priority="1307" operator="lessThan" id="{097BF67C-B6B8-474A-98EE-7901C7BCBDB0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AC259:AC260</xm:sqref>
        </x14:conditionalFormatting>
        <x14:conditionalFormatting xmlns:xm="http://schemas.microsoft.com/office/excel/2006/main">
          <x14:cfRule type="cellIs" priority="1860" operator="lessThan" id="{B54CA2B4-FB3C-4088-A0A2-E441036F5010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AC262</xm:sqref>
        </x14:conditionalFormatting>
        <x14:conditionalFormatting xmlns:xm="http://schemas.microsoft.com/office/excel/2006/main">
          <x14:cfRule type="cellIs" priority="1843" operator="lessThan" id="{D8CC3A14-0CDB-4FA3-93F3-90219D46F91D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AC264</xm:sqref>
        </x14:conditionalFormatting>
        <x14:conditionalFormatting xmlns:xm="http://schemas.microsoft.com/office/excel/2006/main">
          <x14:cfRule type="cellIs" priority="1826" operator="lessThan" id="{39D05E17-AEFF-4047-BDCE-8AB0A0AD5CEF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AC266</xm:sqref>
        </x14:conditionalFormatting>
        <x14:conditionalFormatting xmlns:xm="http://schemas.microsoft.com/office/excel/2006/main">
          <x14:cfRule type="cellIs" priority="1809" operator="lessThan" id="{B7EF3CB8-3C85-461D-9424-68E45DD214EB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AC268</xm:sqref>
        </x14:conditionalFormatting>
        <x14:conditionalFormatting xmlns:xm="http://schemas.microsoft.com/office/excel/2006/main">
          <x14:cfRule type="cellIs" priority="1792" operator="lessThan" id="{CD821681-66AF-42EA-ADD5-4C561329EEC7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AC270</xm:sqref>
        </x14:conditionalFormatting>
        <x14:conditionalFormatting xmlns:xm="http://schemas.microsoft.com/office/excel/2006/main">
          <x14:cfRule type="cellIs" priority="1739" operator="lessThan" id="{C81570CA-64AA-49A7-9447-AC0E3CCD09FA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AC272:AC274</xm:sqref>
        </x14:conditionalFormatting>
        <x14:conditionalFormatting xmlns:xm="http://schemas.microsoft.com/office/excel/2006/main">
          <x14:cfRule type="cellIs" priority="1704" operator="lessThan" id="{949806DC-751D-49F6-85B4-E12018A34C24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AC276:AC277</xm:sqref>
        </x14:conditionalFormatting>
        <x14:conditionalFormatting xmlns:xm="http://schemas.microsoft.com/office/excel/2006/main">
          <x14:cfRule type="cellIs" priority="1687" operator="lessThan" id="{645A8767-0F0B-424C-A1FA-95EF61A437AC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AC279</xm:sqref>
        </x14:conditionalFormatting>
        <x14:conditionalFormatting xmlns:xm="http://schemas.microsoft.com/office/excel/2006/main">
          <x14:cfRule type="cellIs" priority="1652" operator="lessThan" id="{CA3F0BFB-9B52-464B-BFAE-D412A0767789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AC282:AC283</xm:sqref>
        </x14:conditionalFormatting>
        <x14:conditionalFormatting xmlns:xm="http://schemas.microsoft.com/office/excel/2006/main">
          <x14:cfRule type="cellIs" priority="1635" operator="lessThan" id="{C118FB94-3CE5-4E6E-BCFF-A6E6200A04A3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AC286</xm:sqref>
        </x14:conditionalFormatting>
        <x14:conditionalFormatting xmlns:xm="http://schemas.microsoft.com/office/excel/2006/main">
          <x14:cfRule type="cellIs" priority="1618" operator="lessThan" id="{D3970CD7-B2F4-485A-B5F4-3A6D1393B945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AC289</xm:sqref>
        </x14:conditionalFormatting>
        <x14:conditionalFormatting xmlns:xm="http://schemas.microsoft.com/office/excel/2006/main">
          <x14:cfRule type="cellIs" priority="1601" operator="lessThan" id="{57E97370-A2C5-418A-9416-F3B129CA635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AC291</xm:sqref>
        </x14:conditionalFormatting>
        <x14:conditionalFormatting xmlns:xm="http://schemas.microsoft.com/office/excel/2006/main">
          <x14:cfRule type="cellIs" priority="1584" operator="lessThan" id="{302F7A7F-9A36-4AA6-BB12-747696EF87F5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AC294</xm:sqref>
        </x14:conditionalFormatting>
        <x14:conditionalFormatting xmlns:xm="http://schemas.microsoft.com/office/excel/2006/main">
          <x14:cfRule type="cellIs" priority="1567" operator="lessThan" id="{09DE590D-EE81-41A6-9E20-7CE93725E474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AC296</xm:sqref>
        </x14:conditionalFormatting>
        <x14:conditionalFormatting xmlns:xm="http://schemas.microsoft.com/office/excel/2006/main">
          <x14:cfRule type="cellIs" priority="1550" operator="lessThan" id="{3A1BCA36-EB07-494C-AFFD-383A3F73CE32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AC298</xm:sqref>
        </x14:conditionalFormatting>
        <x14:conditionalFormatting xmlns:xm="http://schemas.microsoft.com/office/excel/2006/main">
          <x14:cfRule type="cellIs" priority="1533" operator="lessThan" id="{52B90225-4404-49DC-A389-095DB4DF03FD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AC300</xm:sqref>
        </x14:conditionalFormatting>
        <x14:conditionalFormatting xmlns:xm="http://schemas.microsoft.com/office/excel/2006/main">
          <x14:cfRule type="cellIs" priority="1516" operator="lessThan" id="{2AFD48F6-BE62-4C4E-90D1-287792D5CF88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AC302</xm:sqref>
        </x14:conditionalFormatting>
        <x14:conditionalFormatting xmlns:xm="http://schemas.microsoft.com/office/excel/2006/main">
          <x14:cfRule type="cellIs" priority="1499" operator="lessThan" id="{9E66529D-A507-49FE-9B78-92A15BAEFDDA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AC304</xm:sqref>
        </x14:conditionalFormatting>
        <x14:conditionalFormatting xmlns:xm="http://schemas.microsoft.com/office/excel/2006/main">
          <x14:cfRule type="cellIs" priority="1446" operator="lessThan" id="{6A00F6FF-4816-4CA8-ACAF-BACE4B03E123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AC306:AC308</xm:sqref>
        </x14:conditionalFormatting>
        <x14:conditionalFormatting xmlns:xm="http://schemas.microsoft.com/office/excel/2006/main">
          <x14:cfRule type="cellIs" priority="1393" operator="lessThan" id="{0B951AB1-0744-4B2C-BE06-909089E80420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AC310:AC312</xm:sqref>
        </x14:conditionalFormatting>
        <x14:conditionalFormatting xmlns:xm="http://schemas.microsoft.com/office/excel/2006/main">
          <x14:cfRule type="cellIs" priority="1376" operator="lessThan" id="{6E3CB2D1-0081-4B6D-99C6-CB79393D7F4D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AC314</xm:sqref>
        </x14:conditionalFormatting>
        <x14:conditionalFormatting xmlns:xm="http://schemas.microsoft.com/office/excel/2006/main">
          <x14:cfRule type="cellIs" priority="1341" operator="lessThan" id="{20C72E7B-9525-4BE5-A0FF-0C5F2F14A2BD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AC316:AC317</xm:sqref>
        </x14:conditionalFormatting>
        <x14:conditionalFormatting xmlns:xm="http://schemas.microsoft.com/office/excel/2006/main">
          <x14:cfRule type="cellIs" priority="1324" operator="lessThan" id="{9B2917E9-51C9-4D4A-ABDF-2DA7408DA404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AC319</xm:sqref>
        </x14:conditionalFormatting>
        <x14:conditionalFormatting xmlns:xm="http://schemas.microsoft.com/office/excel/2006/main">
          <x14:cfRule type="cellIs" priority="1271" operator="lessThan" id="{16FB8CB2-490B-461D-8CF6-7BAC6AA3023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AC321:AC322</xm:sqref>
        </x14:conditionalFormatting>
        <x14:conditionalFormatting xmlns:xm="http://schemas.microsoft.com/office/excel/2006/main">
          <x14:cfRule type="cellIs" priority="1254" operator="lessThan" id="{58447176-59CD-44C9-A55A-784F5CEE2EC3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AC324</xm:sqref>
        </x14:conditionalFormatting>
        <x14:conditionalFormatting xmlns:xm="http://schemas.microsoft.com/office/excel/2006/main">
          <x14:cfRule type="cellIs" priority="1237" operator="lessThan" id="{5DD8D070-8567-432F-8014-CD0DF487079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AC326</xm:sqref>
        </x14:conditionalFormatting>
        <x14:conditionalFormatting xmlns:xm="http://schemas.microsoft.com/office/excel/2006/main">
          <x14:cfRule type="cellIs" priority="1202" operator="lessThan" id="{7C99B1DF-66FB-44D9-A73C-F395EE754A55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AC328:AC329</xm:sqref>
        </x14:conditionalFormatting>
        <x14:conditionalFormatting xmlns:xm="http://schemas.microsoft.com/office/excel/2006/main">
          <x14:cfRule type="cellIs" priority="1167" operator="lessThan" id="{55242BA8-0FF7-4150-954B-7267907957BA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AC331:AC332</xm:sqref>
        </x14:conditionalFormatting>
        <x14:conditionalFormatting xmlns:xm="http://schemas.microsoft.com/office/excel/2006/main">
          <x14:cfRule type="cellIs" priority="1150" operator="lessThan" id="{80683675-6530-4BAE-8D4B-54BBA1570C93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AC334</xm:sqref>
        </x14:conditionalFormatting>
        <x14:conditionalFormatting xmlns:xm="http://schemas.microsoft.com/office/excel/2006/main">
          <x14:cfRule type="cellIs" priority="1115" operator="lessThan" id="{E1E6AF75-193F-4A99-81BE-F31E22196B9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AC336:AC337</xm:sqref>
        </x14:conditionalFormatting>
        <x14:conditionalFormatting xmlns:xm="http://schemas.microsoft.com/office/excel/2006/main">
          <x14:cfRule type="cellIs" priority="1080" operator="lessThan" id="{549A4F81-6C88-4DD3-AEE4-0ADB5EB1569D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AC339:AC340</xm:sqref>
        </x14:conditionalFormatting>
        <x14:conditionalFormatting xmlns:xm="http://schemas.microsoft.com/office/excel/2006/main">
          <x14:cfRule type="cellIs" priority="1045" operator="lessThan" id="{3821ABFF-C408-4EF5-B5B6-7618CD8E6476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AC342:AC343</xm:sqref>
        </x14:conditionalFormatting>
        <x14:conditionalFormatting xmlns:xm="http://schemas.microsoft.com/office/excel/2006/main">
          <x14:cfRule type="cellIs" priority="1028" operator="lessThan" id="{5A4F711E-6AC3-406D-B853-2A2D82ABA18D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AC345</xm:sqref>
        </x14:conditionalFormatting>
        <x14:conditionalFormatting xmlns:xm="http://schemas.microsoft.com/office/excel/2006/main">
          <x14:cfRule type="cellIs" priority="1011" operator="lessThan" id="{EA100A2B-6E74-4354-A6F1-B76B724EF9E9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AC347</xm:sqref>
        </x14:conditionalFormatting>
        <x14:conditionalFormatting xmlns:xm="http://schemas.microsoft.com/office/excel/2006/main">
          <x14:cfRule type="cellIs" priority="976" operator="lessThan" id="{1D299E54-6B1C-4CBC-BD65-0EC5A73E323C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AC349:AC350</xm:sqref>
        </x14:conditionalFormatting>
        <x14:conditionalFormatting xmlns:xm="http://schemas.microsoft.com/office/excel/2006/main">
          <x14:cfRule type="cellIs" priority="905" operator="lessThan" id="{D2A92292-951D-4BAF-9077-E00EC370DD8B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AC352:AC355</xm:sqref>
        </x14:conditionalFormatting>
        <x14:conditionalFormatting xmlns:xm="http://schemas.microsoft.com/office/excel/2006/main">
          <x14:cfRule type="cellIs" priority="888" operator="lessThan" id="{3810FC37-89E5-46F0-904D-7D5541E28AB2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AC358</xm:sqref>
        </x14:conditionalFormatting>
        <x14:conditionalFormatting xmlns:xm="http://schemas.microsoft.com/office/excel/2006/main">
          <x14:cfRule type="cellIs" priority="817" operator="lessThan" id="{89613227-CACD-49B9-8843-E35CD90FD3AF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AC361:AC364</xm:sqref>
        </x14:conditionalFormatting>
        <x14:conditionalFormatting xmlns:xm="http://schemas.microsoft.com/office/excel/2006/main">
          <x14:cfRule type="cellIs" priority="782" operator="lessThan" id="{4A1E9F71-547E-45E4-A18F-53146A2FBBD9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AC366:AC367</xm:sqref>
        </x14:conditionalFormatting>
        <x14:conditionalFormatting xmlns:xm="http://schemas.microsoft.com/office/excel/2006/main">
          <x14:cfRule type="cellIs" priority="765" operator="lessThan" id="{C0F05B84-B10E-43AD-9C5A-FAC1C904537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AC369</xm:sqref>
        </x14:conditionalFormatting>
        <x14:conditionalFormatting xmlns:xm="http://schemas.microsoft.com/office/excel/2006/main">
          <x14:cfRule type="cellIs" priority="730" operator="lessThan" id="{936B6480-51DF-4F0C-8F10-FC6D021483B4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AC371:AC372</xm:sqref>
        </x14:conditionalFormatting>
        <x14:conditionalFormatting xmlns:xm="http://schemas.microsoft.com/office/excel/2006/main">
          <x14:cfRule type="cellIs" priority="695" operator="lessThan" id="{6AC23863-8102-4E34-B852-EC42AAA20980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AC374:AC375</xm:sqref>
        </x14:conditionalFormatting>
        <x14:conditionalFormatting xmlns:xm="http://schemas.microsoft.com/office/excel/2006/main">
          <x14:cfRule type="cellIs" priority="642" operator="lessThan" id="{BD252DBF-6E63-44E5-B6C8-95AEE297C30B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AC377:AC379</xm:sqref>
        </x14:conditionalFormatting>
        <x14:conditionalFormatting xmlns:xm="http://schemas.microsoft.com/office/excel/2006/main">
          <x14:cfRule type="cellIs" priority="607" operator="lessThan" id="{FFE1F8A4-0633-4C7B-83C7-B0B7CBB98F89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AC381:AC382</xm:sqref>
        </x14:conditionalFormatting>
        <x14:conditionalFormatting xmlns:xm="http://schemas.microsoft.com/office/excel/2006/main">
          <x14:cfRule type="cellIs" priority="572" operator="lessThan" id="{28B5D9A3-CC7B-42C4-BE43-12AC3B1135ED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AC384:AC385</xm:sqref>
        </x14:conditionalFormatting>
        <x14:conditionalFormatting xmlns:xm="http://schemas.microsoft.com/office/excel/2006/main">
          <x14:cfRule type="cellIs" priority="447" operator="lessThan" id="{6D067E65-35A0-4B5A-8043-D9A902DC355D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AC387:AC393</xm:sqref>
        </x14:conditionalFormatting>
        <x14:conditionalFormatting xmlns:xm="http://schemas.microsoft.com/office/excel/2006/main">
          <x14:cfRule type="cellIs" priority="430" operator="lessThan" id="{93BA9109-E1DB-455F-B65D-669B30321255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AC395</xm:sqref>
        </x14:conditionalFormatting>
        <x14:conditionalFormatting xmlns:xm="http://schemas.microsoft.com/office/excel/2006/main">
          <x14:cfRule type="cellIs" priority="395" operator="lessThan" id="{6F124D19-2AA8-4D34-B779-8F62F95CA75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AC397:AC398</xm:sqref>
        </x14:conditionalFormatting>
        <x14:conditionalFormatting xmlns:xm="http://schemas.microsoft.com/office/excel/2006/main">
          <x14:cfRule type="cellIs" priority="378" operator="lessThan" id="{0AAF4901-41CA-4106-BD22-33444BE7A159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AC400</xm:sqref>
        </x14:conditionalFormatting>
        <x14:conditionalFormatting xmlns:xm="http://schemas.microsoft.com/office/excel/2006/main">
          <x14:cfRule type="cellIs" priority="361" operator="lessThan" id="{D4EF9831-C2B1-475D-8E05-094597885EFD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AC402</xm:sqref>
        </x14:conditionalFormatting>
        <x14:conditionalFormatting xmlns:xm="http://schemas.microsoft.com/office/excel/2006/main">
          <x14:cfRule type="cellIs" priority="290" operator="lessThan" id="{9A3E871C-9EC9-4B36-92FE-0676F5A7145C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AC404:AC407</xm:sqref>
        </x14:conditionalFormatting>
        <x14:conditionalFormatting xmlns:xm="http://schemas.microsoft.com/office/excel/2006/main">
          <x14:cfRule type="cellIs" priority="273" operator="lessThan" id="{16F2307E-7C90-43F2-B54D-67FD844F9C76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AC409</xm:sqref>
        </x14:conditionalFormatting>
        <x14:conditionalFormatting xmlns:xm="http://schemas.microsoft.com/office/excel/2006/main">
          <x14:cfRule type="cellIs" priority="238" operator="lessThan" id="{836F7306-1AF4-4D7A-831D-46F53DC7190B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AC412:AC413</xm:sqref>
        </x14:conditionalFormatting>
        <x14:conditionalFormatting xmlns:xm="http://schemas.microsoft.com/office/excel/2006/main">
          <x14:cfRule type="cellIs" priority="221" operator="lessThan" id="{3F96968F-9642-4CB5-B2A2-FB2F29CE9854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AC415</xm:sqref>
        </x14:conditionalFormatting>
        <x14:conditionalFormatting xmlns:xm="http://schemas.microsoft.com/office/excel/2006/main">
          <x14:cfRule type="cellIs" priority="168" operator="lessThan" id="{93EB661C-E77D-4D71-87B9-788CC4EFE011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AC417:AC419</xm:sqref>
        </x14:conditionalFormatting>
        <x14:conditionalFormatting xmlns:xm="http://schemas.microsoft.com/office/excel/2006/main">
          <x14:cfRule type="cellIs" priority="151" operator="lessThan" id="{D616FEA2-A630-4309-B72C-69DD3A5AE551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AC421</xm:sqref>
        </x14:conditionalFormatting>
        <x14:conditionalFormatting xmlns:xm="http://schemas.microsoft.com/office/excel/2006/main">
          <x14:cfRule type="cellIs" priority="134" operator="lessThan" id="{8A1D1423-8080-41E8-AF14-BA6DADB0450B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AC423</xm:sqref>
        </x14:conditionalFormatting>
        <x14:conditionalFormatting xmlns:xm="http://schemas.microsoft.com/office/excel/2006/main">
          <x14:cfRule type="cellIs" priority="117" operator="lessThan" id="{71AB8167-1016-46CF-9C31-00DC89A7F2E6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AC425</xm:sqref>
        </x14:conditionalFormatting>
        <x14:conditionalFormatting xmlns:xm="http://schemas.microsoft.com/office/excel/2006/main">
          <x14:cfRule type="cellIs" priority="82" operator="lessThan" id="{7495E5C6-4E34-4327-B609-3FD113C2341F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AC427:AC428</xm:sqref>
        </x14:conditionalFormatting>
        <x14:conditionalFormatting xmlns:xm="http://schemas.microsoft.com/office/excel/2006/main">
          <x14:cfRule type="cellIs" priority="47" operator="lessThan" id="{01AD1E03-7F41-473A-9D77-6D6E3FC4C010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AC430:AC431</xm:sqref>
        </x14:conditionalFormatting>
        <x14:conditionalFormatting xmlns:xm="http://schemas.microsoft.com/office/excel/2006/main">
          <x14:cfRule type="cellIs" priority="30" operator="lessThan" id="{83CFD45B-8947-4295-B805-24CF04EE1FA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AC433</xm:sqref>
        </x14:conditionalFormatting>
        <x14:conditionalFormatting xmlns:xm="http://schemas.microsoft.com/office/excel/2006/main">
          <x14:cfRule type="cellIs" priority="13" operator="lessThan" id="{8A17D039-1617-4435-AD23-9541149AC9CC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AC435</xm:sqref>
        </x14:conditionalFormatting>
        <x14:conditionalFormatting xmlns:xm="http://schemas.microsoft.com/office/excel/2006/main">
          <x14:cfRule type="cellIs" priority="5860" operator="lessThan" id="{BB81AD9F-4012-4738-AB69-D39B22442097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AC437:AC438</xm:sqref>
        </x14:conditionalFormatting>
        <x14:conditionalFormatting xmlns:xm="http://schemas.microsoft.com/office/excel/2006/main">
          <x14:cfRule type="cellIs" priority="5766" operator="lessThan" id="{CE9B8A0B-84AD-4251-A3B1-E842D3EE20D0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AC440</xm:sqref>
        </x14:conditionalFormatting>
        <x14:conditionalFormatting xmlns:xm="http://schemas.microsoft.com/office/excel/2006/main">
          <x14:cfRule type="cellIs" priority="4374" operator="lessThan" id="{7A752E72-B702-4DD0-929E-0F67AA865F30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</xm:sqref>
        </x14:conditionalFormatting>
        <x14:conditionalFormatting xmlns:xm="http://schemas.microsoft.com/office/excel/2006/main">
          <x14:cfRule type="cellIs" priority="4408" operator="lessThan" id="{FF219952-BA52-4E0A-9541-C095857D8E37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AD5</xm:sqref>
        </x14:conditionalFormatting>
        <x14:conditionalFormatting xmlns:xm="http://schemas.microsoft.com/office/excel/2006/main">
          <x14:cfRule type="cellIs" priority="4425" operator="lessThan" id="{82B5826A-E03C-412A-9549-888E5E58C8E9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AD7</xm:sqref>
        </x14:conditionalFormatting>
        <x14:conditionalFormatting xmlns:xm="http://schemas.microsoft.com/office/excel/2006/main">
          <x14:cfRule type="cellIs" priority="4340" operator="lessThan" id="{BEABA4C2-6E33-480D-A8A3-1B9257DC3234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AD9</xm:sqref>
        </x14:conditionalFormatting>
        <x14:conditionalFormatting xmlns:xm="http://schemas.microsoft.com/office/excel/2006/main">
          <x14:cfRule type="cellIs" priority="4357" operator="lessThan" id="{D6E8A2B4-58FD-4B3D-BDA0-B68F8D68050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AD11</xm:sqref>
        </x14:conditionalFormatting>
        <x14:conditionalFormatting xmlns:xm="http://schemas.microsoft.com/office/excel/2006/main">
          <x14:cfRule type="cellIs" priority="4288" operator="lessThan" id="{4F8D1558-75E6-479F-93D2-03FF3E19D66B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AD13:AD14</xm:sqref>
        </x14:conditionalFormatting>
        <x14:conditionalFormatting xmlns:xm="http://schemas.microsoft.com/office/excel/2006/main">
          <x14:cfRule type="cellIs" priority="4305" operator="lessThan" id="{B2AA4C36-948F-4DAE-AEA6-7A2AAE1B1BC0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AD16</xm:sqref>
        </x14:conditionalFormatting>
        <x14:conditionalFormatting xmlns:xm="http://schemas.microsoft.com/office/excel/2006/main">
          <x14:cfRule type="cellIs" priority="4253" operator="lessThan" id="{4330F38C-8085-486B-879F-348E48393236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AD18:AD19</xm:sqref>
        </x14:conditionalFormatting>
        <x14:conditionalFormatting xmlns:xm="http://schemas.microsoft.com/office/excel/2006/main">
          <x14:cfRule type="cellIs" priority="4218" operator="lessThan" id="{155FD172-5339-4B93-807A-A79FAFABFE39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AD21:AD22</xm:sqref>
        </x14:conditionalFormatting>
        <x14:conditionalFormatting xmlns:xm="http://schemas.microsoft.com/office/excel/2006/main">
          <x14:cfRule type="cellIs" priority="4201" operator="lessThan" id="{3C0903D5-2B9D-46AE-B050-0C288710BC57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AD24</xm:sqref>
        </x14:conditionalFormatting>
        <x14:conditionalFormatting xmlns:xm="http://schemas.microsoft.com/office/excel/2006/main">
          <x14:cfRule type="cellIs" priority="4149" operator="lessThan" id="{DE1C5B47-0C3A-4AF0-B3F5-20F0729871B8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AD27:AD28</xm:sqref>
        </x14:conditionalFormatting>
        <x14:conditionalFormatting xmlns:xm="http://schemas.microsoft.com/office/excel/2006/main">
          <x14:cfRule type="cellIs" priority="4166" operator="lessThan" id="{5DD5020D-BE78-45D1-8E71-344FC9B99E70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AD30</xm:sqref>
        </x14:conditionalFormatting>
        <x14:conditionalFormatting xmlns:xm="http://schemas.microsoft.com/office/excel/2006/main">
          <x14:cfRule type="cellIs" priority="4114" operator="lessThan" id="{00C7A45E-5D4D-47A6-98D4-A8B9C9A49FC6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AD32:AD33</xm:sqref>
        </x14:conditionalFormatting>
        <x14:conditionalFormatting xmlns:xm="http://schemas.microsoft.com/office/excel/2006/main">
          <x14:cfRule type="cellIs" priority="4097" operator="lessThan" id="{DA5A8BE4-6306-4BAB-AA07-C7B3CE21B6DF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AD36</xm:sqref>
        </x14:conditionalFormatting>
        <x14:conditionalFormatting xmlns:xm="http://schemas.microsoft.com/office/excel/2006/main">
          <x14:cfRule type="cellIs" priority="4011" operator="lessThan" id="{CAB19AA2-6681-46E3-91C4-0AA8820BFCAB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AD38:AD39</xm:sqref>
        </x14:conditionalFormatting>
        <x14:conditionalFormatting xmlns:xm="http://schemas.microsoft.com/office/excel/2006/main">
          <x14:cfRule type="cellIs" priority="4028" operator="lessThan" id="{B50B85B0-3706-45D1-9CB5-4C6645D8E059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AD41</xm:sqref>
        </x14:conditionalFormatting>
        <x14:conditionalFormatting xmlns:xm="http://schemas.microsoft.com/office/excel/2006/main">
          <x14:cfRule type="cellIs" priority="4045" operator="lessThan" id="{A0E8E54E-BB10-4343-991E-42AFECC529AC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cellIs" priority="4062" operator="lessThan" id="{F387E7E4-376C-4682-B763-A0CE5E0CDD0F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AD45</xm:sqref>
        </x14:conditionalFormatting>
        <x14:conditionalFormatting xmlns:xm="http://schemas.microsoft.com/office/excel/2006/main">
          <x14:cfRule type="cellIs" priority="3994" operator="lessThan" id="{3812A86B-2FD9-4B1F-A278-756A2AEB92EF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AD47</xm:sqref>
        </x14:conditionalFormatting>
        <x14:conditionalFormatting xmlns:xm="http://schemas.microsoft.com/office/excel/2006/main">
          <x14:cfRule type="cellIs" priority="3977" operator="lessThan" id="{AE937351-33AE-4F51-82FC-90A332A85FB2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AD49</xm:sqref>
        </x14:conditionalFormatting>
        <x14:conditionalFormatting xmlns:xm="http://schemas.microsoft.com/office/excel/2006/main">
          <x14:cfRule type="cellIs" priority="3960" operator="lessThan" id="{930F505D-29A2-4791-B72A-2748E3A4436C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AD51</xm:sqref>
        </x14:conditionalFormatting>
        <x14:conditionalFormatting xmlns:xm="http://schemas.microsoft.com/office/excel/2006/main">
          <x14:cfRule type="cellIs" priority="3943" operator="lessThan" id="{0F945E48-5E7C-4413-82FB-55807EC1D353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AD53</xm:sqref>
        </x14:conditionalFormatting>
        <x14:conditionalFormatting xmlns:xm="http://schemas.microsoft.com/office/excel/2006/main">
          <x14:cfRule type="cellIs" priority="3926" operator="lessThan" id="{6B5AC78E-705E-45CB-8CE9-7526C4ADE188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AD56</xm:sqref>
        </x14:conditionalFormatting>
        <x14:conditionalFormatting xmlns:xm="http://schemas.microsoft.com/office/excel/2006/main">
          <x14:cfRule type="cellIs" priority="3857" operator="lessThan" id="{B822ACB9-5B1A-425F-B00D-FE51407C2167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AD58:AD59</xm:sqref>
        </x14:conditionalFormatting>
        <x14:conditionalFormatting xmlns:xm="http://schemas.microsoft.com/office/excel/2006/main">
          <x14:cfRule type="cellIs" priority="3840" operator="lessThan" id="{094DBC57-2A4E-4B97-AE8C-4A1ECAA5E094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AD61</xm:sqref>
        </x14:conditionalFormatting>
        <x14:conditionalFormatting xmlns:xm="http://schemas.microsoft.com/office/excel/2006/main">
          <x14:cfRule type="cellIs" priority="3874" operator="lessThan" id="{8D77D88A-437F-43B3-AFD8-7BB74D25D07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AD63</xm:sqref>
        </x14:conditionalFormatting>
        <x14:conditionalFormatting xmlns:xm="http://schemas.microsoft.com/office/excel/2006/main">
          <x14:cfRule type="cellIs" priority="3823" operator="lessThan" id="{49F6C7FF-00D1-4EC7-99BB-770F4BA62443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AD65</xm:sqref>
        </x14:conditionalFormatting>
        <x14:conditionalFormatting xmlns:xm="http://schemas.microsoft.com/office/excel/2006/main">
          <x14:cfRule type="cellIs" priority="3891" operator="lessThan" id="{DC904EA3-36A9-4A0E-8642-A6E69DECA0B2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AD67</xm:sqref>
        </x14:conditionalFormatting>
        <x14:conditionalFormatting xmlns:xm="http://schemas.microsoft.com/office/excel/2006/main">
          <x14:cfRule type="cellIs" priority="3806" operator="lessThan" id="{B1CAF291-35F9-48EC-A300-24B205EC4DD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AD69</xm:sqref>
        </x14:conditionalFormatting>
        <x14:conditionalFormatting xmlns:xm="http://schemas.microsoft.com/office/excel/2006/main">
          <x14:cfRule type="cellIs" priority="3789" operator="lessThan" id="{C1638867-B2B7-48E5-8B7A-68180171580C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AD71</xm:sqref>
        </x14:conditionalFormatting>
        <x14:conditionalFormatting xmlns:xm="http://schemas.microsoft.com/office/excel/2006/main">
          <x14:cfRule type="cellIs" priority="3754" operator="lessThan" id="{285D4774-F17B-4FC3-8509-89244C10DAA3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AD73:AD74</xm:sqref>
        </x14:conditionalFormatting>
        <x14:conditionalFormatting xmlns:xm="http://schemas.microsoft.com/office/excel/2006/main">
          <x14:cfRule type="cellIs" priority="3701" operator="lessThan" id="{3C947366-52E8-4018-9837-350AB4EF1F8D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AD76:AD78</xm:sqref>
        </x14:conditionalFormatting>
        <x14:conditionalFormatting xmlns:xm="http://schemas.microsoft.com/office/excel/2006/main">
          <x14:cfRule type="cellIs" priority="3666" operator="lessThan" id="{2ED2DCE2-63CA-4808-A33C-9B04E9384738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AD80:AD81</xm:sqref>
        </x14:conditionalFormatting>
        <x14:conditionalFormatting xmlns:xm="http://schemas.microsoft.com/office/excel/2006/main">
          <x14:cfRule type="cellIs" priority="3615" operator="lessThan" id="{1650B6D1-28C0-4FC0-AAC9-B7C4E35DDDB4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AD83</xm:sqref>
        </x14:conditionalFormatting>
        <x14:conditionalFormatting xmlns:xm="http://schemas.microsoft.com/office/excel/2006/main">
          <x14:cfRule type="cellIs" priority="3632" operator="lessThan" id="{D8E1B175-BB5B-4321-AB40-6FB04A51A12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AD85</xm:sqref>
        </x14:conditionalFormatting>
        <x14:conditionalFormatting xmlns:xm="http://schemas.microsoft.com/office/excel/2006/main">
          <x14:cfRule type="cellIs" priority="3580" operator="lessThan" id="{C501AE64-47AF-460D-B159-9612F6F824A7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AD87:AD89</xm:sqref>
        </x14:conditionalFormatting>
        <x14:conditionalFormatting xmlns:xm="http://schemas.microsoft.com/office/excel/2006/main">
          <x14:cfRule type="cellIs" priority="3563" operator="lessThan" id="{BD09F02E-6746-402E-BB03-20D67A0C27B2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AD91</xm:sqref>
        </x14:conditionalFormatting>
        <x14:conditionalFormatting xmlns:xm="http://schemas.microsoft.com/office/excel/2006/main">
          <x14:cfRule type="cellIs" priority="3529" operator="lessThan" id="{566DE2E0-A5B0-4DEB-B177-C486C75D87CF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AD94</xm:sqref>
        </x14:conditionalFormatting>
        <x14:conditionalFormatting xmlns:xm="http://schemas.microsoft.com/office/excel/2006/main">
          <x14:cfRule type="cellIs" priority="3512" operator="lessThan" id="{D4E9DD58-86A5-4C4A-BB53-43191A401DD8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AD96</xm:sqref>
        </x14:conditionalFormatting>
        <x14:conditionalFormatting xmlns:xm="http://schemas.microsoft.com/office/excel/2006/main">
          <x14:cfRule type="cellIs" priority="3546" operator="lessThan" id="{53B3A056-E41E-46B0-803A-94C9A4822A59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AD98</xm:sqref>
        </x14:conditionalFormatting>
        <x14:conditionalFormatting xmlns:xm="http://schemas.microsoft.com/office/excel/2006/main">
          <x14:cfRule type="cellIs" priority="3477" operator="lessThan" id="{4AC17DA6-D241-4DB1-87AB-FDFD8D0E2E9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AD100:AD101</xm:sqref>
        </x14:conditionalFormatting>
        <x14:conditionalFormatting xmlns:xm="http://schemas.microsoft.com/office/excel/2006/main">
          <x14:cfRule type="cellIs" priority="3460" operator="lessThan" id="{644057D7-EA32-4D22-B1A5-3A4D749D33D8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AD104</xm:sqref>
        </x14:conditionalFormatting>
        <x14:conditionalFormatting xmlns:xm="http://schemas.microsoft.com/office/excel/2006/main">
          <x14:cfRule type="cellIs" priority="3425" operator="lessThan" id="{45DA0A77-B0FE-4767-8AF3-BCD02EB38223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AD106:AD107</xm:sqref>
        </x14:conditionalFormatting>
        <x14:conditionalFormatting xmlns:xm="http://schemas.microsoft.com/office/excel/2006/main">
          <x14:cfRule type="cellIs" priority="3390" operator="lessThan" id="{9E92A590-44D2-44FD-92D3-ED3E4EEA057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AD109:AD110</xm:sqref>
        </x14:conditionalFormatting>
        <x14:conditionalFormatting xmlns:xm="http://schemas.microsoft.com/office/excel/2006/main">
          <x14:cfRule type="cellIs" priority="3373" operator="lessThan" id="{2C7CC51D-DA52-4637-BA02-405E99703BB7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AD112</xm:sqref>
        </x14:conditionalFormatting>
        <x14:conditionalFormatting xmlns:xm="http://schemas.microsoft.com/office/excel/2006/main">
          <x14:cfRule type="cellIs" priority="3356" operator="lessThan" id="{D75EBBF5-C611-40A2-A90C-7B74B6CCC3CC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AD114</xm:sqref>
        </x14:conditionalFormatting>
        <x14:conditionalFormatting xmlns:xm="http://schemas.microsoft.com/office/excel/2006/main">
          <x14:cfRule type="cellIs" priority="3339" operator="lessThan" id="{2C276455-8CB5-42D2-94EF-54127DB4068A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AD117</xm:sqref>
        </x14:conditionalFormatting>
        <x14:conditionalFormatting xmlns:xm="http://schemas.microsoft.com/office/excel/2006/main">
          <x14:cfRule type="cellIs" priority="3322" operator="lessThan" id="{77F5AA5F-D9AE-4FF7-90D3-0CAAEAFBA1A7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AD119</xm:sqref>
        </x14:conditionalFormatting>
        <x14:conditionalFormatting xmlns:xm="http://schemas.microsoft.com/office/excel/2006/main">
          <x14:cfRule type="cellIs" priority="3305" operator="lessThan" id="{ACC88AA3-AF6E-46EF-AECC-2825FA8E43C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AD122</xm:sqref>
        </x14:conditionalFormatting>
        <x14:conditionalFormatting xmlns:xm="http://schemas.microsoft.com/office/excel/2006/main">
          <x14:cfRule type="cellIs" priority="3288" operator="lessThan" id="{E74AEEBC-37B9-42CA-A5E7-B8D51AA90F84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AD124</xm:sqref>
        </x14:conditionalFormatting>
        <x14:conditionalFormatting xmlns:xm="http://schemas.microsoft.com/office/excel/2006/main">
          <x14:cfRule type="cellIs" priority="3253" operator="lessThan" id="{4C26815C-6187-4D48-8344-8C0CFECB6054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AD127:AD128</xm:sqref>
        </x14:conditionalFormatting>
        <x14:conditionalFormatting xmlns:xm="http://schemas.microsoft.com/office/excel/2006/main">
          <x14:cfRule type="cellIs" priority="3184" operator="lessThan" id="{1EB4B820-6DA9-4DEA-BCCF-9E72D123BC51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AD130:AD131</xm:sqref>
        </x14:conditionalFormatting>
        <x14:conditionalFormatting xmlns:xm="http://schemas.microsoft.com/office/excel/2006/main">
          <x14:cfRule type="cellIs" priority="3218" operator="lessThan" id="{65297716-B230-4330-8FD1-A711B85347B3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AD133</xm:sqref>
        </x14:conditionalFormatting>
        <x14:conditionalFormatting xmlns:xm="http://schemas.microsoft.com/office/excel/2006/main">
          <x14:cfRule type="cellIs" priority="3201" operator="lessThan" id="{A3915C14-0251-4D45-BFC0-EC8A9D1F6366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AD135</xm:sqref>
        </x14:conditionalFormatting>
        <x14:conditionalFormatting xmlns:xm="http://schemas.microsoft.com/office/excel/2006/main">
          <x14:cfRule type="cellIs" priority="3167" operator="lessThan" id="{1F7B23B8-1A7E-4D94-B27E-491A412B80E9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AD137</xm:sqref>
        </x14:conditionalFormatting>
        <x14:conditionalFormatting xmlns:xm="http://schemas.microsoft.com/office/excel/2006/main">
          <x14:cfRule type="cellIs" priority="3132" operator="lessThan" id="{B428980D-CE6C-4D3A-873E-57DB21FE8EA0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AD140:AD141</xm:sqref>
        </x14:conditionalFormatting>
        <x14:conditionalFormatting xmlns:xm="http://schemas.microsoft.com/office/excel/2006/main">
          <x14:cfRule type="cellIs" priority="3115" operator="lessThan" id="{78D676E2-5CDD-4125-8441-D7531D734306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AD143</xm:sqref>
        </x14:conditionalFormatting>
        <x14:conditionalFormatting xmlns:xm="http://schemas.microsoft.com/office/excel/2006/main">
          <x14:cfRule type="cellIs" priority="3098" operator="lessThan" id="{047F9F2F-D5D8-40A0-96B9-8C686E706005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AD145</xm:sqref>
        </x14:conditionalFormatting>
        <x14:conditionalFormatting xmlns:xm="http://schemas.microsoft.com/office/excel/2006/main">
          <x14:cfRule type="cellIs" priority="3029" operator="lessThan" id="{4BCAD220-2A4D-4FB5-B937-CCE55CD3C2D4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AD147:AD148</xm:sqref>
        </x14:conditionalFormatting>
        <x14:conditionalFormatting xmlns:xm="http://schemas.microsoft.com/office/excel/2006/main">
          <x14:cfRule type="cellIs" priority="3012" operator="lessThan" id="{79794C68-5712-4390-A9B2-C38423EC18FB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AD150</xm:sqref>
        </x14:conditionalFormatting>
        <x14:conditionalFormatting xmlns:xm="http://schemas.microsoft.com/office/excel/2006/main">
          <x14:cfRule type="cellIs" priority="3046" operator="lessThan" id="{176F77CD-6884-4C8D-898C-2781E803CFA9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AD152</xm:sqref>
        </x14:conditionalFormatting>
        <x14:conditionalFormatting xmlns:xm="http://schemas.microsoft.com/office/excel/2006/main">
          <x14:cfRule type="cellIs" priority="3063" operator="lessThan" id="{3B1F8346-FD64-4862-9891-6B4172070E13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AD154</xm:sqref>
        </x14:conditionalFormatting>
        <x14:conditionalFormatting xmlns:xm="http://schemas.microsoft.com/office/excel/2006/main">
          <x14:cfRule type="cellIs" priority="2977" operator="lessThan" id="{659D6F4D-6C38-4D28-844A-A4BA02F5328D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AD156:AD157</xm:sqref>
        </x14:conditionalFormatting>
        <x14:conditionalFormatting xmlns:xm="http://schemas.microsoft.com/office/excel/2006/main">
          <x14:cfRule type="cellIs" priority="2960" operator="lessThan" id="{AA1FB06A-AE65-4B71-BFED-FF882E55E0F7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AD159</xm:sqref>
        </x14:conditionalFormatting>
        <x14:conditionalFormatting xmlns:xm="http://schemas.microsoft.com/office/excel/2006/main">
          <x14:cfRule type="cellIs" priority="2925" operator="lessThan" id="{8CB8E7EC-33EF-4FAC-978E-8E63E573D6B3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AD161:AD162</xm:sqref>
        </x14:conditionalFormatting>
        <x14:conditionalFormatting xmlns:xm="http://schemas.microsoft.com/office/excel/2006/main">
          <x14:cfRule type="cellIs" priority="2908" operator="lessThan" id="{BF1E8C17-137C-46D8-88CF-256A772068F0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AD165</xm:sqref>
        </x14:conditionalFormatting>
        <x14:conditionalFormatting xmlns:xm="http://schemas.microsoft.com/office/excel/2006/main">
          <x14:cfRule type="cellIs" priority="2891" operator="lessThan" id="{3F15C5B0-15D6-4BFC-A39B-3BEFC721DA5F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AD167</xm:sqref>
        </x14:conditionalFormatting>
        <x14:conditionalFormatting xmlns:xm="http://schemas.microsoft.com/office/excel/2006/main">
          <x14:cfRule type="cellIs" priority="2838" operator="lessThan" id="{276C05AE-F52D-4FFE-AD5F-4DF8751DAB49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AD170:AD172</xm:sqref>
        </x14:conditionalFormatting>
        <x14:conditionalFormatting xmlns:xm="http://schemas.microsoft.com/office/excel/2006/main">
          <x14:cfRule type="cellIs" priority="2803" operator="lessThan" id="{CE805817-A0E6-45A1-AEAF-36A1189D352A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AD174:AD175</xm:sqref>
        </x14:conditionalFormatting>
        <x14:conditionalFormatting xmlns:xm="http://schemas.microsoft.com/office/excel/2006/main">
          <x14:cfRule type="cellIs" priority="2717" operator="lessThan" id="{BD4E3A48-0003-4BD5-B3C0-3CDC36151763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AD177:AD178</xm:sqref>
        </x14:conditionalFormatting>
        <x14:conditionalFormatting xmlns:xm="http://schemas.microsoft.com/office/excel/2006/main">
          <x14:cfRule type="cellIs" priority="2734" operator="lessThan" id="{EF97FAC4-6739-4BB4-AC6C-04B5CC171A14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AD180</xm:sqref>
        </x14:conditionalFormatting>
        <x14:conditionalFormatting xmlns:xm="http://schemas.microsoft.com/office/excel/2006/main">
          <x14:cfRule type="cellIs" priority="2751" operator="lessThan" id="{44E9B5AB-A347-4EB0-B503-B3BEC78EC701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AD182</xm:sqref>
        </x14:conditionalFormatting>
        <x14:conditionalFormatting xmlns:xm="http://schemas.microsoft.com/office/excel/2006/main">
          <x14:cfRule type="cellIs" priority="2768" operator="lessThan" id="{C57A6CEE-C285-4347-AB1F-C6898031E7A0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AD184</xm:sqref>
        </x14:conditionalFormatting>
        <x14:conditionalFormatting xmlns:xm="http://schemas.microsoft.com/office/excel/2006/main">
          <x14:cfRule type="cellIs" priority="2682" operator="lessThan" id="{88BE1530-1371-42D9-87A6-C07F2259C4B9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AD186:AD187</xm:sqref>
        </x14:conditionalFormatting>
        <x14:conditionalFormatting xmlns:xm="http://schemas.microsoft.com/office/excel/2006/main">
          <x14:cfRule type="cellIs" priority="2631" operator="lessThan" id="{1ADE3891-4DF5-4B89-BC10-33B83D942A94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AD190</xm:sqref>
        </x14:conditionalFormatting>
        <x14:conditionalFormatting xmlns:xm="http://schemas.microsoft.com/office/excel/2006/main">
          <x14:cfRule type="cellIs" priority="2614" operator="lessThan" id="{38CEDEE4-1A3D-4819-AEA9-88AA9F57E373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AD192</xm:sqref>
        </x14:conditionalFormatting>
        <x14:conditionalFormatting xmlns:xm="http://schemas.microsoft.com/office/excel/2006/main">
          <x14:cfRule type="cellIs" priority="2597" operator="lessThan" id="{B3F63812-E547-4ADA-9AA1-65DCE4BCFCD5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AD194</xm:sqref>
        </x14:conditionalFormatting>
        <x14:conditionalFormatting xmlns:xm="http://schemas.microsoft.com/office/excel/2006/main">
          <x14:cfRule type="cellIs" priority="2648" operator="lessThan" id="{17E3FF6C-55BF-4310-9D97-1A8659891445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AD196</xm:sqref>
        </x14:conditionalFormatting>
        <x14:conditionalFormatting xmlns:xm="http://schemas.microsoft.com/office/excel/2006/main">
          <x14:cfRule type="cellIs" priority="2665" operator="lessThan" id="{F2D8E286-5702-4EA4-89DF-63BCC415C1B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AD198</xm:sqref>
        </x14:conditionalFormatting>
        <x14:conditionalFormatting xmlns:xm="http://schemas.microsoft.com/office/excel/2006/main">
          <x14:cfRule type="cellIs" priority="2472" operator="lessThan" id="{89B2C6B5-403E-4D0E-B8CF-7595390B9694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AD200:AD206</xm:sqref>
        </x14:conditionalFormatting>
        <x14:conditionalFormatting xmlns:xm="http://schemas.microsoft.com/office/excel/2006/main">
          <x14:cfRule type="cellIs" priority="2437" operator="lessThan" id="{C6410274-797D-4CF5-8C9D-862A40679BF0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AD208:AD209</xm:sqref>
        </x14:conditionalFormatting>
        <x14:conditionalFormatting xmlns:xm="http://schemas.microsoft.com/office/excel/2006/main">
          <x14:cfRule type="cellIs" priority="2420" operator="lessThan" id="{8EB0AB47-99D7-4F09-820A-5A1F12F8CB40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AD211</xm:sqref>
        </x14:conditionalFormatting>
        <x14:conditionalFormatting xmlns:xm="http://schemas.microsoft.com/office/excel/2006/main">
          <x14:cfRule type="cellIs" priority="2403" operator="lessThan" id="{66C80BD9-D343-46EA-8A88-F663804646BC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AD213</xm:sqref>
        </x14:conditionalFormatting>
        <x14:conditionalFormatting xmlns:xm="http://schemas.microsoft.com/office/excel/2006/main">
          <x14:cfRule type="cellIs" priority="2332" operator="lessThan" id="{248743B4-CCEC-4910-B0ED-33903C9BBD5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AD215:AD218</xm:sqref>
        </x14:conditionalFormatting>
        <x14:conditionalFormatting xmlns:xm="http://schemas.microsoft.com/office/excel/2006/main">
          <x14:cfRule type="cellIs" priority="2315" operator="lessThan" id="{572A37CF-B34C-4D96-91B2-798A62CE2B1D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AD220</xm:sqref>
        </x14:conditionalFormatting>
        <x14:conditionalFormatting xmlns:xm="http://schemas.microsoft.com/office/excel/2006/main">
          <x14:cfRule type="cellIs" priority="2298" operator="lessThan" id="{7785D361-081D-4710-86B9-577888CC1623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AD222</xm:sqref>
        </x14:conditionalFormatting>
        <x14:conditionalFormatting xmlns:xm="http://schemas.microsoft.com/office/excel/2006/main">
          <x14:cfRule type="cellIs" priority="2263" operator="lessThan" id="{1D2C8D66-F4CB-4793-AAA1-AC84E9C59AA2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AD225:AD226</xm:sqref>
        </x14:conditionalFormatting>
        <x14:conditionalFormatting xmlns:xm="http://schemas.microsoft.com/office/excel/2006/main">
          <x14:cfRule type="cellIs" priority="2228" operator="lessThan" id="{5121758F-7902-42E7-BB11-3F3D5B1C5F8A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AD228:AD229</xm:sqref>
        </x14:conditionalFormatting>
        <x14:conditionalFormatting xmlns:xm="http://schemas.microsoft.com/office/excel/2006/main">
          <x14:cfRule type="cellIs" priority="2175" operator="lessThan" id="{E230C6DF-7802-4F34-93F9-5D9023DF1619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AD231:AD233</xm:sqref>
        </x14:conditionalFormatting>
        <x14:conditionalFormatting xmlns:xm="http://schemas.microsoft.com/office/excel/2006/main">
          <x14:cfRule type="cellIs" priority="2140" operator="lessThan" id="{A3DD8FD9-1C5C-4385-B4AD-F5D533DF4E7A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AD235:AD236</xm:sqref>
        </x14:conditionalFormatting>
        <x14:conditionalFormatting xmlns:xm="http://schemas.microsoft.com/office/excel/2006/main">
          <x14:cfRule type="cellIs" priority="2087" operator="lessThan" id="{38F2EA0B-378D-48F3-945F-534ACCEEDEB5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AD238:AD240</xm:sqref>
        </x14:conditionalFormatting>
        <x14:conditionalFormatting xmlns:xm="http://schemas.microsoft.com/office/excel/2006/main">
          <x14:cfRule type="cellIs" priority="2052" operator="lessThan" id="{93068AAB-0BFD-425D-8390-16429C09B9C7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AD242:AD243</xm:sqref>
        </x14:conditionalFormatting>
        <x14:conditionalFormatting xmlns:xm="http://schemas.microsoft.com/office/excel/2006/main">
          <x14:cfRule type="cellIs" priority="1999" operator="lessThan" id="{0E524399-D2EF-426B-9C44-78B9869FC0A3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AD246:AD248</xm:sqref>
        </x14:conditionalFormatting>
        <x14:conditionalFormatting xmlns:xm="http://schemas.microsoft.com/office/excel/2006/main">
          <x14:cfRule type="cellIs" priority="1928" operator="lessThan" id="{8224C006-0274-4D0B-BBFC-4BA8C0777213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AD251:AD254</xm:sqref>
        </x14:conditionalFormatting>
        <x14:conditionalFormatting xmlns:xm="http://schemas.microsoft.com/office/excel/2006/main">
          <x14:cfRule type="cellIs" priority="1893" operator="lessThan" id="{ECAA7F89-189E-40C5-8EA7-0BC0028FC3B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AD256:AD257</xm:sqref>
        </x14:conditionalFormatting>
        <x14:conditionalFormatting xmlns:xm="http://schemas.microsoft.com/office/excel/2006/main">
          <x14:cfRule type="cellIs" priority="1306" operator="lessThan" id="{3E22157E-2A14-4A46-AFF5-7D5ECF17E57B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AD259:AD260</xm:sqref>
        </x14:conditionalFormatting>
        <x14:conditionalFormatting xmlns:xm="http://schemas.microsoft.com/office/excel/2006/main">
          <x14:cfRule type="cellIs" priority="1859" operator="lessThan" id="{4BFE112E-E76F-4CB9-A0C8-9711C457EA41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AD262</xm:sqref>
        </x14:conditionalFormatting>
        <x14:conditionalFormatting xmlns:xm="http://schemas.microsoft.com/office/excel/2006/main">
          <x14:cfRule type="cellIs" priority="1842" operator="lessThan" id="{F397724C-B3CB-4AD3-B23C-EA09354F665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AD264</xm:sqref>
        </x14:conditionalFormatting>
        <x14:conditionalFormatting xmlns:xm="http://schemas.microsoft.com/office/excel/2006/main">
          <x14:cfRule type="cellIs" priority="1825" operator="lessThan" id="{428E898A-7681-4695-B877-C66EAA5DAE76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AD266</xm:sqref>
        </x14:conditionalFormatting>
        <x14:conditionalFormatting xmlns:xm="http://schemas.microsoft.com/office/excel/2006/main">
          <x14:cfRule type="cellIs" priority="1808" operator="lessThan" id="{3D8B0AC8-D1BD-4724-87C2-1B33AE41A1A2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AD268</xm:sqref>
        </x14:conditionalFormatting>
        <x14:conditionalFormatting xmlns:xm="http://schemas.microsoft.com/office/excel/2006/main">
          <x14:cfRule type="cellIs" priority="1791" operator="lessThan" id="{F28B70E0-CCD3-4E3D-BAD0-38EDD9953592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AD270</xm:sqref>
        </x14:conditionalFormatting>
        <x14:conditionalFormatting xmlns:xm="http://schemas.microsoft.com/office/excel/2006/main">
          <x14:cfRule type="cellIs" priority="1738" operator="lessThan" id="{1DBFA935-91FC-4BCE-B726-E74C9249DE13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AD272:AD274</xm:sqref>
        </x14:conditionalFormatting>
        <x14:conditionalFormatting xmlns:xm="http://schemas.microsoft.com/office/excel/2006/main">
          <x14:cfRule type="cellIs" priority="1703" operator="lessThan" id="{8438A76F-D23B-4966-A367-27836231D71A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AD276:AD277</xm:sqref>
        </x14:conditionalFormatting>
        <x14:conditionalFormatting xmlns:xm="http://schemas.microsoft.com/office/excel/2006/main">
          <x14:cfRule type="cellIs" priority="1686" operator="lessThan" id="{E6FC6AB9-AE6F-4E99-9F2B-77CDD5977BC4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AD279</xm:sqref>
        </x14:conditionalFormatting>
        <x14:conditionalFormatting xmlns:xm="http://schemas.microsoft.com/office/excel/2006/main">
          <x14:cfRule type="cellIs" priority="1651" operator="lessThan" id="{A50ACDDC-CAB1-4433-ABAD-EE3E3875F142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AD282:AD283</xm:sqref>
        </x14:conditionalFormatting>
        <x14:conditionalFormatting xmlns:xm="http://schemas.microsoft.com/office/excel/2006/main">
          <x14:cfRule type="cellIs" priority="1634" operator="lessThan" id="{37DB17E8-2468-45DA-8994-1C143EF84DCD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AD286</xm:sqref>
        </x14:conditionalFormatting>
        <x14:conditionalFormatting xmlns:xm="http://schemas.microsoft.com/office/excel/2006/main">
          <x14:cfRule type="cellIs" priority="1617" operator="lessThan" id="{DB796507-72D4-49D4-871F-CAA5DD81B5A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AD289</xm:sqref>
        </x14:conditionalFormatting>
        <x14:conditionalFormatting xmlns:xm="http://schemas.microsoft.com/office/excel/2006/main">
          <x14:cfRule type="cellIs" priority="1600" operator="lessThan" id="{D6C41E20-2BD8-45BC-95B1-A787B0A5B862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AD291</xm:sqref>
        </x14:conditionalFormatting>
        <x14:conditionalFormatting xmlns:xm="http://schemas.microsoft.com/office/excel/2006/main">
          <x14:cfRule type="cellIs" priority="1583" operator="lessThan" id="{B63B4B60-D4F6-446F-A52B-9DAA31080A36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AD294</xm:sqref>
        </x14:conditionalFormatting>
        <x14:conditionalFormatting xmlns:xm="http://schemas.microsoft.com/office/excel/2006/main">
          <x14:cfRule type="cellIs" priority="1566" operator="lessThan" id="{030A4053-6333-4541-A5E9-684249908D8B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AD296</xm:sqref>
        </x14:conditionalFormatting>
        <x14:conditionalFormatting xmlns:xm="http://schemas.microsoft.com/office/excel/2006/main">
          <x14:cfRule type="cellIs" priority="1549" operator="lessThan" id="{72465C7E-181A-4FDC-9BF7-658727C8745D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AD298</xm:sqref>
        </x14:conditionalFormatting>
        <x14:conditionalFormatting xmlns:xm="http://schemas.microsoft.com/office/excel/2006/main">
          <x14:cfRule type="cellIs" priority="1532" operator="lessThan" id="{A5513C5B-B9B9-4EA0-ADB4-60252F95CE8D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AD300</xm:sqref>
        </x14:conditionalFormatting>
        <x14:conditionalFormatting xmlns:xm="http://schemas.microsoft.com/office/excel/2006/main">
          <x14:cfRule type="cellIs" priority="1515" operator="lessThan" id="{1D05F2A7-DF1D-449E-B358-031513BB4C14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AD302</xm:sqref>
        </x14:conditionalFormatting>
        <x14:conditionalFormatting xmlns:xm="http://schemas.microsoft.com/office/excel/2006/main">
          <x14:cfRule type="cellIs" priority="1498" operator="lessThan" id="{50F0DCAD-CFDD-4834-804A-0791B8D37E9F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AD304</xm:sqref>
        </x14:conditionalFormatting>
        <x14:conditionalFormatting xmlns:xm="http://schemas.microsoft.com/office/excel/2006/main">
          <x14:cfRule type="cellIs" priority="1445" operator="lessThan" id="{9815F17A-1BAE-4993-BC05-03B05CB4E2CB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AD306:AD308</xm:sqref>
        </x14:conditionalFormatting>
        <x14:conditionalFormatting xmlns:xm="http://schemas.microsoft.com/office/excel/2006/main">
          <x14:cfRule type="cellIs" priority="1392" operator="lessThan" id="{DB0BB737-9BDD-42C0-A9D1-2975512789A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AD310:AD312</xm:sqref>
        </x14:conditionalFormatting>
        <x14:conditionalFormatting xmlns:xm="http://schemas.microsoft.com/office/excel/2006/main">
          <x14:cfRule type="cellIs" priority="1375" operator="lessThan" id="{BF919656-F53B-41BE-B7A1-FF710858C6F7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AD314</xm:sqref>
        </x14:conditionalFormatting>
        <x14:conditionalFormatting xmlns:xm="http://schemas.microsoft.com/office/excel/2006/main">
          <x14:cfRule type="cellIs" priority="1340" operator="lessThan" id="{3906982E-8156-4560-9019-7235D0F786A9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AD316:AD317</xm:sqref>
        </x14:conditionalFormatting>
        <x14:conditionalFormatting xmlns:xm="http://schemas.microsoft.com/office/excel/2006/main">
          <x14:cfRule type="cellIs" priority="1323" operator="lessThan" id="{77F54A2D-15A4-44F6-899D-A346CC1A8988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AD319</xm:sqref>
        </x14:conditionalFormatting>
        <x14:conditionalFormatting xmlns:xm="http://schemas.microsoft.com/office/excel/2006/main">
          <x14:cfRule type="cellIs" priority="1270" operator="lessThan" id="{A29559A5-6994-46B4-B856-2ADECAE802A0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AD321:AD322</xm:sqref>
        </x14:conditionalFormatting>
        <x14:conditionalFormatting xmlns:xm="http://schemas.microsoft.com/office/excel/2006/main">
          <x14:cfRule type="cellIs" priority="1253" operator="lessThan" id="{FCF46C84-BA9D-49CC-8608-3F9FE0D5CA64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AD324</xm:sqref>
        </x14:conditionalFormatting>
        <x14:conditionalFormatting xmlns:xm="http://schemas.microsoft.com/office/excel/2006/main">
          <x14:cfRule type="cellIs" priority="1236" operator="lessThan" id="{72C783C0-D2D9-46FC-958B-82EC448797ED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AD326</xm:sqref>
        </x14:conditionalFormatting>
        <x14:conditionalFormatting xmlns:xm="http://schemas.microsoft.com/office/excel/2006/main">
          <x14:cfRule type="cellIs" priority="1201" operator="lessThan" id="{C11F12AE-79DE-4A5D-9063-06B698940B06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AD328:AD329</xm:sqref>
        </x14:conditionalFormatting>
        <x14:conditionalFormatting xmlns:xm="http://schemas.microsoft.com/office/excel/2006/main">
          <x14:cfRule type="cellIs" priority="1166" operator="lessThan" id="{1D66E6E1-4528-43C0-A742-6D8F1F05663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AD331:AD332</xm:sqref>
        </x14:conditionalFormatting>
        <x14:conditionalFormatting xmlns:xm="http://schemas.microsoft.com/office/excel/2006/main">
          <x14:cfRule type="cellIs" priority="1149" operator="lessThan" id="{5A0B8CAA-A96F-4B91-8B85-3BF636B67F93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AD334</xm:sqref>
        </x14:conditionalFormatting>
        <x14:conditionalFormatting xmlns:xm="http://schemas.microsoft.com/office/excel/2006/main">
          <x14:cfRule type="cellIs" priority="1114" operator="lessThan" id="{313CEC23-DEE5-4416-8038-80F25B5C041C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AD336:AD337</xm:sqref>
        </x14:conditionalFormatting>
        <x14:conditionalFormatting xmlns:xm="http://schemas.microsoft.com/office/excel/2006/main">
          <x14:cfRule type="cellIs" priority="1079" operator="lessThan" id="{1E369D78-2551-4EEF-8F1A-12BEFCD5192C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AD339:AD340</xm:sqref>
        </x14:conditionalFormatting>
        <x14:conditionalFormatting xmlns:xm="http://schemas.microsoft.com/office/excel/2006/main">
          <x14:cfRule type="cellIs" priority="1044" operator="lessThan" id="{366C419A-C56A-485F-86AB-47BD76EC658F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AD342:AD343</xm:sqref>
        </x14:conditionalFormatting>
        <x14:conditionalFormatting xmlns:xm="http://schemas.microsoft.com/office/excel/2006/main">
          <x14:cfRule type="cellIs" priority="1027" operator="lessThan" id="{2E3FB970-C42F-4BC3-8048-BA01FCF32BC8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AD345</xm:sqref>
        </x14:conditionalFormatting>
        <x14:conditionalFormatting xmlns:xm="http://schemas.microsoft.com/office/excel/2006/main">
          <x14:cfRule type="cellIs" priority="1010" operator="lessThan" id="{5018CA47-17CA-48F8-BD9E-81DBCCDB7A90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AD347</xm:sqref>
        </x14:conditionalFormatting>
        <x14:conditionalFormatting xmlns:xm="http://schemas.microsoft.com/office/excel/2006/main">
          <x14:cfRule type="cellIs" priority="975" operator="lessThan" id="{96FFB519-7249-457E-91A5-E73AC9D4DD3D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AD349:AD350</xm:sqref>
        </x14:conditionalFormatting>
        <x14:conditionalFormatting xmlns:xm="http://schemas.microsoft.com/office/excel/2006/main">
          <x14:cfRule type="cellIs" priority="904" operator="lessThan" id="{3F95B1FD-A3F4-4343-8BF6-DA1F4C2761FD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AD352:AD355</xm:sqref>
        </x14:conditionalFormatting>
        <x14:conditionalFormatting xmlns:xm="http://schemas.microsoft.com/office/excel/2006/main">
          <x14:cfRule type="cellIs" priority="887" operator="lessThan" id="{0990B5C6-A384-4CAD-9629-E90515B9BC4D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AD358</xm:sqref>
        </x14:conditionalFormatting>
        <x14:conditionalFormatting xmlns:xm="http://schemas.microsoft.com/office/excel/2006/main">
          <x14:cfRule type="cellIs" priority="816" operator="lessThan" id="{80277162-3961-41F7-B06C-90EFA11E2194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AD361:AD364</xm:sqref>
        </x14:conditionalFormatting>
        <x14:conditionalFormatting xmlns:xm="http://schemas.microsoft.com/office/excel/2006/main">
          <x14:cfRule type="cellIs" priority="781" operator="lessThan" id="{56B7F223-75D5-4E66-BD38-208F7CAF1439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AD366:AD367</xm:sqref>
        </x14:conditionalFormatting>
        <x14:conditionalFormatting xmlns:xm="http://schemas.microsoft.com/office/excel/2006/main">
          <x14:cfRule type="cellIs" priority="764" operator="lessThan" id="{FA7155C6-316A-4181-9F98-641DB4C9B18F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AD369</xm:sqref>
        </x14:conditionalFormatting>
        <x14:conditionalFormatting xmlns:xm="http://schemas.microsoft.com/office/excel/2006/main">
          <x14:cfRule type="cellIs" priority="729" operator="lessThan" id="{F99C8E82-CF14-4786-9D9A-7DEA0B633E4B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AD371:AD372</xm:sqref>
        </x14:conditionalFormatting>
        <x14:conditionalFormatting xmlns:xm="http://schemas.microsoft.com/office/excel/2006/main">
          <x14:cfRule type="cellIs" priority="694" operator="lessThan" id="{8DB2CA38-9E45-4671-9985-B20040F4C95F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AD374:AD375</xm:sqref>
        </x14:conditionalFormatting>
        <x14:conditionalFormatting xmlns:xm="http://schemas.microsoft.com/office/excel/2006/main">
          <x14:cfRule type="cellIs" priority="641" operator="lessThan" id="{C818DACF-BB13-4B3D-B3B5-5216A8375EFF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AD377:AD379</xm:sqref>
        </x14:conditionalFormatting>
        <x14:conditionalFormatting xmlns:xm="http://schemas.microsoft.com/office/excel/2006/main">
          <x14:cfRule type="cellIs" priority="606" operator="lessThan" id="{1C2916AD-72F9-4E09-8547-151A7EC3E227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AD381:AD382</xm:sqref>
        </x14:conditionalFormatting>
        <x14:conditionalFormatting xmlns:xm="http://schemas.microsoft.com/office/excel/2006/main">
          <x14:cfRule type="cellIs" priority="571" operator="lessThan" id="{D0B9CC49-2420-4AD9-ADA5-0342D627EC23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AD384:AD385</xm:sqref>
        </x14:conditionalFormatting>
        <x14:conditionalFormatting xmlns:xm="http://schemas.microsoft.com/office/excel/2006/main">
          <x14:cfRule type="cellIs" priority="446" operator="lessThan" id="{8E3D647E-1EA5-406D-930B-0AF9414D02AC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AD387:AD393</xm:sqref>
        </x14:conditionalFormatting>
        <x14:conditionalFormatting xmlns:xm="http://schemas.microsoft.com/office/excel/2006/main">
          <x14:cfRule type="cellIs" priority="429" operator="lessThan" id="{B44BF109-2002-4524-95CF-DF8490A49E9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AD395</xm:sqref>
        </x14:conditionalFormatting>
        <x14:conditionalFormatting xmlns:xm="http://schemas.microsoft.com/office/excel/2006/main">
          <x14:cfRule type="cellIs" priority="394" operator="lessThan" id="{DB090044-66D6-43E8-9639-261870B6E8C9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AD397:AD398</xm:sqref>
        </x14:conditionalFormatting>
        <x14:conditionalFormatting xmlns:xm="http://schemas.microsoft.com/office/excel/2006/main">
          <x14:cfRule type="cellIs" priority="377" operator="lessThan" id="{848E4194-C9E3-4206-9E0F-88E4E34C0A6D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AD400</xm:sqref>
        </x14:conditionalFormatting>
        <x14:conditionalFormatting xmlns:xm="http://schemas.microsoft.com/office/excel/2006/main">
          <x14:cfRule type="cellIs" priority="360" operator="lessThan" id="{78E21ADD-00B2-4E9D-B0B2-10C42263D43B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AD402</xm:sqref>
        </x14:conditionalFormatting>
        <x14:conditionalFormatting xmlns:xm="http://schemas.microsoft.com/office/excel/2006/main">
          <x14:cfRule type="cellIs" priority="289" operator="lessThan" id="{92F440C6-E8F8-415E-8F5C-BAD4B61FA689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AD404:AD407</xm:sqref>
        </x14:conditionalFormatting>
        <x14:conditionalFormatting xmlns:xm="http://schemas.microsoft.com/office/excel/2006/main">
          <x14:cfRule type="cellIs" priority="272" operator="lessThan" id="{FEA678E8-B6F3-48D4-8A6B-F1456AECD975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AD409</xm:sqref>
        </x14:conditionalFormatting>
        <x14:conditionalFormatting xmlns:xm="http://schemas.microsoft.com/office/excel/2006/main">
          <x14:cfRule type="cellIs" priority="237" operator="lessThan" id="{DFD8CBEB-FBF4-4F8B-9397-D1B4B037C2F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AD412:AD413</xm:sqref>
        </x14:conditionalFormatting>
        <x14:conditionalFormatting xmlns:xm="http://schemas.microsoft.com/office/excel/2006/main">
          <x14:cfRule type="cellIs" priority="220" operator="lessThan" id="{93484994-E8DE-4E92-BC11-A6B65AD6097C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AD415</xm:sqref>
        </x14:conditionalFormatting>
        <x14:conditionalFormatting xmlns:xm="http://schemas.microsoft.com/office/excel/2006/main">
          <x14:cfRule type="cellIs" priority="167" operator="lessThan" id="{3C8BE95E-FB04-49F0-9AC7-6AB809B61AF9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AD417:AD419</xm:sqref>
        </x14:conditionalFormatting>
        <x14:conditionalFormatting xmlns:xm="http://schemas.microsoft.com/office/excel/2006/main">
          <x14:cfRule type="cellIs" priority="150" operator="lessThan" id="{E1E7A8B3-E6DD-4F2F-AB7F-68EB0B406BC6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AD421</xm:sqref>
        </x14:conditionalFormatting>
        <x14:conditionalFormatting xmlns:xm="http://schemas.microsoft.com/office/excel/2006/main">
          <x14:cfRule type="cellIs" priority="133" operator="lessThan" id="{6079EDBA-C22C-472B-9944-562A952D6BEA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AD423</xm:sqref>
        </x14:conditionalFormatting>
        <x14:conditionalFormatting xmlns:xm="http://schemas.microsoft.com/office/excel/2006/main">
          <x14:cfRule type="cellIs" priority="116" operator="lessThan" id="{C85352DE-889F-40CB-9E78-65AC9256072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AD425</xm:sqref>
        </x14:conditionalFormatting>
        <x14:conditionalFormatting xmlns:xm="http://schemas.microsoft.com/office/excel/2006/main">
          <x14:cfRule type="cellIs" priority="81" operator="lessThan" id="{F779CA20-072C-4B27-A17E-A5E64CABADFD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AD427:AD428</xm:sqref>
        </x14:conditionalFormatting>
        <x14:conditionalFormatting xmlns:xm="http://schemas.microsoft.com/office/excel/2006/main">
          <x14:cfRule type="cellIs" priority="46" operator="lessThan" id="{91F67D54-835F-4660-B8F7-8480D721E797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AD430:AD431</xm:sqref>
        </x14:conditionalFormatting>
        <x14:conditionalFormatting xmlns:xm="http://schemas.microsoft.com/office/excel/2006/main">
          <x14:cfRule type="cellIs" priority="29" operator="lessThan" id="{A0B79A50-104E-4918-886B-54D8663C7D46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AD433</xm:sqref>
        </x14:conditionalFormatting>
        <x14:conditionalFormatting xmlns:xm="http://schemas.microsoft.com/office/excel/2006/main">
          <x14:cfRule type="cellIs" priority="12" operator="lessThan" id="{6C1617CA-683B-41BC-81A8-FF443499B239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AD435</xm:sqref>
        </x14:conditionalFormatting>
        <x14:conditionalFormatting xmlns:xm="http://schemas.microsoft.com/office/excel/2006/main">
          <x14:cfRule type="cellIs" priority="5859" operator="lessThan" id="{356932A7-F1A9-4A19-AD2C-B8671BFEB4B1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AD437:AD438</xm:sqref>
        </x14:conditionalFormatting>
        <x14:conditionalFormatting xmlns:xm="http://schemas.microsoft.com/office/excel/2006/main">
          <x14:cfRule type="cellIs" priority="5765" operator="lessThan" id="{B0CDD143-9BFF-4E12-8608-982A2CD8D79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AD440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8">
        <x14:dataValidation type="list" allowBlank="1" showInputMessage="1" showErrorMessage="1" xr:uid="{00000000-0002-0000-0200-000000000000}">
          <x14:formula1>
            <xm:f>SMMLV!$A$55:$A$58</xm:f>
          </x14:formula1>
          <xm:sqref>AK5 AK440:AK442 AK7 AK3 AK11 AK9 AK16 AK13:AK14 AK18:AK19 AK21:AK22 AK30 AK24:AK28 AK32:AK36 AK45 AK41 AK43 AK38:AK39 AK47 AK49 AK51 AK53:AK56 AK67 AK63 AK58:AK59 AK61 AK65 AK69 AK71 AK73:AK74 AK76:AK78 AK80:AK81 AK85 AK83 AK87:AK89 AK98 AK91:AK94 AK96 AK100:AK104 AK106:AK107 AK109:AK110 AK112 AK114:AK117 AK119:AK122 AK124:AK128 AK135 AK133 AK130:AK131 AK137:AK141 AK143 AK145 AK154 AK152 AK147:AK148 AK150 AK156:AK157 AK159 AK161:AK165 AK167:AK172 AK174:AK175 AK184 AK180 AK182 AK177:AK178 AK196 AK198 AK186:AK190 AK192 AK194 AK200:AK206 AK208:AK209 AK211 AK213 AK215:AK218 AK220 AK222:AK226 AK228:AK229 AK231:AK233 AK235:AK236 AK238:AK240 AK242:AK254 AK256:AK257 AK262 AK264 AK266 AK268 AK270 AK272:AK274 AK276:AK277 AK279:AK289 AK291:AK294 AK296 AK298 AK300 AK302 AK304 AK306:AK308 AK310:AK312 AK314 AK316:AK317 AK319 AK259:AK260 AK321:AK322 AK324 AK326 AK328:AK329 AK331:AK332 AK334 AK336:AK337 AK339:AK340 AK342:AK343 AK345 AK347 AK349:AK350 AK352:AK364 AK366:AK367 AK369 AK371:AK372 AK374:AK375 AK377:AK379 AK381:AK382 AK384:AK385 AK387:AK393 AK395 AK397:AK398 AK400 AK402 AK404:AK407 AK409:AK413 AK415 AK417:AK419 AK421 AK423 AK425 AK427:AK428 AK437:AK438 AK430:AK431 AK433 AF3:AJ442 AL3:AP442 AK435</xm:sqref>
        </x14:dataValidation>
        <x14:dataValidation type="list" allowBlank="1" showInputMessage="1" showErrorMessage="1" xr:uid="{00000000-0002-0000-0200-000001000000}">
          <x14:formula1>
            <xm:f>SMMLV!$A$47:$A$49</xm:f>
          </x14:formula1>
          <xm:sqref>C3:C442 I3:I442</xm:sqref>
        </x14:dataValidation>
        <x14:dataValidation type="list" allowBlank="1" showInputMessage="1" showErrorMessage="1" xr:uid="{00000000-0002-0000-0200-000002000000}">
          <x14:formula1>
            <xm:f>SMMLV!$A$51:$A$53</xm:f>
          </x14:formula1>
          <xm:sqref>J3:J442</xm:sqref>
        </x14:dataValidation>
        <x14:dataValidation type="list" allowBlank="1" showInputMessage="1" showErrorMessage="1" xr:uid="{00000000-0002-0000-0200-000003000000}">
          <x14:formula1>
            <xm:f>SMMLV!$A$55:$A$57</xm:f>
          </x14:formula1>
          <xm:sqref>K3:K442 Y3:Z442</xm:sqref>
        </x14:dataValidation>
        <x14:dataValidation type="list" allowBlank="1" showInputMessage="1" showErrorMessage="1" xr:uid="{00000000-0002-0000-0200-000004000000}">
          <x14:formula1>
            <xm:f>SMMLV!$A$44:$A$46</xm:f>
          </x14:formula1>
          <xm:sqref>N3:N442 V3:V442</xm:sqref>
        </x14:dataValidation>
        <x14:dataValidation type="list" allowBlank="1" showInputMessage="1" showErrorMessage="1" xr:uid="{00000000-0002-0000-0200-000005000000}">
          <x14:formula1>
            <xm:f>SMMLV!$A$47:$A$48</xm:f>
          </x14:formula1>
          <xm:sqref>X3:X442</xm:sqref>
        </x14:dataValidation>
        <x14:dataValidation type="list" allowBlank="1" showInputMessage="1" showErrorMessage="1" xr:uid="{00000000-0002-0000-0200-000006000000}">
          <x14:formula1>
            <xm:f>SMMLV!$A$55:$A$56</xm:f>
          </x14:formula1>
          <xm:sqref>AA3:AA442 AE3:AE442</xm:sqref>
        </x14:dataValidation>
        <x14:dataValidation type="list" allowBlank="1" showInputMessage="1" showErrorMessage="1" xr:uid="{00000000-0002-0000-0200-000007000000}">
          <x14:formula1>
            <xm:f>SMMLV!$A$61:$A$63</xm:f>
          </x14:formula1>
          <xm:sqref>AQ3:AQ442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7" tint="0.59999389629810485"/>
  </sheetPr>
  <dimension ref="A1:W15"/>
  <sheetViews>
    <sheetView tabSelected="1" zoomScale="80" zoomScaleNormal="80" workbookViewId="0">
      <pane xSplit="2" ySplit="2" topLeftCell="J3" activePane="bottomRight" state="frozen"/>
      <selection pane="topRight" activeCell="C1" sqref="C1"/>
      <selection pane="bottomLeft" activeCell="A3" sqref="A3"/>
      <selection pane="bottomRight" activeCell="N21" sqref="N21"/>
    </sheetView>
  </sheetViews>
  <sheetFormatPr baseColWidth="10" defaultColWidth="11.42578125" defaultRowHeight="24.95" customHeight="1"/>
  <cols>
    <col min="1" max="1" width="5.42578125" style="91" bestFit="1" customWidth="1"/>
    <col min="2" max="2" width="33.140625" style="92" customWidth="1"/>
    <col min="3" max="3" width="42.28515625" style="93" customWidth="1"/>
    <col min="4" max="4" width="9.28515625" style="92" customWidth="1"/>
    <col min="5" max="6" width="18.5703125" style="6" customWidth="1"/>
    <col min="7" max="7" width="18" style="6" customWidth="1"/>
    <col min="8" max="8" width="18.5703125" style="6" customWidth="1"/>
    <col min="9" max="9" width="17" style="6" customWidth="1"/>
    <col min="10" max="10" width="16.28515625" style="6" customWidth="1"/>
    <col min="11" max="11" width="21.5703125" style="6" customWidth="1"/>
    <col min="12" max="12" width="18.5703125" style="88" customWidth="1"/>
    <col min="13" max="13" width="18.5703125" style="7" customWidth="1"/>
    <col min="14" max="14" width="17.28515625" style="7" customWidth="1"/>
    <col min="15" max="15" width="21.5703125" style="7" customWidth="1"/>
    <col min="16" max="17" width="16.42578125" style="89" customWidth="1"/>
    <col min="18" max="18" width="15" style="7" customWidth="1"/>
    <col min="19" max="19" width="20.140625" style="7" customWidth="1"/>
    <col min="20" max="20" width="18.7109375" style="7" customWidth="1"/>
    <col min="21" max="21" width="65.5703125" style="7" customWidth="1"/>
    <col min="22" max="22" width="24.42578125" style="7" customWidth="1"/>
    <col min="23" max="23" width="19.5703125" style="202" customWidth="1"/>
    <col min="24" max="16384" width="11.42578125" style="7"/>
  </cols>
  <sheetData>
    <row r="1" spans="1:23" s="91" customFormat="1" ht="39.75" customHeight="1">
      <c r="A1" s="323" t="s">
        <v>37</v>
      </c>
      <c r="B1" s="323" t="s">
        <v>802</v>
      </c>
      <c r="C1" s="323" t="s">
        <v>803</v>
      </c>
      <c r="D1" s="324" t="s">
        <v>804</v>
      </c>
      <c r="E1" s="325" t="s">
        <v>805</v>
      </c>
      <c r="F1" s="325"/>
      <c r="G1" s="325"/>
      <c r="H1" s="325"/>
      <c r="I1" s="325"/>
      <c r="J1" s="325"/>
      <c r="K1" s="325" t="s">
        <v>806</v>
      </c>
      <c r="L1" s="325"/>
      <c r="M1" s="325"/>
      <c r="N1" s="210" t="s">
        <v>807</v>
      </c>
      <c r="O1" s="211">
        <f>+Información!B4*0.1</f>
        <v>16210300</v>
      </c>
      <c r="P1" s="323" t="s">
        <v>808</v>
      </c>
      <c r="Q1" s="323"/>
      <c r="R1" s="323" t="s">
        <v>806</v>
      </c>
      <c r="S1" s="323" t="s">
        <v>808</v>
      </c>
      <c r="T1" s="323" t="s">
        <v>809</v>
      </c>
      <c r="U1" s="323" t="s">
        <v>810</v>
      </c>
      <c r="W1" s="201"/>
    </row>
    <row r="2" spans="1:23" s="91" customFormat="1" ht="40.5" customHeight="1">
      <c r="A2" s="323"/>
      <c r="B2" s="323"/>
      <c r="C2" s="323"/>
      <c r="D2" s="324"/>
      <c r="E2" s="122" t="s">
        <v>805</v>
      </c>
      <c r="F2" s="122" t="s">
        <v>811</v>
      </c>
      <c r="G2" s="122" t="s">
        <v>812</v>
      </c>
      <c r="H2" s="122" t="s">
        <v>813</v>
      </c>
      <c r="I2" s="122" t="s">
        <v>814</v>
      </c>
      <c r="J2" s="122" t="s">
        <v>815</v>
      </c>
      <c r="K2" s="122" t="s">
        <v>816</v>
      </c>
      <c r="L2" s="122" t="s">
        <v>817</v>
      </c>
      <c r="M2" s="122" t="s">
        <v>818</v>
      </c>
      <c r="N2" s="122" t="s">
        <v>819</v>
      </c>
      <c r="O2" s="122" t="s">
        <v>820</v>
      </c>
      <c r="P2" s="212" t="s">
        <v>821</v>
      </c>
      <c r="Q2" s="212" t="s">
        <v>822</v>
      </c>
      <c r="R2" s="323"/>
      <c r="S2" s="323"/>
      <c r="T2" s="323"/>
      <c r="U2" s="323"/>
      <c r="W2" s="201"/>
    </row>
    <row r="3" spans="1:23" ht="36" customHeight="1">
      <c r="A3" s="315">
        <v>1</v>
      </c>
      <c r="B3" s="316" t="s">
        <v>888</v>
      </c>
      <c r="C3" s="209" t="s">
        <v>889</v>
      </c>
      <c r="D3" s="200">
        <v>0.1</v>
      </c>
      <c r="E3" s="87">
        <v>85625000</v>
      </c>
      <c r="F3" s="87">
        <v>95285000</v>
      </c>
      <c r="G3" s="87">
        <v>10160000</v>
      </c>
      <c r="H3" s="87">
        <v>10160000</v>
      </c>
      <c r="I3" s="87">
        <v>26812000</v>
      </c>
      <c r="J3" s="87">
        <v>1</v>
      </c>
      <c r="K3" s="317">
        <f>($E3-$G3)+($E4-$G4)</f>
        <v>356846000</v>
      </c>
      <c r="L3" s="318">
        <f>IFERROR(((E3)+(E4))/((G3)+(G4)),0)</f>
        <v>29.581978374048859</v>
      </c>
      <c r="M3" s="319">
        <f>IFERROR(((H3)+(H4))/((F3)+(F4)),0)</f>
        <v>4.506494912635451E-2</v>
      </c>
      <c r="N3" s="318">
        <f>IFERROR(((I3)+(I4))/((J3)+(J4)),0)</f>
        <v>43320500</v>
      </c>
      <c r="O3" s="208">
        <f>F3-H3</f>
        <v>85125000</v>
      </c>
      <c r="P3" s="320">
        <f>IFERROR(((I3)+(I4))/((O3)+(O4)),0)</f>
        <v>0.13275099669352095</v>
      </c>
      <c r="Q3" s="320">
        <f>IFERROR(((I3)+(I4))/((F3)+(F4)),0)</f>
        <v>0.12676857978105457</v>
      </c>
      <c r="R3" s="318" t="s">
        <v>879</v>
      </c>
      <c r="S3" s="318" t="s">
        <v>879</v>
      </c>
      <c r="T3" s="318" t="s">
        <v>879</v>
      </c>
      <c r="U3" s="321" t="s">
        <v>897</v>
      </c>
    </row>
    <row r="4" spans="1:23" ht="36" customHeight="1">
      <c r="A4" s="315"/>
      <c r="B4" s="316"/>
      <c r="C4" s="183" t="s">
        <v>244</v>
      </c>
      <c r="D4" s="200">
        <v>0.9</v>
      </c>
      <c r="E4" s="87">
        <v>283706000</v>
      </c>
      <c r="F4" s="87">
        <v>588173000</v>
      </c>
      <c r="G4" s="87">
        <v>2325000</v>
      </c>
      <c r="H4" s="87">
        <v>20640000</v>
      </c>
      <c r="I4" s="87">
        <v>59829000</v>
      </c>
      <c r="J4" s="87">
        <v>1</v>
      </c>
      <c r="K4" s="317"/>
      <c r="L4" s="318"/>
      <c r="M4" s="319"/>
      <c r="N4" s="318"/>
      <c r="O4" s="208">
        <f>F4-H4</f>
        <v>567533000</v>
      </c>
      <c r="P4" s="320"/>
      <c r="Q4" s="320"/>
      <c r="R4" s="318"/>
      <c r="S4" s="318"/>
      <c r="T4" s="318"/>
      <c r="U4" s="321"/>
    </row>
    <row r="5" spans="1:23" ht="47.25" customHeight="1">
      <c r="A5" s="315">
        <v>2</v>
      </c>
      <c r="B5" s="316" t="s">
        <v>667</v>
      </c>
      <c r="C5" s="183"/>
      <c r="D5" s="200">
        <v>1</v>
      </c>
      <c r="E5" s="87">
        <v>1216467829</v>
      </c>
      <c r="F5" s="87">
        <v>1265516548</v>
      </c>
      <c r="G5" s="87">
        <v>67864900</v>
      </c>
      <c r="H5" s="87">
        <v>124756384</v>
      </c>
      <c r="I5" s="87">
        <v>2932125988</v>
      </c>
      <c r="J5" s="87">
        <v>10152916</v>
      </c>
      <c r="K5" s="317">
        <f>($E5-$G5)+($E6-$G6)</f>
        <v>1148602929</v>
      </c>
      <c r="L5" s="318">
        <f>IFERROR(((E5)+(E6))/((G5)+(G6)),0)</f>
        <v>17.924845229271686</v>
      </c>
      <c r="M5" s="319">
        <f>IFERROR(((H5)+(H6))/((F5)+(F6)),0)</f>
        <v>9.8581392868519011E-2</v>
      </c>
      <c r="N5" s="318">
        <f>IFERROR(((I5)+(I6))/((J5)+(J6)),0)</f>
        <v>288.79643917077618</v>
      </c>
      <c r="O5" s="208">
        <f t="shared" ref="O5:O6" si="0">F5-H5</f>
        <v>1140760164</v>
      </c>
      <c r="P5" s="320">
        <f>IFERROR(((I5)+(I6))/((O5)+(O6)),0)</f>
        <v>2.570326419638195</v>
      </c>
      <c r="Q5" s="320">
        <f>IFERROR(((I5)+(I6))/((F5)+(F6)),0)</f>
        <v>2.3169400610635082</v>
      </c>
      <c r="R5" s="318" t="s">
        <v>879</v>
      </c>
      <c r="S5" s="318" t="s">
        <v>879</v>
      </c>
      <c r="T5" s="318" t="s">
        <v>879</v>
      </c>
      <c r="U5" s="213" t="s">
        <v>898</v>
      </c>
    </row>
    <row r="6" spans="1:23" ht="82.5" hidden="1" customHeight="1">
      <c r="A6" s="315"/>
      <c r="B6" s="316"/>
      <c r="C6" s="183"/>
      <c r="D6" s="200"/>
      <c r="E6" s="87"/>
      <c r="F6" s="87"/>
      <c r="G6" s="87"/>
      <c r="H6" s="87"/>
      <c r="I6" s="87"/>
      <c r="J6" s="87"/>
      <c r="K6" s="317"/>
      <c r="L6" s="318"/>
      <c r="M6" s="319"/>
      <c r="N6" s="318"/>
      <c r="O6" s="208">
        <f t="shared" si="0"/>
        <v>0</v>
      </c>
      <c r="P6" s="320"/>
      <c r="Q6" s="320"/>
      <c r="R6" s="318"/>
      <c r="S6" s="318"/>
      <c r="T6" s="318"/>
      <c r="U6" s="214" t="s">
        <v>891</v>
      </c>
    </row>
    <row r="7" spans="1:23" ht="30" customHeight="1">
      <c r="A7" s="315">
        <v>3</v>
      </c>
      <c r="B7" s="316" t="s">
        <v>892</v>
      </c>
      <c r="C7" s="183"/>
      <c r="D7" s="200">
        <v>1</v>
      </c>
      <c r="E7" s="87">
        <v>349152723</v>
      </c>
      <c r="F7" s="87">
        <v>349152723</v>
      </c>
      <c r="G7" s="87">
        <v>176130127</v>
      </c>
      <c r="H7" s="87">
        <v>176130127</v>
      </c>
      <c r="I7" s="87">
        <v>45034128</v>
      </c>
      <c r="J7" s="87">
        <v>1</v>
      </c>
      <c r="K7" s="317">
        <f>($E7-$G7)+($E8-$G8)</f>
        <v>173022596</v>
      </c>
      <c r="L7" s="318">
        <f>IFERROR(((E7)+(E8))/((G7)+(G8)),0)</f>
        <v>1.9823566186379915</v>
      </c>
      <c r="M7" s="319">
        <f>IFERROR(((H7)+(H8))/((F7)+(F8)),0)</f>
        <v>0.50445010277064339</v>
      </c>
      <c r="N7" s="318">
        <f>IFERROR(((I7)+(I8))/((J7)+(J8)),0)</f>
        <v>45034128</v>
      </c>
      <c r="O7" s="208">
        <f t="shared" ref="O7:O10" si="1">F7-H7</f>
        <v>173022596</v>
      </c>
      <c r="P7" s="320">
        <f>IFERROR(((I7)+(I8))/((O7)+(O8)),0)</f>
        <v>0.26027888288070766</v>
      </c>
      <c r="Q7" s="320">
        <f>IFERROR(((I7)+(I8))/((F7)+(F8)),0)</f>
        <v>0.12898117366250642</v>
      </c>
      <c r="R7" s="318" t="s">
        <v>823</v>
      </c>
      <c r="S7" s="318" t="s">
        <v>823</v>
      </c>
      <c r="T7" s="318" t="s">
        <v>823</v>
      </c>
      <c r="U7" s="322"/>
    </row>
    <row r="8" spans="1:23" ht="12.75" hidden="1">
      <c r="A8" s="315"/>
      <c r="B8" s="316"/>
      <c r="C8" s="183"/>
      <c r="D8" s="200"/>
      <c r="E8" s="87"/>
      <c r="F8" s="87"/>
      <c r="G8" s="87"/>
      <c r="H8" s="87"/>
      <c r="I8" s="87"/>
      <c r="J8" s="87"/>
      <c r="K8" s="317"/>
      <c r="L8" s="318"/>
      <c r="M8" s="319"/>
      <c r="N8" s="318"/>
      <c r="O8" s="208">
        <f t="shared" si="1"/>
        <v>0</v>
      </c>
      <c r="P8" s="320"/>
      <c r="Q8" s="320"/>
      <c r="R8" s="318"/>
      <c r="S8" s="318"/>
      <c r="T8" s="318"/>
      <c r="U8" s="322"/>
      <c r="V8" s="204"/>
      <c r="W8" s="205"/>
    </row>
    <row r="9" spans="1:23" ht="72.75" customHeight="1">
      <c r="A9" s="315">
        <v>4</v>
      </c>
      <c r="B9" s="316" t="s">
        <v>893</v>
      </c>
      <c r="C9" s="183" t="s">
        <v>895</v>
      </c>
      <c r="D9" s="200">
        <v>0.1</v>
      </c>
      <c r="E9" s="87">
        <v>1268653241</v>
      </c>
      <c r="F9" s="87">
        <v>1387692275</v>
      </c>
      <c r="G9" s="87">
        <v>1</v>
      </c>
      <c r="H9" s="87">
        <v>16020836</v>
      </c>
      <c r="I9" s="87">
        <v>355601623</v>
      </c>
      <c r="J9" s="87">
        <v>1</v>
      </c>
      <c r="K9" s="317">
        <f>($E9-$G9)+($E10-$G10)+($E11-$G11)</f>
        <v>2742439475</v>
      </c>
      <c r="L9" s="318">
        <f>IFERROR(((E9)+(E10)+(E11))/((G9)+(G10)+(G11)),0)</f>
        <v>75.554718403808195</v>
      </c>
      <c r="M9" s="319">
        <f>IFERROR(((H9)+(H10)+(H11))/((F9)+(F10)+(F11)),0)</f>
        <v>5.4858227227480766E-2</v>
      </c>
      <c r="N9" s="318">
        <f>IFERROR(((I9)+(I10)+(I11))/((J9)+(J10)+(J11)),0)</f>
        <v>32.049386058451162</v>
      </c>
      <c r="O9" s="208">
        <f t="shared" si="1"/>
        <v>1371671439</v>
      </c>
      <c r="P9" s="320">
        <f>IFERROR(((I9)+(I10))/((O9)+(O10)),0)</f>
        <v>0.30130564626953454</v>
      </c>
      <c r="Q9" s="320">
        <f>IFERROR(((I9)+(I10)+(I11))/((F9)+(F10)+(F11)),0)</f>
        <v>0.28477655266155749</v>
      </c>
      <c r="R9" s="318" t="s">
        <v>823</v>
      </c>
      <c r="S9" s="318" t="s">
        <v>823</v>
      </c>
      <c r="T9" s="318" t="s">
        <v>823</v>
      </c>
      <c r="U9" s="321"/>
    </row>
    <row r="10" spans="1:23" ht="64.5" customHeight="1">
      <c r="A10" s="315"/>
      <c r="B10" s="316"/>
      <c r="C10" s="183" t="s">
        <v>894</v>
      </c>
      <c r="D10" s="200">
        <v>0.9</v>
      </c>
      <c r="E10" s="87">
        <v>1510570485</v>
      </c>
      <c r="F10" s="87">
        <v>1697990485</v>
      </c>
      <c r="G10" s="87">
        <v>36784250</v>
      </c>
      <c r="H10" s="87">
        <v>153254250</v>
      </c>
      <c r="I10" s="87">
        <v>523128476</v>
      </c>
      <c r="J10" s="87">
        <v>27418000</v>
      </c>
      <c r="K10" s="317"/>
      <c r="L10" s="318"/>
      <c r="M10" s="319"/>
      <c r="N10" s="318"/>
      <c r="O10" s="208">
        <f t="shared" si="1"/>
        <v>1544736235</v>
      </c>
      <c r="P10" s="320"/>
      <c r="Q10" s="320"/>
      <c r="R10" s="318"/>
      <c r="S10" s="318"/>
      <c r="T10" s="318"/>
      <c r="U10" s="321"/>
    </row>
    <row r="11" spans="1:23" ht="12.75" hidden="1" customHeight="1">
      <c r="A11" s="315"/>
      <c r="B11" s="316"/>
      <c r="C11" s="183"/>
      <c r="D11" s="200"/>
      <c r="E11" s="87"/>
      <c r="F11" s="87"/>
      <c r="G11" s="87"/>
      <c r="H11" s="87"/>
      <c r="I11" s="87"/>
      <c r="J11" s="87"/>
      <c r="K11" s="317"/>
      <c r="L11" s="318"/>
      <c r="M11" s="319"/>
      <c r="N11" s="318"/>
      <c r="O11" s="208">
        <f t="shared" ref="O11:O13" si="2">F11-H11</f>
        <v>0</v>
      </c>
      <c r="P11" s="320"/>
      <c r="Q11" s="320"/>
      <c r="R11" s="318"/>
      <c r="S11" s="318"/>
      <c r="T11" s="318"/>
      <c r="U11" s="321"/>
    </row>
    <row r="12" spans="1:23" ht="24" customHeight="1">
      <c r="A12" s="315">
        <v>5</v>
      </c>
      <c r="B12" s="316" t="s">
        <v>896</v>
      </c>
      <c r="C12" s="183"/>
      <c r="D12" s="200">
        <v>1</v>
      </c>
      <c r="E12" s="87">
        <v>168300000</v>
      </c>
      <c r="F12" s="87">
        <v>168300000</v>
      </c>
      <c r="G12" s="87">
        <v>34178000</v>
      </c>
      <c r="H12" s="87">
        <v>34178000</v>
      </c>
      <c r="I12" s="87">
        <v>56673850</v>
      </c>
      <c r="J12" s="87">
        <v>1</v>
      </c>
      <c r="K12" s="317">
        <f>($E12-$G12)+($E13-$G13)+($E14-$G14)+($E15-$G15)</f>
        <v>134122000</v>
      </c>
      <c r="L12" s="318">
        <f>IFERROR(((E12)+(E13)+(E14)+(E15))/((G12)+(G13)+(G14)+(G15)),0)</f>
        <v>4.9242202586459127</v>
      </c>
      <c r="M12" s="319">
        <f>IFERROR(((H12)+(H13)+(H14)+(H15))/((F12)+(F13)+(F14)+(F15)),0)</f>
        <v>0.20307783719548425</v>
      </c>
      <c r="N12" s="318">
        <f>IFERROR(((I12)+(I13)+(I14)+(I15))/((J12)+(J13)+(J14)+(J15)),0)</f>
        <v>56673850</v>
      </c>
      <c r="O12" s="208">
        <f t="shared" si="2"/>
        <v>134122000</v>
      </c>
      <c r="P12" s="320">
        <f>IFERROR(((I12)+(I14))/((O12)+(O14)),0)</f>
        <v>0.4225544653375285</v>
      </c>
      <c r="Q12" s="320">
        <f>IFERROR(((I12)+(I13))/((F12)+(F13)),0)</f>
        <v>0.336743018419489</v>
      </c>
      <c r="R12" s="320" t="s">
        <v>823</v>
      </c>
      <c r="S12" s="320" t="s">
        <v>823</v>
      </c>
      <c r="T12" s="320" t="s">
        <v>823</v>
      </c>
      <c r="U12" s="322"/>
    </row>
    <row r="13" spans="1:23" ht="12.75" hidden="1">
      <c r="A13" s="315"/>
      <c r="B13" s="316"/>
      <c r="C13" s="183"/>
      <c r="D13" s="200"/>
      <c r="E13" s="87"/>
      <c r="F13" s="87"/>
      <c r="G13" s="87"/>
      <c r="H13" s="87"/>
      <c r="I13" s="87"/>
      <c r="J13" s="87"/>
      <c r="K13" s="317"/>
      <c r="L13" s="318"/>
      <c r="M13" s="319"/>
      <c r="N13" s="318"/>
      <c r="O13" s="208">
        <f t="shared" si="2"/>
        <v>0</v>
      </c>
      <c r="P13" s="320"/>
      <c r="Q13" s="320"/>
      <c r="R13" s="320"/>
      <c r="S13" s="320"/>
      <c r="T13" s="320"/>
      <c r="U13" s="322"/>
    </row>
    <row r="14" spans="1:23" ht="12.75" hidden="1">
      <c r="A14" s="315"/>
      <c r="B14" s="316"/>
      <c r="C14" s="183"/>
      <c r="D14" s="200"/>
      <c r="E14" s="87"/>
      <c r="F14" s="87"/>
      <c r="G14" s="87"/>
      <c r="H14" s="87"/>
      <c r="I14" s="87"/>
      <c r="J14" s="87"/>
      <c r="K14" s="317"/>
      <c r="L14" s="318"/>
      <c r="M14" s="319"/>
      <c r="N14" s="318"/>
      <c r="O14" s="208">
        <f>F14-H14</f>
        <v>0</v>
      </c>
      <c r="P14" s="320"/>
      <c r="Q14" s="320"/>
      <c r="R14" s="320"/>
      <c r="S14" s="320"/>
      <c r="T14" s="320"/>
      <c r="U14" s="322"/>
    </row>
    <row r="15" spans="1:23" ht="12.75" hidden="1">
      <c r="A15" s="315"/>
      <c r="B15" s="316"/>
      <c r="C15" s="183"/>
      <c r="D15" s="200"/>
      <c r="E15" s="87"/>
      <c r="F15" s="166"/>
      <c r="G15" s="166"/>
      <c r="H15" s="166"/>
      <c r="I15" s="87"/>
      <c r="J15" s="87"/>
      <c r="K15" s="317"/>
      <c r="L15" s="318"/>
      <c r="M15" s="319"/>
      <c r="N15" s="318"/>
      <c r="O15" s="208">
        <f>+F15-H15</f>
        <v>0</v>
      </c>
      <c r="P15" s="320"/>
      <c r="Q15" s="320"/>
      <c r="R15" s="320"/>
      <c r="S15" s="320"/>
      <c r="T15" s="320"/>
      <c r="U15" s="322"/>
    </row>
  </sheetData>
  <mergeCells count="70">
    <mergeCell ref="A9:A11"/>
    <mergeCell ref="B9:B11"/>
    <mergeCell ref="A7:A8"/>
    <mergeCell ref="B7:B8"/>
    <mergeCell ref="T9:T11"/>
    <mergeCell ref="K7:K8"/>
    <mergeCell ref="L7:L8"/>
    <mergeCell ref="M7:M8"/>
    <mergeCell ref="N7:N8"/>
    <mergeCell ref="P7:P8"/>
    <mergeCell ref="S9:S11"/>
    <mergeCell ref="K9:K11"/>
    <mergeCell ref="L9:L11"/>
    <mergeCell ref="M9:M11"/>
    <mergeCell ref="U1:U2"/>
    <mergeCell ref="P1:Q1"/>
    <mergeCell ref="R1:R2"/>
    <mergeCell ref="S1:S2"/>
    <mergeCell ref="T1:T2"/>
    <mergeCell ref="L5:L6"/>
    <mergeCell ref="M5:M6"/>
    <mergeCell ref="N5:N6"/>
    <mergeCell ref="P5:P6"/>
    <mergeCell ref="Q5:Q6"/>
    <mergeCell ref="L3:L4"/>
    <mergeCell ref="M3:M4"/>
    <mergeCell ref="N3:N4"/>
    <mergeCell ref="P3:P4"/>
    <mergeCell ref="K1:M1"/>
    <mergeCell ref="A5:A6"/>
    <mergeCell ref="B5:B6"/>
    <mergeCell ref="A3:A4"/>
    <mergeCell ref="B3:B4"/>
    <mergeCell ref="K3:K4"/>
    <mergeCell ref="K5:K6"/>
    <mergeCell ref="A1:A2"/>
    <mergeCell ref="B1:B2"/>
    <mergeCell ref="C1:C2"/>
    <mergeCell ref="D1:D2"/>
    <mergeCell ref="E1:J1"/>
    <mergeCell ref="Q3:Q4"/>
    <mergeCell ref="R3:R4"/>
    <mergeCell ref="U3:U4"/>
    <mergeCell ref="S3:S4"/>
    <mergeCell ref="S7:S8"/>
    <mergeCell ref="T3:T4"/>
    <mergeCell ref="T7:T8"/>
    <mergeCell ref="R5:R6"/>
    <mergeCell ref="S5:S6"/>
    <mergeCell ref="T5:T6"/>
    <mergeCell ref="U7:U8"/>
    <mergeCell ref="Q7:Q8"/>
    <mergeCell ref="R7:R8"/>
    <mergeCell ref="N12:N15"/>
    <mergeCell ref="P12:P15"/>
    <mergeCell ref="Q12:Q15"/>
    <mergeCell ref="R12:R15"/>
    <mergeCell ref="U9:U11"/>
    <mergeCell ref="T12:T15"/>
    <mergeCell ref="U12:U15"/>
    <mergeCell ref="S12:S15"/>
    <mergeCell ref="N9:N11"/>
    <mergeCell ref="P9:P11"/>
    <mergeCell ref="Q9:Q11"/>
    <mergeCell ref="R9:R11"/>
    <mergeCell ref="A12:A15"/>
    <mergeCell ref="B12:B15"/>
    <mergeCell ref="K12:K15"/>
    <mergeCell ref="L12:L15"/>
    <mergeCell ref="M12:M15"/>
  </mergeCells>
  <conditionalFormatting sqref="K3:K12">
    <cfRule type="cellIs" dxfId="29" priority="73" operator="lessThan">
      <formula>$O$1</formula>
    </cfRule>
  </conditionalFormatting>
  <conditionalFormatting sqref="R3:S9">
    <cfRule type="cellIs" dxfId="9" priority="84" operator="equal">
      <formula>"NO HÁBIL"</formula>
    </cfRule>
    <cfRule type="cellIs" dxfId="8" priority="85" operator="equal">
      <formula>"SUBSANAR"</formula>
    </cfRule>
  </conditionalFormatting>
  <conditionalFormatting sqref="R1:T2">
    <cfRule type="cellIs" dxfId="7" priority="11762" operator="equal">
      <formula>"NO HÁBIL"</formula>
    </cfRule>
    <cfRule type="cellIs" dxfId="6" priority="11763" operator="equal">
      <formula>"SUBSANAR"</formula>
    </cfRule>
  </conditionalFormatting>
  <conditionalFormatting sqref="R16:T1048576">
    <cfRule type="cellIs" dxfId="5" priority="42" operator="equal">
      <formula>"NO HÁBIL"</formula>
    </cfRule>
    <cfRule type="cellIs" dxfId="4" priority="43" operator="equal">
      <formula>"SUBSANAR"</formula>
    </cfRule>
  </conditionalFormatting>
  <conditionalFormatting sqref="T3:T11">
    <cfRule type="cellIs" dxfId="3" priority="1" operator="equal">
      <formula>"NO HÁBIL"</formula>
    </cfRule>
    <cfRule type="cellIs" dxfId="2" priority="2" operator="equal">
      <formula>"SUBSANAR"</formula>
    </cfRule>
  </conditionalFormatting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92" operator="lessThan" id="{0930C7C3-53D2-42ED-92D5-AEE884928C78}">
            <xm:f>'https://alcaldiamanizales-my.sharepoint.com/Desktop/038/[Verificacion informe LP-SI-038-2019 SOLO FINANCIERO.xlsx]Información'!#REF!</xm:f>
            <x14:dxf>
              <fill>
                <patternFill>
                  <bgColor rgb="FFFF0000"/>
                </patternFill>
              </fill>
            </x14:dxf>
          </x14:cfRule>
          <xm:sqref>L3:L4</xm:sqref>
        </x14:conditionalFormatting>
        <x14:conditionalFormatting xmlns:xm="http://schemas.microsoft.com/office/excel/2006/main">
          <x14:cfRule type="cellIs" priority="70" operator="lessThan" id="{A03954F2-D81D-45CA-9E41-C9ADF38A40F6}">
            <xm:f>Información!$B$20</xm:f>
            <x14:dxf>
              <fill>
                <patternFill>
                  <bgColor rgb="FFFF0000"/>
                </patternFill>
              </fill>
            </x14:dxf>
          </x14:cfRule>
          <xm:sqref>L3:L12</xm:sqref>
        </x14:conditionalFormatting>
        <x14:conditionalFormatting xmlns:xm="http://schemas.microsoft.com/office/excel/2006/main">
          <x14:cfRule type="cellIs" priority="620" operator="lessThan" id="{84CAC638-AE5B-4983-8ABF-650715BAF3F1}">
            <xm:f>'https://alcaldiamanizales-my.sharepoint.com/Desktop/038/[Verificacion informe LP-SI-038-2019 SOLO FINANCIERO.xlsx]Información'!#REF!</xm:f>
            <x14:dxf>
              <fill>
                <patternFill>
                  <bgColor rgb="FFFF0000"/>
                </patternFill>
              </fill>
            </x14:dxf>
          </x14:cfRule>
          <xm:sqref>L5:L6</xm:sqref>
        </x14:conditionalFormatting>
        <x14:conditionalFormatting xmlns:xm="http://schemas.microsoft.com/office/excel/2006/main">
          <x14:cfRule type="cellIs" priority="75" operator="lessThan" id="{39B469CC-F1CB-44F7-8B30-FEA75DFFAD1A}">
            <xm:f>'https://alcaldiamanizales-my.sharepoint.com/Desktop/038/[Verificacion informe LP-SI-038-2019 SOLO FINANCIERO.xlsx]Información'!#REF!</xm:f>
            <x14:dxf>
              <fill>
                <patternFill>
                  <bgColor rgb="FFFF0000"/>
                </patternFill>
              </fill>
            </x14:dxf>
          </x14:cfRule>
          <xm:sqref>L7:L12</xm:sqref>
        </x14:conditionalFormatting>
        <x14:conditionalFormatting xmlns:xm="http://schemas.microsoft.com/office/excel/2006/main">
          <x14:cfRule type="cellIs" priority="95" operator="greaterThan" id="{CDAD8B22-BBD8-42F2-B26C-52D5E8CE9560}">
            <xm:f>'https://alcaldiamanizales-my.sharepoint.com/Desktop/038/[Verificacion informe LP-SI-038-2019 SOLO FINANCIERO.xlsx]Información'!#REF!</xm:f>
            <x14:dxf>
              <fill>
                <patternFill>
                  <bgColor rgb="FFFF0000"/>
                </patternFill>
              </fill>
            </x14:dxf>
          </x14:cfRule>
          <xm:sqref>M3:M6</xm:sqref>
        </x14:conditionalFormatting>
        <x14:conditionalFormatting xmlns:xm="http://schemas.microsoft.com/office/excel/2006/main">
          <x14:cfRule type="cellIs" priority="69" operator="greaterThan" id="{229BE141-018E-440C-94CB-D08301250348}">
            <xm:f>Información!$B$21</xm:f>
            <x14:dxf>
              <fill>
                <patternFill>
                  <bgColor rgb="FFFF0000"/>
                </patternFill>
              </fill>
            </x14:dxf>
          </x14:cfRule>
          <xm:sqref>M3:M12</xm:sqref>
        </x14:conditionalFormatting>
        <x14:conditionalFormatting xmlns:xm="http://schemas.microsoft.com/office/excel/2006/main">
          <x14:cfRule type="cellIs" priority="78" operator="greaterThan" id="{2A3EC81D-55FA-43AF-850A-BDAECE183593}">
            <xm:f>'https://alcaldiamanizales-my.sharepoint.com/Desktop/038/[Verificacion informe LP-SI-038-2019 SOLO FINANCIERO.xlsx]Información'!#REF!</xm:f>
            <x14:dxf>
              <fill>
                <patternFill>
                  <bgColor rgb="FFFF0000"/>
                </patternFill>
              </fill>
            </x14:dxf>
          </x14:cfRule>
          <xm:sqref>M7:M12</xm:sqref>
        </x14:conditionalFormatting>
        <x14:conditionalFormatting xmlns:xm="http://schemas.microsoft.com/office/excel/2006/main">
          <x14:cfRule type="cellIs" priority="91" operator="lessThan" id="{5C13D656-5D4A-47DC-8CF8-C7EEE519C14C}">
            <xm:f>'https://alcaldiamanizales-my.sharepoint.com/Desktop/038/[Verificacion informe LP-SI-038-2019 SOLO FINANCIERO.xlsx]Información'!#REF!</xm:f>
            <x14:dxf>
              <fill>
                <patternFill>
                  <bgColor rgb="FFFF0000"/>
                </patternFill>
              </fill>
            </x14:dxf>
          </x14:cfRule>
          <xm:sqref>N3:N4</xm:sqref>
        </x14:conditionalFormatting>
        <x14:conditionalFormatting xmlns:xm="http://schemas.microsoft.com/office/excel/2006/main">
          <x14:cfRule type="cellIs" priority="68" operator="lessThan" id="{66BFB47C-5343-400D-BCD5-9C355F0DA4DC}">
            <xm:f>Información!$B$22</xm:f>
            <x14:dxf>
              <fill>
                <patternFill>
                  <bgColor rgb="FFFF0000"/>
                </patternFill>
              </fill>
            </x14:dxf>
          </x14:cfRule>
          <xm:sqref>N3:N12</xm:sqref>
        </x14:conditionalFormatting>
        <x14:conditionalFormatting xmlns:xm="http://schemas.microsoft.com/office/excel/2006/main">
          <x14:cfRule type="cellIs" priority="619" operator="lessThan" id="{D3E82B06-70F6-44FA-8655-9D9962E71694}">
            <xm:f>'https://alcaldiamanizales-my.sharepoint.com/Desktop/038/[Verificacion informe LP-SI-038-2019 SOLO FINANCIERO.xlsx]Información'!#REF!</xm:f>
            <x14:dxf>
              <fill>
                <patternFill>
                  <bgColor rgb="FFFF0000"/>
                </patternFill>
              </fill>
            </x14:dxf>
          </x14:cfRule>
          <xm:sqref>N5:N6</xm:sqref>
        </x14:conditionalFormatting>
        <x14:conditionalFormatting xmlns:xm="http://schemas.microsoft.com/office/excel/2006/main">
          <x14:cfRule type="cellIs" priority="74" operator="lessThan" id="{EF3488C3-A29A-4A2B-AB49-FD56C8C9C0FD}">
            <xm:f>'https://alcaldiamanizales-my.sharepoint.com/Desktop/038/[Verificacion informe LP-SI-038-2019 SOLO FINANCIERO.xlsx]Información'!#REF!</xm:f>
            <x14:dxf>
              <fill>
                <patternFill>
                  <bgColor rgb="FFFF0000"/>
                </patternFill>
              </fill>
            </x14:dxf>
          </x14:cfRule>
          <xm:sqref>N7:N12</xm:sqref>
        </x14:conditionalFormatting>
        <x14:conditionalFormatting xmlns:xm="http://schemas.microsoft.com/office/excel/2006/main">
          <x14:cfRule type="cellIs" priority="67" operator="lessThan" id="{5EFCB24B-E41A-4F29-8A07-1200A40AD6C2}">
            <xm:f>Información!$B$31</xm:f>
            <x14:dxf>
              <fill>
                <patternFill>
                  <bgColor rgb="FFFF0000"/>
                </patternFill>
              </fill>
            </x14:dxf>
          </x14:cfRule>
          <xm:sqref>P3:P12</xm:sqref>
        </x14:conditionalFormatting>
        <x14:conditionalFormatting xmlns:xm="http://schemas.microsoft.com/office/excel/2006/main">
          <x14:cfRule type="cellIs" priority="77" operator="lessThan" id="{96FE86BE-FA8D-44F5-AAFE-0F9C72977154}">
            <xm:f>'https://alcaldiamanizales-my.sharepoint.com/Desktop/038/[Verificacion informe LP-SI-038-2019 SOLO FINANCIERO.xlsx]Información'!#REF!</xm:f>
            <x14:dxf>
              <fill>
                <patternFill>
                  <bgColor rgb="FFFF0000"/>
                </patternFill>
              </fill>
            </x14:dxf>
          </x14:cfRule>
          <xm:sqref>P7:P12</xm:sqref>
        </x14:conditionalFormatting>
        <x14:conditionalFormatting xmlns:xm="http://schemas.microsoft.com/office/excel/2006/main">
          <x14:cfRule type="cellIs" priority="93" operator="lessThan" id="{F9495AC7-CDD6-4671-853B-165552CD6D80}">
            <xm:f>'https://alcaldiamanizales-my.sharepoint.com/Desktop/038/[Verificacion informe LP-SI-038-2019 SOLO FINANCIERO.xlsx]Información'!#REF!</xm:f>
            <x14:dxf>
              <fill>
                <patternFill>
                  <bgColor rgb="FFFF0000"/>
                </patternFill>
              </fill>
            </x14:dxf>
          </x14:cfRule>
          <xm:sqref>P3:Q4</xm:sqref>
        </x14:conditionalFormatting>
        <x14:conditionalFormatting xmlns:xm="http://schemas.microsoft.com/office/excel/2006/main">
          <x14:cfRule type="cellIs" priority="621" operator="lessThan" id="{F85A3ED0-755D-4E85-9AA8-CB798C739A17}">
            <xm:f>'https://alcaldiamanizales-my.sharepoint.com/Desktop/038/[Verificacion informe LP-SI-038-2019 SOLO FINANCIERO.xlsx]Información'!#REF!</xm:f>
            <x14:dxf>
              <fill>
                <patternFill>
                  <bgColor rgb="FFFF0000"/>
                </patternFill>
              </fill>
            </x14:dxf>
          </x14:cfRule>
          <xm:sqref>P5:Q6</xm:sqref>
        </x14:conditionalFormatting>
        <x14:conditionalFormatting xmlns:xm="http://schemas.microsoft.com/office/excel/2006/main">
          <x14:cfRule type="cellIs" priority="66" operator="lessThan" id="{CD05784A-C179-4AE9-A579-2F796223381F}">
            <xm:f>Información!$B$32</xm:f>
            <x14:dxf>
              <fill>
                <patternFill>
                  <bgColor rgb="FFFF0000"/>
                </patternFill>
              </fill>
            </x14:dxf>
          </x14:cfRule>
          <xm:sqref>Q3:Q11</xm:sqref>
        </x14:conditionalFormatting>
        <x14:conditionalFormatting xmlns:xm="http://schemas.microsoft.com/office/excel/2006/main">
          <x14:cfRule type="cellIs" priority="76" operator="lessThan" id="{49BE877C-F2D4-4E00-8528-B443A8F44FE7}">
            <xm:f>'https://alcaldiamanizales-my.sharepoint.com/Desktop/038/[Verificacion informe LP-SI-038-2019 SOLO FINANCIERO.xlsx]Información'!#REF!</xm:f>
            <x14:dxf>
              <fill>
                <patternFill>
                  <bgColor rgb="FFFF0000"/>
                </patternFill>
              </fill>
            </x14:dxf>
          </x14:cfRule>
          <xm:sqref>Q7:Q11</xm:sqref>
        </x14:conditionalFormatting>
        <x14:conditionalFormatting xmlns:xm="http://schemas.microsoft.com/office/excel/2006/main">
          <x14:cfRule type="cellIs" priority="61" operator="lessThan" id="{73847F56-4D1F-400C-9D17-89584E436F1C}">
            <xm:f>Información!$B$31</xm:f>
            <x14:dxf>
              <fill>
                <patternFill>
                  <bgColor rgb="FFFF0000"/>
                </patternFill>
              </fill>
            </x14:dxf>
          </x14:cfRule>
          <x14:cfRule type="cellIs" priority="62" operator="lessThan" id="{686DCD04-528F-481A-8255-A356BE5F0B3B}">
            <xm:f>'https://alcaldiamanizales-my.sharepoint.com/Desktop/038/[Verificacion informe LP-SI-038-2019 SOLO FINANCIERO.xlsx]Información'!#REF!</xm:f>
            <x14:dxf>
              <fill>
                <patternFill>
                  <bgColor rgb="FFFF0000"/>
                </patternFill>
              </fill>
            </x14:dxf>
          </x14:cfRule>
          <xm:sqref>Q12:T12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300-000000000000}">
          <x14:formula1>
            <xm:f>SMMLV!$A$65:$A$70</xm:f>
          </x14:formula1>
          <xm:sqref>N1</xm:sqref>
        </x14:dataValidation>
        <x14:dataValidation type="list" allowBlank="1" showInputMessage="1" showErrorMessage="1" xr:uid="{00000000-0002-0000-0300-000001000000}">
          <x14:formula1>
            <xm:f>SMMLV!$A$61:$A$63</xm:f>
          </x14:formula1>
          <xm:sqref>R12:S12 R3:S9 T3:T15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I374"/>
  <sheetViews>
    <sheetView zoomScale="130" zoomScaleNormal="130" workbookViewId="0">
      <pane xSplit="2" ySplit="1" topLeftCell="E2" activePane="bottomRight" state="frozenSplit"/>
      <selection pane="topRight" activeCell="G11" sqref="G11:G12"/>
      <selection pane="bottomLeft" activeCell="G11" sqref="G11:G12"/>
      <selection pane="bottomRight" activeCell="B28" sqref="B28"/>
    </sheetView>
  </sheetViews>
  <sheetFormatPr baseColWidth="10" defaultColWidth="11.42578125" defaultRowHeight="12.75"/>
  <cols>
    <col min="1" max="1" width="9.42578125" style="5" bestFit="1" customWidth="1"/>
    <col min="2" max="2" width="51" style="5" bestFit="1" customWidth="1"/>
    <col min="3" max="3" width="41.42578125" style="5" customWidth="1"/>
    <col min="4" max="4" width="39.85546875" style="5" customWidth="1"/>
    <col min="5" max="5" width="21.28515625" style="5" bestFit="1" customWidth="1"/>
    <col min="6" max="6" width="11.42578125" style="5"/>
    <col min="7" max="7" width="11.42578125" style="101"/>
    <col min="8" max="8" width="13.7109375" style="5" customWidth="1"/>
    <col min="9" max="9" width="15.28515625" style="5" customWidth="1"/>
    <col min="10" max="10" width="13" style="102" bestFit="1" customWidth="1"/>
    <col min="11" max="11" width="13.5703125" style="102" customWidth="1"/>
    <col min="12" max="12" width="23.5703125" style="5" customWidth="1"/>
    <col min="13" max="13" width="23.28515625" style="5" customWidth="1"/>
    <col min="14" max="14" width="16.140625" style="103" customWidth="1"/>
    <col min="15" max="15" width="15" style="104" bestFit="1" customWidth="1"/>
    <col min="16" max="16" width="15.5703125" style="105" customWidth="1"/>
    <col min="17" max="16384" width="11.42578125" style="5"/>
  </cols>
  <sheetData>
    <row r="1" spans="1:35" ht="96.75" customHeight="1">
      <c r="A1" s="11" t="s">
        <v>37</v>
      </c>
      <c r="B1" s="11" t="s">
        <v>38</v>
      </c>
      <c r="C1" s="11" t="s">
        <v>481</v>
      </c>
      <c r="D1" s="11" t="s">
        <v>825</v>
      </c>
      <c r="E1" s="11" t="s">
        <v>826</v>
      </c>
      <c r="F1" s="11" t="s">
        <v>827</v>
      </c>
      <c r="G1" s="69" t="s">
        <v>828</v>
      </c>
      <c r="H1" s="12" t="s">
        <v>829</v>
      </c>
      <c r="I1" s="12" t="s">
        <v>830</v>
      </c>
      <c r="J1" s="67" t="s">
        <v>831</v>
      </c>
      <c r="K1" s="67" t="s">
        <v>832</v>
      </c>
      <c r="L1" s="13" t="s">
        <v>833</v>
      </c>
      <c r="M1" s="13" t="s">
        <v>834</v>
      </c>
      <c r="N1" s="65" t="s">
        <v>835</v>
      </c>
      <c r="O1" s="94" t="s">
        <v>836</v>
      </c>
      <c r="P1" s="96" t="s">
        <v>837</v>
      </c>
      <c r="Q1" s="14"/>
      <c r="R1" s="326" t="s">
        <v>838</v>
      </c>
      <c r="S1" s="326"/>
      <c r="T1" s="326" t="s">
        <v>839</v>
      </c>
      <c r="U1" s="326"/>
      <c r="V1" s="326" t="s">
        <v>840</v>
      </c>
      <c r="W1" s="326"/>
      <c r="X1" s="326" t="s">
        <v>841</v>
      </c>
      <c r="Y1" s="326"/>
      <c r="Z1" s="326" t="s">
        <v>842</v>
      </c>
      <c r="AA1" s="326"/>
      <c r="AB1" s="326" t="s">
        <v>843</v>
      </c>
      <c r="AC1" s="326"/>
    </row>
    <row r="2" spans="1:35">
      <c r="A2" s="33">
        <v>1</v>
      </c>
      <c r="B2" s="55" t="str">
        <f>IF($A2="","",VLOOKUP($A2,Cierre!$A:$E,2,FALSE))</f>
        <v>BULLISH CONSTRUCCIONES E INGENIERÍA SAS</v>
      </c>
      <c r="C2" s="34" t="s">
        <v>844</v>
      </c>
      <c r="D2" s="34" t="s">
        <v>845</v>
      </c>
      <c r="E2" s="35" t="s">
        <v>846</v>
      </c>
      <c r="F2" s="35" t="s">
        <v>847</v>
      </c>
      <c r="G2" s="70">
        <v>0.33</v>
      </c>
      <c r="H2" s="36">
        <v>41501</v>
      </c>
      <c r="I2" s="36">
        <v>41789</v>
      </c>
      <c r="J2" s="68">
        <f>AD2+AE2+AF2+AG2+AH2+AI2</f>
        <v>0</v>
      </c>
      <c r="K2" s="68">
        <f t="shared" ref="K2:K65" si="0">IF(H2="",0,ROUND(((((I2-H2)+1)/360)*12)-J2,3))</f>
        <v>9.6329999999999991</v>
      </c>
      <c r="L2" s="37">
        <v>4437178792</v>
      </c>
      <c r="M2" s="15">
        <f t="shared" ref="M2:M63" si="1">ROUND(L2*G2,3)</f>
        <v>1464269001.3599999</v>
      </c>
      <c r="N2" s="66">
        <f>IF(I2="","",ROUND(M2/VLOOKUP(YEAR(I2),SMMLV!$A$2:$B$42,2,FALSE),3))</f>
        <v>2377.06</v>
      </c>
      <c r="O2" s="95" t="s">
        <v>848</v>
      </c>
      <c r="P2" s="97">
        <f t="shared" ref="P2:P65" si="2">IFERROR(SUMIFS($N:$N,$A:$A,A2,$C:$C,C2)/SUMIF($A:$A,A2,$N:$N),0)</f>
        <v>0.95430332153771913</v>
      </c>
      <c r="Q2" s="16"/>
      <c r="R2" s="38"/>
      <c r="S2" s="38"/>
      <c r="T2" s="38"/>
      <c r="U2" s="38"/>
      <c r="V2" s="38"/>
      <c r="W2" s="39"/>
      <c r="X2" s="39"/>
      <c r="Y2" s="39"/>
      <c r="Z2" s="39"/>
      <c r="AA2" s="39"/>
      <c r="AB2" s="39"/>
      <c r="AC2" s="39"/>
      <c r="AD2" s="100">
        <f>IF(R2="",0,ROUND((((S2-R2)+1)/30),3))</f>
        <v>0</v>
      </c>
      <c r="AE2" s="100">
        <f>IF(T2="",0,ROUND((((U2-T2)+1)/30),3))</f>
        <v>0</v>
      </c>
      <c r="AF2" s="100">
        <f>IF(V2="",0,ROUND((((W2-V2)+1)/30),3))</f>
        <v>0</v>
      </c>
      <c r="AG2" s="100">
        <f>IF(X2="",0,ROUND((((Y2-X2)+1)/30),3))</f>
        <v>0</v>
      </c>
      <c r="AH2" s="100">
        <f>IF(Z2="",0,ROUND((((AA2-Z2)+1)/30),3))</f>
        <v>0</v>
      </c>
      <c r="AI2" s="100">
        <f>IF(AB2="",0,ROUND((((AC2-AB2)+1)/30),3))</f>
        <v>0</v>
      </c>
    </row>
    <row r="3" spans="1:35">
      <c r="A3" s="33">
        <v>1</v>
      </c>
      <c r="B3" s="55" t="str">
        <f>IF($A3="","",VLOOKUP($A3,Cierre!$A:$E,2,FALSE))</f>
        <v>BULLISH CONSTRUCCIONES E INGENIERÍA SAS</v>
      </c>
      <c r="C3" s="34" t="s">
        <v>844</v>
      </c>
      <c r="D3" s="34" t="s">
        <v>849</v>
      </c>
      <c r="E3" s="35">
        <v>1606100324</v>
      </c>
      <c r="F3" s="35" t="s">
        <v>847</v>
      </c>
      <c r="G3" s="70">
        <v>0.65</v>
      </c>
      <c r="H3" s="36">
        <v>42557</v>
      </c>
      <c r="I3" s="36">
        <v>42633</v>
      </c>
      <c r="J3" s="68">
        <f t="shared" ref="J3:J66" si="3">AD3+AE3+AF3+AG3+AH3+AI3</f>
        <v>0</v>
      </c>
      <c r="K3" s="68">
        <f t="shared" si="0"/>
        <v>2.5670000000000002</v>
      </c>
      <c r="L3" s="153">
        <v>447707325.52999997</v>
      </c>
      <c r="M3" s="15">
        <f t="shared" si="1"/>
        <v>291009761.59500003</v>
      </c>
      <c r="N3" s="66">
        <f>IF(I3="","",ROUND(M3/VLOOKUP(YEAR(I3),SMMLV!$A$2:$B$42,2,FALSE),3))</f>
        <v>422.08699999999999</v>
      </c>
      <c r="O3" s="95" t="s">
        <v>848</v>
      </c>
      <c r="P3" s="97">
        <f t="shared" si="2"/>
        <v>0.95430332153771913</v>
      </c>
      <c r="Q3" s="16"/>
      <c r="R3" s="38"/>
      <c r="S3" s="38"/>
      <c r="T3" s="38"/>
      <c r="U3" s="38"/>
      <c r="V3" s="38"/>
      <c r="W3" s="39"/>
      <c r="X3" s="39"/>
      <c r="Y3" s="39"/>
      <c r="Z3" s="39"/>
      <c r="AA3" s="39"/>
      <c r="AB3" s="39"/>
      <c r="AC3" s="39"/>
      <c r="AD3" s="100">
        <f t="shared" ref="AD3:AD64" si="4">IF(R3="",0,ROUND((((S3-R3)+1)/30),3))</f>
        <v>0</v>
      </c>
      <c r="AE3" s="100">
        <f t="shared" ref="AE3:AE64" si="5">IF(T3="",0,ROUND((((U3-T3)+1)/30),3))</f>
        <v>0</v>
      </c>
      <c r="AF3" s="100">
        <f t="shared" ref="AF3:AF64" si="6">IF(V3="",0,ROUND((((W3-V3)+1)/30),3))</f>
        <v>0</v>
      </c>
      <c r="AG3" s="100">
        <f t="shared" ref="AG3:AG64" si="7">IF(X3="",0,ROUND((((Y3-X3)+1)/30),3))</f>
        <v>0</v>
      </c>
      <c r="AH3" s="100">
        <f t="shared" ref="AH3:AH64" si="8">IF(Z3="",0,ROUND((((AA3-Z3)+1)/30),3))</f>
        <v>0</v>
      </c>
      <c r="AI3" s="100">
        <f t="shared" ref="AI3:AI64" si="9">IF(AB3="",0,ROUND((((AC3-AB3)+1)/30),3))</f>
        <v>0</v>
      </c>
    </row>
    <row r="4" spans="1:35">
      <c r="A4" s="33">
        <v>1</v>
      </c>
      <c r="B4" s="55" t="str">
        <f>IF($A4="","",VLOOKUP($A4,Cierre!$A:$E,2,FALSE))</f>
        <v>BULLISH CONSTRUCCIONES E INGENIERÍA SAS</v>
      </c>
      <c r="C4" s="34" t="s">
        <v>850</v>
      </c>
      <c r="D4" s="34" t="s">
        <v>849</v>
      </c>
      <c r="E4" s="35">
        <v>1606100324</v>
      </c>
      <c r="F4" s="35" t="s">
        <v>847</v>
      </c>
      <c r="G4" s="70">
        <v>0.35</v>
      </c>
      <c r="H4" s="36">
        <v>42557</v>
      </c>
      <c r="I4" s="36">
        <v>42633</v>
      </c>
      <c r="J4" s="68">
        <f t="shared" si="3"/>
        <v>0</v>
      </c>
      <c r="K4" s="68">
        <f t="shared" si="0"/>
        <v>2.5670000000000002</v>
      </c>
      <c r="L4" s="153">
        <v>447707325.52999997</v>
      </c>
      <c r="M4" s="15">
        <f t="shared" si="1"/>
        <v>156697563.93599999</v>
      </c>
      <c r="N4" s="66">
        <f>IF(I4="","",ROUND(M4/VLOOKUP(YEAR(I4),SMMLV!$A$2:$B$42,2,FALSE),3))</f>
        <v>227.27699999999999</v>
      </c>
      <c r="O4" s="95" t="s">
        <v>848</v>
      </c>
      <c r="P4" s="97">
        <f t="shared" si="2"/>
        <v>4.5696678462280836E-2</v>
      </c>
      <c r="Q4" s="16"/>
      <c r="R4" s="38"/>
      <c r="S4" s="38"/>
      <c r="T4" s="38"/>
      <c r="U4" s="38"/>
      <c r="V4" s="38"/>
      <c r="W4" s="39"/>
      <c r="X4" s="39"/>
      <c r="Y4" s="39"/>
      <c r="Z4" s="39"/>
      <c r="AA4" s="39"/>
      <c r="AB4" s="39"/>
      <c r="AC4" s="39"/>
      <c r="AD4" s="100">
        <f t="shared" si="4"/>
        <v>0</v>
      </c>
      <c r="AE4" s="100">
        <f t="shared" si="5"/>
        <v>0</v>
      </c>
      <c r="AF4" s="100">
        <f t="shared" si="6"/>
        <v>0</v>
      </c>
      <c r="AG4" s="100">
        <f t="shared" si="7"/>
        <v>0</v>
      </c>
      <c r="AH4" s="100">
        <f t="shared" si="8"/>
        <v>0</v>
      </c>
      <c r="AI4" s="100">
        <f t="shared" si="9"/>
        <v>0</v>
      </c>
    </row>
    <row r="5" spans="1:35">
      <c r="A5" s="33">
        <v>1</v>
      </c>
      <c r="B5" s="55" t="str">
        <f>IF($A5="","",VLOOKUP($A5,Cierre!$A:$E,2,FALSE))</f>
        <v>BULLISH CONSTRUCCIONES E INGENIERÍA SAS</v>
      </c>
      <c r="C5" s="34" t="s">
        <v>844</v>
      </c>
      <c r="D5" s="34" t="s">
        <v>851</v>
      </c>
      <c r="E5" s="129" t="s">
        <v>852</v>
      </c>
      <c r="F5" s="35" t="s">
        <v>847</v>
      </c>
      <c r="G5" s="70">
        <v>0.75</v>
      </c>
      <c r="H5" s="36">
        <v>43041</v>
      </c>
      <c r="I5" s="36">
        <v>43150</v>
      </c>
      <c r="J5" s="68">
        <f t="shared" si="3"/>
        <v>0</v>
      </c>
      <c r="K5" s="68">
        <f t="shared" si="0"/>
        <v>3.6669999999999998</v>
      </c>
      <c r="L5" s="37">
        <v>2028287880</v>
      </c>
      <c r="M5" s="15">
        <f t="shared" si="1"/>
        <v>1521215910</v>
      </c>
      <c r="N5" s="66">
        <f>IF(I5="","",ROUND(M5/VLOOKUP(YEAR(I5),SMMLV!$A$2:$B$42,2,FALSE),3))</f>
        <v>1947.1759999999999</v>
      </c>
      <c r="O5" s="95" t="s">
        <v>848</v>
      </c>
      <c r="P5" s="97">
        <f t="shared" si="2"/>
        <v>0.95430332153771913</v>
      </c>
      <c r="Q5" s="16"/>
      <c r="R5" s="38"/>
      <c r="S5" s="38"/>
      <c r="T5" s="38"/>
      <c r="U5" s="38"/>
      <c r="V5" s="38"/>
      <c r="W5" s="39"/>
      <c r="X5" s="39"/>
      <c r="Y5" s="39"/>
      <c r="Z5" s="39"/>
      <c r="AA5" s="39"/>
      <c r="AB5" s="39"/>
      <c r="AC5" s="39"/>
      <c r="AD5" s="100">
        <f t="shared" si="4"/>
        <v>0</v>
      </c>
      <c r="AE5" s="100">
        <f t="shared" si="5"/>
        <v>0</v>
      </c>
      <c r="AF5" s="100">
        <f t="shared" si="6"/>
        <v>0</v>
      </c>
      <c r="AG5" s="100">
        <f t="shared" si="7"/>
        <v>0</v>
      </c>
      <c r="AH5" s="100">
        <f t="shared" si="8"/>
        <v>0</v>
      </c>
      <c r="AI5" s="100">
        <f t="shared" si="9"/>
        <v>0</v>
      </c>
    </row>
    <row r="6" spans="1:35">
      <c r="A6" s="33"/>
      <c r="B6" s="55" t="str">
        <f>IF($A6="","",VLOOKUP($A6,Cierre!$A:$E,2,FALSE))</f>
        <v/>
      </c>
      <c r="C6" s="34"/>
      <c r="D6" s="34"/>
      <c r="E6" s="35"/>
      <c r="F6" s="35"/>
      <c r="G6" s="70"/>
      <c r="H6" s="36"/>
      <c r="I6" s="36"/>
      <c r="J6" s="68">
        <f t="shared" si="3"/>
        <v>0</v>
      </c>
      <c r="K6" s="68">
        <f t="shared" si="0"/>
        <v>0</v>
      </c>
      <c r="L6" s="37"/>
      <c r="M6" s="15">
        <f t="shared" si="1"/>
        <v>0</v>
      </c>
      <c r="N6" s="66"/>
      <c r="O6" s="95"/>
      <c r="P6" s="97">
        <f t="shared" si="2"/>
        <v>0</v>
      </c>
      <c r="Q6" s="16"/>
      <c r="R6" s="38"/>
      <c r="S6" s="38"/>
      <c r="T6" s="38"/>
      <c r="U6" s="38"/>
      <c r="V6" s="38"/>
      <c r="W6" s="39"/>
      <c r="X6" s="39"/>
      <c r="Y6" s="39"/>
      <c r="Z6" s="39"/>
      <c r="AA6" s="39"/>
      <c r="AB6" s="39"/>
      <c r="AC6" s="39"/>
      <c r="AD6" s="100">
        <f t="shared" si="4"/>
        <v>0</v>
      </c>
      <c r="AE6" s="100">
        <f t="shared" si="5"/>
        <v>0</v>
      </c>
      <c r="AF6" s="100">
        <f t="shared" si="6"/>
        <v>0</v>
      </c>
      <c r="AG6" s="100">
        <f t="shared" si="7"/>
        <v>0</v>
      </c>
      <c r="AH6" s="100">
        <f t="shared" si="8"/>
        <v>0</v>
      </c>
      <c r="AI6" s="100">
        <f t="shared" si="9"/>
        <v>0</v>
      </c>
    </row>
    <row r="7" spans="1:35">
      <c r="A7" s="33"/>
      <c r="B7" s="55" t="str">
        <f>IF($A7="","",VLOOKUP($A7,Cierre!$A:$E,2,FALSE))</f>
        <v/>
      </c>
      <c r="C7" s="34"/>
      <c r="D7" s="34"/>
      <c r="E7" s="35"/>
      <c r="F7" s="35"/>
      <c r="G7" s="70"/>
      <c r="H7" s="36"/>
      <c r="I7" s="36"/>
      <c r="J7" s="68">
        <f t="shared" si="3"/>
        <v>0</v>
      </c>
      <c r="K7" s="68">
        <f t="shared" si="0"/>
        <v>0</v>
      </c>
      <c r="L7" s="37"/>
      <c r="M7" s="15">
        <f t="shared" si="1"/>
        <v>0</v>
      </c>
      <c r="N7" s="66" t="str">
        <f>IF(I7="","",ROUND(M7/VLOOKUP(YEAR(I7),SMMLV!$A$2:$B$42,2,FALSE),3))</f>
        <v/>
      </c>
      <c r="O7" s="95"/>
      <c r="P7" s="97">
        <f t="shared" si="2"/>
        <v>0</v>
      </c>
      <c r="Q7" s="16"/>
      <c r="R7" s="38"/>
      <c r="S7" s="38"/>
      <c r="T7" s="38"/>
      <c r="U7" s="38"/>
      <c r="V7" s="38"/>
      <c r="W7" s="39"/>
      <c r="X7" s="39"/>
      <c r="Y7" s="39"/>
      <c r="Z7" s="39"/>
      <c r="AA7" s="39"/>
      <c r="AB7" s="39"/>
      <c r="AC7" s="39"/>
      <c r="AD7" s="100">
        <f t="shared" si="4"/>
        <v>0</v>
      </c>
      <c r="AE7" s="100">
        <f t="shared" si="5"/>
        <v>0</v>
      </c>
      <c r="AF7" s="100">
        <f t="shared" si="6"/>
        <v>0</v>
      </c>
      <c r="AG7" s="100">
        <f t="shared" si="7"/>
        <v>0</v>
      </c>
      <c r="AH7" s="100">
        <f t="shared" si="8"/>
        <v>0</v>
      </c>
      <c r="AI7" s="100">
        <f t="shared" si="9"/>
        <v>0</v>
      </c>
    </row>
    <row r="8" spans="1:35">
      <c r="A8" s="33"/>
      <c r="B8" s="55" t="str">
        <f>IF($A8="","",VLOOKUP($A8,Cierre!$A:$E,2,FALSE))</f>
        <v/>
      </c>
      <c r="C8" s="34"/>
      <c r="D8" s="34"/>
      <c r="E8" s="35"/>
      <c r="F8" s="35"/>
      <c r="G8" s="70"/>
      <c r="H8" s="36"/>
      <c r="I8" s="36"/>
      <c r="J8" s="68">
        <f t="shared" si="3"/>
        <v>0</v>
      </c>
      <c r="K8" s="68">
        <f t="shared" si="0"/>
        <v>0</v>
      </c>
      <c r="L8" s="37"/>
      <c r="M8" s="15">
        <f t="shared" si="1"/>
        <v>0</v>
      </c>
      <c r="N8" s="66" t="str">
        <f>IF(I8="","",ROUND(M8/VLOOKUP(YEAR(I8),SMMLV!$A$2:$B$42,2,FALSE),3))</f>
        <v/>
      </c>
      <c r="O8" s="95"/>
      <c r="P8" s="97">
        <f t="shared" si="2"/>
        <v>0</v>
      </c>
      <c r="Q8" s="16"/>
      <c r="R8" s="38"/>
      <c r="S8" s="38"/>
      <c r="T8" s="38"/>
      <c r="U8" s="38"/>
      <c r="V8" s="38"/>
      <c r="W8" s="39"/>
      <c r="X8" s="39"/>
      <c r="Y8" s="39"/>
      <c r="Z8" s="39"/>
      <c r="AA8" s="39"/>
      <c r="AB8" s="39"/>
      <c r="AC8" s="39"/>
      <c r="AD8" s="100">
        <f t="shared" si="4"/>
        <v>0</v>
      </c>
      <c r="AE8" s="100">
        <f t="shared" si="5"/>
        <v>0</v>
      </c>
      <c r="AF8" s="100">
        <f t="shared" si="6"/>
        <v>0</v>
      </c>
      <c r="AG8" s="100">
        <f t="shared" si="7"/>
        <v>0</v>
      </c>
      <c r="AH8" s="100">
        <f t="shared" si="8"/>
        <v>0</v>
      </c>
      <c r="AI8" s="100">
        <f t="shared" si="9"/>
        <v>0</v>
      </c>
    </row>
    <row r="9" spans="1:35">
      <c r="A9" s="33"/>
      <c r="B9" s="55" t="str">
        <f>IF($A9="","",VLOOKUP($A9,Cierre!$A:$E,2,FALSE))</f>
        <v/>
      </c>
      <c r="C9" s="34"/>
      <c r="D9" s="34"/>
      <c r="E9" s="35"/>
      <c r="F9" s="35"/>
      <c r="G9" s="70"/>
      <c r="H9" s="36"/>
      <c r="I9" s="36"/>
      <c r="J9" s="68">
        <f t="shared" si="3"/>
        <v>0</v>
      </c>
      <c r="K9" s="68">
        <f t="shared" si="0"/>
        <v>0</v>
      </c>
      <c r="L9" s="37"/>
      <c r="M9" s="15">
        <f t="shared" si="1"/>
        <v>0</v>
      </c>
      <c r="N9" s="66" t="str">
        <f>IF(I9="","",ROUND(M9/VLOOKUP(YEAR(I9),SMMLV!$A$2:$B$42,2,FALSE),3))</f>
        <v/>
      </c>
      <c r="O9" s="95"/>
      <c r="P9" s="97">
        <f t="shared" si="2"/>
        <v>0</v>
      </c>
      <c r="Q9" s="16"/>
      <c r="R9" s="38"/>
      <c r="S9" s="38"/>
      <c r="T9" s="38"/>
      <c r="U9" s="38"/>
      <c r="V9" s="38"/>
      <c r="W9" s="39"/>
      <c r="X9" s="39"/>
      <c r="Y9" s="39"/>
      <c r="Z9" s="39"/>
      <c r="AA9" s="39"/>
      <c r="AB9" s="39"/>
      <c r="AC9" s="39"/>
      <c r="AD9" s="100">
        <f t="shared" si="4"/>
        <v>0</v>
      </c>
      <c r="AE9" s="100">
        <f t="shared" si="5"/>
        <v>0</v>
      </c>
      <c r="AF9" s="100">
        <f t="shared" si="6"/>
        <v>0</v>
      </c>
      <c r="AG9" s="100">
        <f t="shared" si="7"/>
        <v>0</v>
      </c>
      <c r="AH9" s="100">
        <f t="shared" si="8"/>
        <v>0</v>
      </c>
      <c r="AI9" s="100">
        <f t="shared" si="9"/>
        <v>0</v>
      </c>
    </row>
    <row r="10" spans="1:35">
      <c r="A10" s="33"/>
      <c r="B10" s="55" t="str">
        <f>IF($A10="","",VLOOKUP($A10,Cierre!$A:$E,2,FALSE))</f>
        <v/>
      </c>
      <c r="C10" s="34"/>
      <c r="D10" s="34"/>
      <c r="E10" s="35"/>
      <c r="F10" s="35"/>
      <c r="G10" s="70"/>
      <c r="H10" s="36"/>
      <c r="I10" s="36"/>
      <c r="J10" s="68">
        <f t="shared" si="3"/>
        <v>0</v>
      </c>
      <c r="K10" s="68">
        <f t="shared" si="0"/>
        <v>0</v>
      </c>
      <c r="L10" s="37"/>
      <c r="M10" s="15">
        <f t="shared" si="1"/>
        <v>0</v>
      </c>
      <c r="N10" s="66" t="str">
        <f>IF(I10="","",ROUND(M10/VLOOKUP(YEAR(I10),SMMLV!$A$2:$B$42,2,FALSE),3))</f>
        <v/>
      </c>
      <c r="O10" s="95"/>
      <c r="P10" s="97">
        <f t="shared" si="2"/>
        <v>0</v>
      </c>
      <c r="Q10" s="16"/>
      <c r="R10" s="38"/>
      <c r="S10" s="38"/>
      <c r="T10" s="38"/>
      <c r="U10" s="38"/>
      <c r="V10" s="38"/>
      <c r="W10" s="39"/>
      <c r="X10" s="39"/>
      <c r="Y10" s="39"/>
      <c r="Z10" s="39"/>
      <c r="AA10" s="39"/>
      <c r="AB10" s="39"/>
      <c r="AC10" s="39"/>
      <c r="AD10" s="100">
        <f t="shared" si="4"/>
        <v>0</v>
      </c>
      <c r="AE10" s="100">
        <f t="shared" si="5"/>
        <v>0</v>
      </c>
      <c r="AF10" s="100">
        <f t="shared" si="6"/>
        <v>0</v>
      </c>
      <c r="AG10" s="100">
        <f t="shared" si="7"/>
        <v>0</v>
      </c>
      <c r="AH10" s="100">
        <f t="shared" si="8"/>
        <v>0</v>
      </c>
      <c r="AI10" s="100">
        <f t="shared" si="9"/>
        <v>0</v>
      </c>
    </row>
    <row r="11" spans="1:35">
      <c r="A11" s="33"/>
      <c r="B11" s="55" t="str">
        <f>IF($A11="","",VLOOKUP($A11,Cierre!$A:$E,2,FALSE))</f>
        <v/>
      </c>
      <c r="C11" s="34"/>
      <c r="D11" s="34"/>
      <c r="E11" s="35"/>
      <c r="F11" s="35"/>
      <c r="G11" s="70"/>
      <c r="H11" s="36"/>
      <c r="I11" s="36"/>
      <c r="J11" s="68">
        <f t="shared" si="3"/>
        <v>0</v>
      </c>
      <c r="K11" s="68">
        <f t="shared" si="0"/>
        <v>0</v>
      </c>
      <c r="L11" s="37"/>
      <c r="M11" s="15">
        <f t="shared" si="1"/>
        <v>0</v>
      </c>
      <c r="N11" s="66" t="str">
        <f>IF(I11="","",ROUND(M11/VLOOKUP(YEAR(I11),SMMLV!$A$2:$B$42,2,FALSE),3))</f>
        <v/>
      </c>
      <c r="O11" s="95"/>
      <c r="P11" s="97">
        <f t="shared" si="2"/>
        <v>0</v>
      </c>
      <c r="Q11" s="16"/>
      <c r="R11" s="38"/>
      <c r="S11" s="38"/>
      <c r="T11" s="38"/>
      <c r="U11" s="38"/>
      <c r="V11" s="38"/>
      <c r="W11" s="39"/>
      <c r="X11" s="39"/>
      <c r="Y11" s="39"/>
      <c r="Z11" s="39"/>
      <c r="AA11" s="39"/>
      <c r="AB11" s="39"/>
      <c r="AC11" s="39"/>
      <c r="AD11" s="100">
        <f t="shared" si="4"/>
        <v>0</v>
      </c>
      <c r="AE11" s="100">
        <f t="shared" si="5"/>
        <v>0</v>
      </c>
      <c r="AF11" s="100">
        <f t="shared" si="6"/>
        <v>0</v>
      </c>
      <c r="AG11" s="100">
        <f t="shared" si="7"/>
        <v>0</v>
      </c>
      <c r="AH11" s="100">
        <f t="shared" si="8"/>
        <v>0</v>
      </c>
      <c r="AI11" s="100">
        <f t="shared" si="9"/>
        <v>0</v>
      </c>
    </row>
    <row r="12" spans="1:35">
      <c r="A12" s="33"/>
      <c r="B12" s="55" t="str">
        <f>IF($A12="","",VLOOKUP($A12,Cierre!$A:$E,2,FALSE))</f>
        <v/>
      </c>
      <c r="C12" s="34"/>
      <c r="D12" s="34"/>
      <c r="E12" s="35"/>
      <c r="F12" s="35"/>
      <c r="G12" s="70"/>
      <c r="H12" s="36"/>
      <c r="I12" s="36"/>
      <c r="J12" s="68">
        <f t="shared" si="3"/>
        <v>0</v>
      </c>
      <c r="K12" s="68">
        <f t="shared" si="0"/>
        <v>0</v>
      </c>
      <c r="L12" s="115"/>
      <c r="M12" s="15">
        <f t="shared" si="1"/>
        <v>0</v>
      </c>
      <c r="N12" s="66" t="str">
        <f>IF(I12="","",ROUND(M12/VLOOKUP(YEAR(I12),SMMLV!$A$2:$B$42,2,FALSE),3))</f>
        <v/>
      </c>
      <c r="O12" s="95"/>
      <c r="P12" s="97">
        <f t="shared" si="2"/>
        <v>0</v>
      </c>
      <c r="Q12" s="16"/>
      <c r="R12" s="38"/>
      <c r="S12" s="38"/>
      <c r="T12" s="38"/>
      <c r="U12" s="38"/>
      <c r="V12" s="38"/>
      <c r="W12" s="39"/>
      <c r="X12" s="39"/>
      <c r="Y12" s="39"/>
      <c r="Z12" s="39"/>
      <c r="AA12" s="39"/>
      <c r="AB12" s="39"/>
      <c r="AC12" s="39"/>
      <c r="AD12" s="100">
        <f t="shared" si="4"/>
        <v>0</v>
      </c>
      <c r="AE12" s="100">
        <f t="shared" si="5"/>
        <v>0</v>
      </c>
      <c r="AF12" s="100">
        <f t="shared" si="6"/>
        <v>0</v>
      </c>
      <c r="AG12" s="100">
        <f t="shared" si="7"/>
        <v>0</v>
      </c>
      <c r="AH12" s="100">
        <f t="shared" si="8"/>
        <v>0</v>
      </c>
      <c r="AI12" s="100">
        <f t="shared" si="9"/>
        <v>0</v>
      </c>
    </row>
    <row r="13" spans="1:35">
      <c r="A13" s="33"/>
      <c r="B13" s="55" t="str">
        <f>IF($A13="","",VLOOKUP($A13,Cierre!$A:$E,2,FALSE))</f>
        <v/>
      </c>
      <c r="C13" s="34"/>
      <c r="D13" s="34"/>
      <c r="E13" s="35"/>
      <c r="F13" s="35"/>
      <c r="G13" s="70"/>
      <c r="H13" s="36"/>
      <c r="I13" s="36"/>
      <c r="J13" s="68">
        <f t="shared" si="3"/>
        <v>0</v>
      </c>
      <c r="K13" s="68">
        <f t="shared" si="0"/>
        <v>0</v>
      </c>
      <c r="L13" s="115"/>
      <c r="M13" s="15">
        <f t="shared" si="1"/>
        <v>0</v>
      </c>
      <c r="N13" s="66" t="str">
        <f>IF(I13="","",ROUND(M13/VLOOKUP(YEAR(I13),SMMLV!$A$2:$B$42,2,FALSE),3))</f>
        <v/>
      </c>
      <c r="O13" s="95"/>
      <c r="P13" s="97">
        <f t="shared" si="2"/>
        <v>0</v>
      </c>
      <c r="Q13" s="16"/>
      <c r="R13" s="38"/>
      <c r="S13" s="38"/>
      <c r="T13" s="38"/>
      <c r="U13" s="38"/>
      <c r="V13" s="38"/>
      <c r="W13" s="39"/>
      <c r="X13" s="39"/>
      <c r="Y13" s="39"/>
      <c r="Z13" s="39"/>
      <c r="AA13" s="39"/>
      <c r="AB13" s="39"/>
      <c r="AC13" s="39"/>
      <c r="AD13" s="100">
        <f t="shared" si="4"/>
        <v>0</v>
      </c>
      <c r="AE13" s="100">
        <f t="shared" si="5"/>
        <v>0</v>
      </c>
      <c r="AF13" s="100">
        <f t="shared" si="6"/>
        <v>0</v>
      </c>
      <c r="AG13" s="100">
        <f t="shared" si="7"/>
        <v>0</v>
      </c>
      <c r="AH13" s="100">
        <f t="shared" si="8"/>
        <v>0</v>
      </c>
      <c r="AI13" s="100">
        <f t="shared" si="9"/>
        <v>0</v>
      </c>
    </row>
    <row r="14" spans="1:35">
      <c r="A14" s="33"/>
      <c r="B14" s="55" t="str">
        <f>IF($A14="","",VLOOKUP($A14,Cierre!$A:$E,2,FALSE))</f>
        <v/>
      </c>
      <c r="C14" s="34"/>
      <c r="D14" s="34"/>
      <c r="E14" s="35"/>
      <c r="F14" s="35"/>
      <c r="G14" s="70"/>
      <c r="H14" s="36"/>
      <c r="I14" s="36"/>
      <c r="J14" s="68">
        <f t="shared" si="3"/>
        <v>0</v>
      </c>
      <c r="K14" s="68">
        <f t="shared" si="0"/>
        <v>0</v>
      </c>
      <c r="L14" s="37"/>
      <c r="M14" s="15">
        <f t="shared" si="1"/>
        <v>0</v>
      </c>
      <c r="N14" s="66" t="str">
        <f>IF(I14="","",ROUND(M14/VLOOKUP(YEAR(I14),SMMLV!$A$2:$B$42,2,FALSE),3))</f>
        <v/>
      </c>
      <c r="O14" s="95"/>
      <c r="P14" s="97">
        <f t="shared" si="2"/>
        <v>0</v>
      </c>
      <c r="Q14" s="16"/>
      <c r="R14" s="38"/>
      <c r="S14" s="38"/>
      <c r="T14" s="38"/>
      <c r="U14" s="38"/>
      <c r="V14" s="38"/>
      <c r="W14" s="39"/>
      <c r="X14" s="39"/>
      <c r="Y14" s="39"/>
      <c r="Z14" s="39"/>
      <c r="AA14" s="39"/>
      <c r="AB14" s="39"/>
      <c r="AC14" s="39"/>
      <c r="AD14" s="100">
        <f t="shared" si="4"/>
        <v>0</v>
      </c>
      <c r="AE14" s="100">
        <f t="shared" si="5"/>
        <v>0</v>
      </c>
      <c r="AF14" s="100">
        <f t="shared" si="6"/>
        <v>0</v>
      </c>
      <c r="AG14" s="100">
        <f t="shared" si="7"/>
        <v>0</v>
      </c>
      <c r="AH14" s="100">
        <f t="shared" si="8"/>
        <v>0</v>
      </c>
      <c r="AI14" s="100">
        <f t="shared" si="9"/>
        <v>0</v>
      </c>
    </row>
    <row r="15" spans="1:35">
      <c r="A15" s="33"/>
      <c r="B15" s="55" t="str">
        <f>IF($A15="","",VLOOKUP($A15,Cierre!$A:$E,2,FALSE))</f>
        <v/>
      </c>
      <c r="C15" s="34"/>
      <c r="D15" s="34"/>
      <c r="E15" s="35"/>
      <c r="F15" s="35"/>
      <c r="G15" s="70"/>
      <c r="H15" s="36"/>
      <c r="I15" s="36"/>
      <c r="J15" s="68">
        <f t="shared" si="3"/>
        <v>0</v>
      </c>
      <c r="K15" s="68">
        <f t="shared" si="0"/>
        <v>0</v>
      </c>
      <c r="L15" s="37"/>
      <c r="M15" s="15">
        <f t="shared" si="1"/>
        <v>0</v>
      </c>
      <c r="N15" s="66" t="str">
        <f>IF(I15="","",ROUND(M15/VLOOKUP(YEAR(I15),SMMLV!$A$2:$B$42,2,FALSE),3))</f>
        <v/>
      </c>
      <c r="O15" s="95"/>
      <c r="P15" s="97">
        <f t="shared" si="2"/>
        <v>0</v>
      </c>
      <c r="Q15" s="16"/>
      <c r="R15" s="38"/>
      <c r="S15" s="38"/>
      <c r="T15" s="38"/>
      <c r="U15" s="38"/>
      <c r="V15" s="38"/>
      <c r="W15" s="39"/>
      <c r="X15" s="39"/>
      <c r="Y15" s="39"/>
      <c r="Z15" s="39"/>
      <c r="AA15" s="39"/>
      <c r="AB15" s="39"/>
      <c r="AC15" s="39"/>
      <c r="AD15" s="100">
        <f t="shared" si="4"/>
        <v>0</v>
      </c>
      <c r="AE15" s="100">
        <f t="shared" si="5"/>
        <v>0</v>
      </c>
      <c r="AF15" s="100">
        <f t="shared" si="6"/>
        <v>0</v>
      </c>
      <c r="AG15" s="100">
        <f t="shared" si="7"/>
        <v>0</v>
      </c>
      <c r="AH15" s="100">
        <f t="shared" si="8"/>
        <v>0</v>
      </c>
      <c r="AI15" s="100">
        <f t="shared" si="9"/>
        <v>0</v>
      </c>
    </row>
    <row r="16" spans="1:35">
      <c r="A16" s="33"/>
      <c r="B16" s="55" t="str">
        <f>IF($A16="","",VLOOKUP($A16,Cierre!$A:$E,2,FALSE))</f>
        <v/>
      </c>
      <c r="C16" s="34"/>
      <c r="D16" s="34"/>
      <c r="E16" s="35"/>
      <c r="F16" s="35"/>
      <c r="G16" s="70"/>
      <c r="H16" s="36"/>
      <c r="I16" s="36"/>
      <c r="J16" s="68">
        <f t="shared" si="3"/>
        <v>0</v>
      </c>
      <c r="K16" s="68">
        <f t="shared" si="0"/>
        <v>0</v>
      </c>
      <c r="L16" s="37"/>
      <c r="M16" s="15">
        <f t="shared" si="1"/>
        <v>0</v>
      </c>
      <c r="N16" s="66" t="str">
        <f>IF(I16="","",ROUND(M16/VLOOKUP(YEAR(I16),SMMLV!$A$2:$B$42,2,FALSE),3))</f>
        <v/>
      </c>
      <c r="O16" s="95"/>
      <c r="P16" s="97">
        <f t="shared" si="2"/>
        <v>0</v>
      </c>
      <c r="Q16" s="16"/>
      <c r="R16" s="38"/>
      <c r="S16" s="38"/>
      <c r="T16" s="38"/>
      <c r="U16" s="38"/>
      <c r="V16" s="38"/>
      <c r="W16" s="39"/>
      <c r="X16" s="39"/>
      <c r="Y16" s="39"/>
      <c r="Z16" s="39"/>
      <c r="AA16" s="39"/>
      <c r="AB16" s="39"/>
      <c r="AC16" s="39"/>
      <c r="AD16" s="100">
        <f t="shared" si="4"/>
        <v>0</v>
      </c>
      <c r="AE16" s="100">
        <f t="shared" si="5"/>
        <v>0</v>
      </c>
      <c r="AF16" s="100">
        <f t="shared" si="6"/>
        <v>0</v>
      </c>
      <c r="AG16" s="100">
        <f t="shared" si="7"/>
        <v>0</v>
      </c>
      <c r="AH16" s="100">
        <f t="shared" si="8"/>
        <v>0</v>
      </c>
      <c r="AI16" s="100">
        <f t="shared" si="9"/>
        <v>0</v>
      </c>
    </row>
    <row r="17" spans="1:35">
      <c r="A17" s="33"/>
      <c r="B17" s="55" t="str">
        <f>IF($A17="","",VLOOKUP($A17,Cierre!$A:$E,2,FALSE))</f>
        <v/>
      </c>
      <c r="C17" s="34"/>
      <c r="D17" s="34"/>
      <c r="E17" s="35"/>
      <c r="F17" s="35"/>
      <c r="G17" s="70"/>
      <c r="H17" s="36"/>
      <c r="I17" s="36"/>
      <c r="J17" s="68">
        <f t="shared" si="3"/>
        <v>0</v>
      </c>
      <c r="K17" s="68">
        <f t="shared" si="0"/>
        <v>0</v>
      </c>
      <c r="L17" s="37"/>
      <c r="M17" s="15">
        <f t="shared" si="1"/>
        <v>0</v>
      </c>
      <c r="N17" s="66" t="str">
        <f>IF(I17="","",ROUND(M17/VLOOKUP(YEAR(I17),SMMLV!$A$2:$B$42,2,FALSE),3))</f>
        <v/>
      </c>
      <c r="O17" s="95"/>
      <c r="P17" s="97">
        <f t="shared" si="2"/>
        <v>0</v>
      </c>
      <c r="Q17" s="16"/>
      <c r="R17" s="38"/>
      <c r="S17" s="38"/>
      <c r="T17" s="38"/>
      <c r="U17" s="38"/>
      <c r="V17" s="38"/>
      <c r="W17" s="39"/>
      <c r="X17" s="39"/>
      <c r="Y17" s="39"/>
      <c r="Z17" s="39"/>
      <c r="AA17" s="39"/>
      <c r="AB17" s="39"/>
      <c r="AC17" s="39"/>
      <c r="AD17" s="100">
        <f t="shared" si="4"/>
        <v>0</v>
      </c>
      <c r="AE17" s="100">
        <f t="shared" si="5"/>
        <v>0</v>
      </c>
      <c r="AF17" s="100">
        <f t="shared" si="6"/>
        <v>0</v>
      </c>
      <c r="AG17" s="100">
        <f t="shared" si="7"/>
        <v>0</v>
      </c>
      <c r="AH17" s="100">
        <f t="shared" si="8"/>
        <v>0</v>
      </c>
      <c r="AI17" s="100">
        <f t="shared" si="9"/>
        <v>0</v>
      </c>
    </row>
    <row r="18" spans="1:35">
      <c r="A18" s="33"/>
      <c r="B18" s="55" t="str">
        <f>IF($A18="","",VLOOKUP($A18,Cierre!$A:$E,2,FALSE))</f>
        <v/>
      </c>
      <c r="C18" s="34"/>
      <c r="D18" s="34"/>
      <c r="E18" s="35"/>
      <c r="F18" s="35"/>
      <c r="G18" s="70"/>
      <c r="H18" s="36"/>
      <c r="I18" s="36"/>
      <c r="J18" s="68">
        <f t="shared" si="3"/>
        <v>0</v>
      </c>
      <c r="K18" s="68">
        <f t="shared" si="0"/>
        <v>0</v>
      </c>
      <c r="L18" s="37"/>
      <c r="M18" s="15">
        <f t="shared" si="1"/>
        <v>0</v>
      </c>
      <c r="N18" s="66" t="str">
        <f>IF(I18="","",ROUND(M18/VLOOKUP(YEAR(I18),SMMLV!$A$2:$B$42,2,FALSE),3))</f>
        <v/>
      </c>
      <c r="O18" s="95"/>
      <c r="P18" s="97">
        <f t="shared" si="2"/>
        <v>0</v>
      </c>
      <c r="Q18" s="16"/>
      <c r="R18" s="38"/>
      <c r="S18" s="38"/>
      <c r="T18" s="38"/>
      <c r="U18" s="38"/>
      <c r="V18" s="38"/>
      <c r="W18" s="39"/>
      <c r="X18" s="39"/>
      <c r="Y18" s="39"/>
      <c r="Z18" s="39"/>
      <c r="AA18" s="39"/>
      <c r="AB18" s="39"/>
      <c r="AC18" s="39"/>
      <c r="AD18" s="100">
        <f t="shared" si="4"/>
        <v>0</v>
      </c>
      <c r="AE18" s="100">
        <f t="shared" si="5"/>
        <v>0</v>
      </c>
      <c r="AF18" s="100">
        <f t="shared" si="6"/>
        <v>0</v>
      </c>
      <c r="AG18" s="100">
        <f t="shared" si="7"/>
        <v>0</v>
      </c>
      <c r="AH18" s="100">
        <f t="shared" si="8"/>
        <v>0</v>
      </c>
      <c r="AI18" s="100">
        <f t="shared" si="9"/>
        <v>0</v>
      </c>
    </row>
    <row r="19" spans="1:35">
      <c r="A19" s="33"/>
      <c r="B19" s="55" t="str">
        <f>IF($A19="","",VLOOKUP($A19,Cierre!$A:$E,2,FALSE))</f>
        <v/>
      </c>
      <c r="C19" s="34"/>
      <c r="D19" s="34"/>
      <c r="E19" s="35"/>
      <c r="F19" s="35"/>
      <c r="G19" s="70"/>
      <c r="H19" s="36"/>
      <c r="I19" s="36"/>
      <c r="J19" s="68">
        <f t="shared" si="3"/>
        <v>0</v>
      </c>
      <c r="K19" s="68">
        <f t="shared" si="0"/>
        <v>0</v>
      </c>
      <c r="L19" s="37"/>
      <c r="M19" s="15">
        <f t="shared" si="1"/>
        <v>0</v>
      </c>
      <c r="N19" s="66" t="str">
        <f>IF(I19="","",ROUND(M19/VLOOKUP(YEAR(I19),SMMLV!$A$2:$B$42,2,FALSE),3))</f>
        <v/>
      </c>
      <c r="O19" s="95"/>
      <c r="P19" s="97">
        <f t="shared" si="2"/>
        <v>0</v>
      </c>
      <c r="Q19" s="16"/>
      <c r="R19" s="38"/>
      <c r="S19" s="38"/>
      <c r="T19" s="38"/>
      <c r="U19" s="38"/>
      <c r="V19" s="38"/>
      <c r="W19" s="39"/>
      <c r="X19" s="39"/>
      <c r="Y19" s="39"/>
      <c r="Z19" s="39"/>
      <c r="AA19" s="39"/>
      <c r="AB19" s="39"/>
      <c r="AC19" s="39"/>
      <c r="AD19" s="100">
        <f t="shared" si="4"/>
        <v>0</v>
      </c>
      <c r="AE19" s="100">
        <f t="shared" si="5"/>
        <v>0</v>
      </c>
      <c r="AF19" s="100">
        <f t="shared" si="6"/>
        <v>0</v>
      </c>
      <c r="AG19" s="100">
        <f t="shared" si="7"/>
        <v>0</v>
      </c>
      <c r="AH19" s="100">
        <f t="shared" si="8"/>
        <v>0</v>
      </c>
      <c r="AI19" s="100">
        <f t="shared" si="9"/>
        <v>0</v>
      </c>
    </row>
    <row r="20" spans="1:35">
      <c r="A20" s="33"/>
      <c r="B20" s="55" t="str">
        <f>IF($A20="","",VLOOKUP($A20,Cierre!$A:$E,2,FALSE))</f>
        <v/>
      </c>
      <c r="C20" s="34"/>
      <c r="D20" s="34"/>
      <c r="E20" s="35"/>
      <c r="F20" s="35"/>
      <c r="G20" s="70"/>
      <c r="H20" s="36"/>
      <c r="I20" s="36"/>
      <c r="J20" s="68">
        <f t="shared" si="3"/>
        <v>0</v>
      </c>
      <c r="K20" s="68">
        <f t="shared" si="0"/>
        <v>0</v>
      </c>
      <c r="L20" s="37"/>
      <c r="M20" s="15">
        <f t="shared" si="1"/>
        <v>0</v>
      </c>
      <c r="N20" s="66" t="str">
        <f>IF(I20="","",ROUND(M20/VLOOKUP(YEAR(I20),SMMLV!$A$2:$B$42,2,FALSE),3))</f>
        <v/>
      </c>
      <c r="O20" s="95"/>
      <c r="P20" s="97">
        <f t="shared" si="2"/>
        <v>0</v>
      </c>
      <c r="Q20" s="16"/>
      <c r="R20" s="38"/>
      <c r="S20" s="38"/>
      <c r="T20" s="38"/>
      <c r="U20" s="38"/>
      <c r="V20" s="38"/>
      <c r="W20" s="39"/>
      <c r="X20" s="39"/>
      <c r="Y20" s="39"/>
      <c r="Z20" s="39"/>
      <c r="AA20" s="39"/>
      <c r="AB20" s="39"/>
      <c r="AC20" s="39"/>
      <c r="AD20" s="100">
        <f t="shared" si="4"/>
        <v>0</v>
      </c>
      <c r="AE20" s="100">
        <f t="shared" si="5"/>
        <v>0</v>
      </c>
      <c r="AF20" s="100">
        <f t="shared" si="6"/>
        <v>0</v>
      </c>
      <c r="AG20" s="100">
        <f t="shared" si="7"/>
        <v>0</v>
      </c>
      <c r="AH20" s="100">
        <f t="shared" si="8"/>
        <v>0</v>
      </c>
      <c r="AI20" s="100">
        <f t="shared" si="9"/>
        <v>0</v>
      </c>
    </row>
    <row r="21" spans="1:35">
      <c r="A21" s="33"/>
      <c r="B21" s="55" t="str">
        <f>IF($A21="","",VLOOKUP($A21,Cierre!$A:$E,2,FALSE))</f>
        <v/>
      </c>
      <c r="C21" s="34"/>
      <c r="D21" s="34"/>
      <c r="E21" s="35"/>
      <c r="F21" s="35"/>
      <c r="G21" s="70"/>
      <c r="H21" s="36"/>
      <c r="I21" s="36"/>
      <c r="J21" s="68">
        <f t="shared" si="3"/>
        <v>0</v>
      </c>
      <c r="K21" s="68">
        <f t="shared" si="0"/>
        <v>0</v>
      </c>
      <c r="L21" s="37"/>
      <c r="M21" s="15">
        <f t="shared" si="1"/>
        <v>0</v>
      </c>
      <c r="N21" s="66" t="str">
        <f>IF(I21="","",ROUND(M21/VLOOKUP(YEAR(I21),SMMLV!$A$2:$B$42,2,FALSE),3))</f>
        <v/>
      </c>
      <c r="O21" s="95"/>
      <c r="P21" s="97">
        <f t="shared" si="2"/>
        <v>0</v>
      </c>
      <c r="Q21" s="16"/>
      <c r="R21" s="38"/>
      <c r="S21" s="38"/>
      <c r="T21" s="38"/>
      <c r="U21" s="38"/>
      <c r="V21" s="38"/>
      <c r="W21" s="39"/>
      <c r="X21" s="39"/>
      <c r="Y21" s="39"/>
      <c r="Z21" s="39"/>
      <c r="AA21" s="39"/>
      <c r="AB21" s="39"/>
      <c r="AC21" s="39"/>
      <c r="AD21" s="100">
        <f t="shared" si="4"/>
        <v>0</v>
      </c>
      <c r="AE21" s="100">
        <f t="shared" si="5"/>
        <v>0</v>
      </c>
      <c r="AF21" s="100">
        <f t="shared" si="6"/>
        <v>0</v>
      </c>
      <c r="AG21" s="100">
        <f t="shared" si="7"/>
        <v>0</v>
      </c>
      <c r="AH21" s="100">
        <f t="shared" si="8"/>
        <v>0</v>
      </c>
      <c r="AI21" s="100">
        <f t="shared" si="9"/>
        <v>0</v>
      </c>
    </row>
    <row r="22" spans="1:35">
      <c r="A22" s="33"/>
      <c r="B22" s="55" t="str">
        <f>IF($A22="","",VLOOKUP($A22,Cierre!$A:$E,2,FALSE))</f>
        <v/>
      </c>
      <c r="C22" s="34"/>
      <c r="D22" s="34"/>
      <c r="E22" s="35"/>
      <c r="F22" s="35"/>
      <c r="G22" s="70"/>
      <c r="H22" s="36"/>
      <c r="I22" s="36"/>
      <c r="J22" s="68">
        <f t="shared" si="3"/>
        <v>0</v>
      </c>
      <c r="K22" s="68">
        <f t="shared" si="0"/>
        <v>0</v>
      </c>
      <c r="L22" s="37"/>
      <c r="M22" s="15">
        <f t="shared" si="1"/>
        <v>0</v>
      </c>
      <c r="N22" s="66" t="str">
        <f>IF(I22="","",ROUND(M22/VLOOKUP(YEAR(I22),SMMLV!$A$2:$B$42,2,FALSE),3))</f>
        <v/>
      </c>
      <c r="O22" s="95"/>
      <c r="P22" s="97">
        <f t="shared" si="2"/>
        <v>0</v>
      </c>
      <c r="Q22" s="16"/>
      <c r="R22" s="38"/>
      <c r="S22" s="38"/>
      <c r="T22" s="38"/>
      <c r="U22" s="38"/>
      <c r="V22" s="38"/>
      <c r="W22" s="39"/>
      <c r="X22" s="39"/>
      <c r="Y22" s="39"/>
      <c r="Z22" s="39"/>
      <c r="AA22" s="39"/>
      <c r="AB22" s="39"/>
      <c r="AC22" s="39"/>
      <c r="AD22" s="100">
        <f t="shared" si="4"/>
        <v>0</v>
      </c>
      <c r="AE22" s="100">
        <f t="shared" si="5"/>
        <v>0</v>
      </c>
      <c r="AF22" s="100">
        <f t="shared" si="6"/>
        <v>0</v>
      </c>
      <c r="AG22" s="100">
        <f t="shared" si="7"/>
        <v>0</v>
      </c>
      <c r="AH22" s="100">
        <f t="shared" si="8"/>
        <v>0</v>
      </c>
      <c r="AI22" s="100">
        <f t="shared" si="9"/>
        <v>0</v>
      </c>
    </row>
    <row r="23" spans="1:35">
      <c r="A23" s="33"/>
      <c r="B23" s="55" t="str">
        <f>IF($A23="","",VLOOKUP($A23,Cierre!$A:$E,2,FALSE))</f>
        <v/>
      </c>
      <c r="C23" s="34"/>
      <c r="D23" s="34"/>
      <c r="E23" s="35"/>
      <c r="F23" s="35"/>
      <c r="G23" s="70"/>
      <c r="H23" s="36"/>
      <c r="I23" s="36"/>
      <c r="J23" s="68">
        <f t="shared" si="3"/>
        <v>0</v>
      </c>
      <c r="K23" s="68">
        <f t="shared" si="0"/>
        <v>0</v>
      </c>
      <c r="L23" s="37"/>
      <c r="M23" s="15">
        <f t="shared" si="1"/>
        <v>0</v>
      </c>
      <c r="N23" s="66" t="str">
        <f>IF(I23="","",ROUND(M23/VLOOKUP(YEAR(I23),SMMLV!$A$2:$B$42,2,FALSE),3))</f>
        <v/>
      </c>
      <c r="O23" s="95"/>
      <c r="P23" s="97">
        <f t="shared" si="2"/>
        <v>0</v>
      </c>
      <c r="Q23" s="16"/>
      <c r="R23" s="38"/>
      <c r="S23" s="38"/>
      <c r="T23" s="38"/>
      <c r="U23" s="38"/>
      <c r="V23" s="38"/>
      <c r="W23" s="39"/>
      <c r="X23" s="39"/>
      <c r="Y23" s="39"/>
      <c r="Z23" s="39"/>
      <c r="AA23" s="39"/>
      <c r="AB23" s="39"/>
      <c r="AC23" s="39"/>
      <c r="AD23" s="100">
        <f t="shared" si="4"/>
        <v>0</v>
      </c>
      <c r="AE23" s="100">
        <f t="shared" si="5"/>
        <v>0</v>
      </c>
      <c r="AF23" s="100">
        <f t="shared" si="6"/>
        <v>0</v>
      </c>
      <c r="AG23" s="100">
        <f t="shared" si="7"/>
        <v>0</v>
      </c>
      <c r="AH23" s="100">
        <f t="shared" si="8"/>
        <v>0</v>
      </c>
      <c r="AI23" s="100">
        <f t="shared" si="9"/>
        <v>0</v>
      </c>
    </row>
    <row r="24" spans="1:35">
      <c r="A24" s="33"/>
      <c r="B24" s="55" t="str">
        <f>IF($A24="","",VLOOKUP($A24,Cierre!$A:$E,2,FALSE))</f>
        <v/>
      </c>
      <c r="C24" s="34"/>
      <c r="D24" s="34"/>
      <c r="E24" s="35"/>
      <c r="F24" s="35"/>
      <c r="G24" s="70"/>
      <c r="H24" s="36"/>
      <c r="I24" s="36"/>
      <c r="J24" s="68">
        <f t="shared" si="3"/>
        <v>0</v>
      </c>
      <c r="K24" s="68">
        <f t="shared" si="0"/>
        <v>0</v>
      </c>
      <c r="L24" s="37"/>
      <c r="M24" s="15">
        <f t="shared" si="1"/>
        <v>0</v>
      </c>
      <c r="N24" s="66" t="str">
        <f>IF(I24="","",ROUND(M24/VLOOKUP(YEAR(I24),SMMLV!$A$2:$B$42,2,FALSE),3))</f>
        <v/>
      </c>
      <c r="O24" s="95"/>
      <c r="P24" s="97">
        <f t="shared" si="2"/>
        <v>0</v>
      </c>
      <c r="Q24" s="16"/>
      <c r="R24" s="38"/>
      <c r="S24" s="38"/>
      <c r="T24" s="38"/>
      <c r="U24" s="38"/>
      <c r="V24" s="38"/>
      <c r="W24" s="39"/>
      <c r="X24" s="39"/>
      <c r="Y24" s="39"/>
      <c r="Z24" s="39"/>
      <c r="AA24" s="39"/>
      <c r="AB24" s="39"/>
      <c r="AC24" s="39"/>
      <c r="AD24" s="100">
        <f t="shared" si="4"/>
        <v>0</v>
      </c>
      <c r="AE24" s="100">
        <f t="shared" si="5"/>
        <v>0</v>
      </c>
      <c r="AF24" s="100">
        <f t="shared" si="6"/>
        <v>0</v>
      </c>
      <c r="AG24" s="100">
        <f t="shared" si="7"/>
        <v>0</v>
      </c>
      <c r="AH24" s="100">
        <f t="shared" si="8"/>
        <v>0</v>
      </c>
      <c r="AI24" s="100">
        <f t="shared" si="9"/>
        <v>0</v>
      </c>
    </row>
    <row r="25" spans="1:35">
      <c r="A25" s="33"/>
      <c r="B25" s="55" t="str">
        <f>IF($A25="","",VLOOKUP($A25,Cierre!$A:$E,2,FALSE))</f>
        <v/>
      </c>
      <c r="C25" s="34"/>
      <c r="D25" s="34"/>
      <c r="E25" s="35"/>
      <c r="F25" s="35"/>
      <c r="G25" s="70"/>
      <c r="H25" s="36"/>
      <c r="I25" s="36"/>
      <c r="J25" s="68">
        <f t="shared" si="3"/>
        <v>0</v>
      </c>
      <c r="K25" s="68">
        <f t="shared" si="0"/>
        <v>0</v>
      </c>
      <c r="L25" s="37"/>
      <c r="M25" s="15">
        <f t="shared" si="1"/>
        <v>0</v>
      </c>
      <c r="N25" s="66" t="str">
        <f>IF(I25="","",ROUND(M25/VLOOKUP(YEAR(I25),SMMLV!$A$2:$B$42,2,FALSE),3))</f>
        <v/>
      </c>
      <c r="O25" s="95"/>
      <c r="P25" s="97">
        <f t="shared" si="2"/>
        <v>0</v>
      </c>
      <c r="Q25" s="16"/>
      <c r="R25" s="38"/>
      <c r="S25" s="38"/>
      <c r="T25" s="38"/>
      <c r="U25" s="38"/>
      <c r="V25" s="38"/>
      <c r="W25" s="39"/>
      <c r="X25" s="39"/>
      <c r="Y25" s="39"/>
      <c r="Z25" s="39"/>
      <c r="AA25" s="39"/>
      <c r="AB25" s="39"/>
      <c r="AC25" s="39"/>
      <c r="AD25" s="100">
        <f t="shared" si="4"/>
        <v>0</v>
      </c>
      <c r="AE25" s="100">
        <f t="shared" si="5"/>
        <v>0</v>
      </c>
      <c r="AF25" s="100">
        <f t="shared" si="6"/>
        <v>0</v>
      </c>
      <c r="AG25" s="100">
        <f t="shared" si="7"/>
        <v>0</v>
      </c>
      <c r="AH25" s="100">
        <f t="shared" si="8"/>
        <v>0</v>
      </c>
      <c r="AI25" s="100">
        <f t="shared" si="9"/>
        <v>0</v>
      </c>
    </row>
    <row r="26" spans="1:35">
      <c r="A26" s="33"/>
      <c r="B26" s="55" t="str">
        <f>IF($A26="","",VLOOKUP($A26,Cierre!$A:$E,2,FALSE))</f>
        <v/>
      </c>
      <c r="C26" s="34"/>
      <c r="D26" s="34"/>
      <c r="E26" s="35"/>
      <c r="F26" s="35"/>
      <c r="G26" s="70"/>
      <c r="H26" s="36"/>
      <c r="I26" s="36"/>
      <c r="J26" s="68">
        <f t="shared" si="3"/>
        <v>0</v>
      </c>
      <c r="K26" s="68">
        <f t="shared" si="0"/>
        <v>0</v>
      </c>
      <c r="L26" s="37"/>
      <c r="M26" s="15">
        <f t="shared" si="1"/>
        <v>0</v>
      </c>
      <c r="N26" s="66" t="str">
        <f>IF(I26="","",ROUND(M26/VLOOKUP(YEAR(I26),SMMLV!$A$2:$B$42,2,FALSE),3))</f>
        <v/>
      </c>
      <c r="O26" s="95"/>
      <c r="P26" s="97">
        <f t="shared" si="2"/>
        <v>0</v>
      </c>
      <c r="Q26" s="16"/>
      <c r="R26" s="38"/>
      <c r="S26" s="38"/>
      <c r="T26" s="38"/>
      <c r="U26" s="38"/>
      <c r="V26" s="38"/>
      <c r="W26" s="39"/>
      <c r="X26" s="39"/>
      <c r="Y26" s="39"/>
      <c r="Z26" s="39"/>
      <c r="AA26" s="39"/>
      <c r="AB26" s="39"/>
      <c r="AC26" s="39"/>
      <c r="AD26" s="100">
        <f t="shared" si="4"/>
        <v>0</v>
      </c>
      <c r="AE26" s="100">
        <f t="shared" si="5"/>
        <v>0</v>
      </c>
      <c r="AF26" s="100">
        <f t="shared" si="6"/>
        <v>0</v>
      </c>
      <c r="AG26" s="100">
        <f t="shared" si="7"/>
        <v>0</v>
      </c>
      <c r="AH26" s="100">
        <f t="shared" si="8"/>
        <v>0</v>
      </c>
      <c r="AI26" s="100">
        <f t="shared" si="9"/>
        <v>0</v>
      </c>
    </row>
    <row r="27" spans="1:35">
      <c r="A27" s="33"/>
      <c r="B27" s="55" t="str">
        <f>IF($A27="","",VLOOKUP($A27,Cierre!$A:$E,2,FALSE))</f>
        <v/>
      </c>
      <c r="C27" s="34"/>
      <c r="D27" s="34"/>
      <c r="E27" s="35"/>
      <c r="F27" s="35"/>
      <c r="G27" s="70"/>
      <c r="H27" s="36"/>
      <c r="I27" s="36"/>
      <c r="J27" s="68">
        <f t="shared" si="3"/>
        <v>0</v>
      </c>
      <c r="K27" s="68">
        <f t="shared" si="0"/>
        <v>0</v>
      </c>
      <c r="L27" s="37"/>
      <c r="M27" s="15">
        <f t="shared" si="1"/>
        <v>0</v>
      </c>
      <c r="N27" s="66" t="str">
        <f>IF(I27="","",ROUND(M27/VLOOKUP(YEAR(I27),SMMLV!$A$2:$B$42,2,FALSE),3))</f>
        <v/>
      </c>
      <c r="O27" s="95"/>
      <c r="P27" s="97">
        <f t="shared" si="2"/>
        <v>0</v>
      </c>
      <c r="Q27" s="16"/>
      <c r="R27" s="38"/>
      <c r="S27" s="38"/>
      <c r="T27" s="38"/>
      <c r="U27" s="38"/>
      <c r="V27" s="38"/>
      <c r="W27" s="39"/>
      <c r="X27" s="39"/>
      <c r="Y27" s="39"/>
      <c r="Z27" s="39"/>
      <c r="AA27" s="39"/>
      <c r="AB27" s="39"/>
      <c r="AC27" s="39"/>
      <c r="AD27" s="100">
        <f t="shared" si="4"/>
        <v>0</v>
      </c>
      <c r="AE27" s="100">
        <f t="shared" si="5"/>
        <v>0</v>
      </c>
      <c r="AF27" s="100">
        <f t="shared" si="6"/>
        <v>0</v>
      </c>
      <c r="AG27" s="100">
        <f t="shared" si="7"/>
        <v>0</v>
      </c>
      <c r="AH27" s="100">
        <f t="shared" si="8"/>
        <v>0</v>
      </c>
      <c r="AI27" s="100">
        <f t="shared" si="9"/>
        <v>0</v>
      </c>
    </row>
    <row r="28" spans="1:35">
      <c r="A28" s="33"/>
      <c r="B28" s="55" t="str">
        <f>IF($A28="","",VLOOKUP($A28,Cierre!$A:$E,2,FALSE))</f>
        <v/>
      </c>
      <c r="C28" s="34"/>
      <c r="D28" s="34"/>
      <c r="E28" s="35"/>
      <c r="F28" s="35"/>
      <c r="G28" s="70"/>
      <c r="H28" s="36"/>
      <c r="I28" s="36"/>
      <c r="J28" s="68">
        <f t="shared" si="3"/>
        <v>0</v>
      </c>
      <c r="K28" s="68">
        <f t="shared" si="0"/>
        <v>0</v>
      </c>
      <c r="L28" s="37"/>
      <c r="M28" s="15">
        <f t="shared" si="1"/>
        <v>0</v>
      </c>
      <c r="N28" s="66" t="str">
        <f>IF(I28="","",ROUND(M28/VLOOKUP(YEAR(I28),SMMLV!$A$2:$B$42,2,FALSE),3))</f>
        <v/>
      </c>
      <c r="O28" s="95"/>
      <c r="P28" s="97">
        <f t="shared" si="2"/>
        <v>0</v>
      </c>
      <c r="Q28" s="16"/>
      <c r="R28" s="38"/>
      <c r="S28" s="38"/>
      <c r="T28" s="38"/>
      <c r="U28" s="38"/>
      <c r="V28" s="38"/>
      <c r="W28" s="39"/>
      <c r="X28" s="39"/>
      <c r="Y28" s="39"/>
      <c r="Z28" s="39"/>
      <c r="AA28" s="39"/>
      <c r="AB28" s="39"/>
      <c r="AC28" s="39"/>
      <c r="AD28" s="100">
        <f t="shared" si="4"/>
        <v>0</v>
      </c>
      <c r="AE28" s="100">
        <f t="shared" si="5"/>
        <v>0</v>
      </c>
      <c r="AF28" s="100">
        <f t="shared" si="6"/>
        <v>0</v>
      </c>
      <c r="AG28" s="100">
        <f t="shared" si="7"/>
        <v>0</v>
      </c>
      <c r="AH28" s="100">
        <f t="shared" si="8"/>
        <v>0</v>
      </c>
      <c r="AI28" s="100">
        <f t="shared" si="9"/>
        <v>0</v>
      </c>
    </row>
    <row r="29" spans="1:35">
      <c r="A29" s="33"/>
      <c r="B29" s="55" t="str">
        <f>IF($A29="","",VLOOKUP($A29,Cierre!$A:$E,2,FALSE))</f>
        <v/>
      </c>
      <c r="C29" s="34"/>
      <c r="D29" s="34"/>
      <c r="E29" s="35"/>
      <c r="F29" s="35"/>
      <c r="G29" s="70"/>
      <c r="H29" s="36"/>
      <c r="I29" s="36"/>
      <c r="J29" s="68">
        <f t="shared" si="3"/>
        <v>0</v>
      </c>
      <c r="K29" s="68">
        <f t="shared" si="0"/>
        <v>0</v>
      </c>
      <c r="L29" s="37"/>
      <c r="M29" s="15">
        <f t="shared" si="1"/>
        <v>0</v>
      </c>
      <c r="N29" s="66" t="str">
        <f>IF(I29="","",ROUND(M29/VLOOKUP(YEAR(I29),SMMLV!$A$2:$B$42,2,FALSE),3))</f>
        <v/>
      </c>
      <c r="O29" s="95"/>
      <c r="P29" s="97">
        <f t="shared" si="2"/>
        <v>0</v>
      </c>
      <c r="Q29" s="16"/>
      <c r="R29" s="38"/>
      <c r="S29" s="38"/>
      <c r="T29" s="38"/>
      <c r="U29" s="38"/>
      <c r="V29" s="38"/>
      <c r="W29" s="39"/>
      <c r="X29" s="39"/>
      <c r="Y29" s="39"/>
      <c r="Z29" s="39"/>
      <c r="AA29" s="39"/>
      <c r="AB29" s="39"/>
      <c r="AC29" s="39"/>
      <c r="AD29" s="100">
        <f t="shared" si="4"/>
        <v>0</v>
      </c>
      <c r="AE29" s="100">
        <f t="shared" si="5"/>
        <v>0</v>
      </c>
      <c r="AF29" s="100">
        <f t="shared" si="6"/>
        <v>0</v>
      </c>
      <c r="AG29" s="100">
        <f t="shared" si="7"/>
        <v>0</v>
      </c>
      <c r="AH29" s="100">
        <f t="shared" si="8"/>
        <v>0</v>
      </c>
      <c r="AI29" s="100">
        <f t="shared" si="9"/>
        <v>0</v>
      </c>
    </row>
    <row r="30" spans="1:35">
      <c r="A30" s="33"/>
      <c r="B30" s="55" t="str">
        <f>IF($A30="","",VLOOKUP($A30,Cierre!$A:$E,2,FALSE))</f>
        <v/>
      </c>
      <c r="C30" s="34"/>
      <c r="D30" s="34"/>
      <c r="E30" s="35"/>
      <c r="F30" s="35"/>
      <c r="G30" s="70"/>
      <c r="H30" s="36"/>
      <c r="I30" s="36"/>
      <c r="J30" s="68">
        <f t="shared" si="3"/>
        <v>0</v>
      </c>
      <c r="K30" s="68">
        <f t="shared" si="0"/>
        <v>0</v>
      </c>
      <c r="L30" s="37"/>
      <c r="M30" s="15">
        <f t="shared" si="1"/>
        <v>0</v>
      </c>
      <c r="N30" s="66" t="str">
        <f>IF(I30="","",ROUND(M30/VLOOKUP(YEAR(I30),SMMLV!$A$2:$B$42,2,FALSE),3))</f>
        <v/>
      </c>
      <c r="O30" s="95"/>
      <c r="P30" s="97">
        <f t="shared" si="2"/>
        <v>0</v>
      </c>
      <c r="Q30" s="16"/>
      <c r="R30" s="38"/>
      <c r="S30" s="38"/>
      <c r="T30" s="38"/>
      <c r="U30" s="38"/>
      <c r="V30" s="38"/>
      <c r="W30" s="39"/>
      <c r="X30" s="39"/>
      <c r="Y30" s="39"/>
      <c r="Z30" s="39"/>
      <c r="AA30" s="39"/>
      <c r="AB30" s="39"/>
      <c r="AC30" s="39"/>
      <c r="AD30" s="100">
        <f t="shared" si="4"/>
        <v>0</v>
      </c>
      <c r="AE30" s="100">
        <f t="shared" si="5"/>
        <v>0</v>
      </c>
      <c r="AF30" s="100">
        <f t="shared" si="6"/>
        <v>0</v>
      </c>
      <c r="AG30" s="100">
        <f t="shared" si="7"/>
        <v>0</v>
      </c>
      <c r="AH30" s="100">
        <f t="shared" si="8"/>
        <v>0</v>
      </c>
      <c r="AI30" s="100">
        <f t="shared" si="9"/>
        <v>0</v>
      </c>
    </row>
    <row r="31" spans="1:35">
      <c r="A31" s="33"/>
      <c r="B31" s="55" t="str">
        <f>IF($A31="","",VLOOKUP($A31,Cierre!$A:$E,2,FALSE))</f>
        <v/>
      </c>
      <c r="C31" s="34"/>
      <c r="D31" s="34"/>
      <c r="E31" s="35"/>
      <c r="F31" s="35"/>
      <c r="G31" s="70"/>
      <c r="H31" s="36"/>
      <c r="I31" s="36"/>
      <c r="J31" s="68">
        <f t="shared" si="3"/>
        <v>0</v>
      </c>
      <c r="K31" s="68">
        <f t="shared" si="0"/>
        <v>0</v>
      </c>
      <c r="L31" s="37"/>
      <c r="M31" s="15">
        <f t="shared" si="1"/>
        <v>0</v>
      </c>
      <c r="N31" s="66" t="str">
        <f>IF(I31="","",ROUND(M31/VLOOKUP(YEAR(I31),SMMLV!$A$2:$B$42,2,FALSE),3))</f>
        <v/>
      </c>
      <c r="O31" s="95"/>
      <c r="P31" s="97">
        <f t="shared" si="2"/>
        <v>0</v>
      </c>
      <c r="Q31" s="16"/>
      <c r="R31" s="38"/>
      <c r="S31" s="38"/>
      <c r="T31" s="38"/>
      <c r="U31" s="38"/>
      <c r="V31" s="38"/>
      <c r="W31" s="39"/>
      <c r="X31" s="39"/>
      <c r="Y31" s="39"/>
      <c r="Z31" s="39"/>
      <c r="AA31" s="39"/>
      <c r="AB31" s="39"/>
      <c r="AC31" s="39"/>
      <c r="AD31" s="100">
        <f t="shared" si="4"/>
        <v>0</v>
      </c>
      <c r="AE31" s="100">
        <f t="shared" si="5"/>
        <v>0</v>
      </c>
      <c r="AF31" s="100">
        <f t="shared" si="6"/>
        <v>0</v>
      </c>
      <c r="AG31" s="100">
        <f t="shared" si="7"/>
        <v>0</v>
      </c>
      <c r="AH31" s="100">
        <f t="shared" si="8"/>
        <v>0</v>
      </c>
      <c r="AI31" s="100">
        <f t="shared" si="9"/>
        <v>0</v>
      </c>
    </row>
    <row r="32" spans="1:35">
      <c r="A32" s="33"/>
      <c r="B32" s="55" t="str">
        <f>IF($A32="","",VLOOKUP($A32,Cierre!$A:$E,2,FALSE))</f>
        <v/>
      </c>
      <c r="C32" s="34"/>
      <c r="D32" s="34"/>
      <c r="E32" s="35"/>
      <c r="F32" s="35"/>
      <c r="G32" s="70"/>
      <c r="H32" s="36"/>
      <c r="I32" s="36"/>
      <c r="J32" s="68">
        <f t="shared" si="3"/>
        <v>0</v>
      </c>
      <c r="K32" s="68">
        <f t="shared" si="0"/>
        <v>0</v>
      </c>
      <c r="L32" s="37"/>
      <c r="M32" s="15">
        <f t="shared" si="1"/>
        <v>0</v>
      </c>
      <c r="N32" s="66" t="str">
        <f>IF(I32="","",ROUND(M32/VLOOKUP(YEAR(I32),SMMLV!$A$2:$B$42,2,FALSE),3))</f>
        <v/>
      </c>
      <c r="O32" s="95"/>
      <c r="P32" s="97">
        <f t="shared" si="2"/>
        <v>0</v>
      </c>
      <c r="Q32" s="16"/>
      <c r="R32" s="38"/>
      <c r="S32" s="38"/>
      <c r="T32" s="38"/>
      <c r="U32" s="38"/>
      <c r="V32" s="38"/>
      <c r="W32" s="39"/>
      <c r="X32" s="39"/>
      <c r="Y32" s="39"/>
      <c r="Z32" s="39"/>
      <c r="AA32" s="39"/>
      <c r="AB32" s="39"/>
      <c r="AC32" s="39"/>
      <c r="AD32" s="100">
        <f t="shared" si="4"/>
        <v>0</v>
      </c>
      <c r="AE32" s="100">
        <f t="shared" si="5"/>
        <v>0</v>
      </c>
      <c r="AF32" s="100">
        <f t="shared" si="6"/>
        <v>0</v>
      </c>
      <c r="AG32" s="100">
        <f t="shared" si="7"/>
        <v>0</v>
      </c>
      <c r="AH32" s="100">
        <f t="shared" si="8"/>
        <v>0</v>
      </c>
      <c r="AI32" s="100">
        <f t="shared" si="9"/>
        <v>0</v>
      </c>
    </row>
    <row r="33" spans="1:35">
      <c r="A33" s="33"/>
      <c r="B33" s="55" t="str">
        <f>IF($A33="","",VLOOKUP($A33,Cierre!$A:$E,2,FALSE))</f>
        <v/>
      </c>
      <c r="C33" s="34"/>
      <c r="D33" s="34"/>
      <c r="E33" s="35"/>
      <c r="F33" s="35"/>
      <c r="G33" s="70"/>
      <c r="H33" s="36"/>
      <c r="I33" s="36"/>
      <c r="J33" s="68">
        <f t="shared" si="3"/>
        <v>0</v>
      </c>
      <c r="K33" s="68">
        <f t="shared" si="0"/>
        <v>0</v>
      </c>
      <c r="L33" s="37"/>
      <c r="M33" s="15">
        <f t="shared" si="1"/>
        <v>0</v>
      </c>
      <c r="N33" s="66" t="str">
        <f>IF(I33="","",ROUND(M33/VLOOKUP(YEAR(I33),SMMLV!$A$2:$B$42,2,FALSE),3))</f>
        <v/>
      </c>
      <c r="O33" s="95"/>
      <c r="P33" s="97">
        <f t="shared" si="2"/>
        <v>0</v>
      </c>
      <c r="Q33" s="16"/>
      <c r="R33" s="38"/>
      <c r="S33" s="38"/>
      <c r="T33" s="38"/>
      <c r="U33" s="38"/>
      <c r="V33" s="38"/>
      <c r="W33" s="39"/>
      <c r="X33" s="39"/>
      <c r="Y33" s="39"/>
      <c r="Z33" s="39"/>
      <c r="AA33" s="39"/>
      <c r="AB33" s="39"/>
      <c r="AC33" s="39"/>
      <c r="AD33" s="100">
        <f t="shared" si="4"/>
        <v>0</v>
      </c>
      <c r="AE33" s="100">
        <f t="shared" si="5"/>
        <v>0</v>
      </c>
      <c r="AF33" s="100">
        <f t="shared" si="6"/>
        <v>0</v>
      </c>
      <c r="AG33" s="100">
        <f t="shared" si="7"/>
        <v>0</v>
      </c>
      <c r="AH33" s="100">
        <f t="shared" si="8"/>
        <v>0</v>
      </c>
      <c r="AI33" s="100">
        <f t="shared" si="9"/>
        <v>0</v>
      </c>
    </row>
    <row r="34" spans="1:35">
      <c r="A34" s="33"/>
      <c r="B34" s="55" t="str">
        <f>IF($A34="","",VLOOKUP($A34,Cierre!$A:$E,2,FALSE))</f>
        <v/>
      </c>
      <c r="C34" s="34"/>
      <c r="D34" s="34"/>
      <c r="E34" s="35"/>
      <c r="F34" s="35"/>
      <c r="G34" s="70"/>
      <c r="H34" s="36"/>
      <c r="I34" s="36"/>
      <c r="J34" s="68">
        <f t="shared" si="3"/>
        <v>0</v>
      </c>
      <c r="K34" s="68">
        <f t="shared" si="0"/>
        <v>0</v>
      </c>
      <c r="L34" s="37"/>
      <c r="M34" s="15">
        <f t="shared" si="1"/>
        <v>0</v>
      </c>
      <c r="N34" s="66" t="str">
        <f>IF(I34="","",ROUND(M34/VLOOKUP(YEAR(I34),SMMLV!$A$2:$B$42,2,FALSE),3))</f>
        <v/>
      </c>
      <c r="O34" s="95"/>
      <c r="P34" s="97">
        <f t="shared" si="2"/>
        <v>0</v>
      </c>
      <c r="Q34" s="16"/>
      <c r="R34" s="38"/>
      <c r="S34" s="38"/>
      <c r="T34" s="38"/>
      <c r="U34" s="38"/>
      <c r="V34" s="38"/>
      <c r="W34" s="39"/>
      <c r="X34" s="39"/>
      <c r="Y34" s="39"/>
      <c r="Z34" s="39"/>
      <c r="AA34" s="39"/>
      <c r="AB34" s="39"/>
      <c r="AC34" s="39"/>
      <c r="AD34" s="100">
        <f t="shared" si="4"/>
        <v>0</v>
      </c>
      <c r="AE34" s="100">
        <f t="shared" si="5"/>
        <v>0</v>
      </c>
      <c r="AF34" s="100">
        <f t="shared" si="6"/>
        <v>0</v>
      </c>
      <c r="AG34" s="100">
        <f t="shared" si="7"/>
        <v>0</v>
      </c>
      <c r="AH34" s="100">
        <f t="shared" si="8"/>
        <v>0</v>
      </c>
      <c r="AI34" s="100">
        <f t="shared" si="9"/>
        <v>0</v>
      </c>
    </row>
    <row r="35" spans="1:35">
      <c r="A35" s="33"/>
      <c r="B35" s="55" t="str">
        <f>IF($A35="","",VLOOKUP($A35,Cierre!$A:$E,2,FALSE))</f>
        <v/>
      </c>
      <c r="C35" s="34"/>
      <c r="D35" s="34"/>
      <c r="E35" s="35"/>
      <c r="F35" s="35"/>
      <c r="G35" s="70"/>
      <c r="H35" s="36"/>
      <c r="I35" s="36"/>
      <c r="J35" s="68">
        <f t="shared" si="3"/>
        <v>0</v>
      </c>
      <c r="K35" s="68">
        <f t="shared" si="0"/>
        <v>0</v>
      </c>
      <c r="L35" s="37"/>
      <c r="M35" s="15">
        <f t="shared" si="1"/>
        <v>0</v>
      </c>
      <c r="N35" s="66" t="str">
        <f>IF(I35="","",ROUND(M35/VLOOKUP(YEAR(I35),SMMLV!$A$2:$B$42,2,FALSE),3))</f>
        <v/>
      </c>
      <c r="O35" s="95"/>
      <c r="P35" s="97">
        <f t="shared" si="2"/>
        <v>0</v>
      </c>
      <c r="Q35" s="16"/>
      <c r="R35" s="38"/>
      <c r="S35" s="38"/>
      <c r="T35" s="38"/>
      <c r="U35" s="38"/>
      <c r="V35" s="38"/>
      <c r="W35" s="39"/>
      <c r="X35" s="39"/>
      <c r="Y35" s="39"/>
      <c r="Z35" s="39"/>
      <c r="AA35" s="39"/>
      <c r="AB35" s="39"/>
      <c r="AC35" s="39"/>
      <c r="AD35" s="100">
        <f t="shared" si="4"/>
        <v>0</v>
      </c>
      <c r="AE35" s="100">
        <f t="shared" si="5"/>
        <v>0</v>
      </c>
      <c r="AF35" s="100">
        <f t="shared" si="6"/>
        <v>0</v>
      </c>
      <c r="AG35" s="100">
        <f t="shared" si="7"/>
        <v>0</v>
      </c>
      <c r="AH35" s="100">
        <f t="shared" si="8"/>
        <v>0</v>
      </c>
      <c r="AI35" s="100">
        <f t="shared" si="9"/>
        <v>0</v>
      </c>
    </row>
    <row r="36" spans="1:35">
      <c r="A36" s="33"/>
      <c r="B36" s="55" t="str">
        <f>IF($A36="","",VLOOKUP($A36,Cierre!$A:$E,2,FALSE))</f>
        <v/>
      </c>
      <c r="C36" s="34"/>
      <c r="D36" s="34"/>
      <c r="E36" s="35"/>
      <c r="F36" s="35"/>
      <c r="G36" s="70"/>
      <c r="H36" s="36"/>
      <c r="I36" s="36"/>
      <c r="J36" s="68">
        <f t="shared" si="3"/>
        <v>0</v>
      </c>
      <c r="K36" s="68">
        <f t="shared" si="0"/>
        <v>0</v>
      </c>
      <c r="L36" s="37"/>
      <c r="M36" s="15">
        <f t="shared" si="1"/>
        <v>0</v>
      </c>
      <c r="N36" s="66" t="str">
        <f>IF(I36="","",ROUND(M36/VLOOKUP(YEAR(I36),SMMLV!$A$2:$B$42,2,FALSE),3))</f>
        <v/>
      </c>
      <c r="O36" s="95"/>
      <c r="P36" s="97">
        <f t="shared" si="2"/>
        <v>0</v>
      </c>
      <c r="Q36" s="16"/>
      <c r="R36" s="38"/>
      <c r="S36" s="38"/>
      <c r="T36" s="38"/>
      <c r="U36" s="38"/>
      <c r="V36" s="38"/>
      <c r="W36" s="39"/>
      <c r="X36" s="39"/>
      <c r="Y36" s="39"/>
      <c r="Z36" s="39"/>
      <c r="AA36" s="39"/>
      <c r="AB36" s="39"/>
      <c r="AC36" s="39"/>
      <c r="AD36" s="100">
        <f t="shared" si="4"/>
        <v>0</v>
      </c>
      <c r="AE36" s="100">
        <f t="shared" si="5"/>
        <v>0</v>
      </c>
      <c r="AF36" s="100">
        <f t="shared" si="6"/>
        <v>0</v>
      </c>
      <c r="AG36" s="100">
        <f t="shared" si="7"/>
        <v>0</v>
      </c>
      <c r="AH36" s="100">
        <f t="shared" si="8"/>
        <v>0</v>
      </c>
      <c r="AI36" s="100">
        <f t="shared" si="9"/>
        <v>0</v>
      </c>
    </row>
    <row r="37" spans="1:35">
      <c r="A37" s="33"/>
      <c r="B37" s="55" t="str">
        <f>IF($A37="","",VLOOKUP($A37,Cierre!$A:$E,2,FALSE))</f>
        <v/>
      </c>
      <c r="C37" s="34"/>
      <c r="D37" s="34"/>
      <c r="E37" s="35"/>
      <c r="F37" s="35"/>
      <c r="G37" s="70"/>
      <c r="H37" s="36"/>
      <c r="I37" s="36"/>
      <c r="J37" s="68">
        <f t="shared" si="3"/>
        <v>0</v>
      </c>
      <c r="K37" s="68">
        <f t="shared" si="0"/>
        <v>0</v>
      </c>
      <c r="L37" s="37"/>
      <c r="M37" s="15">
        <f t="shared" si="1"/>
        <v>0</v>
      </c>
      <c r="N37" s="66" t="str">
        <f>IF(I37="","",ROUND(M37/VLOOKUP(YEAR(I37),SMMLV!$A$2:$B$42,2,FALSE),3))</f>
        <v/>
      </c>
      <c r="O37" s="95"/>
      <c r="P37" s="97">
        <f t="shared" si="2"/>
        <v>0</v>
      </c>
      <c r="Q37" s="16"/>
      <c r="R37" s="38"/>
      <c r="S37" s="38"/>
      <c r="T37" s="38"/>
      <c r="U37" s="38"/>
      <c r="V37" s="38"/>
      <c r="W37" s="39"/>
      <c r="X37" s="39"/>
      <c r="Y37" s="39"/>
      <c r="Z37" s="39"/>
      <c r="AA37" s="39"/>
      <c r="AB37" s="39"/>
      <c r="AC37" s="39"/>
      <c r="AD37" s="100">
        <f t="shared" si="4"/>
        <v>0</v>
      </c>
      <c r="AE37" s="100">
        <f t="shared" si="5"/>
        <v>0</v>
      </c>
      <c r="AF37" s="100">
        <f t="shared" si="6"/>
        <v>0</v>
      </c>
      <c r="AG37" s="100">
        <f t="shared" si="7"/>
        <v>0</v>
      </c>
      <c r="AH37" s="100">
        <f t="shared" si="8"/>
        <v>0</v>
      </c>
      <c r="AI37" s="100">
        <f t="shared" si="9"/>
        <v>0</v>
      </c>
    </row>
    <row r="38" spans="1:35">
      <c r="A38" s="33"/>
      <c r="B38" s="55" t="str">
        <f>IF($A38="","",VLOOKUP($A38,Cierre!$A:$E,2,FALSE))</f>
        <v/>
      </c>
      <c r="C38" s="34"/>
      <c r="D38" s="34"/>
      <c r="E38" s="35"/>
      <c r="F38" s="35"/>
      <c r="G38" s="70"/>
      <c r="H38" s="36"/>
      <c r="I38" s="36"/>
      <c r="J38" s="68">
        <f t="shared" si="3"/>
        <v>0</v>
      </c>
      <c r="K38" s="68">
        <f t="shared" si="0"/>
        <v>0</v>
      </c>
      <c r="L38" s="37"/>
      <c r="M38" s="15">
        <f t="shared" si="1"/>
        <v>0</v>
      </c>
      <c r="N38" s="66" t="str">
        <f>IF(I38="","",ROUND(M38/VLOOKUP(YEAR(I38),SMMLV!$A$2:$B$42,2,FALSE),3))</f>
        <v/>
      </c>
      <c r="O38" s="95"/>
      <c r="P38" s="97">
        <f t="shared" si="2"/>
        <v>0</v>
      </c>
      <c r="Q38" s="16"/>
      <c r="R38" s="38"/>
      <c r="S38" s="38"/>
      <c r="T38" s="38"/>
      <c r="U38" s="38"/>
      <c r="V38" s="38"/>
      <c r="W38" s="39"/>
      <c r="X38" s="39"/>
      <c r="Y38" s="39"/>
      <c r="Z38" s="39"/>
      <c r="AA38" s="39"/>
      <c r="AB38" s="39"/>
      <c r="AC38" s="39"/>
      <c r="AD38" s="100">
        <f t="shared" si="4"/>
        <v>0</v>
      </c>
      <c r="AE38" s="100">
        <f t="shared" si="5"/>
        <v>0</v>
      </c>
      <c r="AF38" s="100">
        <f t="shared" si="6"/>
        <v>0</v>
      </c>
      <c r="AG38" s="100">
        <f t="shared" si="7"/>
        <v>0</v>
      </c>
      <c r="AH38" s="100">
        <f t="shared" si="8"/>
        <v>0</v>
      </c>
      <c r="AI38" s="100">
        <f t="shared" si="9"/>
        <v>0</v>
      </c>
    </row>
    <row r="39" spans="1:35">
      <c r="A39" s="33"/>
      <c r="B39" s="55" t="str">
        <f>IF($A39="","",VLOOKUP($A39,Cierre!$A:$E,2,FALSE))</f>
        <v/>
      </c>
      <c r="C39" s="34"/>
      <c r="D39" s="34"/>
      <c r="E39" s="35"/>
      <c r="F39" s="35"/>
      <c r="G39" s="70"/>
      <c r="H39" s="36"/>
      <c r="I39" s="36"/>
      <c r="J39" s="68">
        <f t="shared" si="3"/>
        <v>0</v>
      </c>
      <c r="K39" s="68">
        <f t="shared" si="0"/>
        <v>0</v>
      </c>
      <c r="L39" s="37"/>
      <c r="M39" s="15">
        <f t="shared" si="1"/>
        <v>0</v>
      </c>
      <c r="N39" s="66" t="str">
        <f>IF(I39="","",ROUND(M39/VLOOKUP(YEAR(I39),SMMLV!$A$2:$B$42,2,FALSE),3))</f>
        <v/>
      </c>
      <c r="O39" s="95"/>
      <c r="P39" s="97">
        <f t="shared" si="2"/>
        <v>0</v>
      </c>
      <c r="Q39" s="16"/>
      <c r="R39" s="38"/>
      <c r="S39" s="38"/>
      <c r="T39" s="38"/>
      <c r="U39" s="38"/>
      <c r="V39" s="38"/>
      <c r="W39" s="39"/>
      <c r="X39" s="39"/>
      <c r="Y39" s="39"/>
      <c r="Z39" s="39"/>
      <c r="AA39" s="39"/>
      <c r="AB39" s="39"/>
      <c r="AC39" s="39"/>
      <c r="AD39" s="100">
        <f t="shared" si="4"/>
        <v>0</v>
      </c>
      <c r="AE39" s="100">
        <f t="shared" si="5"/>
        <v>0</v>
      </c>
      <c r="AF39" s="100">
        <f t="shared" si="6"/>
        <v>0</v>
      </c>
      <c r="AG39" s="100">
        <f t="shared" si="7"/>
        <v>0</v>
      </c>
      <c r="AH39" s="100">
        <f t="shared" si="8"/>
        <v>0</v>
      </c>
      <c r="AI39" s="100">
        <f t="shared" si="9"/>
        <v>0</v>
      </c>
    </row>
    <row r="40" spans="1:35">
      <c r="A40" s="33"/>
      <c r="B40" s="55" t="str">
        <f>IF($A40="","",VLOOKUP($A40,Cierre!$A:$E,2,FALSE))</f>
        <v/>
      </c>
      <c r="C40" s="34"/>
      <c r="D40" s="34"/>
      <c r="E40" s="35"/>
      <c r="F40" s="35"/>
      <c r="G40" s="70"/>
      <c r="H40" s="36"/>
      <c r="I40" s="36"/>
      <c r="J40" s="68">
        <f t="shared" si="3"/>
        <v>0</v>
      </c>
      <c r="K40" s="68">
        <f t="shared" si="0"/>
        <v>0</v>
      </c>
      <c r="L40" s="37"/>
      <c r="M40" s="15">
        <f t="shared" si="1"/>
        <v>0</v>
      </c>
      <c r="N40" s="66" t="str">
        <f>IF(I40="","",ROUND(M40/VLOOKUP(YEAR(I40),SMMLV!$A$2:$B$42,2,FALSE),3))</f>
        <v/>
      </c>
      <c r="O40" s="95"/>
      <c r="P40" s="97">
        <f t="shared" si="2"/>
        <v>0</v>
      </c>
      <c r="Q40" s="16"/>
      <c r="R40" s="38"/>
      <c r="S40" s="38"/>
      <c r="T40" s="38"/>
      <c r="U40" s="38"/>
      <c r="V40" s="38"/>
      <c r="W40" s="39"/>
      <c r="X40" s="39"/>
      <c r="Y40" s="39"/>
      <c r="Z40" s="39"/>
      <c r="AA40" s="39"/>
      <c r="AB40" s="39"/>
      <c r="AC40" s="39"/>
      <c r="AD40" s="100">
        <f t="shared" si="4"/>
        <v>0</v>
      </c>
      <c r="AE40" s="100">
        <f t="shared" si="5"/>
        <v>0</v>
      </c>
      <c r="AF40" s="100">
        <f t="shared" si="6"/>
        <v>0</v>
      </c>
      <c r="AG40" s="100">
        <f t="shared" si="7"/>
        <v>0</v>
      </c>
      <c r="AH40" s="100">
        <f t="shared" si="8"/>
        <v>0</v>
      </c>
      <c r="AI40" s="100">
        <f t="shared" si="9"/>
        <v>0</v>
      </c>
    </row>
    <row r="41" spans="1:35">
      <c r="A41" s="33"/>
      <c r="B41" s="55" t="str">
        <f>IF($A41="","",VLOOKUP($A41,Cierre!$A:$E,2,FALSE))</f>
        <v/>
      </c>
      <c r="C41" s="34"/>
      <c r="D41" s="34"/>
      <c r="E41" s="35"/>
      <c r="F41" s="35"/>
      <c r="G41" s="70"/>
      <c r="H41" s="36"/>
      <c r="I41" s="36"/>
      <c r="J41" s="68">
        <f t="shared" si="3"/>
        <v>0</v>
      </c>
      <c r="K41" s="68">
        <f t="shared" si="0"/>
        <v>0</v>
      </c>
      <c r="L41" s="37"/>
      <c r="M41" s="15">
        <f t="shared" si="1"/>
        <v>0</v>
      </c>
      <c r="N41" s="66" t="str">
        <f>IF(I41="","",ROUND(M41/VLOOKUP(YEAR(I41),SMMLV!$A$2:$B$42,2,FALSE),3))</f>
        <v/>
      </c>
      <c r="O41" s="95"/>
      <c r="P41" s="97">
        <f t="shared" si="2"/>
        <v>0</v>
      </c>
      <c r="Q41" s="16"/>
      <c r="R41" s="38"/>
      <c r="S41" s="38"/>
      <c r="T41" s="38"/>
      <c r="U41" s="38"/>
      <c r="V41" s="38"/>
      <c r="W41" s="39"/>
      <c r="X41" s="39"/>
      <c r="Y41" s="39"/>
      <c r="Z41" s="39"/>
      <c r="AA41" s="39"/>
      <c r="AB41" s="39"/>
      <c r="AC41" s="39"/>
      <c r="AD41" s="100">
        <f t="shared" si="4"/>
        <v>0</v>
      </c>
      <c r="AE41" s="100">
        <f t="shared" si="5"/>
        <v>0</v>
      </c>
      <c r="AF41" s="100">
        <f t="shared" si="6"/>
        <v>0</v>
      </c>
      <c r="AG41" s="100">
        <f t="shared" si="7"/>
        <v>0</v>
      </c>
      <c r="AH41" s="100">
        <f t="shared" si="8"/>
        <v>0</v>
      </c>
      <c r="AI41" s="100">
        <f t="shared" si="9"/>
        <v>0</v>
      </c>
    </row>
    <row r="42" spans="1:35">
      <c r="A42" s="33"/>
      <c r="B42" s="55" t="str">
        <f>IF($A42="","",VLOOKUP($A42,Cierre!$A:$E,2,FALSE))</f>
        <v/>
      </c>
      <c r="C42" s="34"/>
      <c r="D42" s="34"/>
      <c r="E42" s="35"/>
      <c r="F42" s="35"/>
      <c r="G42" s="70"/>
      <c r="H42" s="36"/>
      <c r="I42" s="36"/>
      <c r="J42" s="68">
        <f t="shared" si="3"/>
        <v>0</v>
      </c>
      <c r="K42" s="68">
        <f t="shared" si="0"/>
        <v>0</v>
      </c>
      <c r="L42" s="37"/>
      <c r="M42" s="15">
        <f t="shared" si="1"/>
        <v>0</v>
      </c>
      <c r="N42" s="66" t="str">
        <f>IF(I42="","",ROUND(M42/VLOOKUP(YEAR(I42),SMMLV!$A$2:$B$42,2,FALSE),3))</f>
        <v/>
      </c>
      <c r="O42" s="95"/>
      <c r="P42" s="97">
        <f t="shared" si="2"/>
        <v>0</v>
      </c>
      <c r="Q42" s="16"/>
      <c r="R42" s="38"/>
      <c r="S42" s="38"/>
      <c r="T42" s="38"/>
      <c r="U42" s="38"/>
      <c r="V42" s="38"/>
      <c r="W42" s="39"/>
      <c r="X42" s="39"/>
      <c r="Y42" s="39"/>
      <c r="Z42" s="39"/>
      <c r="AA42" s="39"/>
      <c r="AB42" s="39"/>
      <c r="AC42" s="39"/>
      <c r="AD42" s="100">
        <f t="shared" si="4"/>
        <v>0</v>
      </c>
      <c r="AE42" s="100">
        <f t="shared" si="5"/>
        <v>0</v>
      </c>
      <c r="AF42" s="100">
        <f t="shared" si="6"/>
        <v>0</v>
      </c>
      <c r="AG42" s="100">
        <f t="shared" si="7"/>
        <v>0</v>
      </c>
      <c r="AH42" s="100">
        <f t="shared" si="8"/>
        <v>0</v>
      </c>
      <c r="AI42" s="100">
        <f t="shared" si="9"/>
        <v>0</v>
      </c>
    </row>
    <row r="43" spans="1:35">
      <c r="A43" s="33"/>
      <c r="B43" s="55" t="str">
        <f>IF($A43="","",VLOOKUP($A43,Cierre!$A:$E,2,FALSE))</f>
        <v/>
      </c>
      <c r="C43" s="34"/>
      <c r="D43" s="34"/>
      <c r="E43" s="35"/>
      <c r="F43" s="35"/>
      <c r="G43" s="70"/>
      <c r="H43" s="36"/>
      <c r="I43" s="36"/>
      <c r="J43" s="68">
        <f t="shared" si="3"/>
        <v>0</v>
      </c>
      <c r="K43" s="68">
        <f t="shared" si="0"/>
        <v>0</v>
      </c>
      <c r="L43" s="37"/>
      <c r="M43" s="15">
        <f t="shared" si="1"/>
        <v>0</v>
      </c>
      <c r="N43" s="66" t="str">
        <f>IF(I43="","",ROUND(M43/VLOOKUP(YEAR(I43),SMMLV!$A$2:$B$42,2,FALSE),3))</f>
        <v/>
      </c>
      <c r="O43" s="95"/>
      <c r="P43" s="97">
        <f t="shared" si="2"/>
        <v>0</v>
      </c>
      <c r="Q43" s="16"/>
      <c r="R43" s="38"/>
      <c r="S43" s="38"/>
      <c r="T43" s="38"/>
      <c r="U43" s="38"/>
      <c r="V43" s="38"/>
      <c r="W43" s="39"/>
      <c r="X43" s="39"/>
      <c r="Y43" s="39"/>
      <c r="Z43" s="39"/>
      <c r="AA43" s="39"/>
      <c r="AB43" s="39"/>
      <c r="AC43" s="39"/>
      <c r="AD43" s="100">
        <f t="shared" si="4"/>
        <v>0</v>
      </c>
      <c r="AE43" s="100">
        <f t="shared" si="5"/>
        <v>0</v>
      </c>
      <c r="AF43" s="100">
        <f t="shared" si="6"/>
        <v>0</v>
      </c>
      <c r="AG43" s="100">
        <f t="shared" si="7"/>
        <v>0</v>
      </c>
      <c r="AH43" s="100">
        <f t="shared" si="8"/>
        <v>0</v>
      </c>
      <c r="AI43" s="100">
        <f t="shared" si="9"/>
        <v>0</v>
      </c>
    </row>
    <row r="44" spans="1:35">
      <c r="A44" s="33"/>
      <c r="B44" s="55" t="str">
        <f>IF($A44="","",VLOOKUP($A44,Cierre!$A:$E,2,FALSE))</f>
        <v/>
      </c>
      <c r="C44" s="34"/>
      <c r="D44" s="34"/>
      <c r="E44" s="35"/>
      <c r="F44" s="35"/>
      <c r="G44" s="70"/>
      <c r="H44" s="36"/>
      <c r="I44" s="36"/>
      <c r="J44" s="68">
        <f t="shared" si="3"/>
        <v>0</v>
      </c>
      <c r="K44" s="68">
        <f t="shared" si="0"/>
        <v>0</v>
      </c>
      <c r="L44" s="37"/>
      <c r="M44" s="15">
        <f t="shared" si="1"/>
        <v>0</v>
      </c>
      <c r="N44" s="66" t="str">
        <f>IF(I44="","",ROUND(M44/VLOOKUP(YEAR(I44),SMMLV!$A$2:$B$42,2,FALSE),3))</f>
        <v/>
      </c>
      <c r="O44" s="95"/>
      <c r="P44" s="97">
        <f t="shared" si="2"/>
        <v>0</v>
      </c>
      <c r="Q44" s="16"/>
      <c r="R44" s="38"/>
      <c r="S44" s="38"/>
      <c r="T44" s="38"/>
      <c r="U44" s="38"/>
      <c r="V44" s="38"/>
      <c r="W44" s="39"/>
      <c r="X44" s="39"/>
      <c r="Y44" s="39"/>
      <c r="Z44" s="39"/>
      <c r="AA44" s="39"/>
      <c r="AB44" s="39"/>
      <c r="AC44" s="39"/>
      <c r="AD44" s="100">
        <f t="shared" si="4"/>
        <v>0</v>
      </c>
      <c r="AE44" s="100">
        <f t="shared" si="5"/>
        <v>0</v>
      </c>
      <c r="AF44" s="100">
        <f t="shared" si="6"/>
        <v>0</v>
      </c>
      <c r="AG44" s="100">
        <f t="shared" si="7"/>
        <v>0</v>
      </c>
      <c r="AH44" s="100">
        <f t="shared" si="8"/>
        <v>0</v>
      </c>
      <c r="AI44" s="100">
        <f t="shared" si="9"/>
        <v>0</v>
      </c>
    </row>
    <row r="45" spans="1:35">
      <c r="A45" s="33"/>
      <c r="B45" s="55" t="str">
        <f>IF($A45="","",VLOOKUP($A45,Cierre!$A:$E,2,FALSE))</f>
        <v/>
      </c>
      <c r="C45" s="34"/>
      <c r="D45" s="34"/>
      <c r="E45" s="35"/>
      <c r="F45" s="35"/>
      <c r="G45" s="70"/>
      <c r="H45" s="36"/>
      <c r="I45" s="36"/>
      <c r="J45" s="68">
        <f t="shared" si="3"/>
        <v>0</v>
      </c>
      <c r="K45" s="68">
        <f t="shared" si="0"/>
        <v>0</v>
      </c>
      <c r="L45" s="37"/>
      <c r="M45" s="15">
        <f t="shared" si="1"/>
        <v>0</v>
      </c>
      <c r="N45" s="66" t="str">
        <f>IF(I45="","",ROUND(M45/VLOOKUP(YEAR(I45),SMMLV!$A$2:$B$42,2,FALSE),3))</f>
        <v/>
      </c>
      <c r="O45" s="95"/>
      <c r="P45" s="97">
        <f t="shared" si="2"/>
        <v>0</v>
      </c>
      <c r="Q45" s="16"/>
      <c r="R45" s="38"/>
      <c r="S45" s="38"/>
      <c r="T45" s="38"/>
      <c r="U45" s="38"/>
      <c r="V45" s="38"/>
      <c r="W45" s="39"/>
      <c r="X45" s="39"/>
      <c r="Y45" s="39"/>
      <c r="Z45" s="39"/>
      <c r="AA45" s="39"/>
      <c r="AB45" s="39"/>
      <c r="AC45" s="39"/>
      <c r="AD45" s="100">
        <f t="shared" si="4"/>
        <v>0</v>
      </c>
      <c r="AE45" s="100">
        <f t="shared" si="5"/>
        <v>0</v>
      </c>
      <c r="AF45" s="100">
        <f t="shared" si="6"/>
        <v>0</v>
      </c>
      <c r="AG45" s="100">
        <f t="shared" si="7"/>
        <v>0</v>
      </c>
      <c r="AH45" s="100">
        <f t="shared" si="8"/>
        <v>0</v>
      </c>
      <c r="AI45" s="100">
        <f t="shared" si="9"/>
        <v>0</v>
      </c>
    </row>
    <row r="46" spans="1:35">
      <c r="A46" s="33"/>
      <c r="B46" s="55" t="str">
        <f>IF($A46="","",VLOOKUP($A46,Cierre!$A:$E,2,FALSE))</f>
        <v/>
      </c>
      <c r="C46" s="34"/>
      <c r="D46" s="34"/>
      <c r="E46" s="35"/>
      <c r="F46" s="35"/>
      <c r="G46" s="70"/>
      <c r="H46" s="36"/>
      <c r="I46" s="36"/>
      <c r="J46" s="68">
        <f t="shared" si="3"/>
        <v>0</v>
      </c>
      <c r="K46" s="68">
        <f t="shared" si="0"/>
        <v>0</v>
      </c>
      <c r="L46" s="37"/>
      <c r="M46" s="15">
        <f t="shared" si="1"/>
        <v>0</v>
      </c>
      <c r="N46" s="66" t="str">
        <f>IF(I46="","",ROUND(M46/VLOOKUP(YEAR(I46),SMMLV!$A$2:$B$42,2,FALSE),3))</f>
        <v/>
      </c>
      <c r="O46" s="95"/>
      <c r="P46" s="97">
        <f t="shared" si="2"/>
        <v>0</v>
      </c>
      <c r="Q46" s="16"/>
      <c r="R46" s="38"/>
      <c r="S46" s="38"/>
      <c r="T46" s="38"/>
      <c r="U46" s="38"/>
      <c r="V46" s="38"/>
      <c r="W46" s="39"/>
      <c r="X46" s="39"/>
      <c r="Y46" s="39"/>
      <c r="Z46" s="39"/>
      <c r="AA46" s="39"/>
      <c r="AB46" s="39"/>
      <c r="AC46" s="39"/>
      <c r="AD46" s="100">
        <f t="shared" si="4"/>
        <v>0</v>
      </c>
      <c r="AE46" s="100">
        <f t="shared" si="5"/>
        <v>0</v>
      </c>
      <c r="AF46" s="100">
        <f t="shared" si="6"/>
        <v>0</v>
      </c>
      <c r="AG46" s="100">
        <f t="shared" si="7"/>
        <v>0</v>
      </c>
      <c r="AH46" s="100">
        <f t="shared" si="8"/>
        <v>0</v>
      </c>
      <c r="AI46" s="100">
        <f t="shared" si="9"/>
        <v>0</v>
      </c>
    </row>
    <row r="47" spans="1:35">
      <c r="A47" s="33"/>
      <c r="B47" s="55" t="str">
        <f>IF($A47="","",VLOOKUP($A47,Cierre!$A:$E,2,FALSE))</f>
        <v/>
      </c>
      <c r="C47" s="34"/>
      <c r="D47" s="34"/>
      <c r="E47" s="35"/>
      <c r="F47" s="35"/>
      <c r="G47" s="70"/>
      <c r="H47" s="36"/>
      <c r="I47" s="36"/>
      <c r="J47" s="68">
        <f t="shared" si="3"/>
        <v>0</v>
      </c>
      <c r="K47" s="68">
        <f t="shared" si="0"/>
        <v>0</v>
      </c>
      <c r="L47" s="37"/>
      <c r="M47" s="15">
        <f t="shared" si="1"/>
        <v>0</v>
      </c>
      <c r="N47" s="66" t="str">
        <f>IF(I47="","",ROUND(M47/VLOOKUP(YEAR(I47),SMMLV!$A$2:$B$42,2,FALSE),3))</f>
        <v/>
      </c>
      <c r="O47" s="95"/>
      <c r="P47" s="97">
        <f t="shared" si="2"/>
        <v>0</v>
      </c>
      <c r="Q47" s="16"/>
      <c r="R47" s="38"/>
      <c r="S47" s="38"/>
      <c r="T47" s="38"/>
      <c r="U47" s="38"/>
      <c r="V47" s="38"/>
      <c r="W47" s="39"/>
      <c r="X47" s="39"/>
      <c r="Y47" s="39"/>
      <c r="Z47" s="39"/>
      <c r="AA47" s="39"/>
      <c r="AB47" s="39"/>
      <c r="AC47" s="39"/>
      <c r="AD47" s="100">
        <f t="shared" si="4"/>
        <v>0</v>
      </c>
      <c r="AE47" s="100">
        <f t="shared" si="5"/>
        <v>0</v>
      </c>
      <c r="AF47" s="100">
        <f t="shared" si="6"/>
        <v>0</v>
      </c>
      <c r="AG47" s="100">
        <f t="shared" si="7"/>
        <v>0</v>
      </c>
      <c r="AH47" s="100">
        <f t="shared" si="8"/>
        <v>0</v>
      </c>
      <c r="AI47" s="100">
        <f t="shared" si="9"/>
        <v>0</v>
      </c>
    </row>
    <row r="48" spans="1:35">
      <c r="A48" s="33"/>
      <c r="B48" s="55" t="str">
        <f>IF($A48="","",VLOOKUP($A48,Cierre!$A:$E,2,FALSE))</f>
        <v/>
      </c>
      <c r="C48" s="34"/>
      <c r="D48" s="34"/>
      <c r="E48" s="35"/>
      <c r="F48" s="35"/>
      <c r="G48" s="70"/>
      <c r="H48" s="36"/>
      <c r="I48" s="36"/>
      <c r="J48" s="68">
        <f t="shared" si="3"/>
        <v>0</v>
      </c>
      <c r="K48" s="68">
        <f t="shared" si="0"/>
        <v>0</v>
      </c>
      <c r="L48" s="37"/>
      <c r="M48" s="15">
        <f t="shared" si="1"/>
        <v>0</v>
      </c>
      <c r="N48" s="66" t="str">
        <f>IF(I48="","",ROUND(M48/VLOOKUP(YEAR(I48),SMMLV!$A$2:$B$42,2,FALSE),3))</f>
        <v/>
      </c>
      <c r="O48" s="95"/>
      <c r="P48" s="97">
        <f t="shared" si="2"/>
        <v>0</v>
      </c>
      <c r="Q48" s="16"/>
      <c r="R48" s="38"/>
      <c r="S48" s="38"/>
      <c r="T48" s="38"/>
      <c r="U48" s="38"/>
      <c r="V48" s="38"/>
      <c r="W48" s="39"/>
      <c r="X48" s="39"/>
      <c r="Y48" s="39"/>
      <c r="Z48" s="39"/>
      <c r="AA48" s="39"/>
      <c r="AB48" s="39"/>
      <c r="AC48" s="39"/>
      <c r="AD48" s="100">
        <f t="shared" si="4"/>
        <v>0</v>
      </c>
      <c r="AE48" s="100">
        <f t="shared" si="5"/>
        <v>0</v>
      </c>
      <c r="AF48" s="100">
        <f t="shared" si="6"/>
        <v>0</v>
      </c>
      <c r="AG48" s="100">
        <f t="shared" si="7"/>
        <v>0</v>
      </c>
      <c r="AH48" s="100">
        <f t="shared" si="8"/>
        <v>0</v>
      </c>
      <c r="AI48" s="100">
        <f t="shared" si="9"/>
        <v>0</v>
      </c>
    </row>
    <row r="49" spans="1:35">
      <c r="A49" s="33"/>
      <c r="B49" s="55" t="str">
        <f>IF($A49="","",VLOOKUP($A49,Cierre!$A:$E,2,FALSE))</f>
        <v/>
      </c>
      <c r="C49" s="34"/>
      <c r="D49" s="34"/>
      <c r="E49" s="35"/>
      <c r="F49" s="35"/>
      <c r="G49" s="70"/>
      <c r="H49" s="36"/>
      <c r="I49" s="36"/>
      <c r="J49" s="68">
        <f t="shared" si="3"/>
        <v>0</v>
      </c>
      <c r="K49" s="68">
        <f t="shared" si="0"/>
        <v>0</v>
      </c>
      <c r="L49" s="37"/>
      <c r="M49" s="15">
        <f t="shared" si="1"/>
        <v>0</v>
      </c>
      <c r="N49" s="66" t="str">
        <f>IF(I49="","",ROUND(M49/VLOOKUP(YEAR(I49),SMMLV!$A$2:$B$42,2,FALSE),3))</f>
        <v/>
      </c>
      <c r="O49" s="95"/>
      <c r="P49" s="97">
        <f t="shared" si="2"/>
        <v>0</v>
      </c>
      <c r="Q49" s="16"/>
      <c r="R49" s="38"/>
      <c r="S49" s="38"/>
      <c r="T49" s="38"/>
      <c r="U49" s="38"/>
      <c r="V49" s="38"/>
      <c r="W49" s="39"/>
      <c r="X49" s="39"/>
      <c r="Y49" s="39"/>
      <c r="Z49" s="39"/>
      <c r="AA49" s="39"/>
      <c r="AB49" s="39"/>
      <c r="AC49" s="39"/>
      <c r="AD49" s="100">
        <f t="shared" si="4"/>
        <v>0</v>
      </c>
      <c r="AE49" s="100">
        <f t="shared" si="5"/>
        <v>0</v>
      </c>
      <c r="AF49" s="100">
        <f t="shared" si="6"/>
        <v>0</v>
      </c>
      <c r="AG49" s="100">
        <f t="shared" si="7"/>
        <v>0</v>
      </c>
      <c r="AH49" s="100">
        <f t="shared" si="8"/>
        <v>0</v>
      </c>
      <c r="AI49" s="100">
        <f t="shared" si="9"/>
        <v>0</v>
      </c>
    </row>
    <row r="50" spans="1:35">
      <c r="A50" s="33"/>
      <c r="B50" s="55" t="str">
        <f>IF($A50="","",VLOOKUP($A50,Cierre!$A:$E,2,FALSE))</f>
        <v/>
      </c>
      <c r="C50" s="34"/>
      <c r="D50" s="34"/>
      <c r="E50" s="35"/>
      <c r="F50" s="35"/>
      <c r="G50" s="70"/>
      <c r="H50" s="36"/>
      <c r="I50" s="36"/>
      <c r="J50" s="68">
        <f t="shared" si="3"/>
        <v>0</v>
      </c>
      <c r="K50" s="68">
        <f t="shared" si="0"/>
        <v>0</v>
      </c>
      <c r="L50" s="37"/>
      <c r="M50" s="15">
        <f t="shared" si="1"/>
        <v>0</v>
      </c>
      <c r="N50" s="66" t="str">
        <f>IF(I50="","",ROUND(M50/VLOOKUP(YEAR(I50),SMMLV!$A$2:$B$42,2,FALSE),3))</f>
        <v/>
      </c>
      <c r="O50" s="95"/>
      <c r="P50" s="97">
        <f t="shared" si="2"/>
        <v>0</v>
      </c>
      <c r="Q50" s="16"/>
      <c r="R50" s="38"/>
      <c r="S50" s="38"/>
      <c r="T50" s="38"/>
      <c r="U50" s="38"/>
      <c r="V50" s="38"/>
      <c r="W50" s="39"/>
      <c r="X50" s="39"/>
      <c r="Y50" s="39"/>
      <c r="Z50" s="39"/>
      <c r="AA50" s="39"/>
      <c r="AB50" s="39"/>
      <c r="AC50" s="39"/>
      <c r="AD50" s="100">
        <f t="shared" si="4"/>
        <v>0</v>
      </c>
      <c r="AE50" s="100">
        <f t="shared" si="5"/>
        <v>0</v>
      </c>
      <c r="AF50" s="100">
        <f t="shared" si="6"/>
        <v>0</v>
      </c>
      <c r="AG50" s="100">
        <f t="shared" si="7"/>
        <v>0</v>
      </c>
      <c r="AH50" s="100">
        <f t="shared" si="8"/>
        <v>0</v>
      </c>
      <c r="AI50" s="100">
        <f t="shared" si="9"/>
        <v>0</v>
      </c>
    </row>
    <row r="51" spans="1:35">
      <c r="A51" s="33"/>
      <c r="B51" s="55" t="str">
        <f>IF($A51="","",VLOOKUP($A51,Cierre!$A:$E,2,FALSE))</f>
        <v/>
      </c>
      <c r="C51" s="34"/>
      <c r="D51" s="34"/>
      <c r="E51" s="35"/>
      <c r="F51" s="35"/>
      <c r="G51" s="70"/>
      <c r="H51" s="36"/>
      <c r="I51" s="36"/>
      <c r="J51" s="68">
        <f t="shared" si="3"/>
        <v>0</v>
      </c>
      <c r="K51" s="68">
        <f t="shared" si="0"/>
        <v>0</v>
      </c>
      <c r="L51" s="37"/>
      <c r="M51" s="15">
        <f t="shared" si="1"/>
        <v>0</v>
      </c>
      <c r="N51" s="66" t="str">
        <f>IF(I51="","",ROUND(M51/VLOOKUP(YEAR(I51),SMMLV!$A$2:$B$42,2,FALSE),3))</f>
        <v/>
      </c>
      <c r="O51" s="95"/>
      <c r="P51" s="97">
        <f t="shared" si="2"/>
        <v>0</v>
      </c>
      <c r="Q51" s="16"/>
      <c r="R51" s="38"/>
      <c r="S51" s="38"/>
      <c r="T51" s="38"/>
      <c r="U51" s="38"/>
      <c r="V51" s="38"/>
      <c r="W51" s="39"/>
      <c r="X51" s="39"/>
      <c r="Y51" s="39"/>
      <c r="Z51" s="39"/>
      <c r="AA51" s="39"/>
      <c r="AB51" s="39"/>
      <c r="AC51" s="39"/>
      <c r="AD51" s="100">
        <f t="shared" si="4"/>
        <v>0</v>
      </c>
      <c r="AE51" s="100">
        <f t="shared" si="5"/>
        <v>0</v>
      </c>
      <c r="AF51" s="100">
        <f t="shared" si="6"/>
        <v>0</v>
      </c>
      <c r="AG51" s="100">
        <f t="shared" si="7"/>
        <v>0</v>
      </c>
      <c r="AH51" s="100">
        <f t="shared" si="8"/>
        <v>0</v>
      </c>
      <c r="AI51" s="100">
        <f t="shared" si="9"/>
        <v>0</v>
      </c>
    </row>
    <row r="52" spans="1:35">
      <c r="A52" s="33"/>
      <c r="B52" s="55" t="str">
        <f>IF($A52="","",VLOOKUP($A52,Cierre!$A:$E,2,FALSE))</f>
        <v/>
      </c>
      <c r="C52" s="34"/>
      <c r="D52" s="34"/>
      <c r="E52" s="35"/>
      <c r="F52" s="35"/>
      <c r="G52" s="70"/>
      <c r="H52" s="36"/>
      <c r="I52" s="36"/>
      <c r="J52" s="68">
        <f t="shared" si="3"/>
        <v>0</v>
      </c>
      <c r="K52" s="68">
        <f t="shared" si="0"/>
        <v>0</v>
      </c>
      <c r="L52" s="37"/>
      <c r="M52" s="15">
        <f t="shared" si="1"/>
        <v>0</v>
      </c>
      <c r="N52" s="66" t="str">
        <f>IF(I52="","",ROUND(M52/VLOOKUP(YEAR(I52),SMMLV!$A$2:$B$42,2,FALSE),3))</f>
        <v/>
      </c>
      <c r="O52" s="95"/>
      <c r="P52" s="97">
        <f t="shared" si="2"/>
        <v>0</v>
      </c>
      <c r="Q52" s="16"/>
      <c r="R52" s="38"/>
      <c r="S52" s="38"/>
      <c r="T52" s="38"/>
      <c r="U52" s="38"/>
      <c r="V52" s="38"/>
      <c r="W52" s="39"/>
      <c r="X52" s="39"/>
      <c r="Y52" s="39"/>
      <c r="Z52" s="39"/>
      <c r="AA52" s="39"/>
      <c r="AB52" s="39"/>
      <c r="AC52" s="39"/>
      <c r="AD52" s="100">
        <f t="shared" si="4"/>
        <v>0</v>
      </c>
      <c r="AE52" s="100">
        <f t="shared" si="5"/>
        <v>0</v>
      </c>
      <c r="AF52" s="100">
        <f t="shared" si="6"/>
        <v>0</v>
      </c>
      <c r="AG52" s="100">
        <f t="shared" si="7"/>
        <v>0</v>
      </c>
      <c r="AH52" s="100">
        <f t="shared" si="8"/>
        <v>0</v>
      </c>
      <c r="AI52" s="100">
        <f t="shared" si="9"/>
        <v>0</v>
      </c>
    </row>
    <row r="53" spans="1:35">
      <c r="A53" s="33"/>
      <c r="B53" s="55" t="str">
        <f>IF($A53="","",VLOOKUP($A53,Cierre!$A:$E,2,FALSE))</f>
        <v/>
      </c>
      <c r="C53" s="34"/>
      <c r="D53" s="34"/>
      <c r="E53" s="35"/>
      <c r="F53" s="35"/>
      <c r="G53" s="70"/>
      <c r="H53" s="36"/>
      <c r="I53" s="36"/>
      <c r="J53" s="68">
        <f t="shared" si="3"/>
        <v>0</v>
      </c>
      <c r="K53" s="68">
        <f t="shared" si="0"/>
        <v>0</v>
      </c>
      <c r="L53" s="37"/>
      <c r="M53" s="15">
        <f t="shared" si="1"/>
        <v>0</v>
      </c>
      <c r="N53" s="66" t="str">
        <f>IF(I53="","",ROUND(M53/VLOOKUP(YEAR(I53),SMMLV!$A$2:$B$42,2,FALSE),3))</f>
        <v/>
      </c>
      <c r="O53" s="95"/>
      <c r="P53" s="97">
        <f t="shared" si="2"/>
        <v>0</v>
      </c>
      <c r="Q53" s="16"/>
      <c r="R53" s="38"/>
      <c r="S53" s="38"/>
      <c r="T53" s="38"/>
      <c r="U53" s="38"/>
      <c r="V53" s="38"/>
      <c r="W53" s="39"/>
      <c r="X53" s="39"/>
      <c r="Y53" s="39"/>
      <c r="Z53" s="39"/>
      <c r="AA53" s="39"/>
      <c r="AB53" s="39"/>
      <c r="AC53" s="39"/>
      <c r="AD53" s="100">
        <f t="shared" si="4"/>
        <v>0</v>
      </c>
      <c r="AE53" s="100">
        <f t="shared" si="5"/>
        <v>0</v>
      </c>
      <c r="AF53" s="100">
        <f t="shared" si="6"/>
        <v>0</v>
      </c>
      <c r="AG53" s="100">
        <f t="shared" si="7"/>
        <v>0</v>
      </c>
      <c r="AH53" s="100">
        <f t="shared" si="8"/>
        <v>0</v>
      </c>
      <c r="AI53" s="100">
        <f t="shared" si="9"/>
        <v>0</v>
      </c>
    </row>
    <row r="54" spans="1:35">
      <c r="A54" s="33"/>
      <c r="B54" s="55" t="str">
        <f>IF($A54="","",VLOOKUP($A54,Cierre!$A:$E,2,FALSE))</f>
        <v/>
      </c>
      <c r="C54" s="34"/>
      <c r="D54" s="34"/>
      <c r="E54" s="35"/>
      <c r="F54" s="35"/>
      <c r="G54" s="70"/>
      <c r="H54" s="36"/>
      <c r="I54" s="36"/>
      <c r="J54" s="68">
        <f t="shared" si="3"/>
        <v>0</v>
      </c>
      <c r="K54" s="68">
        <f t="shared" si="0"/>
        <v>0</v>
      </c>
      <c r="L54" s="37"/>
      <c r="M54" s="15">
        <f t="shared" si="1"/>
        <v>0</v>
      </c>
      <c r="N54" s="66" t="str">
        <f>IF(I54="","",ROUND(M54/VLOOKUP(YEAR(I54),SMMLV!$A$2:$B$42,2,FALSE),3))</f>
        <v/>
      </c>
      <c r="O54" s="95"/>
      <c r="P54" s="97">
        <f t="shared" si="2"/>
        <v>0</v>
      </c>
      <c r="Q54" s="16"/>
      <c r="R54" s="38"/>
      <c r="S54" s="38"/>
      <c r="T54" s="38"/>
      <c r="U54" s="38"/>
      <c r="V54" s="38"/>
      <c r="W54" s="39"/>
      <c r="X54" s="39"/>
      <c r="Y54" s="39"/>
      <c r="Z54" s="39"/>
      <c r="AA54" s="39"/>
      <c r="AB54" s="39"/>
      <c r="AC54" s="39"/>
      <c r="AD54" s="100">
        <f t="shared" si="4"/>
        <v>0</v>
      </c>
      <c r="AE54" s="100">
        <f t="shared" si="5"/>
        <v>0</v>
      </c>
      <c r="AF54" s="100">
        <f t="shared" si="6"/>
        <v>0</v>
      </c>
      <c r="AG54" s="100">
        <f t="shared" si="7"/>
        <v>0</v>
      </c>
      <c r="AH54" s="100">
        <f t="shared" si="8"/>
        <v>0</v>
      </c>
      <c r="AI54" s="100">
        <f t="shared" si="9"/>
        <v>0</v>
      </c>
    </row>
    <row r="55" spans="1:35">
      <c r="A55" s="33"/>
      <c r="B55" s="55" t="str">
        <f>IF($A55="","",VLOOKUP($A55,Cierre!$A:$E,2,FALSE))</f>
        <v/>
      </c>
      <c r="C55" s="84"/>
      <c r="D55" s="34"/>
      <c r="E55" s="35"/>
      <c r="F55" s="35"/>
      <c r="G55" s="70"/>
      <c r="H55" s="36"/>
      <c r="I55" s="36"/>
      <c r="J55" s="68">
        <f t="shared" si="3"/>
        <v>0</v>
      </c>
      <c r="K55" s="68">
        <f t="shared" si="0"/>
        <v>0</v>
      </c>
      <c r="L55" s="37"/>
      <c r="M55" s="15">
        <f t="shared" si="1"/>
        <v>0</v>
      </c>
      <c r="N55" s="66" t="str">
        <f>IF(I55="","",ROUND(M55/VLOOKUP(YEAR(I55),SMMLV!$A$2:$B$42,2,FALSE),3))</f>
        <v/>
      </c>
      <c r="O55" s="95"/>
      <c r="P55" s="97">
        <f t="shared" si="2"/>
        <v>0</v>
      </c>
      <c r="Q55" s="16"/>
      <c r="R55" s="38"/>
      <c r="S55" s="38"/>
      <c r="T55" s="38"/>
      <c r="U55" s="38"/>
      <c r="V55" s="38"/>
      <c r="W55" s="39"/>
      <c r="X55" s="39"/>
      <c r="Y55" s="39"/>
      <c r="Z55" s="39"/>
      <c r="AA55" s="39"/>
      <c r="AB55" s="39"/>
      <c r="AC55" s="39"/>
      <c r="AD55" s="100">
        <f t="shared" si="4"/>
        <v>0</v>
      </c>
      <c r="AE55" s="100">
        <f t="shared" si="5"/>
        <v>0</v>
      </c>
      <c r="AF55" s="100">
        <f t="shared" si="6"/>
        <v>0</v>
      </c>
      <c r="AG55" s="100">
        <f t="shared" si="7"/>
        <v>0</v>
      </c>
      <c r="AH55" s="100">
        <f t="shared" si="8"/>
        <v>0</v>
      </c>
      <c r="AI55" s="100">
        <f t="shared" si="9"/>
        <v>0</v>
      </c>
    </row>
    <row r="56" spans="1:35">
      <c r="A56" s="33"/>
      <c r="B56" s="55" t="str">
        <f>IF($A56="","",VLOOKUP($A56,Cierre!$A:$E,2,FALSE))</f>
        <v/>
      </c>
      <c r="C56" s="84"/>
      <c r="D56" s="34"/>
      <c r="E56" s="35"/>
      <c r="F56" s="35"/>
      <c r="G56" s="70"/>
      <c r="H56" s="36"/>
      <c r="I56" s="36"/>
      <c r="J56" s="68">
        <f t="shared" si="3"/>
        <v>0</v>
      </c>
      <c r="K56" s="68">
        <f t="shared" si="0"/>
        <v>0</v>
      </c>
      <c r="L56" s="37"/>
      <c r="M56" s="15">
        <f t="shared" si="1"/>
        <v>0</v>
      </c>
      <c r="N56" s="66" t="str">
        <f>IF(I56="","",ROUND(M56/VLOOKUP(YEAR(I56),SMMLV!$A$2:$B$42,2,FALSE),3))</f>
        <v/>
      </c>
      <c r="O56" s="95"/>
      <c r="P56" s="97">
        <f t="shared" si="2"/>
        <v>0</v>
      </c>
      <c r="Q56" s="16"/>
      <c r="R56" s="38"/>
      <c r="S56" s="38"/>
      <c r="T56" s="38"/>
      <c r="U56" s="38"/>
      <c r="V56" s="38"/>
      <c r="W56" s="39"/>
      <c r="X56" s="39"/>
      <c r="Y56" s="39"/>
      <c r="Z56" s="39"/>
      <c r="AA56" s="39"/>
      <c r="AB56" s="39"/>
      <c r="AC56" s="39"/>
      <c r="AD56" s="100">
        <f t="shared" si="4"/>
        <v>0</v>
      </c>
      <c r="AE56" s="100">
        <f t="shared" si="5"/>
        <v>0</v>
      </c>
      <c r="AF56" s="100">
        <f t="shared" si="6"/>
        <v>0</v>
      </c>
      <c r="AG56" s="100">
        <f t="shared" si="7"/>
        <v>0</v>
      </c>
      <c r="AH56" s="100">
        <f t="shared" si="8"/>
        <v>0</v>
      </c>
      <c r="AI56" s="100">
        <f t="shared" si="9"/>
        <v>0</v>
      </c>
    </row>
    <row r="57" spans="1:35">
      <c r="A57" s="33"/>
      <c r="B57" s="55" t="str">
        <f>IF($A57="","",VLOOKUP($A57,Cierre!$A:$E,2,FALSE))</f>
        <v/>
      </c>
      <c r="C57" s="84"/>
      <c r="D57" s="34"/>
      <c r="E57" s="35"/>
      <c r="F57" s="35"/>
      <c r="G57" s="70"/>
      <c r="H57" s="36"/>
      <c r="I57" s="36"/>
      <c r="J57" s="68">
        <f t="shared" si="3"/>
        <v>0</v>
      </c>
      <c r="K57" s="68">
        <f t="shared" si="0"/>
        <v>0</v>
      </c>
      <c r="L57" s="37"/>
      <c r="M57" s="15">
        <f t="shared" si="1"/>
        <v>0</v>
      </c>
      <c r="N57" s="66" t="str">
        <f>IF(I57="","",ROUND(M57/VLOOKUP(YEAR(I57),SMMLV!$A$2:$B$42,2,FALSE),3))</f>
        <v/>
      </c>
      <c r="O57" s="95"/>
      <c r="P57" s="97">
        <f t="shared" si="2"/>
        <v>0</v>
      </c>
      <c r="Q57" s="16"/>
      <c r="R57" s="38"/>
      <c r="S57" s="38"/>
      <c r="T57" s="38"/>
      <c r="U57" s="38"/>
      <c r="V57" s="38"/>
      <c r="W57" s="39"/>
      <c r="X57" s="39"/>
      <c r="Y57" s="39"/>
      <c r="Z57" s="39"/>
      <c r="AA57" s="39"/>
      <c r="AB57" s="39"/>
      <c r="AC57" s="39"/>
      <c r="AD57" s="100">
        <f t="shared" si="4"/>
        <v>0</v>
      </c>
      <c r="AE57" s="100">
        <f t="shared" si="5"/>
        <v>0</v>
      </c>
      <c r="AF57" s="100">
        <f t="shared" si="6"/>
        <v>0</v>
      </c>
      <c r="AG57" s="100">
        <f t="shared" si="7"/>
        <v>0</v>
      </c>
      <c r="AH57" s="100">
        <f t="shared" si="8"/>
        <v>0</v>
      </c>
      <c r="AI57" s="100">
        <f t="shared" si="9"/>
        <v>0</v>
      </c>
    </row>
    <row r="58" spans="1:35">
      <c r="A58" s="33"/>
      <c r="B58" s="55" t="str">
        <f>IF($A58="","",VLOOKUP($A58,Cierre!$A:$E,2,FALSE))</f>
        <v/>
      </c>
      <c r="C58" s="84"/>
      <c r="D58" s="34"/>
      <c r="E58" s="35"/>
      <c r="F58" s="35"/>
      <c r="G58" s="70"/>
      <c r="H58" s="36"/>
      <c r="I58" s="36"/>
      <c r="J58" s="68">
        <f t="shared" si="3"/>
        <v>0</v>
      </c>
      <c r="K58" s="68">
        <f t="shared" si="0"/>
        <v>0</v>
      </c>
      <c r="L58" s="37"/>
      <c r="M58" s="15">
        <f t="shared" si="1"/>
        <v>0</v>
      </c>
      <c r="N58" s="66" t="str">
        <f>IF(I58="","",ROUND(M58/VLOOKUP(YEAR(I58),SMMLV!$A$2:$B$42,2,FALSE),3))</f>
        <v/>
      </c>
      <c r="O58" s="95"/>
      <c r="P58" s="97">
        <f t="shared" si="2"/>
        <v>0</v>
      </c>
      <c r="Q58" s="16"/>
      <c r="R58" s="38"/>
      <c r="S58" s="38"/>
      <c r="T58" s="38"/>
      <c r="U58" s="38"/>
      <c r="V58" s="38"/>
      <c r="W58" s="39"/>
      <c r="X58" s="39"/>
      <c r="Y58" s="39"/>
      <c r="Z58" s="39"/>
      <c r="AA58" s="39"/>
      <c r="AB58" s="39"/>
      <c r="AC58" s="39"/>
      <c r="AD58" s="100">
        <f t="shared" si="4"/>
        <v>0</v>
      </c>
      <c r="AE58" s="100">
        <f t="shared" si="5"/>
        <v>0</v>
      </c>
      <c r="AF58" s="100">
        <f t="shared" si="6"/>
        <v>0</v>
      </c>
      <c r="AG58" s="100">
        <f t="shared" si="7"/>
        <v>0</v>
      </c>
      <c r="AH58" s="100">
        <f t="shared" si="8"/>
        <v>0</v>
      </c>
      <c r="AI58" s="100">
        <f t="shared" si="9"/>
        <v>0</v>
      </c>
    </row>
    <row r="59" spans="1:35">
      <c r="A59" s="33"/>
      <c r="B59" s="55" t="str">
        <f>IF($A59="","",VLOOKUP($A59,Cierre!$A:$E,2,FALSE))</f>
        <v/>
      </c>
      <c r="C59" s="84"/>
      <c r="D59" s="34"/>
      <c r="E59" s="35"/>
      <c r="F59" s="35"/>
      <c r="G59" s="70"/>
      <c r="H59" s="36"/>
      <c r="I59" s="36"/>
      <c r="J59" s="68">
        <f t="shared" si="3"/>
        <v>0</v>
      </c>
      <c r="K59" s="68">
        <f t="shared" si="0"/>
        <v>0</v>
      </c>
      <c r="L59" s="37"/>
      <c r="M59" s="15">
        <f t="shared" si="1"/>
        <v>0</v>
      </c>
      <c r="N59" s="66" t="str">
        <f>IF(I59="","",ROUND(M59/VLOOKUP(YEAR(I59),SMMLV!$A$2:$B$42,2,FALSE),3))</f>
        <v/>
      </c>
      <c r="O59" s="95"/>
      <c r="P59" s="97">
        <f t="shared" si="2"/>
        <v>0</v>
      </c>
      <c r="Q59" s="16"/>
      <c r="R59" s="38"/>
      <c r="S59" s="38"/>
      <c r="T59" s="38"/>
      <c r="U59" s="38"/>
      <c r="V59" s="38"/>
      <c r="W59" s="39"/>
      <c r="X59" s="39"/>
      <c r="Y59" s="39"/>
      <c r="Z59" s="39"/>
      <c r="AA59" s="39"/>
      <c r="AB59" s="39"/>
      <c r="AC59" s="39"/>
      <c r="AD59" s="100">
        <f t="shared" si="4"/>
        <v>0</v>
      </c>
      <c r="AE59" s="100">
        <f t="shared" si="5"/>
        <v>0</v>
      </c>
      <c r="AF59" s="100">
        <f t="shared" si="6"/>
        <v>0</v>
      </c>
      <c r="AG59" s="100">
        <f t="shared" si="7"/>
        <v>0</v>
      </c>
      <c r="AH59" s="100">
        <f t="shared" si="8"/>
        <v>0</v>
      </c>
      <c r="AI59" s="100">
        <f t="shared" si="9"/>
        <v>0</v>
      </c>
    </row>
    <row r="60" spans="1:35">
      <c r="A60" s="33"/>
      <c r="B60" s="55" t="str">
        <f>IF($A60="","",VLOOKUP($A60,Cierre!$A:$E,2,FALSE))</f>
        <v/>
      </c>
      <c r="C60" s="84"/>
      <c r="D60" s="34"/>
      <c r="E60" s="35"/>
      <c r="F60" s="35"/>
      <c r="G60" s="70"/>
      <c r="H60" s="36"/>
      <c r="I60" s="36"/>
      <c r="J60" s="68">
        <f t="shared" si="3"/>
        <v>0</v>
      </c>
      <c r="K60" s="68">
        <f t="shared" si="0"/>
        <v>0</v>
      </c>
      <c r="L60" s="37"/>
      <c r="M60" s="15">
        <f t="shared" si="1"/>
        <v>0</v>
      </c>
      <c r="N60" s="66" t="str">
        <f>IF(I60="","",ROUND(M60/VLOOKUP(YEAR(I60),SMMLV!$A$2:$B$42,2,FALSE),3))</f>
        <v/>
      </c>
      <c r="O60" s="95"/>
      <c r="P60" s="97">
        <f t="shared" si="2"/>
        <v>0</v>
      </c>
      <c r="Q60" s="16"/>
      <c r="R60" s="38"/>
      <c r="S60" s="38"/>
      <c r="T60" s="38"/>
      <c r="U60" s="38"/>
      <c r="V60" s="38"/>
      <c r="W60" s="39"/>
      <c r="X60" s="39"/>
      <c r="Y60" s="39"/>
      <c r="Z60" s="39"/>
      <c r="AA60" s="39"/>
      <c r="AB60" s="39"/>
      <c r="AC60" s="39"/>
      <c r="AD60" s="100">
        <f t="shared" si="4"/>
        <v>0</v>
      </c>
      <c r="AE60" s="100">
        <f t="shared" si="5"/>
        <v>0</v>
      </c>
      <c r="AF60" s="100">
        <f t="shared" si="6"/>
        <v>0</v>
      </c>
      <c r="AG60" s="100">
        <f t="shared" si="7"/>
        <v>0</v>
      </c>
      <c r="AH60" s="100">
        <f t="shared" si="8"/>
        <v>0</v>
      </c>
      <c r="AI60" s="100">
        <f t="shared" si="9"/>
        <v>0</v>
      </c>
    </row>
    <row r="61" spans="1:35">
      <c r="A61" s="33"/>
      <c r="B61" s="55" t="str">
        <f>IF($A61="","",VLOOKUP($A61,Cierre!$A:$E,2,FALSE))</f>
        <v/>
      </c>
      <c r="C61" s="84"/>
      <c r="D61" s="34"/>
      <c r="E61" s="35"/>
      <c r="F61" s="35"/>
      <c r="G61" s="70"/>
      <c r="H61" s="36"/>
      <c r="I61" s="36"/>
      <c r="J61" s="68">
        <f t="shared" si="3"/>
        <v>0</v>
      </c>
      <c r="K61" s="68">
        <f t="shared" si="0"/>
        <v>0</v>
      </c>
      <c r="L61" s="37"/>
      <c r="M61" s="15">
        <f t="shared" si="1"/>
        <v>0</v>
      </c>
      <c r="N61" s="66" t="str">
        <f>IF(I61="","",ROUND(M61/VLOOKUP(YEAR(I61),SMMLV!$A$2:$B$42,2,FALSE),3))</f>
        <v/>
      </c>
      <c r="O61" s="95"/>
      <c r="P61" s="97">
        <f t="shared" si="2"/>
        <v>0</v>
      </c>
      <c r="Q61" s="16"/>
      <c r="R61" s="38"/>
      <c r="S61" s="38"/>
      <c r="T61" s="38"/>
      <c r="U61" s="38"/>
      <c r="V61" s="38"/>
      <c r="W61" s="39"/>
      <c r="X61" s="39"/>
      <c r="Y61" s="39"/>
      <c r="Z61" s="39"/>
      <c r="AA61" s="39"/>
      <c r="AB61" s="39"/>
      <c r="AC61" s="39"/>
      <c r="AD61" s="100">
        <f t="shared" si="4"/>
        <v>0</v>
      </c>
      <c r="AE61" s="100">
        <f t="shared" si="5"/>
        <v>0</v>
      </c>
      <c r="AF61" s="100">
        <f t="shared" si="6"/>
        <v>0</v>
      </c>
      <c r="AG61" s="100">
        <f t="shared" si="7"/>
        <v>0</v>
      </c>
      <c r="AH61" s="100">
        <f t="shared" si="8"/>
        <v>0</v>
      </c>
      <c r="AI61" s="100">
        <f t="shared" si="9"/>
        <v>0</v>
      </c>
    </row>
    <row r="62" spans="1:35">
      <c r="A62" s="33"/>
      <c r="B62" s="55" t="str">
        <f>IF($A62="","",VLOOKUP($A62,Cierre!$A:$E,2,FALSE))</f>
        <v/>
      </c>
      <c r="C62" s="84"/>
      <c r="D62" s="34"/>
      <c r="E62" s="35"/>
      <c r="F62" s="35"/>
      <c r="G62" s="70"/>
      <c r="H62" s="36"/>
      <c r="I62" s="36"/>
      <c r="J62" s="68">
        <f t="shared" si="3"/>
        <v>0</v>
      </c>
      <c r="K62" s="68">
        <f t="shared" si="0"/>
        <v>0</v>
      </c>
      <c r="L62" s="37"/>
      <c r="M62" s="15">
        <f t="shared" si="1"/>
        <v>0</v>
      </c>
      <c r="N62" s="66" t="str">
        <f>IF(I62="","",ROUND(M62/VLOOKUP(YEAR(I62),SMMLV!$A$2:$B$42,2,FALSE),3))</f>
        <v/>
      </c>
      <c r="O62" s="95"/>
      <c r="P62" s="97">
        <f t="shared" si="2"/>
        <v>0</v>
      </c>
      <c r="Q62" s="16"/>
      <c r="R62" s="38"/>
      <c r="S62" s="38"/>
      <c r="T62" s="38"/>
      <c r="U62" s="38"/>
      <c r="V62" s="38"/>
      <c r="W62" s="39"/>
      <c r="X62" s="39"/>
      <c r="Y62" s="39"/>
      <c r="Z62" s="39"/>
      <c r="AA62" s="39"/>
      <c r="AB62" s="39"/>
      <c r="AC62" s="39"/>
      <c r="AD62" s="100">
        <f t="shared" si="4"/>
        <v>0</v>
      </c>
      <c r="AE62" s="100">
        <f t="shared" si="5"/>
        <v>0</v>
      </c>
      <c r="AF62" s="100">
        <f t="shared" si="6"/>
        <v>0</v>
      </c>
      <c r="AG62" s="100">
        <f t="shared" si="7"/>
        <v>0</v>
      </c>
      <c r="AH62" s="100">
        <f t="shared" si="8"/>
        <v>0</v>
      </c>
      <c r="AI62" s="100">
        <f t="shared" si="9"/>
        <v>0</v>
      </c>
    </row>
    <row r="63" spans="1:35">
      <c r="A63" s="33"/>
      <c r="B63" s="55" t="str">
        <f>IF($A63="","",VLOOKUP($A63,Cierre!$A:$E,2,FALSE))</f>
        <v/>
      </c>
      <c r="C63" s="84"/>
      <c r="D63" s="34"/>
      <c r="E63" s="35"/>
      <c r="F63" s="35"/>
      <c r="G63" s="70"/>
      <c r="H63" s="36"/>
      <c r="I63" s="36"/>
      <c r="J63" s="68">
        <f t="shared" si="3"/>
        <v>0</v>
      </c>
      <c r="K63" s="68">
        <f t="shared" si="0"/>
        <v>0</v>
      </c>
      <c r="L63" s="37"/>
      <c r="M63" s="15">
        <f t="shared" si="1"/>
        <v>0</v>
      </c>
      <c r="N63" s="66" t="str">
        <f>IF(I63="","",ROUND(M63/VLOOKUP(YEAR(I63),SMMLV!$A$2:$B$42,2,FALSE),3))</f>
        <v/>
      </c>
      <c r="O63" s="95"/>
      <c r="P63" s="97">
        <f t="shared" si="2"/>
        <v>0</v>
      </c>
      <c r="Q63" s="16"/>
      <c r="R63" s="38"/>
      <c r="S63" s="38"/>
      <c r="T63" s="38"/>
      <c r="U63" s="38"/>
      <c r="V63" s="38"/>
      <c r="W63" s="39"/>
      <c r="X63" s="39"/>
      <c r="Y63" s="39"/>
      <c r="Z63" s="39"/>
      <c r="AA63" s="39"/>
      <c r="AB63" s="39"/>
      <c r="AC63" s="39"/>
      <c r="AD63" s="100">
        <f t="shared" si="4"/>
        <v>0</v>
      </c>
      <c r="AE63" s="100">
        <f t="shared" si="5"/>
        <v>0</v>
      </c>
      <c r="AF63" s="100">
        <f t="shared" si="6"/>
        <v>0</v>
      </c>
      <c r="AG63" s="100">
        <f t="shared" si="7"/>
        <v>0</v>
      </c>
      <c r="AH63" s="100">
        <f t="shared" si="8"/>
        <v>0</v>
      </c>
      <c r="AI63" s="100">
        <f t="shared" si="9"/>
        <v>0</v>
      </c>
    </row>
    <row r="64" spans="1:35">
      <c r="A64" s="33"/>
      <c r="B64" s="55" t="str">
        <f>IF($A64="","",VLOOKUP($A64,Cierre!$A:$E,2,FALSE))</f>
        <v/>
      </c>
      <c r="C64" s="84"/>
      <c r="D64" s="34"/>
      <c r="E64" s="35"/>
      <c r="F64" s="35"/>
      <c r="G64" s="70"/>
      <c r="H64" s="36"/>
      <c r="I64" s="36"/>
      <c r="J64" s="68">
        <f t="shared" si="3"/>
        <v>0</v>
      </c>
      <c r="K64" s="68">
        <f t="shared" si="0"/>
        <v>0</v>
      </c>
      <c r="L64" s="37"/>
      <c r="M64" s="15">
        <f t="shared" ref="M64:M127" si="10">ROUND(L64*G64,3)</f>
        <v>0</v>
      </c>
      <c r="N64" s="66" t="str">
        <f>IF(I64="","",ROUND(M64/VLOOKUP(YEAR(I64),SMMLV!$A$2:$B$42,2,FALSE),3))</f>
        <v/>
      </c>
      <c r="O64" s="95"/>
      <c r="P64" s="97">
        <f t="shared" si="2"/>
        <v>0</v>
      </c>
      <c r="Q64" s="16"/>
      <c r="R64" s="38"/>
      <c r="S64" s="38"/>
      <c r="T64" s="38"/>
      <c r="U64" s="38"/>
      <c r="V64" s="38"/>
      <c r="W64" s="39"/>
      <c r="X64" s="39"/>
      <c r="Y64" s="39"/>
      <c r="Z64" s="39"/>
      <c r="AA64" s="39"/>
      <c r="AB64" s="39"/>
      <c r="AC64" s="39"/>
      <c r="AD64" s="100">
        <f t="shared" si="4"/>
        <v>0</v>
      </c>
      <c r="AE64" s="100">
        <f t="shared" si="5"/>
        <v>0</v>
      </c>
      <c r="AF64" s="100">
        <f t="shared" si="6"/>
        <v>0</v>
      </c>
      <c r="AG64" s="100">
        <f t="shared" si="7"/>
        <v>0</v>
      </c>
      <c r="AH64" s="100">
        <f t="shared" si="8"/>
        <v>0</v>
      </c>
      <c r="AI64" s="100">
        <f t="shared" si="9"/>
        <v>0</v>
      </c>
    </row>
    <row r="65" spans="1:35">
      <c r="A65" s="33"/>
      <c r="B65" s="55" t="str">
        <f>IF($A65="","",VLOOKUP($A65,Cierre!$A:$E,2,FALSE))</f>
        <v/>
      </c>
      <c r="C65" s="34"/>
      <c r="D65" s="34"/>
      <c r="E65" s="35"/>
      <c r="F65" s="35"/>
      <c r="G65" s="70"/>
      <c r="H65" s="36"/>
      <c r="I65" s="36"/>
      <c r="J65" s="68">
        <f t="shared" si="3"/>
        <v>0</v>
      </c>
      <c r="K65" s="68">
        <f t="shared" si="0"/>
        <v>0</v>
      </c>
      <c r="L65" s="37"/>
      <c r="M65" s="15">
        <f t="shared" si="10"/>
        <v>0</v>
      </c>
      <c r="N65" s="66" t="str">
        <f>IF(I65="","",ROUND(M65/VLOOKUP(YEAR(I65),SMMLV!$A$2:$B$42,2,FALSE),3))</f>
        <v/>
      </c>
      <c r="O65" s="95"/>
      <c r="P65" s="97">
        <f t="shared" si="2"/>
        <v>0</v>
      </c>
      <c r="Q65" s="16"/>
      <c r="R65" s="38"/>
      <c r="S65" s="38"/>
      <c r="T65" s="38"/>
      <c r="U65" s="38"/>
      <c r="V65" s="38"/>
      <c r="W65" s="39"/>
      <c r="X65" s="39"/>
      <c r="Y65" s="39"/>
      <c r="Z65" s="39"/>
      <c r="AA65" s="39"/>
      <c r="AB65" s="39"/>
      <c r="AC65" s="39"/>
      <c r="AD65" s="100">
        <f t="shared" ref="AD65:AD128" si="11">IF(R65="",0,ROUND((((S65-R65)+1)/30),3))</f>
        <v>0</v>
      </c>
      <c r="AE65" s="100">
        <f t="shared" ref="AE65:AE128" si="12">IF(T65="",0,ROUND((((U65-T65)+1)/30),3))</f>
        <v>0</v>
      </c>
      <c r="AF65" s="100">
        <f t="shared" ref="AF65:AF128" si="13">IF(V65="",0,ROUND((((W65-V65)+1)/30),3))</f>
        <v>0</v>
      </c>
      <c r="AG65" s="100">
        <f t="shared" ref="AG65:AG128" si="14">IF(X65="",0,ROUND((((Y65-X65)+1)/30),3))</f>
        <v>0</v>
      </c>
      <c r="AH65" s="100">
        <f t="shared" ref="AH65:AH128" si="15">IF(Z65="",0,ROUND((((AA65-Z65)+1)/30),3))</f>
        <v>0</v>
      </c>
      <c r="AI65" s="100">
        <f t="shared" ref="AI65:AI128" si="16">IF(AB65="",0,ROUND((((AC65-AB65)+1)/30),3))</f>
        <v>0</v>
      </c>
    </row>
    <row r="66" spans="1:35">
      <c r="A66" s="33"/>
      <c r="B66" s="55" t="str">
        <f>IF($A66="","",VLOOKUP($A66,Cierre!$A:$E,2,FALSE))</f>
        <v/>
      </c>
      <c r="C66" s="34"/>
      <c r="D66" s="34"/>
      <c r="E66" s="35"/>
      <c r="F66" s="35"/>
      <c r="G66" s="70"/>
      <c r="H66" s="36"/>
      <c r="I66" s="36"/>
      <c r="J66" s="68">
        <f t="shared" si="3"/>
        <v>0</v>
      </c>
      <c r="K66" s="68">
        <f t="shared" ref="K66:K129" si="17">IF(H66="",0,ROUND(((((I66-H66)+1)/360)*12)-J66,3))</f>
        <v>0</v>
      </c>
      <c r="L66" s="37"/>
      <c r="M66" s="15">
        <f t="shared" si="10"/>
        <v>0</v>
      </c>
      <c r="N66" s="66" t="str">
        <f>IF(I66="","",ROUND(M66/VLOOKUP(YEAR(I66),SMMLV!$A$2:$B$42,2,FALSE),3))</f>
        <v/>
      </c>
      <c r="O66" s="95"/>
      <c r="P66" s="97">
        <f t="shared" ref="P66:P129" si="18">IFERROR(SUMIFS($N:$N,$A:$A,A66,$C:$C,C66)/SUMIF($A:$A,A66,$N:$N),0)</f>
        <v>0</v>
      </c>
      <c r="Q66" s="16"/>
      <c r="R66" s="38"/>
      <c r="S66" s="38"/>
      <c r="T66" s="38"/>
      <c r="U66" s="38"/>
      <c r="V66" s="38"/>
      <c r="W66" s="39"/>
      <c r="X66" s="39"/>
      <c r="Y66" s="39"/>
      <c r="Z66" s="39"/>
      <c r="AA66" s="39"/>
      <c r="AB66" s="39"/>
      <c r="AC66" s="39"/>
      <c r="AD66" s="100">
        <f t="shared" si="11"/>
        <v>0</v>
      </c>
      <c r="AE66" s="100">
        <f t="shared" si="12"/>
        <v>0</v>
      </c>
      <c r="AF66" s="100">
        <f t="shared" si="13"/>
        <v>0</v>
      </c>
      <c r="AG66" s="100">
        <f t="shared" si="14"/>
        <v>0</v>
      </c>
      <c r="AH66" s="100">
        <f t="shared" si="15"/>
        <v>0</v>
      </c>
      <c r="AI66" s="100">
        <f t="shared" si="16"/>
        <v>0</v>
      </c>
    </row>
    <row r="67" spans="1:35">
      <c r="A67" s="33"/>
      <c r="B67" s="55" t="str">
        <f>IF($A67="","",VLOOKUP($A67,Cierre!$A:$E,2,FALSE))</f>
        <v/>
      </c>
      <c r="C67" s="84"/>
      <c r="D67" s="34"/>
      <c r="E67" s="35"/>
      <c r="F67" s="35"/>
      <c r="G67" s="70"/>
      <c r="H67" s="36"/>
      <c r="I67" s="36"/>
      <c r="J67" s="68">
        <f t="shared" ref="J67:J130" si="19">AD67+AE67+AF67+AG67+AH67+AI67</f>
        <v>0</v>
      </c>
      <c r="K67" s="68">
        <f t="shared" si="17"/>
        <v>0</v>
      </c>
      <c r="L67" s="37"/>
      <c r="M67" s="15">
        <f t="shared" si="10"/>
        <v>0</v>
      </c>
      <c r="N67" s="66" t="str">
        <f>IF(I67="","",ROUND(M67/VLOOKUP(YEAR(I67),SMMLV!$A$2:$B$42,2,FALSE),3))</f>
        <v/>
      </c>
      <c r="O67" s="95"/>
      <c r="P67" s="97">
        <f t="shared" si="18"/>
        <v>0</v>
      </c>
      <c r="Q67" s="16"/>
      <c r="R67" s="38"/>
      <c r="S67" s="38"/>
      <c r="T67" s="38"/>
      <c r="U67" s="38"/>
      <c r="V67" s="38"/>
      <c r="W67" s="39"/>
      <c r="X67" s="39"/>
      <c r="Y67" s="39"/>
      <c r="Z67" s="39"/>
      <c r="AA67" s="39"/>
      <c r="AB67" s="39"/>
      <c r="AC67" s="39"/>
      <c r="AD67" s="100">
        <f t="shared" si="11"/>
        <v>0</v>
      </c>
      <c r="AE67" s="100">
        <f t="shared" si="12"/>
        <v>0</v>
      </c>
      <c r="AF67" s="100">
        <f t="shared" si="13"/>
        <v>0</v>
      </c>
      <c r="AG67" s="100">
        <f t="shared" si="14"/>
        <v>0</v>
      </c>
      <c r="AH67" s="100">
        <f t="shared" si="15"/>
        <v>0</v>
      </c>
      <c r="AI67" s="100">
        <f t="shared" si="16"/>
        <v>0</v>
      </c>
    </row>
    <row r="68" spans="1:35">
      <c r="A68" s="33"/>
      <c r="B68" s="55" t="str">
        <f>IF($A68="","",VLOOKUP($A68,Cierre!$A:$E,2,FALSE))</f>
        <v/>
      </c>
      <c r="C68" s="84"/>
      <c r="D68" s="34"/>
      <c r="E68" s="35"/>
      <c r="F68" s="35"/>
      <c r="G68" s="70"/>
      <c r="H68" s="36"/>
      <c r="I68" s="36"/>
      <c r="J68" s="68">
        <f t="shared" si="19"/>
        <v>0</v>
      </c>
      <c r="K68" s="68">
        <f t="shared" si="17"/>
        <v>0</v>
      </c>
      <c r="L68" s="37"/>
      <c r="M68" s="15">
        <f t="shared" si="10"/>
        <v>0</v>
      </c>
      <c r="N68" s="66" t="str">
        <f>IF(I68="","",ROUND(M68/VLOOKUP(YEAR(I68),SMMLV!$A$2:$B$42,2,FALSE),3))</f>
        <v/>
      </c>
      <c r="O68" s="95"/>
      <c r="P68" s="97">
        <f t="shared" si="18"/>
        <v>0</v>
      </c>
      <c r="Q68" s="16"/>
      <c r="R68" s="38"/>
      <c r="S68" s="38"/>
      <c r="T68" s="38"/>
      <c r="U68" s="38"/>
      <c r="V68" s="38"/>
      <c r="W68" s="39"/>
      <c r="X68" s="39"/>
      <c r="Y68" s="39"/>
      <c r="Z68" s="39"/>
      <c r="AA68" s="39"/>
      <c r="AB68" s="39"/>
      <c r="AC68" s="39"/>
      <c r="AD68" s="100">
        <f t="shared" si="11"/>
        <v>0</v>
      </c>
      <c r="AE68" s="100">
        <f t="shared" si="12"/>
        <v>0</v>
      </c>
      <c r="AF68" s="100">
        <f t="shared" si="13"/>
        <v>0</v>
      </c>
      <c r="AG68" s="100">
        <f t="shared" si="14"/>
        <v>0</v>
      </c>
      <c r="AH68" s="100">
        <f t="shared" si="15"/>
        <v>0</v>
      </c>
      <c r="AI68" s="100">
        <f t="shared" si="16"/>
        <v>0</v>
      </c>
    </row>
    <row r="69" spans="1:35">
      <c r="A69" s="33"/>
      <c r="B69" s="55" t="str">
        <f>IF($A69="","",VLOOKUP($A69,Cierre!$A:$E,2,FALSE))</f>
        <v/>
      </c>
      <c r="C69" s="84"/>
      <c r="D69" s="34"/>
      <c r="E69" s="35"/>
      <c r="F69" s="35"/>
      <c r="G69" s="70"/>
      <c r="H69" s="36"/>
      <c r="I69" s="36"/>
      <c r="J69" s="68">
        <f t="shared" si="19"/>
        <v>0</v>
      </c>
      <c r="K69" s="68">
        <f t="shared" si="17"/>
        <v>0</v>
      </c>
      <c r="L69" s="37"/>
      <c r="M69" s="15">
        <f t="shared" si="10"/>
        <v>0</v>
      </c>
      <c r="N69" s="66" t="str">
        <f>IF(I69="","",ROUND(M69/VLOOKUP(YEAR(I69),SMMLV!$A$2:$B$42,2,FALSE),3))</f>
        <v/>
      </c>
      <c r="O69" s="95"/>
      <c r="P69" s="97">
        <f t="shared" si="18"/>
        <v>0</v>
      </c>
      <c r="Q69" s="16"/>
      <c r="R69" s="38"/>
      <c r="S69" s="38"/>
      <c r="T69" s="38"/>
      <c r="U69" s="38"/>
      <c r="V69" s="38"/>
      <c r="W69" s="39"/>
      <c r="X69" s="39"/>
      <c r="Y69" s="39"/>
      <c r="Z69" s="39"/>
      <c r="AA69" s="39"/>
      <c r="AB69" s="39"/>
      <c r="AC69" s="39"/>
      <c r="AD69" s="100">
        <f t="shared" si="11"/>
        <v>0</v>
      </c>
      <c r="AE69" s="100">
        <f t="shared" si="12"/>
        <v>0</v>
      </c>
      <c r="AF69" s="100">
        <f t="shared" si="13"/>
        <v>0</v>
      </c>
      <c r="AG69" s="100">
        <f t="shared" si="14"/>
        <v>0</v>
      </c>
      <c r="AH69" s="100">
        <f t="shared" si="15"/>
        <v>0</v>
      </c>
      <c r="AI69" s="100">
        <f t="shared" si="16"/>
        <v>0</v>
      </c>
    </row>
    <row r="70" spans="1:35">
      <c r="A70" s="33"/>
      <c r="B70" s="55" t="str">
        <f>IF($A70="","",VLOOKUP($A70,Cierre!$A:$E,2,FALSE))</f>
        <v/>
      </c>
      <c r="C70" s="84"/>
      <c r="D70" s="34"/>
      <c r="E70" s="35"/>
      <c r="F70" s="35"/>
      <c r="G70" s="70"/>
      <c r="H70" s="36"/>
      <c r="I70" s="36"/>
      <c r="J70" s="68">
        <f t="shared" si="19"/>
        <v>0</v>
      </c>
      <c r="K70" s="68">
        <f t="shared" si="17"/>
        <v>0</v>
      </c>
      <c r="L70" s="37"/>
      <c r="M70" s="15">
        <f t="shared" si="10"/>
        <v>0</v>
      </c>
      <c r="N70" s="66" t="str">
        <f>IF(I70="","",ROUND(M70/VLOOKUP(YEAR(I70),SMMLV!$A$2:$B$42,2,FALSE),3))</f>
        <v/>
      </c>
      <c r="O70" s="95"/>
      <c r="P70" s="97">
        <f t="shared" si="18"/>
        <v>0</v>
      </c>
      <c r="Q70" s="16"/>
      <c r="R70" s="38"/>
      <c r="S70" s="38"/>
      <c r="T70" s="38"/>
      <c r="U70" s="38"/>
      <c r="V70" s="38"/>
      <c r="W70" s="39"/>
      <c r="X70" s="39"/>
      <c r="Y70" s="39"/>
      <c r="Z70" s="39"/>
      <c r="AA70" s="39"/>
      <c r="AB70" s="39"/>
      <c r="AC70" s="39"/>
      <c r="AD70" s="100">
        <f t="shared" si="11"/>
        <v>0</v>
      </c>
      <c r="AE70" s="100">
        <f t="shared" si="12"/>
        <v>0</v>
      </c>
      <c r="AF70" s="100">
        <f t="shared" si="13"/>
        <v>0</v>
      </c>
      <c r="AG70" s="100">
        <f t="shared" si="14"/>
        <v>0</v>
      </c>
      <c r="AH70" s="100">
        <f t="shared" si="15"/>
        <v>0</v>
      </c>
      <c r="AI70" s="100">
        <f t="shared" si="16"/>
        <v>0</v>
      </c>
    </row>
    <row r="71" spans="1:35">
      <c r="A71" s="33"/>
      <c r="B71" s="55" t="str">
        <f>IF($A71="","",VLOOKUP($A71,Cierre!$A:$E,2,FALSE))</f>
        <v/>
      </c>
      <c r="C71" s="84"/>
      <c r="D71" s="34"/>
      <c r="E71" s="35"/>
      <c r="F71" s="35"/>
      <c r="G71" s="70"/>
      <c r="H71" s="36"/>
      <c r="I71" s="36"/>
      <c r="J71" s="68">
        <f t="shared" si="19"/>
        <v>0</v>
      </c>
      <c r="K71" s="68">
        <f t="shared" si="17"/>
        <v>0</v>
      </c>
      <c r="L71" s="37"/>
      <c r="M71" s="15">
        <f t="shared" si="10"/>
        <v>0</v>
      </c>
      <c r="N71" s="66" t="str">
        <f>IF(I71="","",ROUND(M71/VLOOKUP(YEAR(I71),SMMLV!$A$2:$B$42,2,FALSE),3))</f>
        <v/>
      </c>
      <c r="O71" s="95"/>
      <c r="P71" s="97">
        <f t="shared" si="18"/>
        <v>0</v>
      </c>
      <c r="Q71" s="16"/>
      <c r="R71" s="38"/>
      <c r="S71" s="38"/>
      <c r="T71" s="38"/>
      <c r="U71" s="38"/>
      <c r="V71" s="38"/>
      <c r="W71" s="39"/>
      <c r="X71" s="39"/>
      <c r="Y71" s="39"/>
      <c r="Z71" s="39"/>
      <c r="AA71" s="39"/>
      <c r="AB71" s="39"/>
      <c r="AC71" s="39"/>
      <c r="AD71" s="100">
        <f t="shared" si="11"/>
        <v>0</v>
      </c>
      <c r="AE71" s="100">
        <f t="shared" si="12"/>
        <v>0</v>
      </c>
      <c r="AF71" s="100">
        <f t="shared" si="13"/>
        <v>0</v>
      </c>
      <c r="AG71" s="100">
        <f t="shared" si="14"/>
        <v>0</v>
      </c>
      <c r="AH71" s="100">
        <f t="shared" si="15"/>
        <v>0</v>
      </c>
      <c r="AI71" s="100">
        <f t="shared" si="16"/>
        <v>0</v>
      </c>
    </row>
    <row r="72" spans="1:35">
      <c r="A72" s="33"/>
      <c r="B72" s="55" t="str">
        <f>IF($A72="","",VLOOKUP($A72,Cierre!$A:$E,2,FALSE))</f>
        <v/>
      </c>
      <c r="C72" s="84"/>
      <c r="D72" s="34"/>
      <c r="E72" s="35"/>
      <c r="F72" s="35"/>
      <c r="G72" s="70"/>
      <c r="H72" s="36"/>
      <c r="I72" s="36"/>
      <c r="J72" s="68">
        <f t="shared" si="19"/>
        <v>0</v>
      </c>
      <c r="K72" s="68">
        <f t="shared" si="17"/>
        <v>0</v>
      </c>
      <c r="L72" s="37"/>
      <c r="M72" s="15">
        <f t="shared" si="10"/>
        <v>0</v>
      </c>
      <c r="N72" s="66" t="str">
        <f>IF(I72="","",ROUND(M72/VLOOKUP(YEAR(I72),SMMLV!$A$2:$B$42,2,FALSE),3))</f>
        <v/>
      </c>
      <c r="O72" s="95"/>
      <c r="P72" s="97">
        <f t="shared" si="18"/>
        <v>0</v>
      </c>
      <c r="Q72" s="16"/>
      <c r="R72" s="38"/>
      <c r="S72" s="38"/>
      <c r="T72" s="38"/>
      <c r="U72" s="38"/>
      <c r="V72" s="38"/>
      <c r="W72" s="39"/>
      <c r="X72" s="39"/>
      <c r="Y72" s="39"/>
      <c r="Z72" s="39"/>
      <c r="AA72" s="39"/>
      <c r="AB72" s="39"/>
      <c r="AC72" s="39"/>
      <c r="AD72" s="100">
        <f t="shared" si="11"/>
        <v>0</v>
      </c>
      <c r="AE72" s="100">
        <f t="shared" si="12"/>
        <v>0</v>
      </c>
      <c r="AF72" s="100">
        <f t="shared" si="13"/>
        <v>0</v>
      </c>
      <c r="AG72" s="100">
        <f t="shared" si="14"/>
        <v>0</v>
      </c>
      <c r="AH72" s="100">
        <f t="shared" si="15"/>
        <v>0</v>
      </c>
      <c r="AI72" s="100">
        <f t="shared" si="16"/>
        <v>0</v>
      </c>
    </row>
    <row r="73" spans="1:35">
      <c r="A73" s="33"/>
      <c r="B73" s="55" t="str">
        <f>IF($A73="","",VLOOKUP($A73,Cierre!$A:$E,2,FALSE))</f>
        <v/>
      </c>
      <c r="C73" s="84"/>
      <c r="D73" s="34"/>
      <c r="E73" s="35"/>
      <c r="F73" s="35"/>
      <c r="G73" s="70"/>
      <c r="H73" s="36"/>
      <c r="I73" s="36"/>
      <c r="J73" s="68">
        <f t="shared" si="19"/>
        <v>0</v>
      </c>
      <c r="K73" s="68">
        <f t="shared" si="17"/>
        <v>0</v>
      </c>
      <c r="L73" s="37"/>
      <c r="M73" s="15">
        <f t="shared" si="10"/>
        <v>0</v>
      </c>
      <c r="N73" s="66" t="str">
        <f>IF(I73="","",ROUND(M73/VLOOKUP(YEAR(I73),SMMLV!$A$2:$B$42,2,FALSE),3))</f>
        <v/>
      </c>
      <c r="O73" s="95"/>
      <c r="P73" s="97">
        <f t="shared" si="18"/>
        <v>0</v>
      </c>
      <c r="Q73" s="16"/>
      <c r="R73" s="38"/>
      <c r="S73" s="38"/>
      <c r="T73" s="38"/>
      <c r="U73" s="38"/>
      <c r="V73" s="38"/>
      <c r="W73" s="39"/>
      <c r="X73" s="39"/>
      <c r="Y73" s="39"/>
      <c r="Z73" s="39"/>
      <c r="AA73" s="39"/>
      <c r="AB73" s="39"/>
      <c r="AC73" s="39"/>
      <c r="AD73" s="100">
        <f t="shared" si="11"/>
        <v>0</v>
      </c>
      <c r="AE73" s="100">
        <f t="shared" si="12"/>
        <v>0</v>
      </c>
      <c r="AF73" s="100">
        <f t="shared" si="13"/>
        <v>0</v>
      </c>
      <c r="AG73" s="100">
        <f t="shared" si="14"/>
        <v>0</v>
      </c>
      <c r="AH73" s="100">
        <f t="shared" si="15"/>
        <v>0</v>
      </c>
      <c r="AI73" s="100">
        <f t="shared" si="16"/>
        <v>0</v>
      </c>
    </row>
    <row r="74" spans="1:35">
      <c r="A74" s="33"/>
      <c r="B74" s="55" t="str">
        <f>IF($A74="","",VLOOKUP($A74,Cierre!$A:$E,2,FALSE))</f>
        <v/>
      </c>
      <c r="C74" s="84"/>
      <c r="D74" s="34"/>
      <c r="E74" s="35"/>
      <c r="F74" s="35"/>
      <c r="G74" s="70"/>
      <c r="H74" s="36"/>
      <c r="I74" s="36"/>
      <c r="J74" s="68">
        <f t="shared" si="19"/>
        <v>0</v>
      </c>
      <c r="K74" s="68">
        <f t="shared" si="17"/>
        <v>0</v>
      </c>
      <c r="L74" s="37"/>
      <c r="M74" s="15">
        <f t="shared" si="10"/>
        <v>0</v>
      </c>
      <c r="N74" s="66" t="str">
        <f>IF(I74="","",ROUND(M74/VLOOKUP(YEAR(I74),SMMLV!$A$2:$B$42,2,FALSE),3))</f>
        <v/>
      </c>
      <c r="O74" s="95"/>
      <c r="P74" s="97">
        <f t="shared" si="18"/>
        <v>0</v>
      </c>
      <c r="Q74" s="16"/>
      <c r="R74" s="38"/>
      <c r="S74" s="38"/>
      <c r="T74" s="38"/>
      <c r="U74" s="38"/>
      <c r="V74" s="38"/>
      <c r="W74" s="39"/>
      <c r="X74" s="39"/>
      <c r="Y74" s="39"/>
      <c r="Z74" s="39"/>
      <c r="AA74" s="39"/>
      <c r="AB74" s="39"/>
      <c r="AC74" s="39"/>
      <c r="AD74" s="100">
        <f t="shared" si="11"/>
        <v>0</v>
      </c>
      <c r="AE74" s="100">
        <f t="shared" si="12"/>
        <v>0</v>
      </c>
      <c r="AF74" s="100">
        <f t="shared" si="13"/>
        <v>0</v>
      </c>
      <c r="AG74" s="100">
        <f t="shared" si="14"/>
        <v>0</v>
      </c>
      <c r="AH74" s="100">
        <f t="shared" si="15"/>
        <v>0</v>
      </c>
      <c r="AI74" s="100">
        <f t="shared" si="16"/>
        <v>0</v>
      </c>
    </row>
    <row r="75" spans="1:35">
      <c r="A75" s="33"/>
      <c r="B75" s="55" t="str">
        <f>IF($A75="","",VLOOKUP($A75,Cierre!$A:$E,2,FALSE))</f>
        <v/>
      </c>
      <c r="C75" s="84"/>
      <c r="D75" s="34"/>
      <c r="E75" s="35"/>
      <c r="F75" s="35"/>
      <c r="G75" s="70"/>
      <c r="H75" s="36"/>
      <c r="I75" s="36"/>
      <c r="J75" s="68">
        <f t="shared" si="19"/>
        <v>0</v>
      </c>
      <c r="K75" s="68">
        <f t="shared" si="17"/>
        <v>0</v>
      </c>
      <c r="L75" s="37"/>
      <c r="M75" s="15">
        <f t="shared" si="10"/>
        <v>0</v>
      </c>
      <c r="N75" s="66" t="str">
        <f>IF(I75="","",ROUND(M75/VLOOKUP(YEAR(I75),SMMLV!$A$2:$B$42,2,FALSE),3))</f>
        <v/>
      </c>
      <c r="O75" s="95"/>
      <c r="P75" s="97">
        <f t="shared" si="18"/>
        <v>0</v>
      </c>
      <c r="Q75" s="16"/>
      <c r="R75" s="38"/>
      <c r="S75" s="38"/>
      <c r="T75" s="38"/>
      <c r="U75" s="38"/>
      <c r="V75" s="38"/>
      <c r="W75" s="39"/>
      <c r="X75" s="39"/>
      <c r="Y75" s="39"/>
      <c r="Z75" s="39"/>
      <c r="AA75" s="39"/>
      <c r="AB75" s="39"/>
      <c r="AC75" s="39"/>
      <c r="AD75" s="100">
        <f t="shared" si="11"/>
        <v>0</v>
      </c>
      <c r="AE75" s="100">
        <f t="shared" si="12"/>
        <v>0</v>
      </c>
      <c r="AF75" s="100">
        <f t="shared" si="13"/>
        <v>0</v>
      </c>
      <c r="AG75" s="100">
        <f t="shared" si="14"/>
        <v>0</v>
      </c>
      <c r="AH75" s="100">
        <f t="shared" si="15"/>
        <v>0</v>
      </c>
      <c r="AI75" s="100">
        <f t="shared" si="16"/>
        <v>0</v>
      </c>
    </row>
    <row r="76" spans="1:35">
      <c r="A76" s="33"/>
      <c r="B76" s="55" t="str">
        <f>IF($A76="","",VLOOKUP($A76,Cierre!$A:$E,2,FALSE))</f>
        <v/>
      </c>
      <c r="C76" s="84"/>
      <c r="D76" s="34"/>
      <c r="E76" s="35"/>
      <c r="F76" s="35"/>
      <c r="G76" s="70"/>
      <c r="H76" s="36"/>
      <c r="I76" s="36"/>
      <c r="J76" s="68">
        <f t="shared" si="19"/>
        <v>0</v>
      </c>
      <c r="K76" s="68">
        <f t="shared" si="17"/>
        <v>0</v>
      </c>
      <c r="L76" s="37"/>
      <c r="M76" s="15">
        <f t="shared" si="10"/>
        <v>0</v>
      </c>
      <c r="N76" s="66" t="str">
        <f>IF(I76="","",ROUND(M76/VLOOKUP(YEAR(I76),SMMLV!$A$2:$B$42,2,FALSE),3))</f>
        <v/>
      </c>
      <c r="O76" s="131"/>
      <c r="P76" s="97">
        <f t="shared" si="18"/>
        <v>0</v>
      </c>
      <c r="Q76" s="16"/>
      <c r="R76" s="38"/>
      <c r="S76" s="38"/>
      <c r="T76" s="38"/>
      <c r="U76" s="38"/>
      <c r="V76" s="38"/>
      <c r="W76" s="39"/>
      <c r="X76" s="39"/>
      <c r="Y76" s="39"/>
      <c r="Z76" s="39"/>
      <c r="AA76" s="39"/>
      <c r="AB76" s="39"/>
      <c r="AC76" s="39"/>
      <c r="AD76" s="100">
        <f t="shared" si="11"/>
        <v>0</v>
      </c>
      <c r="AE76" s="100">
        <f t="shared" si="12"/>
        <v>0</v>
      </c>
      <c r="AF76" s="100">
        <f t="shared" si="13"/>
        <v>0</v>
      </c>
      <c r="AG76" s="100">
        <f t="shared" si="14"/>
        <v>0</v>
      </c>
      <c r="AH76" s="100">
        <f t="shared" si="15"/>
        <v>0</v>
      </c>
      <c r="AI76" s="100">
        <f t="shared" si="16"/>
        <v>0</v>
      </c>
    </row>
    <row r="77" spans="1:35">
      <c r="A77" s="33"/>
      <c r="B77" s="55" t="str">
        <f>IF($A77="","",VLOOKUP($A77,Cierre!$A:$E,2,FALSE))</f>
        <v/>
      </c>
      <c r="C77" s="43"/>
      <c r="D77" s="34"/>
      <c r="E77" s="35"/>
      <c r="F77" s="35"/>
      <c r="G77" s="70"/>
      <c r="H77" s="36"/>
      <c r="I77" s="36"/>
      <c r="J77" s="68">
        <f t="shared" si="19"/>
        <v>0</v>
      </c>
      <c r="K77" s="68">
        <f t="shared" si="17"/>
        <v>0</v>
      </c>
      <c r="L77" s="37"/>
      <c r="M77" s="15">
        <f t="shared" si="10"/>
        <v>0</v>
      </c>
      <c r="N77" s="66" t="str">
        <f>IF(I77="","",ROUND(M77/VLOOKUP(YEAR(I77),SMMLV!$A$2:$B$42,2,FALSE),3))</f>
        <v/>
      </c>
      <c r="O77" s="95"/>
      <c r="P77" s="97">
        <f t="shared" si="18"/>
        <v>0</v>
      </c>
      <c r="Q77" s="16"/>
      <c r="R77" s="38"/>
      <c r="S77" s="38"/>
      <c r="T77" s="38"/>
      <c r="U77" s="38"/>
      <c r="V77" s="38"/>
      <c r="W77" s="39"/>
      <c r="X77" s="39"/>
      <c r="Y77" s="39"/>
      <c r="Z77" s="39"/>
      <c r="AA77" s="39"/>
      <c r="AB77" s="39"/>
      <c r="AC77" s="39"/>
      <c r="AD77" s="100">
        <f t="shared" si="11"/>
        <v>0</v>
      </c>
      <c r="AE77" s="100">
        <f t="shared" si="12"/>
        <v>0</v>
      </c>
      <c r="AF77" s="100">
        <f t="shared" si="13"/>
        <v>0</v>
      </c>
      <c r="AG77" s="100">
        <f t="shared" si="14"/>
        <v>0</v>
      </c>
      <c r="AH77" s="100">
        <f t="shared" si="15"/>
        <v>0</v>
      </c>
      <c r="AI77" s="100">
        <f t="shared" si="16"/>
        <v>0</v>
      </c>
    </row>
    <row r="78" spans="1:35">
      <c r="A78" s="33"/>
      <c r="B78" s="55" t="str">
        <f>IF($A78="","",VLOOKUP($A78,Cierre!$A:$E,2,FALSE))</f>
        <v/>
      </c>
      <c r="C78" s="43"/>
      <c r="D78" s="34"/>
      <c r="E78" s="35"/>
      <c r="F78" s="35"/>
      <c r="G78" s="70"/>
      <c r="H78" s="36"/>
      <c r="I78" s="36"/>
      <c r="J78" s="68">
        <f t="shared" si="19"/>
        <v>0</v>
      </c>
      <c r="K78" s="68">
        <f t="shared" si="17"/>
        <v>0</v>
      </c>
      <c r="L78" s="37"/>
      <c r="M78" s="15">
        <f t="shared" si="10"/>
        <v>0</v>
      </c>
      <c r="N78" s="66" t="str">
        <f>IF(I78="","",ROUND(M78/VLOOKUP(YEAR(I78),SMMLV!$A$2:$B$42,2,FALSE),3))</f>
        <v/>
      </c>
      <c r="O78" s="95"/>
      <c r="P78" s="97">
        <f t="shared" si="18"/>
        <v>0</v>
      </c>
      <c r="Q78" s="16"/>
      <c r="R78" s="38"/>
      <c r="S78" s="38"/>
      <c r="T78" s="38"/>
      <c r="U78" s="38"/>
      <c r="V78" s="38"/>
      <c r="W78" s="39"/>
      <c r="X78" s="39"/>
      <c r="Y78" s="39"/>
      <c r="Z78" s="39"/>
      <c r="AA78" s="39"/>
      <c r="AB78" s="39"/>
      <c r="AC78" s="39"/>
      <c r="AD78" s="100">
        <f t="shared" si="11"/>
        <v>0</v>
      </c>
      <c r="AE78" s="100">
        <f t="shared" si="12"/>
        <v>0</v>
      </c>
      <c r="AF78" s="100">
        <f t="shared" si="13"/>
        <v>0</v>
      </c>
      <c r="AG78" s="100">
        <f t="shared" si="14"/>
        <v>0</v>
      </c>
      <c r="AH78" s="100">
        <f t="shared" si="15"/>
        <v>0</v>
      </c>
      <c r="AI78" s="100">
        <f t="shared" si="16"/>
        <v>0</v>
      </c>
    </row>
    <row r="79" spans="1:35">
      <c r="A79" s="33"/>
      <c r="B79" s="55" t="str">
        <f>IF($A79="","",VLOOKUP($A79,Cierre!$A:$E,2,FALSE))</f>
        <v/>
      </c>
      <c r="C79" s="34"/>
      <c r="D79" s="34"/>
      <c r="E79" s="35"/>
      <c r="F79" s="35"/>
      <c r="G79" s="70"/>
      <c r="H79" s="36"/>
      <c r="I79" s="36"/>
      <c r="J79" s="68">
        <f t="shared" si="19"/>
        <v>0</v>
      </c>
      <c r="K79" s="68">
        <f t="shared" si="17"/>
        <v>0</v>
      </c>
      <c r="L79" s="37"/>
      <c r="M79" s="15">
        <f t="shared" si="10"/>
        <v>0</v>
      </c>
      <c r="N79" s="66" t="str">
        <f>IF(I79="","",ROUND(M79/VLOOKUP(YEAR(I79),SMMLV!$A$2:$B$42,2,FALSE),3))</f>
        <v/>
      </c>
      <c r="O79" s="95"/>
      <c r="P79" s="97">
        <f t="shared" si="18"/>
        <v>0</v>
      </c>
      <c r="Q79" s="16"/>
      <c r="R79" s="38"/>
      <c r="S79" s="38"/>
      <c r="T79" s="38"/>
      <c r="U79" s="38"/>
      <c r="V79" s="38"/>
      <c r="W79" s="39"/>
      <c r="X79" s="39"/>
      <c r="Y79" s="39"/>
      <c r="Z79" s="39"/>
      <c r="AA79" s="39"/>
      <c r="AB79" s="39"/>
      <c r="AC79" s="39"/>
      <c r="AD79" s="100">
        <f t="shared" si="11"/>
        <v>0</v>
      </c>
      <c r="AE79" s="100">
        <f t="shared" si="12"/>
        <v>0</v>
      </c>
      <c r="AF79" s="100">
        <f t="shared" si="13"/>
        <v>0</v>
      </c>
      <c r="AG79" s="100">
        <f t="shared" si="14"/>
        <v>0</v>
      </c>
      <c r="AH79" s="100">
        <f t="shared" si="15"/>
        <v>0</v>
      </c>
      <c r="AI79" s="100">
        <f t="shared" si="16"/>
        <v>0</v>
      </c>
    </row>
    <row r="80" spans="1:35">
      <c r="A80" s="33"/>
      <c r="B80" s="55" t="str">
        <f>IF($A80="","",VLOOKUP($A80,Cierre!$A:$E,2,FALSE))</f>
        <v/>
      </c>
      <c r="C80" s="84"/>
      <c r="D80" s="34"/>
      <c r="E80" s="35"/>
      <c r="F80" s="35"/>
      <c r="G80" s="70"/>
      <c r="H80" s="36"/>
      <c r="I80" s="36"/>
      <c r="J80" s="68">
        <f t="shared" si="19"/>
        <v>0</v>
      </c>
      <c r="K80" s="68">
        <f t="shared" si="17"/>
        <v>0</v>
      </c>
      <c r="L80" s="37"/>
      <c r="M80" s="15">
        <f t="shared" si="10"/>
        <v>0</v>
      </c>
      <c r="N80" s="66" t="str">
        <f>IF(I80="","",ROUND(M80/VLOOKUP(YEAR(I80),SMMLV!$A$2:$B$42,2,FALSE),3))</f>
        <v/>
      </c>
      <c r="O80" s="95"/>
      <c r="P80" s="97">
        <f t="shared" si="18"/>
        <v>0</v>
      </c>
      <c r="Q80" s="16"/>
      <c r="R80" s="38"/>
      <c r="S80" s="38"/>
      <c r="T80" s="38"/>
      <c r="U80" s="38"/>
      <c r="V80" s="38"/>
      <c r="W80" s="39"/>
      <c r="X80" s="39"/>
      <c r="Y80" s="39"/>
      <c r="Z80" s="39"/>
      <c r="AA80" s="39"/>
      <c r="AB80" s="39"/>
      <c r="AC80" s="39"/>
      <c r="AD80" s="100">
        <f t="shared" si="11"/>
        <v>0</v>
      </c>
      <c r="AE80" s="100">
        <f t="shared" si="12"/>
        <v>0</v>
      </c>
      <c r="AF80" s="100">
        <f t="shared" si="13"/>
        <v>0</v>
      </c>
      <c r="AG80" s="100">
        <f t="shared" si="14"/>
        <v>0</v>
      </c>
      <c r="AH80" s="100">
        <f t="shared" si="15"/>
        <v>0</v>
      </c>
      <c r="AI80" s="100">
        <f t="shared" si="16"/>
        <v>0</v>
      </c>
    </row>
    <row r="81" spans="1:35">
      <c r="A81" s="33"/>
      <c r="B81" s="55" t="str">
        <f>IF($A81="","",VLOOKUP($A81,Cierre!$A:$E,2,FALSE))</f>
        <v/>
      </c>
      <c r="C81" s="84"/>
      <c r="D81" s="34"/>
      <c r="E81" s="35"/>
      <c r="F81" s="35"/>
      <c r="G81" s="70"/>
      <c r="H81" s="36"/>
      <c r="I81" s="36"/>
      <c r="J81" s="68">
        <f t="shared" si="19"/>
        <v>0</v>
      </c>
      <c r="K81" s="68">
        <f t="shared" si="17"/>
        <v>0</v>
      </c>
      <c r="L81" s="37"/>
      <c r="M81" s="15">
        <f t="shared" si="10"/>
        <v>0</v>
      </c>
      <c r="N81" s="66" t="str">
        <f>IF(I81="","",ROUND(M81/VLOOKUP(YEAR(I81),SMMLV!$A$2:$B$42,2,FALSE),3))</f>
        <v/>
      </c>
      <c r="O81" s="95"/>
      <c r="P81" s="97">
        <f t="shared" si="18"/>
        <v>0</v>
      </c>
      <c r="Q81" s="16"/>
      <c r="R81" s="38"/>
      <c r="S81" s="38"/>
      <c r="T81" s="38"/>
      <c r="U81" s="38"/>
      <c r="V81" s="38"/>
      <c r="W81" s="39"/>
      <c r="X81" s="39"/>
      <c r="Y81" s="39"/>
      <c r="Z81" s="39"/>
      <c r="AA81" s="39"/>
      <c r="AB81" s="39"/>
      <c r="AC81" s="39"/>
      <c r="AD81" s="100">
        <f t="shared" si="11"/>
        <v>0</v>
      </c>
      <c r="AE81" s="100">
        <f t="shared" si="12"/>
        <v>0</v>
      </c>
      <c r="AF81" s="100">
        <f t="shared" si="13"/>
        <v>0</v>
      </c>
      <c r="AG81" s="100">
        <f t="shared" si="14"/>
        <v>0</v>
      </c>
      <c r="AH81" s="100">
        <f t="shared" si="15"/>
        <v>0</v>
      </c>
      <c r="AI81" s="100">
        <f t="shared" si="16"/>
        <v>0</v>
      </c>
    </row>
    <row r="82" spans="1:35">
      <c r="A82" s="33"/>
      <c r="B82" s="55" t="str">
        <f>IF($A82="","",VLOOKUP($A82,Cierre!$A:$E,2,FALSE))</f>
        <v/>
      </c>
      <c r="C82" s="84"/>
      <c r="D82" s="34"/>
      <c r="E82" s="35"/>
      <c r="F82" s="35"/>
      <c r="G82" s="70"/>
      <c r="H82" s="36"/>
      <c r="I82" s="36"/>
      <c r="J82" s="68">
        <f t="shared" si="19"/>
        <v>0</v>
      </c>
      <c r="K82" s="68">
        <f t="shared" si="17"/>
        <v>0</v>
      </c>
      <c r="L82" s="37"/>
      <c r="M82" s="15">
        <f t="shared" si="10"/>
        <v>0</v>
      </c>
      <c r="N82" s="66" t="str">
        <f>IF(I82="","",ROUND(M82/VLOOKUP(YEAR(I82),SMMLV!$A$2:$B$42,2,FALSE),3))</f>
        <v/>
      </c>
      <c r="O82" s="95"/>
      <c r="P82" s="97">
        <f t="shared" si="18"/>
        <v>0</v>
      </c>
      <c r="Q82" s="16"/>
      <c r="R82" s="38"/>
      <c r="S82" s="38"/>
      <c r="T82" s="38"/>
      <c r="U82" s="38"/>
      <c r="V82" s="38"/>
      <c r="W82" s="39"/>
      <c r="X82" s="39"/>
      <c r="Y82" s="39"/>
      <c r="Z82" s="39"/>
      <c r="AA82" s="39"/>
      <c r="AB82" s="39"/>
      <c r="AC82" s="39"/>
      <c r="AD82" s="100">
        <f t="shared" si="11"/>
        <v>0</v>
      </c>
      <c r="AE82" s="100">
        <f t="shared" si="12"/>
        <v>0</v>
      </c>
      <c r="AF82" s="100">
        <f t="shared" si="13"/>
        <v>0</v>
      </c>
      <c r="AG82" s="100">
        <f t="shared" si="14"/>
        <v>0</v>
      </c>
      <c r="AH82" s="100">
        <f t="shared" si="15"/>
        <v>0</v>
      </c>
      <c r="AI82" s="100">
        <f t="shared" si="16"/>
        <v>0</v>
      </c>
    </row>
    <row r="83" spans="1:35">
      <c r="A83" s="33"/>
      <c r="B83" s="55" t="str">
        <f>IF($A83="","",VLOOKUP($A83,Cierre!$A:$E,2,FALSE))</f>
        <v/>
      </c>
      <c r="C83" s="84"/>
      <c r="D83" s="34"/>
      <c r="E83" s="35"/>
      <c r="F83" s="35"/>
      <c r="G83" s="70"/>
      <c r="H83" s="36"/>
      <c r="I83" s="36"/>
      <c r="J83" s="68">
        <f t="shared" si="19"/>
        <v>0</v>
      </c>
      <c r="K83" s="68">
        <f t="shared" si="17"/>
        <v>0</v>
      </c>
      <c r="L83" s="37"/>
      <c r="M83" s="15">
        <f t="shared" si="10"/>
        <v>0</v>
      </c>
      <c r="N83" s="66" t="str">
        <f>IF(I83="","",ROUND(M83/VLOOKUP(YEAR(I83),SMMLV!$A$2:$B$42,2,FALSE),3))</f>
        <v/>
      </c>
      <c r="O83" s="95"/>
      <c r="P83" s="97">
        <f t="shared" si="18"/>
        <v>0</v>
      </c>
      <c r="Q83" s="16"/>
      <c r="R83" s="38"/>
      <c r="S83" s="38"/>
      <c r="T83" s="38"/>
      <c r="U83" s="38"/>
      <c r="V83" s="38"/>
      <c r="W83" s="39"/>
      <c r="X83" s="39"/>
      <c r="Y83" s="39"/>
      <c r="Z83" s="39"/>
      <c r="AA83" s="39"/>
      <c r="AB83" s="39"/>
      <c r="AC83" s="39"/>
      <c r="AD83" s="100">
        <f t="shared" si="11"/>
        <v>0</v>
      </c>
      <c r="AE83" s="100">
        <f t="shared" si="12"/>
        <v>0</v>
      </c>
      <c r="AF83" s="100">
        <f t="shared" si="13"/>
        <v>0</v>
      </c>
      <c r="AG83" s="100">
        <f t="shared" si="14"/>
        <v>0</v>
      </c>
      <c r="AH83" s="100">
        <f t="shared" si="15"/>
        <v>0</v>
      </c>
      <c r="AI83" s="100">
        <f t="shared" si="16"/>
        <v>0</v>
      </c>
    </row>
    <row r="84" spans="1:35">
      <c r="A84" s="33"/>
      <c r="B84" s="55" t="str">
        <f>IF($A84="","",VLOOKUP($A84,Cierre!$A:$E,2,FALSE))</f>
        <v/>
      </c>
      <c r="C84" s="84"/>
      <c r="D84" s="34"/>
      <c r="E84" s="35"/>
      <c r="F84" s="35"/>
      <c r="G84" s="70"/>
      <c r="H84" s="36"/>
      <c r="I84" s="36"/>
      <c r="J84" s="68">
        <f t="shared" si="19"/>
        <v>0</v>
      </c>
      <c r="K84" s="68">
        <f t="shared" si="17"/>
        <v>0</v>
      </c>
      <c r="L84" s="37"/>
      <c r="M84" s="15">
        <f t="shared" si="10"/>
        <v>0</v>
      </c>
      <c r="N84" s="66" t="str">
        <f>IF(I84="","",ROUND(M84/VLOOKUP(YEAR(I84),SMMLV!$A$2:$B$42,2,FALSE),3))</f>
        <v/>
      </c>
      <c r="O84" s="95"/>
      <c r="P84" s="97">
        <f t="shared" si="18"/>
        <v>0</v>
      </c>
      <c r="Q84" s="16"/>
      <c r="R84" s="38"/>
      <c r="S84" s="38"/>
      <c r="T84" s="38"/>
      <c r="U84" s="38"/>
      <c r="V84" s="38"/>
      <c r="W84" s="39"/>
      <c r="X84" s="39"/>
      <c r="Y84" s="39"/>
      <c r="Z84" s="39"/>
      <c r="AA84" s="39"/>
      <c r="AB84" s="39"/>
      <c r="AC84" s="39"/>
      <c r="AD84" s="100">
        <f t="shared" si="11"/>
        <v>0</v>
      </c>
      <c r="AE84" s="100">
        <f t="shared" si="12"/>
        <v>0</v>
      </c>
      <c r="AF84" s="100">
        <f t="shared" si="13"/>
        <v>0</v>
      </c>
      <c r="AG84" s="100">
        <f t="shared" si="14"/>
        <v>0</v>
      </c>
      <c r="AH84" s="100">
        <f t="shared" si="15"/>
        <v>0</v>
      </c>
      <c r="AI84" s="100">
        <f t="shared" si="16"/>
        <v>0</v>
      </c>
    </row>
    <row r="85" spans="1:35">
      <c r="A85" s="33"/>
      <c r="B85" s="55" t="str">
        <f>IF($A85="","",VLOOKUP($A85,Cierre!$A:$E,2,FALSE))</f>
        <v/>
      </c>
      <c r="C85" s="84"/>
      <c r="D85" s="34"/>
      <c r="E85" s="35"/>
      <c r="F85" s="35"/>
      <c r="G85" s="70"/>
      <c r="H85" s="36"/>
      <c r="I85" s="36"/>
      <c r="J85" s="68">
        <f t="shared" si="19"/>
        <v>0</v>
      </c>
      <c r="K85" s="68">
        <f t="shared" si="17"/>
        <v>0</v>
      </c>
      <c r="L85" s="37"/>
      <c r="M85" s="15">
        <f t="shared" si="10"/>
        <v>0</v>
      </c>
      <c r="N85" s="66" t="str">
        <f>IF(I85="","",ROUND(M85/VLOOKUP(YEAR(I85),SMMLV!$A$2:$B$42,2,FALSE),3))</f>
        <v/>
      </c>
      <c r="O85" s="95"/>
      <c r="P85" s="97">
        <f t="shared" si="18"/>
        <v>0</v>
      </c>
      <c r="Q85" s="16"/>
      <c r="R85" s="38"/>
      <c r="S85" s="38"/>
      <c r="T85" s="38"/>
      <c r="U85" s="38"/>
      <c r="V85" s="38"/>
      <c r="W85" s="39"/>
      <c r="X85" s="39"/>
      <c r="Y85" s="39"/>
      <c r="Z85" s="39"/>
      <c r="AA85" s="39"/>
      <c r="AB85" s="39"/>
      <c r="AC85" s="39"/>
      <c r="AD85" s="100">
        <f t="shared" si="11"/>
        <v>0</v>
      </c>
      <c r="AE85" s="100">
        <f t="shared" si="12"/>
        <v>0</v>
      </c>
      <c r="AF85" s="100">
        <f t="shared" si="13"/>
        <v>0</v>
      </c>
      <c r="AG85" s="100">
        <f t="shared" si="14"/>
        <v>0</v>
      </c>
      <c r="AH85" s="100">
        <f t="shared" si="15"/>
        <v>0</v>
      </c>
      <c r="AI85" s="100">
        <f t="shared" si="16"/>
        <v>0</v>
      </c>
    </row>
    <row r="86" spans="1:35">
      <c r="A86" s="33"/>
      <c r="B86" s="55" t="str">
        <f>IF($A86="","",VLOOKUP($A86,Cierre!$A:$E,2,FALSE))</f>
        <v/>
      </c>
      <c r="C86" s="84"/>
      <c r="D86" s="34"/>
      <c r="E86" s="35"/>
      <c r="F86" s="35"/>
      <c r="G86" s="70"/>
      <c r="H86" s="36"/>
      <c r="I86" s="36"/>
      <c r="J86" s="68">
        <f t="shared" si="19"/>
        <v>0</v>
      </c>
      <c r="K86" s="68">
        <f t="shared" si="17"/>
        <v>0</v>
      </c>
      <c r="L86" s="37"/>
      <c r="M86" s="15">
        <f t="shared" si="10"/>
        <v>0</v>
      </c>
      <c r="N86" s="66" t="str">
        <f>IF(I86="","",ROUND(M86/VLOOKUP(YEAR(I86),SMMLV!$A$2:$B$42,2,FALSE),3))</f>
        <v/>
      </c>
      <c r="O86" s="95"/>
      <c r="P86" s="97">
        <f t="shared" si="18"/>
        <v>0</v>
      </c>
      <c r="Q86" s="16"/>
      <c r="R86" s="38"/>
      <c r="S86" s="38"/>
      <c r="T86" s="38"/>
      <c r="U86" s="38"/>
      <c r="V86" s="38"/>
      <c r="W86" s="39"/>
      <c r="X86" s="39"/>
      <c r="Y86" s="39"/>
      <c r="Z86" s="39"/>
      <c r="AA86" s="39"/>
      <c r="AB86" s="39"/>
      <c r="AC86" s="39"/>
      <c r="AD86" s="100">
        <f t="shared" si="11"/>
        <v>0</v>
      </c>
      <c r="AE86" s="100">
        <f t="shared" si="12"/>
        <v>0</v>
      </c>
      <c r="AF86" s="100">
        <f t="shared" si="13"/>
        <v>0</v>
      </c>
      <c r="AG86" s="100">
        <f t="shared" si="14"/>
        <v>0</v>
      </c>
      <c r="AH86" s="100">
        <f t="shared" si="15"/>
        <v>0</v>
      </c>
      <c r="AI86" s="100">
        <f t="shared" si="16"/>
        <v>0</v>
      </c>
    </row>
    <row r="87" spans="1:35">
      <c r="A87" s="33"/>
      <c r="B87" s="55" t="str">
        <f>IF($A87="","",VLOOKUP($A87,Cierre!$A:$E,2,FALSE))</f>
        <v/>
      </c>
      <c r="C87" s="84"/>
      <c r="D87" s="34"/>
      <c r="E87" s="35"/>
      <c r="F87" s="35"/>
      <c r="G87" s="70"/>
      <c r="H87" s="36"/>
      <c r="I87" s="36"/>
      <c r="J87" s="68">
        <f t="shared" si="19"/>
        <v>0</v>
      </c>
      <c r="K87" s="68">
        <f t="shared" si="17"/>
        <v>0</v>
      </c>
      <c r="L87" s="37"/>
      <c r="M87" s="15">
        <f t="shared" si="10"/>
        <v>0</v>
      </c>
      <c r="N87" s="66" t="str">
        <f>IF(I87="","",ROUND(M87/VLOOKUP(YEAR(I87),SMMLV!$A$2:$B$42,2,FALSE),3))</f>
        <v/>
      </c>
      <c r="O87" s="95"/>
      <c r="P87" s="97">
        <f t="shared" si="18"/>
        <v>0</v>
      </c>
      <c r="Q87" s="16"/>
      <c r="R87" s="38"/>
      <c r="S87" s="38"/>
      <c r="T87" s="38"/>
      <c r="U87" s="38"/>
      <c r="V87" s="38"/>
      <c r="W87" s="39"/>
      <c r="X87" s="39"/>
      <c r="Y87" s="39"/>
      <c r="Z87" s="39"/>
      <c r="AA87" s="39"/>
      <c r="AB87" s="39"/>
      <c r="AC87" s="39"/>
      <c r="AD87" s="100">
        <f t="shared" si="11"/>
        <v>0</v>
      </c>
      <c r="AE87" s="100">
        <f t="shared" si="12"/>
        <v>0</v>
      </c>
      <c r="AF87" s="100">
        <f t="shared" si="13"/>
        <v>0</v>
      </c>
      <c r="AG87" s="100">
        <f t="shared" si="14"/>
        <v>0</v>
      </c>
      <c r="AH87" s="100">
        <f t="shared" si="15"/>
        <v>0</v>
      </c>
      <c r="AI87" s="100">
        <f t="shared" si="16"/>
        <v>0</v>
      </c>
    </row>
    <row r="88" spans="1:35">
      <c r="A88" s="33"/>
      <c r="B88" s="55" t="str">
        <f>IF($A88="","",VLOOKUP($A88,Cierre!$A:$E,2,FALSE))</f>
        <v/>
      </c>
      <c r="C88" s="43"/>
      <c r="D88" s="34"/>
      <c r="E88" s="35"/>
      <c r="F88" s="35"/>
      <c r="G88" s="70"/>
      <c r="H88" s="36"/>
      <c r="I88" s="36"/>
      <c r="J88" s="68">
        <f t="shared" si="19"/>
        <v>0</v>
      </c>
      <c r="K88" s="68">
        <f t="shared" si="17"/>
        <v>0</v>
      </c>
      <c r="L88" s="37"/>
      <c r="M88" s="15">
        <f t="shared" si="10"/>
        <v>0</v>
      </c>
      <c r="N88" s="66" t="str">
        <f>IF(I88="","",ROUND(M88/VLOOKUP(YEAR(I88),SMMLV!$A$2:$B$42,2,FALSE),3))</f>
        <v/>
      </c>
      <c r="O88" s="95"/>
      <c r="P88" s="97">
        <f t="shared" si="18"/>
        <v>0</v>
      </c>
      <c r="Q88" s="16"/>
      <c r="R88" s="38"/>
      <c r="S88" s="38"/>
      <c r="T88" s="38"/>
      <c r="U88" s="38"/>
      <c r="V88" s="38"/>
      <c r="W88" s="39"/>
      <c r="X88" s="39"/>
      <c r="Y88" s="39"/>
      <c r="Z88" s="39"/>
      <c r="AA88" s="39"/>
      <c r="AB88" s="39"/>
      <c r="AC88" s="39"/>
      <c r="AD88" s="100">
        <f t="shared" si="11"/>
        <v>0</v>
      </c>
      <c r="AE88" s="100">
        <f t="shared" si="12"/>
        <v>0</v>
      </c>
      <c r="AF88" s="100">
        <f t="shared" si="13"/>
        <v>0</v>
      </c>
      <c r="AG88" s="100">
        <f t="shared" si="14"/>
        <v>0</v>
      </c>
      <c r="AH88" s="100">
        <f t="shared" si="15"/>
        <v>0</v>
      </c>
      <c r="AI88" s="100">
        <f t="shared" si="16"/>
        <v>0</v>
      </c>
    </row>
    <row r="89" spans="1:35">
      <c r="A89" s="33"/>
      <c r="B89" s="55" t="str">
        <f>IF($A89="","",VLOOKUP($A89,Cierre!$A:$E,2,FALSE))</f>
        <v/>
      </c>
      <c r="C89" s="43"/>
      <c r="D89" s="34"/>
      <c r="E89" s="35"/>
      <c r="F89" s="35"/>
      <c r="G89" s="70"/>
      <c r="H89" s="36"/>
      <c r="I89" s="36"/>
      <c r="J89" s="68">
        <f t="shared" si="19"/>
        <v>0</v>
      </c>
      <c r="K89" s="68">
        <f t="shared" si="17"/>
        <v>0</v>
      </c>
      <c r="L89" s="37"/>
      <c r="M89" s="15">
        <f t="shared" si="10"/>
        <v>0</v>
      </c>
      <c r="N89" s="66" t="str">
        <f>IF(I89="","",ROUND(M89/VLOOKUP(YEAR(I89),SMMLV!$A$2:$B$42,2,FALSE),3))</f>
        <v/>
      </c>
      <c r="O89" s="95"/>
      <c r="P89" s="97">
        <f t="shared" si="18"/>
        <v>0</v>
      </c>
      <c r="Q89" s="16"/>
      <c r="R89" s="38"/>
      <c r="S89" s="38"/>
      <c r="T89" s="38"/>
      <c r="U89" s="38"/>
      <c r="V89" s="38"/>
      <c r="W89" s="39"/>
      <c r="X89" s="39"/>
      <c r="Y89" s="39"/>
      <c r="Z89" s="39"/>
      <c r="AA89" s="39"/>
      <c r="AB89" s="39"/>
      <c r="AC89" s="39"/>
      <c r="AD89" s="100">
        <f t="shared" si="11"/>
        <v>0</v>
      </c>
      <c r="AE89" s="100">
        <f t="shared" si="12"/>
        <v>0</v>
      </c>
      <c r="AF89" s="100">
        <f t="shared" si="13"/>
        <v>0</v>
      </c>
      <c r="AG89" s="100">
        <f t="shared" si="14"/>
        <v>0</v>
      </c>
      <c r="AH89" s="100">
        <f t="shared" si="15"/>
        <v>0</v>
      </c>
      <c r="AI89" s="100">
        <f t="shared" si="16"/>
        <v>0</v>
      </c>
    </row>
    <row r="90" spans="1:35">
      <c r="A90" s="33"/>
      <c r="B90" s="55" t="str">
        <f>IF($A90="","",VLOOKUP($A90,Cierre!$A:$E,2,FALSE))</f>
        <v/>
      </c>
      <c r="C90" s="34"/>
      <c r="D90" s="34"/>
      <c r="E90" s="35"/>
      <c r="F90" s="35"/>
      <c r="G90" s="70"/>
      <c r="H90" s="36"/>
      <c r="I90" s="36"/>
      <c r="J90" s="68">
        <f t="shared" si="19"/>
        <v>0</v>
      </c>
      <c r="K90" s="68">
        <f t="shared" si="17"/>
        <v>0</v>
      </c>
      <c r="L90" s="37"/>
      <c r="M90" s="15">
        <f t="shared" si="10"/>
        <v>0</v>
      </c>
      <c r="N90" s="66" t="str">
        <f>IF(I90="","",ROUND(M90/VLOOKUP(YEAR(I90),SMMLV!$A$2:$B$42,2,FALSE),3))</f>
        <v/>
      </c>
      <c r="O90" s="95"/>
      <c r="P90" s="97">
        <f t="shared" si="18"/>
        <v>0</v>
      </c>
      <c r="Q90" s="16"/>
      <c r="R90" s="38"/>
      <c r="S90" s="38"/>
      <c r="T90" s="38"/>
      <c r="U90" s="38"/>
      <c r="V90" s="38"/>
      <c r="W90" s="39"/>
      <c r="X90" s="39"/>
      <c r="Y90" s="39"/>
      <c r="Z90" s="39"/>
      <c r="AA90" s="39"/>
      <c r="AB90" s="39"/>
      <c r="AC90" s="39"/>
      <c r="AD90" s="100">
        <f t="shared" si="11"/>
        <v>0</v>
      </c>
      <c r="AE90" s="100">
        <f t="shared" si="12"/>
        <v>0</v>
      </c>
      <c r="AF90" s="100">
        <f t="shared" si="13"/>
        <v>0</v>
      </c>
      <c r="AG90" s="100">
        <f t="shared" si="14"/>
        <v>0</v>
      </c>
      <c r="AH90" s="100">
        <f t="shared" si="15"/>
        <v>0</v>
      </c>
      <c r="AI90" s="100">
        <f t="shared" si="16"/>
        <v>0</v>
      </c>
    </row>
    <row r="91" spans="1:35">
      <c r="A91" s="33"/>
      <c r="B91" s="55" t="str">
        <f>IF($A91="","",VLOOKUP($A91,Cierre!$A:$E,2,FALSE))</f>
        <v/>
      </c>
      <c r="C91" s="34"/>
      <c r="D91" s="34"/>
      <c r="E91" s="35"/>
      <c r="F91" s="35"/>
      <c r="G91" s="70"/>
      <c r="H91" s="36"/>
      <c r="I91" s="36"/>
      <c r="J91" s="68">
        <f t="shared" si="19"/>
        <v>0</v>
      </c>
      <c r="K91" s="68">
        <f t="shared" si="17"/>
        <v>0</v>
      </c>
      <c r="L91" s="37"/>
      <c r="M91" s="15">
        <f t="shared" si="10"/>
        <v>0</v>
      </c>
      <c r="N91" s="66" t="str">
        <f>IF(I91="","",ROUND(M91/VLOOKUP(YEAR(I91),SMMLV!$A$2:$B$42,2,FALSE),3))</f>
        <v/>
      </c>
      <c r="O91" s="95"/>
      <c r="P91" s="97">
        <f t="shared" si="18"/>
        <v>0</v>
      </c>
      <c r="Q91" s="16"/>
      <c r="R91" s="38"/>
      <c r="S91" s="38"/>
      <c r="T91" s="38"/>
      <c r="U91" s="38"/>
      <c r="V91" s="38"/>
      <c r="W91" s="39"/>
      <c r="X91" s="39"/>
      <c r="Y91" s="39"/>
      <c r="Z91" s="39"/>
      <c r="AA91" s="39"/>
      <c r="AB91" s="39"/>
      <c r="AC91" s="39"/>
      <c r="AD91" s="100">
        <f t="shared" si="11"/>
        <v>0</v>
      </c>
      <c r="AE91" s="100">
        <f t="shared" si="12"/>
        <v>0</v>
      </c>
      <c r="AF91" s="100">
        <f t="shared" si="13"/>
        <v>0</v>
      </c>
      <c r="AG91" s="100">
        <f t="shared" si="14"/>
        <v>0</v>
      </c>
      <c r="AH91" s="100">
        <f t="shared" si="15"/>
        <v>0</v>
      </c>
      <c r="AI91" s="100">
        <f t="shared" si="16"/>
        <v>0</v>
      </c>
    </row>
    <row r="92" spans="1:35">
      <c r="A92" s="33"/>
      <c r="B92" s="55" t="str">
        <f>IF($A92="","",VLOOKUP($A92,Cierre!$A:$E,2,FALSE))</f>
        <v/>
      </c>
      <c r="C92" s="84"/>
      <c r="D92" s="34"/>
      <c r="E92" s="35"/>
      <c r="F92" s="35"/>
      <c r="G92" s="70"/>
      <c r="H92" s="36"/>
      <c r="I92" s="36"/>
      <c r="J92" s="68">
        <f t="shared" si="19"/>
        <v>0</v>
      </c>
      <c r="K92" s="68">
        <f t="shared" si="17"/>
        <v>0</v>
      </c>
      <c r="L92" s="37"/>
      <c r="M92" s="15">
        <f t="shared" si="10"/>
        <v>0</v>
      </c>
      <c r="N92" s="66" t="str">
        <f>IF(I92="","",ROUND(M92/VLOOKUP(YEAR(I92),SMMLV!$A$2:$B$42,2,FALSE),3))</f>
        <v/>
      </c>
      <c r="O92" s="95"/>
      <c r="P92" s="97">
        <f t="shared" si="18"/>
        <v>0</v>
      </c>
      <c r="Q92" s="16"/>
      <c r="R92" s="38"/>
      <c r="S92" s="38"/>
      <c r="T92" s="38"/>
      <c r="U92" s="38"/>
      <c r="V92" s="38"/>
      <c r="W92" s="39"/>
      <c r="X92" s="39"/>
      <c r="Y92" s="39"/>
      <c r="Z92" s="39"/>
      <c r="AA92" s="39"/>
      <c r="AB92" s="39"/>
      <c r="AC92" s="39"/>
      <c r="AD92" s="100">
        <f t="shared" si="11"/>
        <v>0</v>
      </c>
      <c r="AE92" s="100">
        <f t="shared" si="12"/>
        <v>0</v>
      </c>
      <c r="AF92" s="100">
        <f t="shared" si="13"/>
        <v>0</v>
      </c>
      <c r="AG92" s="100">
        <f t="shared" si="14"/>
        <v>0</v>
      </c>
      <c r="AH92" s="100">
        <f t="shared" si="15"/>
        <v>0</v>
      </c>
      <c r="AI92" s="100">
        <f t="shared" si="16"/>
        <v>0</v>
      </c>
    </row>
    <row r="93" spans="1:35">
      <c r="A93" s="33"/>
      <c r="B93" s="55" t="str">
        <f>IF($A93="","",VLOOKUP($A93,Cierre!$A:$E,2,FALSE))</f>
        <v/>
      </c>
      <c r="C93" s="84"/>
      <c r="D93" s="34"/>
      <c r="E93" s="35"/>
      <c r="F93" s="35"/>
      <c r="G93" s="70"/>
      <c r="H93" s="36"/>
      <c r="I93" s="36"/>
      <c r="J93" s="68">
        <f t="shared" si="19"/>
        <v>0</v>
      </c>
      <c r="K93" s="68">
        <f t="shared" si="17"/>
        <v>0</v>
      </c>
      <c r="L93" s="37"/>
      <c r="M93" s="15">
        <f t="shared" si="10"/>
        <v>0</v>
      </c>
      <c r="N93" s="66" t="str">
        <f>IF(I93="","",ROUND(M93/VLOOKUP(YEAR(I93),SMMLV!$A$2:$B$42,2,FALSE),3))</f>
        <v/>
      </c>
      <c r="O93" s="95"/>
      <c r="P93" s="97">
        <f t="shared" si="18"/>
        <v>0</v>
      </c>
      <c r="Q93" s="16"/>
      <c r="R93" s="38"/>
      <c r="S93" s="38"/>
      <c r="T93" s="38"/>
      <c r="U93" s="38"/>
      <c r="V93" s="38"/>
      <c r="W93" s="39"/>
      <c r="X93" s="39"/>
      <c r="Y93" s="39"/>
      <c r="Z93" s="39"/>
      <c r="AA93" s="39"/>
      <c r="AB93" s="39"/>
      <c r="AC93" s="39"/>
      <c r="AD93" s="100">
        <f t="shared" si="11"/>
        <v>0</v>
      </c>
      <c r="AE93" s="100">
        <f t="shared" si="12"/>
        <v>0</v>
      </c>
      <c r="AF93" s="100">
        <f t="shared" si="13"/>
        <v>0</v>
      </c>
      <c r="AG93" s="100">
        <f t="shared" si="14"/>
        <v>0</v>
      </c>
      <c r="AH93" s="100">
        <f t="shared" si="15"/>
        <v>0</v>
      </c>
      <c r="AI93" s="100">
        <f t="shared" si="16"/>
        <v>0</v>
      </c>
    </row>
    <row r="94" spans="1:35">
      <c r="A94" s="33"/>
      <c r="B94" s="55" t="str">
        <f>IF($A94="","",VLOOKUP($A94,Cierre!$A:$E,2,FALSE))</f>
        <v/>
      </c>
      <c r="C94" s="84"/>
      <c r="D94" s="34"/>
      <c r="E94" s="35"/>
      <c r="F94" s="35"/>
      <c r="G94" s="70"/>
      <c r="H94" s="36"/>
      <c r="I94" s="36"/>
      <c r="J94" s="68">
        <f t="shared" si="19"/>
        <v>0</v>
      </c>
      <c r="K94" s="68">
        <f t="shared" si="17"/>
        <v>0</v>
      </c>
      <c r="L94" s="37"/>
      <c r="M94" s="15">
        <f t="shared" si="10"/>
        <v>0</v>
      </c>
      <c r="N94" s="66" t="str">
        <f>IF(I94="","",ROUND(M94/VLOOKUP(YEAR(I94),SMMLV!$A$2:$B$42,2,FALSE),3))</f>
        <v/>
      </c>
      <c r="O94" s="95"/>
      <c r="P94" s="97">
        <f t="shared" si="18"/>
        <v>0</v>
      </c>
      <c r="Q94" s="16"/>
      <c r="R94" s="38"/>
      <c r="S94" s="38"/>
      <c r="T94" s="38"/>
      <c r="U94" s="38"/>
      <c r="V94" s="38"/>
      <c r="W94" s="39"/>
      <c r="X94" s="39"/>
      <c r="Y94" s="39"/>
      <c r="Z94" s="39"/>
      <c r="AA94" s="39"/>
      <c r="AB94" s="39"/>
      <c r="AC94" s="39"/>
      <c r="AD94" s="100">
        <f t="shared" si="11"/>
        <v>0</v>
      </c>
      <c r="AE94" s="100">
        <f t="shared" si="12"/>
        <v>0</v>
      </c>
      <c r="AF94" s="100">
        <f t="shared" si="13"/>
        <v>0</v>
      </c>
      <c r="AG94" s="100">
        <f t="shared" si="14"/>
        <v>0</v>
      </c>
      <c r="AH94" s="100">
        <f t="shared" si="15"/>
        <v>0</v>
      </c>
      <c r="AI94" s="100">
        <f t="shared" si="16"/>
        <v>0</v>
      </c>
    </row>
    <row r="95" spans="1:35">
      <c r="A95" s="33"/>
      <c r="B95" s="55" t="str">
        <f>IF($A95="","",VLOOKUP($A95,Cierre!$A:$E,2,FALSE))</f>
        <v/>
      </c>
      <c r="C95" s="84"/>
      <c r="D95" s="34"/>
      <c r="E95" s="35"/>
      <c r="F95" s="35"/>
      <c r="G95" s="70"/>
      <c r="H95" s="36"/>
      <c r="I95" s="36"/>
      <c r="J95" s="68">
        <f t="shared" si="19"/>
        <v>0</v>
      </c>
      <c r="K95" s="68">
        <f t="shared" si="17"/>
        <v>0</v>
      </c>
      <c r="L95" s="37"/>
      <c r="M95" s="15">
        <f t="shared" si="10"/>
        <v>0</v>
      </c>
      <c r="N95" s="66" t="str">
        <f>IF(I95="","",ROUND(M95/VLOOKUP(YEAR(I95),SMMLV!$A$2:$B$42,2,FALSE),3))</f>
        <v/>
      </c>
      <c r="O95" s="95"/>
      <c r="P95" s="97">
        <f t="shared" si="18"/>
        <v>0</v>
      </c>
      <c r="Q95" s="16"/>
      <c r="R95" s="38"/>
      <c r="S95" s="38"/>
      <c r="T95" s="38"/>
      <c r="U95" s="38"/>
      <c r="V95" s="38"/>
      <c r="W95" s="39"/>
      <c r="X95" s="39"/>
      <c r="Y95" s="39"/>
      <c r="Z95" s="39"/>
      <c r="AA95" s="39"/>
      <c r="AB95" s="39"/>
      <c r="AC95" s="39"/>
      <c r="AD95" s="100">
        <f t="shared" si="11"/>
        <v>0</v>
      </c>
      <c r="AE95" s="100">
        <f t="shared" si="12"/>
        <v>0</v>
      </c>
      <c r="AF95" s="100">
        <f t="shared" si="13"/>
        <v>0</v>
      </c>
      <c r="AG95" s="100">
        <f t="shared" si="14"/>
        <v>0</v>
      </c>
      <c r="AH95" s="100">
        <f t="shared" si="15"/>
        <v>0</v>
      </c>
      <c r="AI95" s="100">
        <f t="shared" si="16"/>
        <v>0</v>
      </c>
    </row>
    <row r="96" spans="1:35">
      <c r="A96" s="33"/>
      <c r="B96" s="55" t="str">
        <f>IF($A96="","",VLOOKUP($A96,Cierre!$A:$E,2,FALSE))</f>
        <v/>
      </c>
      <c r="C96" s="84"/>
      <c r="D96" s="34"/>
      <c r="E96" s="35"/>
      <c r="F96" s="35"/>
      <c r="G96" s="70"/>
      <c r="H96" s="36"/>
      <c r="I96" s="36"/>
      <c r="J96" s="68">
        <f t="shared" si="19"/>
        <v>0</v>
      </c>
      <c r="K96" s="68">
        <f t="shared" si="17"/>
        <v>0</v>
      </c>
      <c r="L96" s="37"/>
      <c r="M96" s="15">
        <f t="shared" si="10"/>
        <v>0</v>
      </c>
      <c r="N96" s="66" t="str">
        <f>IF(I96="","",ROUND(M96/VLOOKUP(YEAR(I96),SMMLV!$A$2:$B$42,2,FALSE),3))</f>
        <v/>
      </c>
      <c r="O96" s="95"/>
      <c r="P96" s="97">
        <f t="shared" si="18"/>
        <v>0</v>
      </c>
      <c r="Q96" s="16"/>
      <c r="R96" s="38"/>
      <c r="S96" s="38"/>
      <c r="T96" s="38"/>
      <c r="U96" s="38"/>
      <c r="V96" s="38"/>
      <c r="W96" s="39"/>
      <c r="X96" s="39"/>
      <c r="Y96" s="39"/>
      <c r="Z96" s="39"/>
      <c r="AA96" s="39"/>
      <c r="AB96" s="39"/>
      <c r="AC96" s="39"/>
      <c r="AD96" s="100">
        <f t="shared" si="11"/>
        <v>0</v>
      </c>
      <c r="AE96" s="100">
        <f t="shared" si="12"/>
        <v>0</v>
      </c>
      <c r="AF96" s="100">
        <f t="shared" si="13"/>
        <v>0</v>
      </c>
      <c r="AG96" s="100">
        <f t="shared" si="14"/>
        <v>0</v>
      </c>
      <c r="AH96" s="100">
        <f t="shared" si="15"/>
        <v>0</v>
      </c>
      <c r="AI96" s="100">
        <f t="shared" si="16"/>
        <v>0</v>
      </c>
    </row>
    <row r="97" spans="1:35">
      <c r="A97" s="33"/>
      <c r="B97" s="55" t="str">
        <f>IF($A97="","",VLOOKUP($A97,Cierre!$A:$E,2,FALSE))</f>
        <v/>
      </c>
      <c r="C97" s="84"/>
      <c r="D97" s="34"/>
      <c r="E97" s="35"/>
      <c r="F97" s="35"/>
      <c r="G97" s="70"/>
      <c r="H97" s="36"/>
      <c r="I97" s="36"/>
      <c r="J97" s="68">
        <f t="shared" si="19"/>
        <v>0</v>
      </c>
      <c r="K97" s="68">
        <f t="shared" si="17"/>
        <v>0</v>
      </c>
      <c r="L97" s="37"/>
      <c r="M97" s="15">
        <f t="shared" si="10"/>
        <v>0</v>
      </c>
      <c r="N97" s="66" t="str">
        <f>IF(I97="","",ROUND(M97/VLOOKUP(YEAR(I97),SMMLV!$A$2:$B$42,2,FALSE),3))</f>
        <v/>
      </c>
      <c r="O97" s="95"/>
      <c r="P97" s="97">
        <f t="shared" si="18"/>
        <v>0</v>
      </c>
      <c r="Q97" s="16"/>
      <c r="R97" s="38"/>
      <c r="S97" s="38"/>
      <c r="T97" s="38"/>
      <c r="U97" s="38"/>
      <c r="V97" s="38"/>
      <c r="W97" s="39"/>
      <c r="X97" s="39"/>
      <c r="Y97" s="39"/>
      <c r="Z97" s="39"/>
      <c r="AA97" s="39"/>
      <c r="AB97" s="39"/>
      <c r="AC97" s="39"/>
      <c r="AD97" s="100">
        <f t="shared" si="11"/>
        <v>0</v>
      </c>
      <c r="AE97" s="100">
        <f t="shared" si="12"/>
        <v>0</v>
      </c>
      <c r="AF97" s="100">
        <f t="shared" si="13"/>
        <v>0</v>
      </c>
      <c r="AG97" s="100">
        <f t="shared" si="14"/>
        <v>0</v>
      </c>
      <c r="AH97" s="100">
        <f t="shared" si="15"/>
        <v>0</v>
      </c>
      <c r="AI97" s="100">
        <f t="shared" si="16"/>
        <v>0</v>
      </c>
    </row>
    <row r="98" spans="1:35">
      <c r="A98" s="33"/>
      <c r="B98" s="55" t="str">
        <f>IF($A98="","",VLOOKUP($A98,Cierre!$A:$E,2,FALSE))</f>
        <v/>
      </c>
      <c r="C98" s="84"/>
      <c r="D98" s="34"/>
      <c r="E98" s="35"/>
      <c r="F98" s="35"/>
      <c r="G98" s="70"/>
      <c r="H98" s="36"/>
      <c r="I98" s="36"/>
      <c r="J98" s="68">
        <f t="shared" si="19"/>
        <v>0</v>
      </c>
      <c r="K98" s="68">
        <f t="shared" si="17"/>
        <v>0</v>
      </c>
      <c r="L98" s="37"/>
      <c r="M98" s="15">
        <f t="shared" si="10"/>
        <v>0</v>
      </c>
      <c r="N98" s="66" t="str">
        <f>IF(I98="","",ROUND(M98/VLOOKUP(YEAR(I98),SMMLV!$A$2:$B$42,2,FALSE),3))</f>
        <v/>
      </c>
      <c r="O98" s="95"/>
      <c r="P98" s="97">
        <f t="shared" si="18"/>
        <v>0</v>
      </c>
      <c r="Q98" s="16"/>
      <c r="R98" s="38"/>
      <c r="S98" s="38"/>
      <c r="T98" s="38"/>
      <c r="U98" s="38"/>
      <c r="V98" s="38"/>
      <c r="W98" s="39"/>
      <c r="X98" s="39"/>
      <c r="Y98" s="39"/>
      <c r="Z98" s="39"/>
      <c r="AA98" s="39"/>
      <c r="AB98" s="39"/>
      <c r="AC98" s="39"/>
      <c r="AD98" s="100">
        <f t="shared" si="11"/>
        <v>0</v>
      </c>
      <c r="AE98" s="100">
        <f t="shared" si="12"/>
        <v>0</v>
      </c>
      <c r="AF98" s="100">
        <f t="shared" si="13"/>
        <v>0</v>
      </c>
      <c r="AG98" s="100">
        <f t="shared" si="14"/>
        <v>0</v>
      </c>
      <c r="AH98" s="100">
        <f t="shared" si="15"/>
        <v>0</v>
      </c>
      <c r="AI98" s="100">
        <f t="shared" si="16"/>
        <v>0</v>
      </c>
    </row>
    <row r="99" spans="1:35">
      <c r="A99" s="33"/>
      <c r="B99" s="55" t="str">
        <f>IF($A99="","",VLOOKUP($A99,Cierre!$A:$E,2,FALSE))</f>
        <v/>
      </c>
      <c r="C99" s="34"/>
      <c r="D99" s="34"/>
      <c r="E99" s="35"/>
      <c r="F99" s="35"/>
      <c r="G99" s="70"/>
      <c r="H99" s="36"/>
      <c r="I99" s="36"/>
      <c r="J99" s="68">
        <f t="shared" si="19"/>
        <v>0</v>
      </c>
      <c r="K99" s="68">
        <f t="shared" si="17"/>
        <v>0</v>
      </c>
      <c r="L99" s="37"/>
      <c r="M99" s="15">
        <f t="shared" si="10"/>
        <v>0</v>
      </c>
      <c r="N99" s="66" t="str">
        <f>IF(I99="","",ROUND(M99/VLOOKUP(YEAR(I99),SMMLV!$A$2:$B$42,2,FALSE),3))</f>
        <v/>
      </c>
      <c r="O99" s="95"/>
      <c r="P99" s="97">
        <f t="shared" si="18"/>
        <v>0</v>
      </c>
      <c r="Q99" s="16"/>
      <c r="R99" s="38"/>
      <c r="S99" s="38"/>
      <c r="T99" s="38"/>
      <c r="U99" s="38"/>
      <c r="V99" s="38"/>
      <c r="W99" s="39"/>
      <c r="X99" s="39"/>
      <c r="Y99" s="39"/>
      <c r="Z99" s="39"/>
      <c r="AA99" s="39"/>
      <c r="AB99" s="39"/>
      <c r="AC99" s="39"/>
      <c r="AD99" s="100">
        <f t="shared" si="11"/>
        <v>0</v>
      </c>
      <c r="AE99" s="100">
        <f t="shared" si="12"/>
        <v>0</v>
      </c>
      <c r="AF99" s="100">
        <f t="shared" si="13"/>
        <v>0</v>
      </c>
      <c r="AG99" s="100">
        <f t="shared" si="14"/>
        <v>0</v>
      </c>
      <c r="AH99" s="100">
        <f t="shared" si="15"/>
        <v>0</v>
      </c>
      <c r="AI99" s="100">
        <f t="shared" si="16"/>
        <v>0</v>
      </c>
    </row>
    <row r="100" spans="1:35">
      <c r="A100" s="33"/>
      <c r="B100" s="55" t="str">
        <f>IF($A100="","",VLOOKUP($A100,Cierre!$A:$E,2,FALSE))</f>
        <v/>
      </c>
      <c r="C100" s="34"/>
      <c r="D100" s="34"/>
      <c r="E100" s="35"/>
      <c r="F100" s="35"/>
      <c r="G100" s="70"/>
      <c r="H100" s="36"/>
      <c r="I100" s="36"/>
      <c r="J100" s="68">
        <f t="shared" si="19"/>
        <v>0</v>
      </c>
      <c r="K100" s="68">
        <f t="shared" si="17"/>
        <v>0</v>
      </c>
      <c r="L100" s="37"/>
      <c r="M100" s="15">
        <f t="shared" si="10"/>
        <v>0</v>
      </c>
      <c r="N100" s="66" t="str">
        <f>IF(I100="","",ROUND(M100/VLOOKUP(YEAR(I100),SMMLV!$A$2:$B$42,2,FALSE),3))</f>
        <v/>
      </c>
      <c r="O100" s="95"/>
      <c r="P100" s="97">
        <f t="shared" si="18"/>
        <v>0</v>
      </c>
      <c r="Q100" s="16"/>
      <c r="R100" s="38"/>
      <c r="S100" s="38"/>
      <c r="T100" s="38"/>
      <c r="U100" s="38"/>
      <c r="V100" s="38"/>
      <c r="W100" s="39"/>
      <c r="X100" s="39"/>
      <c r="Y100" s="39"/>
      <c r="Z100" s="39"/>
      <c r="AA100" s="39"/>
      <c r="AB100" s="39"/>
      <c r="AC100" s="39"/>
      <c r="AD100" s="100">
        <f t="shared" si="11"/>
        <v>0</v>
      </c>
      <c r="AE100" s="100">
        <f t="shared" si="12"/>
        <v>0</v>
      </c>
      <c r="AF100" s="100">
        <f t="shared" si="13"/>
        <v>0</v>
      </c>
      <c r="AG100" s="100">
        <f t="shared" si="14"/>
        <v>0</v>
      </c>
      <c r="AH100" s="100">
        <f t="shared" si="15"/>
        <v>0</v>
      </c>
      <c r="AI100" s="100">
        <f t="shared" si="16"/>
        <v>0</v>
      </c>
    </row>
    <row r="101" spans="1:35">
      <c r="A101" s="33"/>
      <c r="B101" s="55" t="str">
        <f>IF($A101="","",VLOOKUP($A101,Cierre!$A:$E,2,FALSE))</f>
        <v/>
      </c>
      <c r="C101" s="34"/>
      <c r="D101" s="34"/>
      <c r="E101" s="35"/>
      <c r="F101" s="35"/>
      <c r="G101" s="70"/>
      <c r="H101" s="36"/>
      <c r="I101" s="36"/>
      <c r="J101" s="68">
        <f t="shared" si="19"/>
        <v>0</v>
      </c>
      <c r="K101" s="68">
        <f t="shared" si="17"/>
        <v>0</v>
      </c>
      <c r="L101" s="37"/>
      <c r="M101" s="15">
        <f t="shared" si="10"/>
        <v>0</v>
      </c>
      <c r="N101" s="66" t="str">
        <f>IF(I101="","",ROUND(M101/VLOOKUP(YEAR(I101),SMMLV!$A$2:$B$42,2,FALSE),3))</f>
        <v/>
      </c>
      <c r="O101" s="95"/>
      <c r="P101" s="97">
        <f t="shared" si="18"/>
        <v>0</v>
      </c>
      <c r="Q101" s="16"/>
      <c r="R101" s="38"/>
      <c r="S101" s="38"/>
      <c r="T101" s="38"/>
      <c r="U101" s="38"/>
      <c r="V101" s="38"/>
      <c r="W101" s="39"/>
      <c r="X101" s="39"/>
      <c r="Y101" s="39"/>
      <c r="Z101" s="39"/>
      <c r="AA101" s="39"/>
      <c r="AB101" s="39"/>
      <c r="AC101" s="39"/>
      <c r="AD101" s="100">
        <f t="shared" si="11"/>
        <v>0</v>
      </c>
      <c r="AE101" s="100">
        <f t="shared" si="12"/>
        <v>0</v>
      </c>
      <c r="AF101" s="100">
        <f t="shared" si="13"/>
        <v>0</v>
      </c>
      <c r="AG101" s="100">
        <f t="shared" si="14"/>
        <v>0</v>
      </c>
      <c r="AH101" s="100">
        <f t="shared" si="15"/>
        <v>0</v>
      </c>
      <c r="AI101" s="100">
        <f t="shared" si="16"/>
        <v>0</v>
      </c>
    </row>
    <row r="102" spans="1:35">
      <c r="A102" s="33"/>
      <c r="B102" s="55" t="str">
        <f>IF($A102="","",VLOOKUP($A102,Cierre!$A:$E,2,FALSE))</f>
        <v/>
      </c>
      <c r="C102" s="34"/>
      <c r="D102" s="34"/>
      <c r="E102" s="35"/>
      <c r="F102" s="35"/>
      <c r="G102" s="70"/>
      <c r="H102" s="36"/>
      <c r="I102" s="36"/>
      <c r="J102" s="68">
        <f t="shared" si="19"/>
        <v>0</v>
      </c>
      <c r="K102" s="68">
        <f t="shared" si="17"/>
        <v>0</v>
      </c>
      <c r="L102" s="37"/>
      <c r="M102" s="15">
        <f t="shared" si="10"/>
        <v>0</v>
      </c>
      <c r="N102" s="66" t="str">
        <f>IF(I102="","",ROUND(M102/VLOOKUP(YEAR(I102),SMMLV!$A$2:$B$42,2,FALSE),3))</f>
        <v/>
      </c>
      <c r="O102" s="95"/>
      <c r="P102" s="97">
        <f t="shared" si="18"/>
        <v>0</v>
      </c>
      <c r="Q102" s="16"/>
      <c r="R102" s="38"/>
      <c r="S102" s="38"/>
      <c r="T102" s="38"/>
      <c r="U102" s="38"/>
      <c r="V102" s="38"/>
      <c r="W102" s="39"/>
      <c r="X102" s="39"/>
      <c r="Y102" s="39"/>
      <c r="Z102" s="39"/>
      <c r="AA102" s="39"/>
      <c r="AB102" s="39"/>
      <c r="AC102" s="39"/>
      <c r="AD102" s="100">
        <f t="shared" si="11"/>
        <v>0</v>
      </c>
      <c r="AE102" s="100">
        <f t="shared" si="12"/>
        <v>0</v>
      </c>
      <c r="AF102" s="100">
        <f t="shared" si="13"/>
        <v>0</v>
      </c>
      <c r="AG102" s="100">
        <f t="shared" si="14"/>
        <v>0</v>
      </c>
      <c r="AH102" s="100">
        <f t="shared" si="15"/>
        <v>0</v>
      </c>
      <c r="AI102" s="100">
        <f t="shared" si="16"/>
        <v>0</v>
      </c>
    </row>
    <row r="103" spans="1:35">
      <c r="A103" s="33"/>
      <c r="B103" s="55" t="str">
        <f>IF($A103="","",VLOOKUP($A103,Cierre!$A:$E,2,FALSE))</f>
        <v/>
      </c>
      <c r="C103" s="34"/>
      <c r="D103" s="34"/>
      <c r="E103" s="35"/>
      <c r="F103" s="35"/>
      <c r="G103" s="70"/>
      <c r="H103" s="36"/>
      <c r="I103" s="36"/>
      <c r="J103" s="68">
        <f t="shared" si="19"/>
        <v>0</v>
      </c>
      <c r="K103" s="68">
        <f t="shared" si="17"/>
        <v>0</v>
      </c>
      <c r="L103" s="37"/>
      <c r="M103" s="15">
        <f t="shared" si="10"/>
        <v>0</v>
      </c>
      <c r="N103" s="66" t="str">
        <f>IF(I103="","",ROUND(M103/VLOOKUP(YEAR(I103),SMMLV!$A$2:$B$42,2,FALSE),3))</f>
        <v/>
      </c>
      <c r="O103" s="95"/>
      <c r="P103" s="97">
        <f t="shared" si="18"/>
        <v>0</v>
      </c>
      <c r="Q103" s="16"/>
      <c r="R103" s="38"/>
      <c r="S103" s="38"/>
      <c r="T103" s="38"/>
      <c r="U103" s="38"/>
      <c r="V103" s="38"/>
      <c r="W103" s="39"/>
      <c r="X103" s="39"/>
      <c r="Y103" s="39"/>
      <c r="Z103" s="39"/>
      <c r="AA103" s="39"/>
      <c r="AB103" s="39"/>
      <c r="AC103" s="39"/>
      <c r="AD103" s="100">
        <f t="shared" si="11"/>
        <v>0</v>
      </c>
      <c r="AE103" s="100">
        <f t="shared" si="12"/>
        <v>0</v>
      </c>
      <c r="AF103" s="100">
        <f t="shared" si="13"/>
        <v>0</v>
      </c>
      <c r="AG103" s="100">
        <f t="shared" si="14"/>
        <v>0</v>
      </c>
      <c r="AH103" s="100">
        <f t="shared" si="15"/>
        <v>0</v>
      </c>
      <c r="AI103" s="100">
        <f t="shared" si="16"/>
        <v>0</v>
      </c>
    </row>
    <row r="104" spans="1:35">
      <c r="A104" s="33"/>
      <c r="B104" s="55" t="str">
        <f>IF($A104="","",VLOOKUP($A104,Cierre!$A:$E,2,FALSE))</f>
        <v/>
      </c>
      <c r="C104" s="34"/>
      <c r="D104" s="34"/>
      <c r="E104" s="35"/>
      <c r="F104" s="35"/>
      <c r="G104" s="70"/>
      <c r="H104" s="36"/>
      <c r="I104" s="36"/>
      <c r="J104" s="68">
        <f t="shared" si="19"/>
        <v>0</v>
      </c>
      <c r="K104" s="68">
        <f t="shared" si="17"/>
        <v>0</v>
      </c>
      <c r="L104" s="37"/>
      <c r="M104" s="15">
        <f t="shared" si="10"/>
        <v>0</v>
      </c>
      <c r="N104" s="66" t="str">
        <f>IF(I104="","",ROUND(M104/VLOOKUP(YEAR(I104),SMMLV!$A$2:$B$42,2,FALSE),3))</f>
        <v/>
      </c>
      <c r="O104" s="95"/>
      <c r="P104" s="97">
        <f t="shared" si="18"/>
        <v>0</v>
      </c>
      <c r="Q104" s="16"/>
      <c r="R104" s="38"/>
      <c r="S104" s="38"/>
      <c r="T104" s="38"/>
      <c r="U104" s="38"/>
      <c r="V104" s="38"/>
      <c r="W104" s="39"/>
      <c r="X104" s="39"/>
      <c r="Y104" s="39"/>
      <c r="Z104" s="39"/>
      <c r="AA104" s="39"/>
      <c r="AB104" s="39"/>
      <c r="AC104" s="39"/>
      <c r="AD104" s="100">
        <f t="shared" si="11"/>
        <v>0</v>
      </c>
      <c r="AE104" s="100">
        <f t="shared" si="12"/>
        <v>0</v>
      </c>
      <c r="AF104" s="100">
        <f t="shared" si="13"/>
        <v>0</v>
      </c>
      <c r="AG104" s="100">
        <f t="shared" si="14"/>
        <v>0</v>
      </c>
      <c r="AH104" s="100">
        <f t="shared" si="15"/>
        <v>0</v>
      </c>
      <c r="AI104" s="100">
        <f t="shared" si="16"/>
        <v>0</v>
      </c>
    </row>
    <row r="105" spans="1:35">
      <c r="A105" s="33"/>
      <c r="B105" s="55" t="str">
        <f>IF($A105="","",VLOOKUP($A105,Cierre!$A:$E,2,FALSE))</f>
        <v/>
      </c>
      <c r="C105" s="34"/>
      <c r="D105" s="34"/>
      <c r="E105" s="35"/>
      <c r="F105" s="35"/>
      <c r="G105" s="70"/>
      <c r="H105" s="36"/>
      <c r="I105" s="36"/>
      <c r="J105" s="68">
        <f t="shared" si="19"/>
        <v>0</v>
      </c>
      <c r="K105" s="68">
        <f t="shared" si="17"/>
        <v>0</v>
      </c>
      <c r="L105" s="37"/>
      <c r="M105" s="15">
        <f t="shared" si="10"/>
        <v>0</v>
      </c>
      <c r="N105" s="66" t="str">
        <f>IF(I105="","",ROUND(M105/VLOOKUP(YEAR(I105),SMMLV!$A$2:$B$42,2,FALSE),3))</f>
        <v/>
      </c>
      <c r="O105" s="95"/>
      <c r="P105" s="97">
        <f t="shared" si="18"/>
        <v>0</v>
      </c>
      <c r="Q105" s="16"/>
      <c r="R105" s="38"/>
      <c r="S105" s="38"/>
      <c r="T105" s="38"/>
      <c r="U105" s="38"/>
      <c r="V105" s="38"/>
      <c r="W105" s="39"/>
      <c r="X105" s="39"/>
      <c r="Y105" s="39"/>
      <c r="Z105" s="39"/>
      <c r="AA105" s="39"/>
      <c r="AB105" s="39"/>
      <c r="AC105" s="39"/>
      <c r="AD105" s="100">
        <f t="shared" si="11"/>
        <v>0</v>
      </c>
      <c r="AE105" s="100">
        <f t="shared" si="12"/>
        <v>0</v>
      </c>
      <c r="AF105" s="100">
        <f t="shared" si="13"/>
        <v>0</v>
      </c>
      <c r="AG105" s="100">
        <f t="shared" si="14"/>
        <v>0</v>
      </c>
      <c r="AH105" s="100">
        <f t="shared" si="15"/>
        <v>0</v>
      </c>
      <c r="AI105" s="100">
        <f t="shared" si="16"/>
        <v>0</v>
      </c>
    </row>
    <row r="106" spans="1:35">
      <c r="A106" s="33"/>
      <c r="B106" s="55" t="str">
        <f>IF($A106="","",VLOOKUP($A106,Cierre!$A:$E,2,FALSE))</f>
        <v/>
      </c>
      <c r="C106" s="34"/>
      <c r="D106" s="34"/>
      <c r="E106" s="35"/>
      <c r="F106" s="35"/>
      <c r="G106" s="70"/>
      <c r="H106" s="36"/>
      <c r="I106" s="36"/>
      <c r="J106" s="68">
        <f t="shared" si="19"/>
        <v>0</v>
      </c>
      <c r="K106" s="68">
        <f t="shared" si="17"/>
        <v>0</v>
      </c>
      <c r="L106" s="37"/>
      <c r="M106" s="15">
        <f t="shared" si="10"/>
        <v>0</v>
      </c>
      <c r="N106" s="66" t="str">
        <f>IF(I106="","",ROUND(M106/VLOOKUP(YEAR(I106),SMMLV!$A$2:$B$42,2,FALSE),3))</f>
        <v/>
      </c>
      <c r="O106" s="95"/>
      <c r="P106" s="97">
        <f t="shared" si="18"/>
        <v>0</v>
      </c>
      <c r="Q106" s="16"/>
      <c r="R106" s="38"/>
      <c r="S106" s="38"/>
      <c r="T106" s="38"/>
      <c r="U106" s="38"/>
      <c r="V106" s="38"/>
      <c r="W106" s="39"/>
      <c r="X106" s="39"/>
      <c r="Y106" s="39"/>
      <c r="Z106" s="39"/>
      <c r="AA106" s="39"/>
      <c r="AB106" s="39"/>
      <c r="AC106" s="39"/>
      <c r="AD106" s="100">
        <f t="shared" si="11"/>
        <v>0</v>
      </c>
      <c r="AE106" s="100">
        <f t="shared" si="12"/>
        <v>0</v>
      </c>
      <c r="AF106" s="100">
        <f t="shared" si="13"/>
        <v>0</v>
      </c>
      <c r="AG106" s="100">
        <f t="shared" si="14"/>
        <v>0</v>
      </c>
      <c r="AH106" s="100">
        <f t="shared" si="15"/>
        <v>0</v>
      </c>
      <c r="AI106" s="100">
        <f t="shared" si="16"/>
        <v>0</v>
      </c>
    </row>
    <row r="107" spans="1:35">
      <c r="A107" s="33"/>
      <c r="B107" s="55" t="str">
        <f>IF($A107="","",VLOOKUP($A107,Cierre!$A:$E,2,FALSE))</f>
        <v/>
      </c>
      <c r="C107" s="34"/>
      <c r="D107" s="34"/>
      <c r="E107" s="35"/>
      <c r="F107" s="35"/>
      <c r="G107" s="70"/>
      <c r="H107" s="36"/>
      <c r="I107" s="36"/>
      <c r="J107" s="68">
        <f t="shared" si="19"/>
        <v>0</v>
      </c>
      <c r="K107" s="68">
        <f t="shared" si="17"/>
        <v>0</v>
      </c>
      <c r="L107" s="37"/>
      <c r="M107" s="15">
        <f t="shared" si="10"/>
        <v>0</v>
      </c>
      <c r="N107" s="66" t="str">
        <f>IF(I107="","",ROUND(M107/VLOOKUP(YEAR(I107),SMMLV!$A$2:$B$42,2,FALSE),3))</f>
        <v/>
      </c>
      <c r="O107" s="95"/>
      <c r="P107" s="97">
        <f t="shared" si="18"/>
        <v>0</v>
      </c>
      <c r="Q107" s="16"/>
      <c r="R107" s="38"/>
      <c r="S107" s="38"/>
      <c r="T107" s="38"/>
      <c r="U107" s="38"/>
      <c r="V107" s="38"/>
      <c r="W107" s="39"/>
      <c r="X107" s="39"/>
      <c r="Y107" s="39"/>
      <c r="Z107" s="39"/>
      <c r="AA107" s="39"/>
      <c r="AB107" s="39"/>
      <c r="AC107" s="39"/>
      <c r="AD107" s="100">
        <f t="shared" si="11"/>
        <v>0</v>
      </c>
      <c r="AE107" s="100">
        <f t="shared" si="12"/>
        <v>0</v>
      </c>
      <c r="AF107" s="100">
        <f t="shared" si="13"/>
        <v>0</v>
      </c>
      <c r="AG107" s="100">
        <f t="shared" si="14"/>
        <v>0</v>
      </c>
      <c r="AH107" s="100">
        <f t="shared" si="15"/>
        <v>0</v>
      </c>
      <c r="AI107" s="100">
        <f t="shared" si="16"/>
        <v>0</v>
      </c>
    </row>
    <row r="108" spans="1:35">
      <c r="A108" s="33"/>
      <c r="B108" s="55" t="str">
        <f>IF($A108="","",VLOOKUP($A108,Cierre!$A:$E,2,FALSE))</f>
        <v/>
      </c>
      <c r="C108" s="34"/>
      <c r="D108" s="34"/>
      <c r="E108" s="35"/>
      <c r="F108" s="35"/>
      <c r="G108" s="70"/>
      <c r="H108" s="36"/>
      <c r="I108" s="36"/>
      <c r="J108" s="68">
        <f t="shared" si="19"/>
        <v>0</v>
      </c>
      <c r="K108" s="68">
        <f t="shared" si="17"/>
        <v>0</v>
      </c>
      <c r="L108" s="37"/>
      <c r="M108" s="15">
        <f t="shared" si="10"/>
        <v>0</v>
      </c>
      <c r="N108" s="66" t="str">
        <f>IF(I108="","",ROUND(M108/VLOOKUP(YEAR(I108),SMMLV!$A$2:$B$42,2,FALSE),3))</f>
        <v/>
      </c>
      <c r="O108" s="95"/>
      <c r="P108" s="97">
        <f t="shared" si="18"/>
        <v>0</v>
      </c>
      <c r="Q108" s="16"/>
      <c r="R108" s="38"/>
      <c r="S108" s="38"/>
      <c r="T108" s="38"/>
      <c r="U108" s="38"/>
      <c r="V108" s="38"/>
      <c r="W108" s="39"/>
      <c r="X108" s="39"/>
      <c r="Y108" s="39"/>
      <c r="Z108" s="39"/>
      <c r="AA108" s="39"/>
      <c r="AB108" s="39"/>
      <c r="AC108" s="39"/>
      <c r="AD108" s="100">
        <f t="shared" si="11"/>
        <v>0</v>
      </c>
      <c r="AE108" s="100">
        <f t="shared" si="12"/>
        <v>0</v>
      </c>
      <c r="AF108" s="100">
        <f t="shared" si="13"/>
        <v>0</v>
      </c>
      <c r="AG108" s="100">
        <f t="shared" si="14"/>
        <v>0</v>
      </c>
      <c r="AH108" s="100">
        <f t="shared" si="15"/>
        <v>0</v>
      </c>
      <c r="AI108" s="100">
        <f t="shared" si="16"/>
        <v>0</v>
      </c>
    </row>
    <row r="109" spans="1:35">
      <c r="A109" s="33"/>
      <c r="B109" s="55" t="str">
        <f>IF($A109="","",VLOOKUP($A109,Cierre!$A:$E,2,FALSE))</f>
        <v/>
      </c>
      <c r="C109" s="34"/>
      <c r="D109" s="34"/>
      <c r="E109" s="35"/>
      <c r="F109" s="35"/>
      <c r="G109" s="70"/>
      <c r="H109" s="36"/>
      <c r="I109" s="36"/>
      <c r="J109" s="68">
        <f t="shared" si="19"/>
        <v>0</v>
      </c>
      <c r="K109" s="68">
        <f t="shared" si="17"/>
        <v>0</v>
      </c>
      <c r="L109" s="37"/>
      <c r="M109" s="15">
        <f t="shared" si="10"/>
        <v>0</v>
      </c>
      <c r="N109" s="66" t="str">
        <f>IF(I109="","",ROUND(M109/VLOOKUP(YEAR(I109),SMMLV!$A$2:$B$42,2,FALSE),3))</f>
        <v/>
      </c>
      <c r="O109" s="95"/>
      <c r="P109" s="97">
        <f t="shared" si="18"/>
        <v>0</v>
      </c>
      <c r="Q109" s="16"/>
      <c r="R109" s="38"/>
      <c r="S109" s="38"/>
      <c r="T109" s="38"/>
      <c r="U109" s="38"/>
      <c r="V109" s="38"/>
      <c r="W109" s="39"/>
      <c r="X109" s="39"/>
      <c r="Y109" s="39"/>
      <c r="Z109" s="39"/>
      <c r="AA109" s="39"/>
      <c r="AB109" s="39"/>
      <c r="AC109" s="39"/>
      <c r="AD109" s="100">
        <f t="shared" si="11"/>
        <v>0</v>
      </c>
      <c r="AE109" s="100">
        <f t="shared" si="12"/>
        <v>0</v>
      </c>
      <c r="AF109" s="100">
        <f t="shared" si="13"/>
        <v>0</v>
      </c>
      <c r="AG109" s="100">
        <f t="shared" si="14"/>
        <v>0</v>
      </c>
      <c r="AH109" s="100">
        <f t="shared" si="15"/>
        <v>0</v>
      </c>
      <c r="AI109" s="100">
        <f t="shared" si="16"/>
        <v>0</v>
      </c>
    </row>
    <row r="110" spans="1:35">
      <c r="A110" s="33"/>
      <c r="B110" s="55" t="str">
        <f>IF($A110="","",VLOOKUP($A110,Cierre!$A:$E,2,FALSE))</f>
        <v/>
      </c>
      <c r="C110" s="34"/>
      <c r="D110" s="34"/>
      <c r="E110" s="35"/>
      <c r="F110" s="35"/>
      <c r="G110" s="70"/>
      <c r="H110" s="36"/>
      <c r="I110" s="36"/>
      <c r="J110" s="68">
        <f t="shared" si="19"/>
        <v>0</v>
      </c>
      <c r="K110" s="68">
        <f t="shared" si="17"/>
        <v>0</v>
      </c>
      <c r="L110" s="37"/>
      <c r="M110" s="15">
        <f t="shared" si="10"/>
        <v>0</v>
      </c>
      <c r="N110" s="66" t="str">
        <f>IF(I110="","",ROUND(M110/VLOOKUP(YEAR(I110),SMMLV!$A$2:$B$42,2,FALSE),3))</f>
        <v/>
      </c>
      <c r="O110" s="95"/>
      <c r="P110" s="97">
        <f t="shared" si="18"/>
        <v>0</v>
      </c>
      <c r="Q110" s="16"/>
      <c r="R110" s="38"/>
      <c r="S110" s="38"/>
      <c r="T110" s="38"/>
      <c r="U110" s="38"/>
      <c r="V110" s="38"/>
      <c r="W110" s="39"/>
      <c r="X110" s="39"/>
      <c r="Y110" s="39"/>
      <c r="Z110" s="39"/>
      <c r="AA110" s="39"/>
      <c r="AB110" s="39"/>
      <c r="AC110" s="39"/>
      <c r="AD110" s="100">
        <f t="shared" si="11"/>
        <v>0</v>
      </c>
      <c r="AE110" s="100">
        <f t="shared" si="12"/>
        <v>0</v>
      </c>
      <c r="AF110" s="100">
        <f t="shared" si="13"/>
        <v>0</v>
      </c>
      <c r="AG110" s="100">
        <f t="shared" si="14"/>
        <v>0</v>
      </c>
      <c r="AH110" s="100">
        <f t="shared" si="15"/>
        <v>0</v>
      </c>
      <c r="AI110" s="100">
        <f t="shared" si="16"/>
        <v>0</v>
      </c>
    </row>
    <row r="111" spans="1:35">
      <c r="A111" s="33"/>
      <c r="B111" s="55" t="str">
        <f>IF($A111="","",VLOOKUP($A111,Cierre!$A:$E,2,FALSE))</f>
        <v/>
      </c>
      <c r="C111" s="34"/>
      <c r="D111" s="34"/>
      <c r="E111" s="35"/>
      <c r="F111" s="35"/>
      <c r="G111" s="70"/>
      <c r="H111" s="36"/>
      <c r="I111" s="36"/>
      <c r="J111" s="68">
        <f t="shared" si="19"/>
        <v>0</v>
      </c>
      <c r="K111" s="68">
        <f t="shared" si="17"/>
        <v>0</v>
      </c>
      <c r="L111" s="37"/>
      <c r="M111" s="15">
        <f t="shared" si="10"/>
        <v>0</v>
      </c>
      <c r="N111" s="66" t="str">
        <f>IF(I111="","",ROUND(M111/VLOOKUP(YEAR(I111),SMMLV!$A$2:$B$42,2,FALSE),3))</f>
        <v/>
      </c>
      <c r="O111" s="95"/>
      <c r="P111" s="97">
        <f t="shared" si="18"/>
        <v>0</v>
      </c>
      <c r="Q111" s="16"/>
      <c r="R111" s="38"/>
      <c r="S111" s="38"/>
      <c r="T111" s="38"/>
      <c r="U111" s="38"/>
      <c r="V111" s="38"/>
      <c r="W111" s="39"/>
      <c r="X111" s="39"/>
      <c r="Y111" s="39"/>
      <c r="Z111" s="39"/>
      <c r="AA111" s="39"/>
      <c r="AB111" s="39"/>
      <c r="AC111" s="39"/>
      <c r="AD111" s="100">
        <f t="shared" si="11"/>
        <v>0</v>
      </c>
      <c r="AE111" s="100">
        <f t="shared" si="12"/>
        <v>0</v>
      </c>
      <c r="AF111" s="100">
        <f t="shared" si="13"/>
        <v>0</v>
      </c>
      <c r="AG111" s="100">
        <f t="shared" si="14"/>
        <v>0</v>
      </c>
      <c r="AH111" s="100">
        <f t="shared" si="15"/>
        <v>0</v>
      </c>
      <c r="AI111" s="100">
        <f t="shared" si="16"/>
        <v>0</v>
      </c>
    </row>
    <row r="112" spans="1:35">
      <c r="A112" s="33"/>
      <c r="B112" s="55" t="str">
        <f>IF($A112="","",VLOOKUP($A112,Cierre!$A:$E,2,FALSE))</f>
        <v/>
      </c>
      <c r="C112" s="34"/>
      <c r="D112" s="34"/>
      <c r="E112" s="35"/>
      <c r="F112" s="35"/>
      <c r="G112" s="70"/>
      <c r="H112" s="36"/>
      <c r="I112" s="36"/>
      <c r="J112" s="68">
        <f t="shared" si="19"/>
        <v>0</v>
      </c>
      <c r="K112" s="68">
        <f t="shared" si="17"/>
        <v>0</v>
      </c>
      <c r="L112" s="37"/>
      <c r="M112" s="15">
        <f t="shared" si="10"/>
        <v>0</v>
      </c>
      <c r="N112" s="66" t="str">
        <f>IF(I112="","",ROUND(M112/VLOOKUP(YEAR(I112),SMMLV!$A$2:$B$42,2,FALSE),3))</f>
        <v/>
      </c>
      <c r="O112" s="95"/>
      <c r="P112" s="97">
        <f t="shared" si="18"/>
        <v>0</v>
      </c>
      <c r="Q112" s="16"/>
      <c r="R112" s="38"/>
      <c r="S112" s="38"/>
      <c r="T112" s="38"/>
      <c r="U112" s="38"/>
      <c r="V112" s="38"/>
      <c r="W112" s="39"/>
      <c r="X112" s="39"/>
      <c r="Y112" s="39"/>
      <c r="Z112" s="39"/>
      <c r="AA112" s="39"/>
      <c r="AB112" s="39"/>
      <c r="AC112" s="39"/>
      <c r="AD112" s="100">
        <f t="shared" si="11"/>
        <v>0</v>
      </c>
      <c r="AE112" s="100">
        <f t="shared" si="12"/>
        <v>0</v>
      </c>
      <c r="AF112" s="100">
        <f t="shared" si="13"/>
        <v>0</v>
      </c>
      <c r="AG112" s="100">
        <f t="shared" si="14"/>
        <v>0</v>
      </c>
      <c r="AH112" s="100">
        <f t="shared" si="15"/>
        <v>0</v>
      </c>
      <c r="AI112" s="100">
        <f t="shared" si="16"/>
        <v>0</v>
      </c>
    </row>
    <row r="113" spans="1:35">
      <c r="A113" s="33"/>
      <c r="B113" s="55" t="str">
        <f>IF($A113="","",VLOOKUP($A113,Cierre!$A:$E,2,FALSE))</f>
        <v/>
      </c>
      <c r="C113" s="34"/>
      <c r="D113" s="34"/>
      <c r="E113" s="35"/>
      <c r="F113" s="35"/>
      <c r="G113" s="70"/>
      <c r="H113" s="36"/>
      <c r="I113" s="36"/>
      <c r="J113" s="68">
        <f t="shared" si="19"/>
        <v>0</v>
      </c>
      <c r="K113" s="68">
        <f t="shared" si="17"/>
        <v>0</v>
      </c>
      <c r="L113" s="37"/>
      <c r="M113" s="15">
        <f t="shared" si="10"/>
        <v>0</v>
      </c>
      <c r="N113" s="66" t="str">
        <f>IF(I113="","",ROUND(M113/VLOOKUP(YEAR(I113),SMMLV!$A$2:$B$42,2,FALSE),3))</f>
        <v/>
      </c>
      <c r="O113" s="95"/>
      <c r="P113" s="97">
        <f t="shared" si="18"/>
        <v>0</v>
      </c>
      <c r="Q113" s="16"/>
      <c r="R113" s="38"/>
      <c r="S113" s="38"/>
      <c r="T113" s="38"/>
      <c r="U113" s="38"/>
      <c r="V113" s="38"/>
      <c r="W113" s="39"/>
      <c r="X113" s="39"/>
      <c r="Y113" s="39"/>
      <c r="Z113" s="39"/>
      <c r="AA113" s="39"/>
      <c r="AB113" s="39"/>
      <c r="AC113" s="39"/>
      <c r="AD113" s="100">
        <f t="shared" si="11"/>
        <v>0</v>
      </c>
      <c r="AE113" s="100">
        <f t="shared" si="12"/>
        <v>0</v>
      </c>
      <c r="AF113" s="100">
        <f t="shared" si="13"/>
        <v>0</v>
      </c>
      <c r="AG113" s="100">
        <f t="shared" si="14"/>
        <v>0</v>
      </c>
      <c r="AH113" s="100">
        <f t="shared" si="15"/>
        <v>0</v>
      </c>
      <c r="AI113" s="100">
        <f t="shared" si="16"/>
        <v>0</v>
      </c>
    </row>
    <row r="114" spans="1:35">
      <c r="A114" s="33"/>
      <c r="B114" s="55" t="str">
        <f>IF($A114="","",VLOOKUP($A114,Cierre!$A:$E,2,FALSE))</f>
        <v/>
      </c>
      <c r="C114" s="34"/>
      <c r="D114" s="34"/>
      <c r="E114" s="35"/>
      <c r="F114" s="35"/>
      <c r="G114" s="70"/>
      <c r="H114" s="36"/>
      <c r="I114" s="36"/>
      <c r="J114" s="68">
        <f t="shared" si="19"/>
        <v>0</v>
      </c>
      <c r="K114" s="68">
        <f t="shared" si="17"/>
        <v>0</v>
      </c>
      <c r="L114" s="37"/>
      <c r="M114" s="15">
        <f t="shared" si="10"/>
        <v>0</v>
      </c>
      <c r="N114" s="66" t="str">
        <f>IF(I114="","",ROUND(M114/VLOOKUP(YEAR(I114),SMMLV!$A$2:$B$42,2,FALSE),3))</f>
        <v/>
      </c>
      <c r="O114" s="95"/>
      <c r="P114" s="97">
        <f t="shared" si="18"/>
        <v>0</v>
      </c>
      <c r="Q114" s="16"/>
      <c r="R114" s="38"/>
      <c r="S114" s="38"/>
      <c r="T114" s="38"/>
      <c r="U114" s="38"/>
      <c r="V114" s="38"/>
      <c r="W114" s="39"/>
      <c r="X114" s="39"/>
      <c r="Y114" s="39"/>
      <c r="Z114" s="39"/>
      <c r="AA114" s="39"/>
      <c r="AB114" s="39"/>
      <c r="AC114" s="39"/>
      <c r="AD114" s="100">
        <f t="shared" si="11"/>
        <v>0</v>
      </c>
      <c r="AE114" s="100">
        <f t="shared" si="12"/>
        <v>0</v>
      </c>
      <c r="AF114" s="100">
        <f t="shared" si="13"/>
        <v>0</v>
      </c>
      <c r="AG114" s="100">
        <f t="shared" si="14"/>
        <v>0</v>
      </c>
      <c r="AH114" s="100">
        <f t="shared" si="15"/>
        <v>0</v>
      </c>
      <c r="AI114" s="100">
        <f t="shared" si="16"/>
        <v>0</v>
      </c>
    </row>
    <row r="115" spans="1:35">
      <c r="A115" s="33"/>
      <c r="B115" s="55" t="str">
        <f>IF($A115="","",VLOOKUP($A115,Cierre!$A:$E,2,FALSE))</f>
        <v/>
      </c>
      <c r="C115" s="34"/>
      <c r="D115" s="34"/>
      <c r="E115" s="127"/>
      <c r="F115" s="35"/>
      <c r="G115" s="70"/>
      <c r="H115" s="36"/>
      <c r="I115" s="36"/>
      <c r="J115" s="68">
        <f t="shared" si="19"/>
        <v>0</v>
      </c>
      <c r="K115" s="68">
        <f t="shared" si="17"/>
        <v>0</v>
      </c>
      <c r="L115" s="37"/>
      <c r="M115" s="15">
        <f t="shared" si="10"/>
        <v>0</v>
      </c>
      <c r="N115" s="66" t="str">
        <f>IF(I115="","",ROUND(M115/VLOOKUP(YEAR(I115),SMMLV!$A$2:$B$42,2,FALSE),3))</f>
        <v/>
      </c>
      <c r="O115" s="95"/>
      <c r="P115" s="97">
        <f t="shared" si="18"/>
        <v>0</v>
      </c>
      <c r="Q115" s="16"/>
      <c r="R115" s="38"/>
      <c r="S115" s="38"/>
      <c r="T115" s="38"/>
      <c r="U115" s="38"/>
      <c r="V115" s="38"/>
      <c r="W115" s="39"/>
      <c r="X115" s="39"/>
      <c r="Y115" s="39"/>
      <c r="Z115" s="39"/>
      <c r="AA115" s="39"/>
      <c r="AB115" s="39"/>
      <c r="AC115" s="39"/>
      <c r="AD115" s="100">
        <f t="shared" si="11"/>
        <v>0</v>
      </c>
      <c r="AE115" s="100">
        <f t="shared" si="12"/>
        <v>0</v>
      </c>
      <c r="AF115" s="100">
        <f t="shared" si="13"/>
        <v>0</v>
      </c>
      <c r="AG115" s="100">
        <f t="shared" si="14"/>
        <v>0</v>
      </c>
      <c r="AH115" s="100">
        <f t="shared" si="15"/>
        <v>0</v>
      </c>
      <c r="AI115" s="100">
        <f t="shared" si="16"/>
        <v>0</v>
      </c>
    </row>
    <row r="116" spans="1:35">
      <c r="A116" s="33"/>
      <c r="B116" s="55" t="str">
        <f>IF($A116="","",VLOOKUP($A116,Cierre!$A:$E,2,FALSE))</f>
        <v/>
      </c>
      <c r="C116" s="34"/>
      <c r="D116" s="34"/>
      <c r="E116" s="35"/>
      <c r="F116" s="35"/>
      <c r="G116" s="70"/>
      <c r="H116" s="36"/>
      <c r="I116" s="36"/>
      <c r="J116" s="68">
        <f t="shared" si="19"/>
        <v>0</v>
      </c>
      <c r="K116" s="68">
        <f t="shared" si="17"/>
        <v>0</v>
      </c>
      <c r="L116" s="37"/>
      <c r="M116" s="15">
        <f t="shared" si="10"/>
        <v>0</v>
      </c>
      <c r="N116" s="66" t="str">
        <f>IF(I116="","",ROUND(M116/VLOOKUP(YEAR(I116),SMMLV!$A$2:$B$42,2,FALSE),3))</f>
        <v/>
      </c>
      <c r="O116" s="95"/>
      <c r="P116" s="97">
        <f t="shared" si="18"/>
        <v>0</v>
      </c>
      <c r="Q116" s="16"/>
      <c r="R116" s="38"/>
      <c r="S116" s="38"/>
      <c r="T116" s="38"/>
      <c r="U116" s="38"/>
      <c r="V116" s="38"/>
      <c r="W116" s="39"/>
      <c r="X116" s="39"/>
      <c r="Y116" s="39"/>
      <c r="Z116" s="39"/>
      <c r="AA116" s="39"/>
      <c r="AB116" s="39"/>
      <c r="AC116" s="39"/>
      <c r="AD116" s="100">
        <f t="shared" si="11"/>
        <v>0</v>
      </c>
      <c r="AE116" s="100">
        <f t="shared" si="12"/>
        <v>0</v>
      </c>
      <c r="AF116" s="100">
        <f t="shared" si="13"/>
        <v>0</v>
      </c>
      <c r="AG116" s="100">
        <f t="shared" si="14"/>
        <v>0</v>
      </c>
      <c r="AH116" s="100">
        <f t="shared" si="15"/>
        <v>0</v>
      </c>
      <c r="AI116" s="100">
        <f t="shared" si="16"/>
        <v>0</v>
      </c>
    </row>
    <row r="117" spans="1:35">
      <c r="A117" s="33"/>
      <c r="B117" s="55" t="str">
        <f>IF($A117="","",VLOOKUP($A117,Cierre!$A:$E,2,FALSE))</f>
        <v/>
      </c>
      <c r="C117" s="34"/>
      <c r="D117" s="34"/>
      <c r="E117" s="35"/>
      <c r="F117" s="35"/>
      <c r="G117" s="70"/>
      <c r="H117" s="36"/>
      <c r="I117" s="36"/>
      <c r="J117" s="68">
        <f t="shared" si="19"/>
        <v>0</v>
      </c>
      <c r="K117" s="68">
        <f t="shared" si="17"/>
        <v>0</v>
      </c>
      <c r="L117" s="37"/>
      <c r="M117" s="15">
        <f t="shared" si="10"/>
        <v>0</v>
      </c>
      <c r="N117" s="66" t="str">
        <f>IF(I117="","",ROUND(M117/VLOOKUP(YEAR(I117),SMMLV!$A$2:$B$42,2,FALSE),3))</f>
        <v/>
      </c>
      <c r="O117" s="95"/>
      <c r="P117" s="97">
        <f t="shared" si="18"/>
        <v>0</v>
      </c>
      <c r="Q117" s="16"/>
      <c r="R117" s="38"/>
      <c r="S117" s="38"/>
      <c r="T117" s="38"/>
      <c r="U117" s="38"/>
      <c r="V117" s="38"/>
      <c r="W117" s="39"/>
      <c r="X117" s="39"/>
      <c r="Y117" s="39"/>
      <c r="Z117" s="39"/>
      <c r="AA117" s="39"/>
      <c r="AB117" s="39"/>
      <c r="AC117" s="39"/>
      <c r="AD117" s="100">
        <f t="shared" si="11"/>
        <v>0</v>
      </c>
      <c r="AE117" s="100">
        <f t="shared" si="12"/>
        <v>0</v>
      </c>
      <c r="AF117" s="100">
        <f t="shared" si="13"/>
        <v>0</v>
      </c>
      <c r="AG117" s="100">
        <f t="shared" si="14"/>
        <v>0</v>
      </c>
      <c r="AH117" s="100">
        <f t="shared" si="15"/>
        <v>0</v>
      </c>
      <c r="AI117" s="100">
        <f t="shared" si="16"/>
        <v>0</v>
      </c>
    </row>
    <row r="118" spans="1:35">
      <c r="A118" s="33"/>
      <c r="B118" s="55" t="str">
        <f>IF($A118="","",VLOOKUP($A118,Cierre!$A:$E,2,FALSE))</f>
        <v/>
      </c>
      <c r="C118" s="34"/>
      <c r="D118" s="34"/>
      <c r="E118" s="35"/>
      <c r="F118" s="35"/>
      <c r="G118" s="70"/>
      <c r="H118" s="36"/>
      <c r="I118" s="36"/>
      <c r="J118" s="68">
        <f t="shared" si="19"/>
        <v>0</v>
      </c>
      <c r="K118" s="68">
        <f t="shared" si="17"/>
        <v>0</v>
      </c>
      <c r="L118" s="37"/>
      <c r="M118" s="15">
        <f t="shared" si="10"/>
        <v>0</v>
      </c>
      <c r="N118" s="66" t="str">
        <f>IF(I118="","",ROUND(M118/VLOOKUP(YEAR(I118),SMMLV!$A$2:$B$42,2,FALSE),3))</f>
        <v/>
      </c>
      <c r="O118" s="95"/>
      <c r="P118" s="97">
        <f t="shared" si="18"/>
        <v>0</v>
      </c>
      <c r="Q118" s="16"/>
      <c r="R118" s="38"/>
      <c r="S118" s="38"/>
      <c r="T118" s="38"/>
      <c r="U118" s="38"/>
      <c r="V118" s="38"/>
      <c r="W118" s="39"/>
      <c r="X118" s="39"/>
      <c r="Y118" s="39"/>
      <c r="Z118" s="39"/>
      <c r="AA118" s="39"/>
      <c r="AB118" s="39"/>
      <c r="AC118" s="39"/>
      <c r="AD118" s="100">
        <f t="shared" si="11"/>
        <v>0</v>
      </c>
      <c r="AE118" s="100">
        <f t="shared" si="12"/>
        <v>0</v>
      </c>
      <c r="AF118" s="100">
        <f t="shared" si="13"/>
        <v>0</v>
      </c>
      <c r="AG118" s="100">
        <f t="shared" si="14"/>
        <v>0</v>
      </c>
      <c r="AH118" s="100">
        <f t="shared" si="15"/>
        <v>0</v>
      </c>
      <c r="AI118" s="100">
        <f t="shared" si="16"/>
        <v>0</v>
      </c>
    </row>
    <row r="119" spans="1:35">
      <c r="A119" s="33"/>
      <c r="B119" s="55" t="str">
        <f>IF($A119="","",VLOOKUP($A119,Cierre!$A:$E,2,FALSE))</f>
        <v/>
      </c>
      <c r="C119" s="34"/>
      <c r="D119" s="34"/>
      <c r="E119" s="35"/>
      <c r="F119" s="35"/>
      <c r="G119" s="70"/>
      <c r="H119" s="36"/>
      <c r="I119" s="36"/>
      <c r="J119" s="68">
        <f t="shared" si="19"/>
        <v>0</v>
      </c>
      <c r="K119" s="68">
        <f t="shared" si="17"/>
        <v>0</v>
      </c>
      <c r="L119" s="37"/>
      <c r="M119" s="15">
        <f t="shared" si="10"/>
        <v>0</v>
      </c>
      <c r="N119" s="66" t="str">
        <f>IF(I119="","",ROUND(M119/VLOOKUP(YEAR(I119),SMMLV!$A$2:$B$42,2,FALSE),3))</f>
        <v/>
      </c>
      <c r="O119" s="95"/>
      <c r="P119" s="97">
        <f t="shared" si="18"/>
        <v>0</v>
      </c>
      <c r="Q119" s="16"/>
      <c r="R119" s="38"/>
      <c r="S119" s="38"/>
      <c r="T119" s="38"/>
      <c r="U119" s="38"/>
      <c r="V119" s="38"/>
      <c r="W119" s="39"/>
      <c r="X119" s="39"/>
      <c r="Y119" s="39"/>
      <c r="Z119" s="39"/>
      <c r="AA119" s="39"/>
      <c r="AB119" s="39"/>
      <c r="AC119" s="39"/>
      <c r="AD119" s="100">
        <f t="shared" si="11"/>
        <v>0</v>
      </c>
      <c r="AE119" s="100">
        <f t="shared" si="12"/>
        <v>0</v>
      </c>
      <c r="AF119" s="100">
        <f t="shared" si="13"/>
        <v>0</v>
      </c>
      <c r="AG119" s="100">
        <f t="shared" si="14"/>
        <v>0</v>
      </c>
      <c r="AH119" s="100">
        <f t="shared" si="15"/>
        <v>0</v>
      </c>
      <c r="AI119" s="100">
        <f t="shared" si="16"/>
        <v>0</v>
      </c>
    </row>
    <row r="120" spans="1:35">
      <c r="A120" s="33"/>
      <c r="B120" s="55" t="str">
        <f>IF($A120="","",VLOOKUP($A120,Cierre!$A:$E,2,FALSE))</f>
        <v/>
      </c>
      <c r="C120" s="34"/>
      <c r="D120" s="34"/>
      <c r="E120" s="35"/>
      <c r="F120" s="35"/>
      <c r="G120" s="70"/>
      <c r="H120" s="36"/>
      <c r="I120" s="36"/>
      <c r="J120" s="68">
        <f t="shared" si="19"/>
        <v>0</v>
      </c>
      <c r="K120" s="68">
        <f t="shared" si="17"/>
        <v>0</v>
      </c>
      <c r="L120" s="37"/>
      <c r="M120" s="15">
        <f t="shared" si="10"/>
        <v>0</v>
      </c>
      <c r="N120" s="66" t="str">
        <f>IF(I120="","",ROUND(M120/VLOOKUP(YEAR(I120),SMMLV!$A$2:$B$42,2,FALSE),3))</f>
        <v/>
      </c>
      <c r="O120" s="95"/>
      <c r="P120" s="97">
        <f t="shared" si="18"/>
        <v>0</v>
      </c>
      <c r="Q120" s="16"/>
      <c r="R120" s="38"/>
      <c r="S120" s="38"/>
      <c r="T120" s="38"/>
      <c r="U120" s="38"/>
      <c r="V120" s="38"/>
      <c r="W120" s="39"/>
      <c r="X120" s="39"/>
      <c r="Y120" s="39"/>
      <c r="Z120" s="39"/>
      <c r="AA120" s="39"/>
      <c r="AB120" s="39"/>
      <c r="AC120" s="39"/>
      <c r="AD120" s="100">
        <f t="shared" si="11"/>
        <v>0</v>
      </c>
      <c r="AE120" s="100">
        <f t="shared" si="12"/>
        <v>0</v>
      </c>
      <c r="AF120" s="100">
        <f t="shared" si="13"/>
        <v>0</v>
      </c>
      <c r="AG120" s="100">
        <f t="shared" si="14"/>
        <v>0</v>
      </c>
      <c r="AH120" s="100">
        <f t="shared" si="15"/>
        <v>0</v>
      </c>
      <c r="AI120" s="100">
        <f t="shared" si="16"/>
        <v>0</v>
      </c>
    </row>
    <row r="121" spans="1:35">
      <c r="A121" s="33"/>
      <c r="B121" s="55" t="str">
        <f>IF($A121="","",VLOOKUP($A121,Cierre!$A:$E,2,FALSE))</f>
        <v/>
      </c>
      <c r="C121" s="34"/>
      <c r="D121" s="34"/>
      <c r="E121" s="35"/>
      <c r="F121" s="35"/>
      <c r="G121" s="70"/>
      <c r="H121" s="36"/>
      <c r="I121" s="36"/>
      <c r="J121" s="68">
        <f t="shared" si="19"/>
        <v>0</v>
      </c>
      <c r="K121" s="68">
        <f t="shared" si="17"/>
        <v>0</v>
      </c>
      <c r="L121" s="37"/>
      <c r="M121" s="15">
        <f t="shared" si="10"/>
        <v>0</v>
      </c>
      <c r="N121" s="66" t="str">
        <f>IF(I121="","",ROUND(M121/VLOOKUP(YEAR(I121),SMMLV!$A$2:$B$42,2,FALSE),3))</f>
        <v/>
      </c>
      <c r="O121" s="95"/>
      <c r="P121" s="97">
        <f t="shared" si="18"/>
        <v>0</v>
      </c>
      <c r="Q121" s="16"/>
      <c r="R121" s="38"/>
      <c r="S121" s="38"/>
      <c r="T121" s="38"/>
      <c r="U121" s="38"/>
      <c r="V121" s="38"/>
      <c r="W121" s="39"/>
      <c r="X121" s="39"/>
      <c r="Y121" s="39"/>
      <c r="Z121" s="39"/>
      <c r="AA121" s="39"/>
      <c r="AB121" s="39"/>
      <c r="AC121" s="39"/>
      <c r="AD121" s="100">
        <f t="shared" si="11"/>
        <v>0</v>
      </c>
      <c r="AE121" s="100">
        <f t="shared" si="12"/>
        <v>0</v>
      </c>
      <c r="AF121" s="100">
        <f t="shared" si="13"/>
        <v>0</v>
      </c>
      <c r="AG121" s="100">
        <f t="shared" si="14"/>
        <v>0</v>
      </c>
      <c r="AH121" s="100">
        <f t="shared" si="15"/>
        <v>0</v>
      </c>
      <c r="AI121" s="100">
        <f t="shared" si="16"/>
        <v>0</v>
      </c>
    </row>
    <row r="122" spans="1:35">
      <c r="A122" s="33"/>
      <c r="B122" s="55" t="str">
        <f>IF($A122="","",VLOOKUP($A122,Cierre!$A:$E,2,FALSE))</f>
        <v/>
      </c>
      <c r="C122" s="34"/>
      <c r="D122" s="128"/>
      <c r="E122" s="35"/>
      <c r="F122" s="35"/>
      <c r="G122" s="70"/>
      <c r="H122" s="36"/>
      <c r="I122" s="36"/>
      <c r="J122" s="68">
        <f t="shared" si="19"/>
        <v>0</v>
      </c>
      <c r="K122" s="68">
        <f t="shared" si="17"/>
        <v>0</v>
      </c>
      <c r="L122" s="37"/>
      <c r="M122" s="15">
        <f t="shared" si="10"/>
        <v>0</v>
      </c>
      <c r="N122" s="66" t="str">
        <f>IF(I122="","",ROUND(M122/VLOOKUP(YEAR(I122),SMMLV!$A$2:$B$42,2,FALSE),3))</f>
        <v/>
      </c>
      <c r="O122" s="95"/>
      <c r="P122" s="97">
        <f t="shared" si="18"/>
        <v>0</v>
      </c>
      <c r="Q122" s="16"/>
      <c r="R122" s="38"/>
      <c r="S122" s="38"/>
      <c r="T122" s="38"/>
      <c r="U122" s="38"/>
      <c r="V122" s="38"/>
      <c r="W122" s="39"/>
      <c r="X122" s="39"/>
      <c r="Y122" s="39"/>
      <c r="Z122" s="39"/>
      <c r="AA122" s="39"/>
      <c r="AB122" s="39"/>
      <c r="AC122" s="39"/>
      <c r="AD122" s="100">
        <f t="shared" si="11"/>
        <v>0</v>
      </c>
      <c r="AE122" s="100">
        <f t="shared" si="12"/>
        <v>0</v>
      </c>
      <c r="AF122" s="100">
        <f t="shared" si="13"/>
        <v>0</v>
      </c>
      <c r="AG122" s="100">
        <f t="shared" si="14"/>
        <v>0</v>
      </c>
      <c r="AH122" s="100">
        <f t="shared" si="15"/>
        <v>0</v>
      </c>
      <c r="AI122" s="100">
        <f t="shared" si="16"/>
        <v>0</v>
      </c>
    </row>
    <row r="123" spans="1:35">
      <c r="A123" s="33"/>
      <c r="B123" s="55" t="str">
        <f>IF($A123="","",VLOOKUP($A123,Cierre!$A:$E,2,FALSE))</f>
        <v/>
      </c>
      <c r="C123" s="34"/>
      <c r="D123" s="34"/>
      <c r="E123" s="35"/>
      <c r="F123" s="35"/>
      <c r="G123" s="70"/>
      <c r="H123" s="36"/>
      <c r="I123" s="36"/>
      <c r="J123" s="68">
        <f t="shared" si="19"/>
        <v>0</v>
      </c>
      <c r="K123" s="68">
        <f t="shared" si="17"/>
        <v>0</v>
      </c>
      <c r="L123" s="37"/>
      <c r="M123" s="15">
        <f t="shared" si="10"/>
        <v>0</v>
      </c>
      <c r="N123" s="66" t="str">
        <f>IF(I123="","",ROUND(M123/VLOOKUP(YEAR(I123),SMMLV!$A$2:$B$42,2,FALSE),3))</f>
        <v/>
      </c>
      <c r="O123" s="95"/>
      <c r="P123" s="97">
        <f t="shared" si="18"/>
        <v>0</v>
      </c>
      <c r="Q123" s="16"/>
      <c r="R123" s="38"/>
      <c r="S123" s="38"/>
      <c r="T123" s="38"/>
      <c r="U123" s="38"/>
      <c r="V123" s="38"/>
      <c r="W123" s="39"/>
      <c r="X123" s="39"/>
      <c r="Y123" s="39"/>
      <c r="Z123" s="39"/>
      <c r="AA123" s="39"/>
      <c r="AB123" s="39"/>
      <c r="AC123" s="39"/>
      <c r="AD123" s="100">
        <f t="shared" si="11"/>
        <v>0</v>
      </c>
      <c r="AE123" s="100">
        <f t="shared" si="12"/>
        <v>0</v>
      </c>
      <c r="AF123" s="100">
        <f t="shared" si="13"/>
        <v>0</v>
      </c>
      <c r="AG123" s="100">
        <f t="shared" si="14"/>
        <v>0</v>
      </c>
      <c r="AH123" s="100">
        <f t="shared" si="15"/>
        <v>0</v>
      </c>
      <c r="AI123" s="100">
        <f t="shared" si="16"/>
        <v>0</v>
      </c>
    </row>
    <row r="124" spans="1:35">
      <c r="A124" s="33"/>
      <c r="B124" s="55" t="str">
        <f>IF($A124="","",VLOOKUP($A124,Cierre!$A:$E,2,FALSE))</f>
        <v/>
      </c>
      <c r="C124" s="34"/>
      <c r="D124" s="34"/>
      <c r="E124" s="35"/>
      <c r="F124" s="35"/>
      <c r="G124" s="70"/>
      <c r="H124" s="36"/>
      <c r="I124" s="36"/>
      <c r="J124" s="68">
        <f t="shared" si="19"/>
        <v>0</v>
      </c>
      <c r="K124" s="68">
        <f t="shared" si="17"/>
        <v>0</v>
      </c>
      <c r="L124" s="37"/>
      <c r="M124" s="15">
        <f t="shared" si="10"/>
        <v>0</v>
      </c>
      <c r="N124" s="66" t="str">
        <f>IF(I124="","",ROUND(M124/VLOOKUP(YEAR(I124),SMMLV!$A$2:$B$42,2,FALSE),3))</f>
        <v/>
      </c>
      <c r="O124" s="95"/>
      <c r="P124" s="97">
        <f t="shared" si="18"/>
        <v>0</v>
      </c>
      <c r="Q124" s="16"/>
      <c r="R124" s="38"/>
      <c r="S124" s="38"/>
      <c r="T124" s="38"/>
      <c r="U124" s="38"/>
      <c r="V124" s="38"/>
      <c r="W124" s="39"/>
      <c r="X124" s="39"/>
      <c r="Y124" s="39"/>
      <c r="Z124" s="39"/>
      <c r="AA124" s="39"/>
      <c r="AB124" s="39"/>
      <c r="AC124" s="39"/>
      <c r="AD124" s="100">
        <f t="shared" si="11"/>
        <v>0</v>
      </c>
      <c r="AE124" s="100">
        <f t="shared" si="12"/>
        <v>0</v>
      </c>
      <c r="AF124" s="100">
        <f t="shared" si="13"/>
        <v>0</v>
      </c>
      <c r="AG124" s="100">
        <f t="shared" si="14"/>
        <v>0</v>
      </c>
      <c r="AH124" s="100">
        <f t="shared" si="15"/>
        <v>0</v>
      </c>
      <c r="AI124" s="100">
        <f t="shared" si="16"/>
        <v>0</v>
      </c>
    </row>
    <row r="125" spans="1:35">
      <c r="A125" s="33"/>
      <c r="B125" s="55" t="str">
        <f>IF($A125="","",VLOOKUP($A125,Cierre!$A:$E,2,FALSE))</f>
        <v/>
      </c>
      <c r="C125" s="34"/>
      <c r="D125" s="34"/>
      <c r="E125" s="35"/>
      <c r="F125" s="35"/>
      <c r="G125" s="70"/>
      <c r="H125" s="36"/>
      <c r="I125" s="36"/>
      <c r="J125" s="68">
        <f t="shared" si="19"/>
        <v>0</v>
      </c>
      <c r="K125" s="68">
        <f t="shared" si="17"/>
        <v>0</v>
      </c>
      <c r="L125" s="37"/>
      <c r="M125" s="15">
        <f t="shared" si="10"/>
        <v>0</v>
      </c>
      <c r="N125" s="66" t="str">
        <f>IF(I125="","",ROUND(M125/VLOOKUP(YEAR(I125),SMMLV!$A$2:$B$42,2,FALSE),3))</f>
        <v/>
      </c>
      <c r="O125" s="95"/>
      <c r="P125" s="97">
        <f t="shared" si="18"/>
        <v>0</v>
      </c>
      <c r="Q125" s="16"/>
      <c r="R125" s="38"/>
      <c r="S125" s="38"/>
      <c r="T125" s="38"/>
      <c r="U125" s="38"/>
      <c r="V125" s="38"/>
      <c r="W125" s="39"/>
      <c r="X125" s="39"/>
      <c r="Y125" s="39"/>
      <c r="Z125" s="39"/>
      <c r="AA125" s="39"/>
      <c r="AB125" s="39"/>
      <c r="AC125" s="39"/>
      <c r="AD125" s="100">
        <f t="shared" si="11"/>
        <v>0</v>
      </c>
      <c r="AE125" s="100">
        <f t="shared" si="12"/>
        <v>0</v>
      </c>
      <c r="AF125" s="100">
        <f t="shared" si="13"/>
        <v>0</v>
      </c>
      <c r="AG125" s="100">
        <f t="shared" si="14"/>
        <v>0</v>
      </c>
      <c r="AH125" s="100">
        <f t="shared" si="15"/>
        <v>0</v>
      </c>
      <c r="AI125" s="100">
        <f t="shared" si="16"/>
        <v>0</v>
      </c>
    </row>
    <row r="126" spans="1:35">
      <c r="A126" s="33"/>
      <c r="B126" s="55" t="str">
        <f>IF($A126="","",VLOOKUP($A126,Cierre!$A:$E,2,FALSE))</f>
        <v/>
      </c>
      <c r="C126" s="34"/>
      <c r="D126" s="34"/>
      <c r="E126" s="35"/>
      <c r="F126" s="35"/>
      <c r="G126" s="70"/>
      <c r="H126" s="36"/>
      <c r="I126" s="36"/>
      <c r="J126" s="68">
        <f t="shared" si="19"/>
        <v>0</v>
      </c>
      <c r="K126" s="68">
        <f t="shared" si="17"/>
        <v>0</v>
      </c>
      <c r="L126" s="37"/>
      <c r="M126" s="15">
        <f t="shared" si="10"/>
        <v>0</v>
      </c>
      <c r="N126" s="66" t="str">
        <f>IF(I126="","",ROUND(M126/VLOOKUP(YEAR(I126),SMMLV!$A$2:$B$42,2,FALSE),3))</f>
        <v/>
      </c>
      <c r="O126" s="95"/>
      <c r="P126" s="97">
        <f t="shared" si="18"/>
        <v>0</v>
      </c>
      <c r="Q126" s="16"/>
      <c r="R126" s="38"/>
      <c r="S126" s="38"/>
      <c r="T126" s="38"/>
      <c r="U126" s="38"/>
      <c r="V126" s="38"/>
      <c r="W126" s="39"/>
      <c r="X126" s="39"/>
      <c r="Y126" s="39"/>
      <c r="Z126" s="39"/>
      <c r="AA126" s="39"/>
      <c r="AB126" s="39"/>
      <c r="AC126" s="39"/>
      <c r="AD126" s="100">
        <f t="shared" si="11"/>
        <v>0</v>
      </c>
      <c r="AE126" s="100">
        <f t="shared" si="12"/>
        <v>0</v>
      </c>
      <c r="AF126" s="100">
        <f t="shared" si="13"/>
        <v>0</v>
      </c>
      <c r="AG126" s="100">
        <f t="shared" si="14"/>
        <v>0</v>
      </c>
      <c r="AH126" s="100">
        <f t="shared" si="15"/>
        <v>0</v>
      </c>
      <c r="AI126" s="100">
        <f t="shared" si="16"/>
        <v>0</v>
      </c>
    </row>
    <row r="127" spans="1:35">
      <c r="A127" s="33"/>
      <c r="B127" s="55" t="str">
        <f>IF($A127="","",VLOOKUP($A127,Cierre!$A:$E,2,FALSE))</f>
        <v/>
      </c>
      <c r="C127" s="34"/>
      <c r="D127" s="128"/>
      <c r="E127" s="127"/>
      <c r="F127" s="35"/>
      <c r="G127" s="70"/>
      <c r="H127" s="36"/>
      <c r="I127" s="36"/>
      <c r="J127" s="68">
        <f t="shared" si="19"/>
        <v>0</v>
      </c>
      <c r="K127" s="68">
        <f t="shared" si="17"/>
        <v>0</v>
      </c>
      <c r="L127" s="37"/>
      <c r="M127" s="15">
        <f t="shared" si="10"/>
        <v>0</v>
      </c>
      <c r="N127" s="66" t="str">
        <f>IF(I127="","",ROUND(M127/VLOOKUP(YEAR(I127),SMMLV!$A$2:$B$42,2,FALSE),3))</f>
        <v/>
      </c>
      <c r="O127" s="95"/>
      <c r="P127" s="97">
        <f t="shared" si="18"/>
        <v>0</v>
      </c>
      <c r="Q127" s="16"/>
      <c r="R127" s="38"/>
      <c r="S127" s="38"/>
      <c r="T127" s="38"/>
      <c r="U127" s="38"/>
      <c r="V127" s="38"/>
      <c r="W127" s="39"/>
      <c r="X127" s="39"/>
      <c r="Y127" s="39"/>
      <c r="Z127" s="39"/>
      <c r="AA127" s="39"/>
      <c r="AB127" s="39"/>
      <c r="AC127" s="39"/>
      <c r="AD127" s="100">
        <f t="shared" si="11"/>
        <v>0</v>
      </c>
      <c r="AE127" s="100">
        <f t="shared" si="12"/>
        <v>0</v>
      </c>
      <c r="AF127" s="100">
        <f t="shared" si="13"/>
        <v>0</v>
      </c>
      <c r="AG127" s="100">
        <f t="shared" si="14"/>
        <v>0</v>
      </c>
      <c r="AH127" s="100">
        <f t="shared" si="15"/>
        <v>0</v>
      </c>
      <c r="AI127" s="100">
        <f t="shared" si="16"/>
        <v>0</v>
      </c>
    </row>
    <row r="128" spans="1:35">
      <c r="A128" s="33"/>
      <c r="B128" s="55" t="str">
        <f>IF($A128="","",VLOOKUP($A128,Cierre!$A:$E,2,FALSE))</f>
        <v/>
      </c>
      <c r="C128" s="34"/>
      <c r="D128" s="128"/>
      <c r="E128" s="35"/>
      <c r="F128" s="35"/>
      <c r="G128" s="70"/>
      <c r="H128" s="36"/>
      <c r="I128" s="36"/>
      <c r="J128" s="68">
        <f t="shared" si="19"/>
        <v>0</v>
      </c>
      <c r="K128" s="68">
        <f t="shared" si="17"/>
        <v>0</v>
      </c>
      <c r="L128" s="37"/>
      <c r="M128" s="15">
        <f t="shared" ref="M128:M185" si="20">ROUND(L128*G128,3)</f>
        <v>0</v>
      </c>
      <c r="N128" s="66" t="str">
        <f>IF(I128="","",ROUND(M128/VLOOKUP(YEAR(I128),SMMLV!$A$2:$B$42,2,FALSE),3))</f>
        <v/>
      </c>
      <c r="O128" s="95"/>
      <c r="P128" s="97">
        <f t="shared" si="18"/>
        <v>0</v>
      </c>
      <c r="Q128" s="16"/>
      <c r="R128" s="38"/>
      <c r="S128" s="38"/>
      <c r="T128" s="38"/>
      <c r="U128" s="38"/>
      <c r="V128" s="38"/>
      <c r="W128" s="39"/>
      <c r="X128" s="39"/>
      <c r="Y128" s="39"/>
      <c r="Z128" s="39"/>
      <c r="AA128" s="39"/>
      <c r="AB128" s="39"/>
      <c r="AC128" s="39"/>
      <c r="AD128" s="100">
        <f t="shared" si="11"/>
        <v>0</v>
      </c>
      <c r="AE128" s="100">
        <f t="shared" si="12"/>
        <v>0</v>
      </c>
      <c r="AF128" s="100">
        <f t="shared" si="13"/>
        <v>0</v>
      </c>
      <c r="AG128" s="100">
        <f t="shared" si="14"/>
        <v>0</v>
      </c>
      <c r="AH128" s="100">
        <f t="shared" si="15"/>
        <v>0</v>
      </c>
      <c r="AI128" s="100">
        <f t="shared" si="16"/>
        <v>0</v>
      </c>
    </row>
    <row r="129" spans="1:35">
      <c r="A129" s="33"/>
      <c r="B129" s="55" t="str">
        <f>IF($A129="","",VLOOKUP($A129,Cierre!$A:$E,2,FALSE))</f>
        <v/>
      </c>
      <c r="C129" s="34"/>
      <c r="D129" s="34"/>
      <c r="E129" s="35"/>
      <c r="F129" s="35"/>
      <c r="G129" s="70"/>
      <c r="H129" s="36"/>
      <c r="I129" s="36"/>
      <c r="J129" s="68">
        <f t="shared" si="19"/>
        <v>0</v>
      </c>
      <c r="K129" s="68">
        <f t="shared" si="17"/>
        <v>0</v>
      </c>
      <c r="L129" s="37"/>
      <c r="M129" s="15">
        <f t="shared" si="20"/>
        <v>0</v>
      </c>
      <c r="N129" s="66" t="str">
        <f>IF(I129="","",ROUND(M129/VLOOKUP(YEAR(I129),SMMLV!$A$2:$B$42,2,FALSE),3))</f>
        <v/>
      </c>
      <c r="O129" s="95"/>
      <c r="P129" s="97">
        <f t="shared" si="18"/>
        <v>0</v>
      </c>
      <c r="Q129" s="16"/>
      <c r="R129" s="38"/>
      <c r="S129" s="38"/>
      <c r="T129" s="38"/>
      <c r="U129" s="38"/>
      <c r="V129" s="38"/>
      <c r="W129" s="39"/>
      <c r="X129" s="39"/>
      <c r="Y129" s="39"/>
      <c r="Z129" s="39"/>
      <c r="AA129" s="39"/>
      <c r="AB129" s="39"/>
      <c r="AC129" s="39"/>
      <c r="AD129" s="100">
        <f t="shared" ref="AD129:AD141" si="21">IF(R129="",0,ROUND((((S129-R129)+1)/30),3))</f>
        <v>0</v>
      </c>
      <c r="AE129" s="100">
        <f t="shared" ref="AE129:AE141" si="22">IF(T129="",0,ROUND((((U129-T129)+1)/30),3))</f>
        <v>0</v>
      </c>
      <c r="AF129" s="100">
        <f t="shared" ref="AF129:AF141" si="23">IF(V129="",0,ROUND((((W129-V129)+1)/30),3))</f>
        <v>0</v>
      </c>
      <c r="AG129" s="100">
        <f t="shared" ref="AG129:AG141" si="24">IF(X129="",0,ROUND((((Y129-X129)+1)/30),3))</f>
        <v>0</v>
      </c>
      <c r="AH129" s="100">
        <f t="shared" ref="AH129:AH141" si="25">IF(Z129="",0,ROUND((((AA129-Z129)+1)/30),3))</f>
        <v>0</v>
      </c>
      <c r="AI129" s="100">
        <f t="shared" ref="AI129:AI141" si="26">IF(AB129="",0,ROUND((((AC129-AB129)+1)/30),3))</f>
        <v>0</v>
      </c>
    </row>
    <row r="130" spans="1:35">
      <c r="A130" s="33"/>
      <c r="B130" s="55" t="str">
        <f>IF($A130="","",VLOOKUP($A130,Cierre!$A:$E,2,FALSE))</f>
        <v/>
      </c>
      <c r="C130" s="34"/>
      <c r="D130" s="34"/>
      <c r="E130" s="35"/>
      <c r="F130" s="35"/>
      <c r="G130" s="70"/>
      <c r="H130" s="36"/>
      <c r="I130" s="36"/>
      <c r="J130" s="68">
        <f t="shared" si="19"/>
        <v>0</v>
      </c>
      <c r="K130" s="68">
        <f t="shared" ref="K130:K193" si="27">IF(H130="",0,ROUND(((((I130-H130)+1)/360)*12)-J130,3))</f>
        <v>0</v>
      </c>
      <c r="L130" s="37"/>
      <c r="M130" s="15">
        <f t="shared" si="20"/>
        <v>0</v>
      </c>
      <c r="N130" s="66" t="str">
        <f>IF(I130="","",ROUND(M130/VLOOKUP(YEAR(I130),SMMLV!$A$2:$B$42,2,FALSE),3))</f>
        <v/>
      </c>
      <c r="O130" s="95"/>
      <c r="P130" s="97">
        <f t="shared" ref="P130:P193" si="28">IFERROR(SUMIFS($N:$N,$A:$A,A130,$C:$C,C130)/SUMIF($A:$A,A130,$N:$N),0)</f>
        <v>0</v>
      </c>
      <c r="Q130" s="16"/>
      <c r="R130" s="38"/>
      <c r="S130" s="38"/>
      <c r="T130" s="38"/>
      <c r="U130" s="38"/>
      <c r="V130" s="38"/>
      <c r="W130" s="39"/>
      <c r="X130" s="39"/>
      <c r="Y130" s="39"/>
      <c r="Z130" s="39"/>
      <c r="AA130" s="39"/>
      <c r="AB130" s="39"/>
      <c r="AC130" s="39"/>
      <c r="AD130" s="100">
        <f t="shared" si="21"/>
        <v>0</v>
      </c>
      <c r="AE130" s="100">
        <f t="shared" si="22"/>
        <v>0</v>
      </c>
      <c r="AF130" s="100">
        <f t="shared" si="23"/>
        <v>0</v>
      </c>
      <c r="AG130" s="100">
        <f t="shared" si="24"/>
        <v>0</v>
      </c>
      <c r="AH130" s="100">
        <f t="shared" si="25"/>
        <v>0</v>
      </c>
      <c r="AI130" s="100">
        <f t="shared" si="26"/>
        <v>0</v>
      </c>
    </row>
    <row r="131" spans="1:35">
      <c r="A131" s="33"/>
      <c r="B131" s="55" t="str">
        <f>IF($A131="","",VLOOKUP($A131,Cierre!$A:$E,2,FALSE))</f>
        <v/>
      </c>
      <c r="C131" s="34"/>
      <c r="D131" s="34"/>
      <c r="E131" s="35"/>
      <c r="F131" s="35"/>
      <c r="G131" s="70"/>
      <c r="H131" s="36"/>
      <c r="I131" s="36"/>
      <c r="J131" s="68">
        <f t="shared" ref="J131:J194" si="29">AD131+AE131+AF131+AG131+AH131+AI131</f>
        <v>0</v>
      </c>
      <c r="K131" s="68">
        <f t="shared" si="27"/>
        <v>0</v>
      </c>
      <c r="L131" s="37"/>
      <c r="M131" s="15">
        <f t="shared" si="20"/>
        <v>0</v>
      </c>
      <c r="N131" s="66" t="str">
        <f>IF(I131="","",ROUND(M131/VLOOKUP(YEAR(I131),SMMLV!$A$2:$B$42,2,FALSE),3))</f>
        <v/>
      </c>
      <c r="O131" s="95"/>
      <c r="P131" s="97">
        <f t="shared" si="28"/>
        <v>0</v>
      </c>
      <c r="Q131" s="16"/>
      <c r="R131" s="38"/>
      <c r="S131" s="38"/>
      <c r="T131" s="38"/>
      <c r="U131" s="38"/>
      <c r="V131" s="38"/>
      <c r="W131" s="39"/>
      <c r="X131" s="39"/>
      <c r="Y131" s="39"/>
      <c r="Z131" s="39"/>
      <c r="AA131" s="39"/>
      <c r="AB131" s="39"/>
      <c r="AC131" s="39"/>
      <c r="AD131" s="100">
        <f t="shared" si="21"/>
        <v>0</v>
      </c>
      <c r="AE131" s="100">
        <f t="shared" si="22"/>
        <v>0</v>
      </c>
      <c r="AF131" s="100">
        <f t="shared" si="23"/>
        <v>0</v>
      </c>
      <c r="AG131" s="100">
        <f t="shared" si="24"/>
        <v>0</v>
      </c>
      <c r="AH131" s="100">
        <f t="shared" si="25"/>
        <v>0</v>
      </c>
      <c r="AI131" s="100">
        <f t="shared" si="26"/>
        <v>0</v>
      </c>
    </row>
    <row r="132" spans="1:35">
      <c r="A132" s="33"/>
      <c r="B132" s="55" t="str">
        <f>IF($A132="","",VLOOKUP($A132,Cierre!$A:$E,2,FALSE))</f>
        <v/>
      </c>
      <c r="C132" s="34"/>
      <c r="D132" s="34"/>
      <c r="E132" s="35"/>
      <c r="F132" s="35"/>
      <c r="G132" s="70"/>
      <c r="H132" s="36"/>
      <c r="I132" s="36"/>
      <c r="J132" s="68">
        <f t="shared" si="29"/>
        <v>0</v>
      </c>
      <c r="K132" s="68">
        <f t="shared" si="27"/>
        <v>0</v>
      </c>
      <c r="L132" s="37"/>
      <c r="M132" s="15">
        <f t="shared" si="20"/>
        <v>0</v>
      </c>
      <c r="N132" s="66" t="str">
        <f>IF(I132="","",ROUND(M132/VLOOKUP(YEAR(I132),SMMLV!$A$2:$B$42,2,FALSE),3))</f>
        <v/>
      </c>
      <c r="O132" s="95"/>
      <c r="P132" s="97">
        <f t="shared" si="28"/>
        <v>0</v>
      </c>
      <c r="Q132" s="16"/>
      <c r="R132" s="38"/>
      <c r="S132" s="38"/>
      <c r="T132" s="38"/>
      <c r="U132" s="38"/>
      <c r="V132" s="38"/>
      <c r="W132" s="39"/>
      <c r="X132" s="39"/>
      <c r="Y132" s="39"/>
      <c r="Z132" s="39"/>
      <c r="AA132" s="39"/>
      <c r="AB132" s="39"/>
      <c r="AC132" s="39"/>
      <c r="AD132" s="100">
        <f t="shared" si="21"/>
        <v>0</v>
      </c>
      <c r="AE132" s="100">
        <f t="shared" si="22"/>
        <v>0</v>
      </c>
      <c r="AF132" s="100">
        <f t="shared" si="23"/>
        <v>0</v>
      </c>
      <c r="AG132" s="100">
        <f t="shared" si="24"/>
        <v>0</v>
      </c>
      <c r="AH132" s="100">
        <f t="shared" si="25"/>
        <v>0</v>
      </c>
      <c r="AI132" s="100">
        <f t="shared" si="26"/>
        <v>0</v>
      </c>
    </row>
    <row r="133" spans="1:35">
      <c r="A133" s="33"/>
      <c r="B133" s="55" t="str">
        <f>IF($A133="","",VLOOKUP($A133,Cierre!$A:$E,2,FALSE))</f>
        <v/>
      </c>
      <c r="C133" s="34"/>
      <c r="D133" s="34"/>
      <c r="E133" s="35"/>
      <c r="F133" s="35"/>
      <c r="G133" s="70"/>
      <c r="H133" s="36"/>
      <c r="I133" s="36"/>
      <c r="J133" s="68">
        <f t="shared" si="29"/>
        <v>0</v>
      </c>
      <c r="K133" s="68">
        <f t="shared" si="27"/>
        <v>0</v>
      </c>
      <c r="L133" s="37"/>
      <c r="M133" s="15">
        <f t="shared" si="20"/>
        <v>0</v>
      </c>
      <c r="N133" s="66" t="str">
        <f>IF(I133="","",ROUND(M133/VLOOKUP(YEAR(I133),SMMLV!$A$2:$B$42,2,FALSE),3))</f>
        <v/>
      </c>
      <c r="O133" s="95"/>
      <c r="P133" s="97">
        <f t="shared" si="28"/>
        <v>0</v>
      </c>
      <c r="Q133" s="16"/>
      <c r="R133" s="38"/>
      <c r="S133" s="38"/>
      <c r="T133" s="38"/>
      <c r="U133" s="38"/>
      <c r="V133" s="38"/>
      <c r="W133" s="39"/>
      <c r="X133" s="39"/>
      <c r="Y133" s="39"/>
      <c r="Z133" s="39"/>
      <c r="AA133" s="39"/>
      <c r="AB133" s="39"/>
      <c r="AC133" s="39"/>
      <c r="AD133" s="100">
        <f t="shared" si="21"/>
        <v>0</v>
      </c>
      <c r="AE133" s="100">
        <f t="shared" si="22"/>
        <v>0</v>
      </c>
      <c r="AF133" s="100">
        <f t="shared" si="23"/>
        <v>0</v>
      </c>
      <c r="AG133" s="100">
        <f t="shared" si="24"/>
        <v>0</v>
      </c>
      <c r="AH133" s="100">
        <f t="shared" si="25"/>
        <v>0</v>
      </c>
      <c r="AI133" s="100">
        <f t="shared" si="26"/>
        <v>0</v>
      </c>
    </row>
    <row r="134" spans="1:35">
      <c r="A134" s="33"/>
      <c r="B134" s="55" t="str">
        <f>IF($A134="","",VLOOKUP($A134,Cierre!$A:$E,2,FALSE))</f>
        <v/>
      </c>
      <c r="C134" s="34"/>
      <c r="D134" s="34"/>
      <c r="E134" s="35"/>
      <c r="F134" s="35"/>
      <c r="G134" s="70"/>
      <c r="H134" s="36"/>
      <c r="I134" s="36"/>
      <c r="J134" s="68">
        <f t="shared" si="29"/>
        <v>0</v>
      </c>
      <c r="K134" s="68">
        <f t="shared" si="27"/>
        <v>0</v>
      </c>
      <c r="L134" s="37"/>
      <c r="M134" s="15">
        <f t="shared" si="20"/>
        <v>0</v>
      </c>
      <c r="N134" s="66" t="str">
        <f>IF(I134="","",ROUND(M134/VLOOKUP(YEAR(I134),SMMLV!$A$2:$B$42,2,FALSE),3))</f>
        <v/>
      </c>
      <c r="O134" s="95"/>
      <c r="P134" s="97">
        <f t="shared" si="28"/>
        <v>0</v>
      </c>
      <c r="Q134" s="16"/>
      <c r="R134" s="38"/>
      <c r="S134" s="38"/>
      <c r="T134" s="38"/>
      <c r="U134" s="38"/>
      <c r="V134" s="38"/>
      <c r="W134" s="39"/>
      <c r="X134" s="39"/>
      <c r="Y134" s="39"/>
      <c r="Z134" s="39"/>
      <c r="AA134" s="39"/>
      <c r="AB134" s="39"/>
      <c r="AC134" s="39"/>
      <c r="AD134" s="100">
        <f t="shared" si="21"/>
        <v>0</v>
      </c>
      <c r="AE134" s="100">
        <f t="shared" si="22"/>
        <v>0</v>
      </c>
      <c r="AF134" s="100">
        <f t="shared" si="23"/>
        <v>0</v>
      </c>
      <c r="AG134" s="100">
        <f t="shared" si="24"/>
        <v>0</v>
      </c>
      <c r="AH134" s="100">
        <f t="shared" si="25"/>
        <v>0</v>
      </c>
      <c r="AI134" s="100">
        <f t="shared" si="26"/>
        <v>0</v>
      </c>
    </row>
    <row r="135" spans="1:35">
      <c r="A135" s="33"/>
      <c r="B135" s="55" t="str">
        <f>IF($A135="","",VLOOKUP($A135,Cierre!$A:$E,2,FALSE))</f>
        <v/>
      </c>
      <c r="C135" s="34"/>
      <c r="D135" s="34"/>
      <c r="E135" s="35"/>
      <c r="F135" s="35"/>
      <c r="G135" s="70"/>
      <c r="H135" s="36"/>
      <c r="I135" s="36"/>
      <c r="J135" s="68">
        <f t="shared" si="29"/>
        <v>0</v>
      </c>
      <c r="K135" s="68">
        <f t="shared" si="27"/>
        <v>0</v>
      </c>
      <c r="L135" s="37"/>
      <c r="M135" s="15">
        <f t="shared" si="20"/>
        <v>0</v>
      </c>
      <c r="N135" s="66" t="str">
        <f>IF(I135="","",ROUND(M135/VLOOKUP(YEAR(I135),SMMLV!$A$2:$B$42,2,FALSE),3))</f>
        <v/>
      </c>
      <c r="O135" s="95"/>
      <c r="P135" s="97">
        <f t="shared" si="28"/>
        <v>0</v>
      </c>
      <c r="Q135" s="16"/>
      <c r="R135" s="38"/>
      <c r="S135" s="38"/>
      <c r="T135" s="38"/>
      <c r="U135" s="38"/>
      <c r="V135" s="38"/>
      <c r="W135" s="39"/>
      <c r="X135" s="39"/>
      <c r="Y135" s="39"/>
      <c r="Z135" s="39"/>
      <c r="AA135" s="39"/>
      <c r="AB135" s="39"/>
      <c r="AC135" s="39"/>
      <c r="AD135" s="100">
        <f t="shared" si="21"/>
        <v>0</v>
      </c>
      <c r="AE135" s="100">
        <f t="shared" si="22"/>
        <v>0</v>
      </c>
      <c r="AF135" s="100">
        <f t="shared" si="23"/>
        <v>0</v>
      </c>
      <c r="AG135" s="100">
        <f t="shared" si="24"/>
        <v>0</v>
      </c>
      <c r="AH135" s="100">
        <f t="shared" si="25"/>
        <v>0</v>
      </c>
      <c r="AI135" s="100">
        <f t="shared" si="26"/>
        <v>0</v>
      </c>
    </row>
    <row r="136" spans="1:35">
      <c r="A136" s="33"/>
      <c r="B136" s="55" t="str">
        <f>IF($A136="","",VLOOKUP($A136,Cierre!$A:$E,2,FALSE))</f>
        <v/>
      </c>
      <c r="C136" s="34"/>
      <c r="D136" s="34"/>
      <c r="E136" s="35"/>
      <c r="F136" s="35"/>
      <c r="G136" s="70"/>
      <c r="H136" s="36"/>
      <c r="I136" s="36"/>
      <c r="J136" s="68">
        <f t="shared" si="29"/>
        <v>0</v>
      </c>
      <c r="K136" s="68">
        <f t="shared" si="27"/>
        <v>0</v>
      </c>
      <c r="L136" s="37"/>
      <c r="M136" s="15">
        <f t="shared" si="20"/>
        <v>0</v>
      </c>
      <c r="N136" s="66" t="str">
        <f>IF(I136="","",ROUND(M136/VLOOKUP(YEAR(I136),SMMLV!$A$2:$B$42,2,FALSE),3))</f>
        <v/>
      </c>
      <c r="O136" s="95"/>
      <c r="P136" s="97">
        <f t="shared" si="28"/>
        <v>0</v>
      </c>
      <c r="Q136" s="16"/>
      <c r="R136" s="38"/>
      <c r="S136" s="38"/>
      <c r="T136" s="38"/>
      <c r="U136" s="38"/>
      <c r="V136" s="38"/>
      <c r="W136" s="39"/>
      <c r="X136" s="39"/>
      <c r="Y136" s="39"/>
      <c r="Z136" s="39"/>
      <c r="AA136" s="39"/>
      <c r="AB136" s="39"/>
      <c r="AC136" s="39"/>
      <c r="AD136" s="100">
        <f t="shared" si="21"/>
        <v>0</v>
      </c>
      <c r="AE136" s="100">
        <f t="shared" si="22"/>
        <v>0</v>
      </c>
      <c r="AF136" s="100">
        <f t="shared" si="23"/>
        <v>0</v>
      </c>
      <c r="AG136" s="100">
        <f t="shared" si="24"/>
        <v>0</v>
      </c>
      <c r="AH136" s="100">
        <f t="shared" si="25"/>
        <v>0</v>
      </c>
      <c r="AI136" s="100">
        <f t="shared" si="26"/>
        <v>0</v>
      </c>
    </row>
    <row r="137" spans="1:35">
      <c r="A137" s="33"/>
      <c r="B137" s="55" t="str">
        <f>IF($A137="","",VLOOKUP($A137,Cierre!$A:$E,2,FALSE))</f>
        <v/>
      </c>
      <c r="C137" s="34"/>
      <c r="D137" s="34"/>
      <c r="E137" s="35"/>
      <c r="F137" s="35"/>
      <c r="G137" s="70"/>
      <c r="H137" s="36"/>
      <c r="I137" s="36"/>
      <c r="J137" s="68">
        <f t="shared" si="29"/>
        <v>0</v>
      </c>
      <c r="K137" s="68">
        <f t="shared" si="27"/>
        <v>0</v>
      </c>
      <c r="L137" s="37"/>
      <c r="M137" s="15">
        <f t="shared" si="20"/>
        <v>0</v>
      </c>
      <c r="N137" s="66" t="str">
        <f>IF(I137="","",ROUND(M137/VLOOKUP(YEAR(I137),SMMLV!$A$2:$B$42,2,FALSE),3))</f>
        <v/>
      </c>
      <c r="O137" s="95"/>
      <c r="P137" s="97">
        <f t="shared" si="28"/>
        <v>0</v>
      </c>
      <c r="Q137" s="16"/>
      <c r="R137" s="38"/>
      <c r="S137" s="38"/>
      <c r="T137" s="38"/>
      <c r="U137" s="38"/>
      <c r="V137" s="38"/>
      <c r="W137" s="39"/>
      <c r="X137" s="39"/>
      <c r="Y137" s="39"/>
      <c r="Z137" s="39"/>
      <c r="AA137" s="39"/>
      <c r="AB137" s="39"/>
      <c r="AC137" s="39"/>
      <c r="AD137" s="100">
        <f t="shared" si="21"/>
        <v>0</v>
      </c>
      <c r="AE137" s="100">
        <f t="shared" si="22"/>
        <v>0</v>
      </c>
      <c r="AF137" s="100">
        <f t="shared" si="23"/>
        <v>0</v>
      </c>
      <c r="AG137" s="100">
        <f t="shared" si="24"/>
        <v>0</v>
      </c>
      <c r="AH137" s="100">
        <f t="shared" si="25"/>
        <v>0</v>
      </c>
      <c r="AI137" s="100">
        <f t="shared" si="26"/>
        <v>0</v>
      </c>
    </row>
    <row r="138" spans="1:35">
      <c r="A138" s="33"/>
      <c r="B138" s="55" t="str">
        <f>IF($A138="","",VLOOKUP($A138,Cierre!$A:$E,2,FALSE))</f>
        <v/>
      </c>
      <c r="C138" s="34"/>
      <c r="D138" s="34"/>
      <c r="E138" s="35"/>
      <c r="F138" s="35"/>
      <c r="G138" s="70"/>
      <c r="H138" s="36"/>
      <c r="I138" s="36"/>
      <c r="J138" s="68">
        <f t="shared" si="29"/>
        <v>0</v>
      </c>
      <c r="K138" s="68">
        <f t="shared" si="27"/>
        <v>0</v>
      </c>
      <c r="L138" s="37"/>
      <c r="M138" s="15">
        <f t="shared" si="20"/>
        <v>0</v>
      </c>
      <c r="N138" s="66" t="str">
        <f>IF(I138="","",ROUND(M138/VLOOKUP(YEAR(I138),SMMLV!$A$2:$B$42,2,FALSE),3))</f>
        <v/>
      </c>
      <c r="O138" s="95"/>
      <c r="P138" s="97">
        <f t="shared" si="28"/>
        <v>0</v>
      </c>
      <c r="Q138" s="16"/>
      <c r="R138" s="38"/>
      <c r="S138" s="38"/>
      <c r="T138" s="38"/>
      <c r="U138" s="38"/>
      <c r="V138" s="38"/>
      <c r="W138" s="39"/>
      <c r="X138" s="39"/>
      <c r="Y138" s="39"/>
      <c r="Z138" s="39"/>
      <c r="AA138" s="39"/>
      <c r="AB138" s="39"/>
      <c r="AC138" s="39"/>
      <c r="AD138" s="100">
        <f t="shared" si="21"/>
        <v>0</v>
      </c>
      <c r="AE138" s="100">
        <f t="shared" si="22"/>
        <v>0</v>
      </c>
      <c r="AF138" s="100">
        <f t="shared" si="23"/>
        <v>0</v>
      </c>
      <c r="AG138" s="100">
        <f t="shared" si="24"/>
        <v>0</v>
      </c>
      <c r="AH138" s="100">
        <f t="shared" si="25"/>
        <v>0</v>
      </c>
      <c r="AI138" s="100">
        <f t="shared" si="26"/>
        <v>0</v>
      </c>
    </row>
    <row r="139" spans="1:35">
      <c r="A139" s="33"/>
      <c r="B139" s="55" t="str">
        <f>IF($A139="","",VLOOKUP($A139,Cierre!$A:$E,2,FALSE))</f>
        <v/>
      </c>
      <c r="C139" s="34"/>
      <c r="D139" s="34"/>
      <c r="E139" s="35"/>
      <c r="F139" s="35"/>
      <c r="G139" s="70"/>
      <c r="H139" s="36"/>
      <c r="I139" s="36"/>
      <c r="J139" s="68">
        <f t="shared" si="29"/>
        <v>0</v>
      </c>
      <c r="K139" s="68">
        <f t="shared" si="27"/>
        <v>0</v>
      </c>
      <c r="L139" s="37"/>
      <c r="M139" s="15">
        <f t="shared" si="20"/>
        <v>0</v>
      </c>
      <c r="N139" s="66" t="str">
        <f>IF(I139="","",ROUND(M139/VLOOKUP(YEAR(I139),SMMLV!$A$2:$B$42,2,FALSE),3))</f>
        <v/>
      </c>
      <c r="O139" s="95"/>
      <c r="P139" s="97">
        <f t="shared" si="28"/>
        <v>0</v>
      </c>
      <c r="Q139" s="16"/>
      <c r="R139" s="38"/>
      <c r="S139" s="38"/>
      <c r="T139" s="38"/>
      <c r="U139" s="38"/>
      <c r="V139" s="38"/>
      <c r="W139" s="39"/>
      <c r="X139" s="39"/>
      <c r="Y139" s="39"/>
      <c r="Z139" s="39"/>
      <c r="AA139" s="39"/>
      <c r="AB139" s="39"/>
      <c r="AC139" s="39"/>
      <c r="AD139" s="100">
        <f t="shared" si="21"/>
        <v>0</v>
      </c>
      <c r="AE139" s="100">
        <f t="shared" si="22"/>
        <v>0</v>
      </c>
      <c r="AF139" s="100">
        <f t="shared" si="23"/>
        <v>0</v>
      </c>
      <c r="AG139" s="100">
        <f t="shared" si="24"/>
        <v>0</v>
      </c>
      <c r="AH139" s="100">
        <f t="shared" si="25"/>
        <v>0</v>
      </c>
      <c r="AI139" s="100">
        <f t="shared" si="26"/>
        <v>0</v>
      </c>
    </row>
    <row r="140" spans="1:35">
      <c r="A140" s="33"/>
      <c r="B140" s="55" t="str">
        <f>IF($A140="","",VLOOKUP($A140,Cierre!$A:$E,2,FALSE))</f>
        <v/>
      </c>
      <c r="C140" s="34"/>
      <c r="D140" s="34"/>
      <c r="E140" s="129"/>
      <c r="F140" s="35"/>
      <c r="G140" s="70"/>
      <c r="H140" s="36"/>
      <c r="I140" s="36"/>
      <c r="J140" s="68">
        <f t="shared" si="29"/>
        <v>0</v>
      </c>
      <c r="K140" s="68">
        <f t="shared" si="27"/>
        <v>0</v>
      </c>
      <c r="L140" s="37"/>
      <c r="M140" s="15">
        <f t="shared" si="20"/>
        <v>0</v>
      </c>
      <c r="N140" s="66" t="str">
        <f>IF(I140="","",ROUND(M140/VLOOKUP(YEAR(I140),SMMLV!$A$2:$B$42,2,FALSE),3))</f>
        <v/>
      </c>
      <c r="O140" s="95"/>
      <c r="P140" s="97">
        <f t="shared" si="28"/>
        <v>0</v>
      </c>
      <c r="Q140" s="16"/>
      <c r="R140" s="38"/>
      <c r="S140" s="38"/>
      <c r="T140" s="38"/>
      <c r="U140" s="38"/>
      <c r="V140" s="38"/>
      <c r="W140" s="39"/>
      <c r="X140" s="39"/>
      <c r="Y140" s="39"/>
      <c r="Z140" s="39"/>
      <c r="AA140" s="39"/>
      <c r="AB140" s="39"/>
      <c r="AC140" s="39"/>
      <c r="AD140" s="100">
        <f t="shared" si="21"/>
        <v>0</v>
      </c>
      <c r="AE140" s="100">
        <f t="shared" si="22"/>
        <v>0</v>
      </c>
      <c r="AF140" s="100">
        <f t="shared" si="23"/>
        <v>0</v>
      </c>
      <c r="AG140" s="100">
        <f t="shared" si="24"/>
        <v>0</v>
      </c>
      <c r="AH140" s="100">
        <f t="shared" si="25"/>
        <v>0</v>
      </c>
      <c r="AI140" s="100">
        <f t="shared" si="26"/>
        <v>0</v>
      </c>
    </row>
    <row r="141" spans="1:35">
      <c r="A141" s="33"/>
      <c r="B141" s="55" t="str">
        <f>IF($A141="","",VLOOKUP($A141,Cierre!$A:$E,2,FALSE))</f>
        <v/>
      </c>
      <c r="C141" s="34"/>
      <c r="D141" s="34"/>
      <c r="E141" s="35"/>
      <c r="F141" s="35"/>
      <c r="G141" s="70"/>
      <c r="H141" s="36"/>
      <c r="I141" s="36"/>
      <c r="J141" s="68">
        <f t="shared" si="29"/>
        <v>0</v>
      </c>
      <c r="K141" s="68">
        <f t="shared" si="27"/>
        <v>0</v>
      </c>
      <c r="L141" s="37"/>
      <c r="M141" s="15">
        <f t="shared" si="20"/>
        <v>0</v>
      </c>
      <c r="N141" s="66" t="str">
        <f>IF(I141="","",ROUND(M141/VLOOKUP(YEAR(I141),SMMLV!$A$2:$B$42,2,FALSE),3))</f>
        <v/>
      </c>
      <c r="O141" s="95"/>
      <c r="P141" s="97">
        <f t="shared" si="28"/>
        <v>0</v>
      </c>
      <c r="Q141" s="16"/>
      <c r="R141" s="38"/>
      <c r="S141" s="38"/>
      <c r="T141" s="38"/>
      <c r="U141" s="38"/>
      <c r="V141" s="38"/>
      <c r="W141" s="39"/>
      <c r="X141" s="39"/>
      <c r="Y141" s="39"/>
      <c r="Z141" s="39"/>
      <c r="AA141" s="39"/>
      <c r="AB141" s="39"/>
      <c r="AC141" s="39"/>
      <c r="AD141" s="100">
        <f t="shared" si="21"/>
        <v>0</v>
      </c>
      <c r="AE141" s="100">
        <f t="shared" si="22"/>
        <v>0</v>
      </c>
      <c r="AF141" s="100">
        <f t="shared" si="23"/>
        <v>0</v>
      </c>
      <c r="AG141" s="100">
        <f t="shared" si="24"/>
        <v>0</v>
      </c>
      <c r="AH141" s="100">
        <f t="shared" si="25"/>
        <v>0</v>
      </c>
      <c r="AI141" s="100">
        <f t="shared" si="26"/>
        <v>0</v>
      </c>
    </row>
    <row r="142" spans="1:35">
      <c r="A142" s="33"/>
      <c r="B142" s="55" t="str">
        <f>IF($A142="","",VLOOKUP($A142,Cierre!$A:$E,2,FALSE))</f>
        <v/>
      </c>
      <c r="C142" s="34"/>
      <c r="D142" s="34"/>
      <c r="E142" s="35"/>
      <c r="F142" s="35"/>
      <c r="G142" s="70"/>
      <c r="H142" s="36"/>
      <c r="I142" s="36"/>
      <c r="J142" s="68">
        <f t="shared" si="29"/>
        <v>0</v>
      </c>
      <c r="K142" s="68">
        <f t="shared" si="27"/>
        <v>0</v>
      </c>
      <c r="L142" s="37"/>
      <c r="M142" s="15">
        <f t="shared" si="20"/>
        <v>0</v>
      </c>
      <c r="N142" s="66" t="str">
        <f>IF(I142="","",ROUND(M142/VLOOKUP(YEAR(I142),SMMLV!$A$2:$B$42,2,FALSE),3))</f>
        <v/>
      </c>
      <c r="O142" s="95"/>
      <c r="P142" s="97">
        <f t="shared" si="28"/>
        <v>0</v>
      </c>
      <c r="Q142" s="16"/>
      <c r="R142" s="38"/>
      <c r="S142" s="38"/>
      <c r="T142" s="38"/>
      <c r="U142" s="38"/>
      <c r="V142" s="38"/>
      <c r="W142" s="39"/>
      <c r="X142" s="39"/>
      <c r="Y142" s="39"/>
      <c r="Z142" s="39"/>
      <c r="AA142" s="39"/>
      <c r="AB142" s="39"/>
      <c r="AC142" s="39"/>
      <c r="AD142" s="100">
        <f t="shared" ref="AD142:AD143" si="30">IF(R142="",0,ROUND((((S142-R142)+1)/30),3))</f>
        <v>0</v>
      </c>
      <c r="AE142" s="100">
        <f t="shared" ref="AE142:AE143" si="31">IF(T142="",0,ROUND((((U142-T142)+1)/30),3))</f>
        <v>0</v>
      </c>
      <c r="AF142" s="100">
        <f t="shared" ref="AF142:AF143" si="32">IF(V142="",0,ROUND((((W142-V142)+1)/30),3))</f>
        <v>0</v>
      </c>
      <c r="AG142" s="100">
        <f t="shared" ref="AG142:AG143" si="33">IF(X142="",0,ROUND((((Y142-X142)+1)/30),3))</f>
        <v>0</v>
      </c>
      <c r="AH142" s="100">
        <f t="shared" ref="AH142:AH143" si="34">IF(Z142="",0,ROUND((((AA142-Z142)+1)/30),3))</f>
        <v>0</v>
      </c>
      <c r="AI142" s="100">
        <f t="shared" ref="AI142:AI143" si="35">IF(AB142="",0,ROUND((((AC142-AB142)+1)/30),3))</f>
        <v>0</v>
      </c>
    </row>
    <row r="143" spans="1:35">
      <c r="A143" s="33"/>
      <c r="B143" s="55" t="str">
        <f>IF($A143="","",VLOOKUP($A143,Cierre!$A:$E,2,FALSE))</f>
        <v/>
      </c>
      <c r="C143" s="34"/>
      <c r="D143" s="34"/>
      <c r="E143" s="35"/>
      <c r="F143" s="35"/>
      <c r="G143" s="70"/>
      <c r="H143" s="36"/>
      <c r="I143" s="36"/>
      <c r="J143" s="68">
        <f t="shared" si="29"/>
        <v>0</v>
      </c>
      <c r="K143" s="68">
        <f t="shared" si="27"/>
        <v>0</v>
      </c>
      <c r="L143" s="37"/>
      <c r="M143" s="15">
        <f t="shared" si="20"/>
        <v>0</v>
      </c>
      <c r="N143" s="66" t="str">
        <f>IF(I143="","",ROUND(M143/VLOOKUP(YEAR(I143),SMMLV!$A$2:$B$42,2,FALSE),3))</f>
        <v/>
      </c>
      <c r="O143" s="95"/>
      <c r="P143" s="97">
        <f t="shared" si="28"/>
        <v>0</v>
      </c>
      <c r="Q143" s="16"/>
      <c r="R143" s="38"/>
      <c r="S143" s="38"/>
      <c r="T143" s="38"/>
      <c r="U143" s="38"/>
      <c r="V143" s="38"/>
      <c r="W143" s="39"/>
      <c r="X143" s="39"/>
      <c r="Y143" s="39"/>
      <c r="Z143" s="39"/>
      <c r="AA143" s="39"/>
      <c r="AB143" s="39"/>
      <c r="AC143" s="39"/>
      <c r="AD143" s="100">
        <f t="shared" si="30"/>
        <v>0</v>
      </c>
      <c r="AE143" s="100">
        <f t="shared" si="31"/>
        <v>0</v>
      </c>
      <c r="AF143" s="100">
        <f t="shared" si="32"/>
        <v>0</v>
      </c>
      <c r="AG143" s="100">
        <f t="shared" si="33"/>
        <v>0</v>
      </c>
      <c r="AH143" s="100">
        <f t="shared" si="34"/>
        <v>0</v>
      </c>
      <c r="AI143" s="100">
        <f t="shared" si="35"/>
        <v>0</v>
      </c>
    </row>
    <row r="144" spans="1:35">
      <c r="A144" s="33"/>
      <c r="B144" s="55" t="str">
        <f>IF($A144="","",VLOOKUP($A144,Cierre!$A:$E,2,FALSE))</f>
        <v/>
      </c>
      <c r="C144" s="34"/>
      <c r="D144" s="34"/>
      <c r="E144" s="35"/>
      <c r="F144" s="35"/>
      <c r="G144" s="70"/>
      <c r="H144" s="36"/>
      <c r="I144" s="36"/>
      <c r="J144" s="68">
        <f t="shared" si="29"/>
        <v>0</v>
      </c>
      <c r="K144" s="68">
        <f t="shared" si="27"/>
        <v>0</v>
      </c>
      <c r="L144" s="37"/>
      <c r="M144" s="15">
        <f t="shared" si="20"/>
        <v>0</v>
      </c>
      <c r="N144" s="66" t="str">
        <f>IF(I144="","",ROUND(M144/VLOOKUP(YEAR(I144),SMMLV!$A$2:$B$42,2,FALSE),3))</f>
        <v/>
      </c>
      <c r="O144" s="95"/>
      <c r="P144" s="97">
        <f t="shared" si="28"/>
        <v>0</v>
      </c>
      <c r="Q144" s="16"/>
      <c r="R144" s="38"/>
      <c r="S144" s="38"/>
      <c r="T144" s="38"/>
      <c r="U144" s="38"/>
      <c r="V144" s="38"/>
      <c r="W144" s="39"/>
      <c r="X144" s="39"/>
      <c r="Y144" s="39"/>
      <c r="Z144" s="39"/>
      <c r="AA144" s="39"/>
      <c r="AB144" s="39"/>
      <c r="AC144" s="39"/>
      <c r="AD144" s="100">
        <f t="shared" ref="AD144:AD185" si="36">IF(R144="",0,ROUND((((S144-R144)+1)/30),3))</f>
        <v>0</v>
      </c>
      <c r="AE144" s="100">
        <f t="shared" ref="AE144:AE185" si="37">IF(T144="",0,ROUND((((U144-T144)+1)/30),3))</f>
        <v>0</v>
      </c>
      <c r="AF144" s="100">
        <f t="shared" ref="AF144:AF185" si="38">IF(V144="",0,ROUND((((W144-V144)+1)/30),3))</f>
        <v>0</v>
      </c>
      <c r="AG144" s="100">
        <f t="shared" ref="AG144:AG185" si="39">IF(X144="",0,ROUND((((Y144-X144)+1)/30),3))</f>
        <v>0</v>
      </c>
      <c r="AH144" s="100">
        <f t="shared" ref="AH144:AH185" si="40">IF(Z144="",0,ROUND((((AA144-Z144)+1)/30),3))</f>
        <v>0</v>
      </c>
      <c r="AI144" s="100">
        <f t="shared" ref="AI144:AI185" si="41">IF(AB144="",0,ROUND((((AC144-AB144)+1)/30),3))</f>
        <v>0</v>
      </c>
    </row>
    <row r="145" spans="1:35">
      <c r="A145" s="33"/>
      <c r="B145" s="55" t="str">
        <f>IF($A145="","",VLOOKUP($A145,Cierre!$A:$E,2,FALSE))</f>
        <v/>
      </c>
      <c r="C145" s="34"/>
      <c r="D145" s="34"/>
      <c r="E145" s="35"/>
      <c r="F145" s="35"/>
      <c r="G145" s="70"/>
      <c r="H145" s="36"/>
      <c r="I145" s="36"/>
      <c r="J145" s="68">
        <f t="shared" si="29"/>
        <v>0</v>
      </c>
      <c r="K145" s="68">
        <f t="shared" si="27"/>
        <v>0</v>
      </c>
      <c r="L145" s="37"/>
      <c r="M145" s="15">
        <f t="shared" si="20"/>
        <v>0</v>
      </c>
      <c r="N145" s="66" t="str">
        <f>IF(I145="","",ROUND(M145/VLOOKUP(YEAR(I145),SMMLV!$A$2:$B$42,2,FALSE),3))</f>
        <v/>
      </c>
      <c r="O145" s="95"/>
      <c r="P145" s="97">
        <f t="shared" si="28"/>
        <v>0</v>
      </c>
      <c r="Q145" s="16"/>
      <c r="R145" s="38"/>
      <c r="S145" s="38"/>
      <c r="T145" s="38"/>
      <c r="U145" s="38"/>
      <c r="V145" s="38"/>
      <c r="W145" s="39"/>
      <c r="X145" s="39"/>
      <c r="Y145" s="39"/>
      <c r="Z145" s="39"/>
      <c r="AA145" s="39"/>
      <c r="AB145" s="39"/>
      <c r="AC145" s="39"/>
      <c r="AD145" s="100">
        <f t="shared" si="36"/>
        <v>0</v>
      </c>
      <c r="AE145" s="100">
        <f t="shared" si="37"/>
        <v>0</v>
      </c>
      <c r="AF145" s="100">
        <f t="shared" si="38"/>
        <v>0</v>
      </c>
      <c r="AG145" s="100">
        <f t="shared" si="39"/>
        <v>0</v>
      </c>
      <c r="AH145" s="100">
        <f t="shared" si="40"/>
        <v>0</v>
      </c>
      <c r="AI145" s="100">
        <f t="shared" si="41"/>
        <v>0</v>
      </c>
    </row>
    <row r="146" spans="1:35">
      <c r="A146" s="33"/>
      <c r="B146" s="55" t="str">
        <f>IF($A146="","",VLOOKUP($A146,Cierre!$A:$E,2,FALSE))</f>
        <v/>
      </c>
      <c r="C146" s="34"/>
      <c r="D146" s="34"/>
      <c r="E146" s="35"/>
      <c r="F146" s="35"/>
      <c r="G146" s="70"/>
      <c r="H146" s="36"/>
      <c r="I146" s="36"/>
      <c r="J146" s="68">
        <f t="shared" si="29"/>
        <v>0</v>
      </c>
      <c r="K146" s="68">
        <f t="shared" si="27"/>
        <v>0</v>
      </c>
      <c r="L146" s="37"/>
      <c r="M146" s="15">
        <f t="shared" si="20"/>
        <v>0</v>
      </c>
      <c r="N146" s="66" t="str">
        <f>IF(I146="","",ROUND(M146/VLOOKUP(YEAR(I146),SMMLV!$A$2:$B$42,2,FALSE),3))</f>
        <v/>
      </c>
      <c r="O146" s="95"/>
      <c r="P146" s="97">
        <f t="shared" si="28"/>
        <v>0</v>
      </c>
      <c r="Q146" s="16"/>
      <c r="R146" s="38"/>
      <c r="S146" s="38"/>
      <c r="T146" s="38"/>
      <c r="U146" s="38"/>
      <c r="V146" s="38"/>
      <c r="W146" s="39"/>
      <c r="X146" s="39"/>
      <c r="Y146" s="39"/>
      <c r="Z146" s="39"/>
      <c r="AA146" s="39"/>
      <c r="AB146" s="39"/>
      <c r="AC146" s="39"/>
      <c r="AD146" s="100">
        <f t="shared" si="36"/>
        <v>0</v>
      </c>
      <c r="AE146" s="100">
        <f t="shared" si="37"/>
        <v>0</v>
      </c>
      <c r="AF146" s="100">
        <f t="shared" si="38"/>
        <v>0</v>
      </c>
      <c r="AG146" s="100">
        <f t="shared" si="39"/>
        <v>0</v>
      </c>
      <c r="AH146" s="100">
        <f t="shared" si="40"/>
        <v>0</v>
      </c>
      <c r="AI146" s="100">
        <f t="shared" si="41"/>
        <v>0</v>
      </c>
    </row>
    <row r="147" spans="1:35">
      <c r="A147" s="33"/>
      <c r="B147" s="55" t="str">
        <f>IF($A147="","",VLOOKUP($A147,Cierre!$A:$E,2,FALSE))</f>
        <v/>
      </c>
      <c r="C147" s="34"/>
      <c r="D147" s="34"/>
      <c r="E147" s="35"/>
      <c r="F147" s="35"/>
      <c r="G147" s="70"/>
      <c r="H147" s="36"/>
      <c r="I147" s="36"/>
      <c r="J147" s="68">
        <f t="shared" si="29"/>
        <v>0</v>
      </c>
      <c r="K147" s="68">
        <f t="shared" si="27"/>
        <v>0</v>
      </c>
      <c r="L147" s="37"/>
      <c r="M147" s="15">
        <f t="shared" si="20"/>
        <v>0</v>
      </c>
      <c r="N147" s="66" t="str">
        <f>IF(I147="","",ROUND(M147/VLOOKUP(YEAR(I147),SMMLV!$A$2:$B$42,2,FALSE),3))</f>
        <v/>
      </c>
      <c r="O147" s="95"/>
      <c r="P147" s="97">
        <f t="shared" si="28"/>
        <v>0</v>
      </c>
      <c r="Q147" s="16"/>
      <c r="R147" s="38"/>
      <c r="S147" s="38"/>
      <c r="T147" s="38"/>
      <c r="U147" s="38"/>
      <c r="V147" s="38"/>
      <c r="W147" s="39"/>
      <c r="X147" s="39"/>
      <c r="Y147" s="39"/>
      <c r="Z147" s="39"/>
      <c r="AA147" s="39"/>
      <c r="AB147" s="39"/>
      <c r="AC147" s="39"/>
      <c r="AD147" s="100">
        <f t="shared" si="36"/>
        <v>0</v>
      </c>
      <c r="AE147" s="100">
        <f t="shared" si="37"/>
        <v>0</v>
      </c>
      <c r="AF147" s="100">
        <f t="shared" si="38"/>
        <v>0</v>
      </c>
      <c r="AG147" s="100">
        <f t="shared" si="39"/>
        <v>0</v>
      </c>
      <c r="AH147" s="100">
        <f t="shared" si="40"/>
        <v>0</v>
      </c>
      <c r="AI147" s="100">
        <f t="shared" si="41"/>
        <v>0</v>
      </c>
    </row>
    <row r="148" spans="1:35">
      <c r="A148" s="33"/>
      <c r="B148" s="55" t="str">
        <f>IF($A148="","",VLOOKUP($A148,Cierre!$A:$E,2,FALSE))</f>
        <v/>
      </c>
      <c r="C148" s="34"/>
      <c r="D148" s="34"/>
      <c r="E148" s="35"/>
      <c r="F148" s="35"/>
      <c r="G148" s="70"/>
      <c r="H148" s="36"/>
      <c r="I148" s="36"/>
      <c r="J148" s="68">
        <f t="shared" si="29"/>
        <v>0</v>
      </c>
      <c r="K148" s="68">
        <f t="shared" si="27"/>
        <v>0</v>
      </c>
      <c r="L148" s="37"/>
      <c r="M148" s="15">
        <f t="shared" si="20"/>
        <v>0</v>
      </c>
      <c r="N148" s="66" t="str">
        <f>IF(I148="","",ROUND(M148/VLOOKUP(YEAR(I148),SMMLV!$A$2:$B$42,2,FALSE),3))</f>
        <v/>
      </c>
      <c r="O148" s="95"/>
      <c r="P148" s="97">
        <f t="shared" si="28"/>
        <v>0</v>
      </c>
      <c r="Q148" s="16"/>
      <c r="R148" s="38"/>
      <c r="S148" s="38"/>
      <c r="T148" s="38"/>
      <c r="U148" s="38"/>
      <c r="V148" s="38"/>
      <c r="W148" s="39"/>
      <c r="X148" s="39"/>
      <c r="Y148" s="39"/>
      <c r="Z148" s="39"/>
      <c r="AA148" s="39"/>
      <c r="AB148" s="39"/>
      <c r="AC148" s="39"/>
      <c r="AD148" s="100">
        <f t="shared" si="36"/>
        <v>0</v>
      </c>
      <c r="AE148" s="100">
        <f t="shared" si="37"/>
        <v>0</v>
      </c>
      <c r="AF148" s="100">
        <f t="shared" si="38"/>
        <v>0</v>
      </c>
      <c r="AG148" s="100">
        <f t="shared" si="39"/>
        <v>0</v>
      </c>
      <c r="AH148" s="100">
        <f t="shared" si="40"/>
        <v>0</v>
      </c>
      <c r="AI148" s="100">
        <f t="shared" si="41"/>
        <v>0</v>
      </c>
    </row>
    <row r="149" spans="1:35">
      <c r="A149" s="33"/>
      <c r="B149" s="55" t="str">
        <f>IF($A149="","",VLOOKUP($A149,Cierre!$A:$E,2,FALSE))</f>
        <v/>
      </c>
      <c r="C149" s="34"/>
      <c r="D149" s="34"/>
      <c r="E149" s="35"/>
      <c r="F149" s="35"/>
      <c r="G149" s="70"/>
      <c r="H149" s="36"/>
      <c r="I149" s="36"/>
      <c r="J149" s="68">
        <f t="shared" si="29"/>
        <v>0</v>
      </c>
      <c r="K149" s="68">
        <f t="shared" si="27"/>
        <v>0</v>
      </c>
      <c r="L149" s="37"/>
      <c r="M149" s="15">
        <f t="shared" si="20"/>
        <v>0</v>
      </c>
      <c r="N149" s="66" t="str">
        <f>IF(I149="","",ROUND(M149/VLOOKUP(YEAR(I149),SMMLV!$A$2:$B$42,2,FALSE),3))</f>
        <v/>
      </c>
      <c r="O149" s="95"/>
      <c r="P149" s="97">
        <f t="shared" si="28"/>
        <v>0</v>
      </c>
      <c r="Q149" s="16"/>
      <c r="R149" s="38"/>
      <c r="S149" s="38"/>
      <c r="T149" s="38"/>
      <c r="U149" s="38"/>
      <c r="V149" s="38"/>
      <c r="W149" s="39"/>
      <c r="X149" s="39"/>
      <c r="Y149" s="39"/>
      <c r="Z149" s="39"/>
      <c r="AA149" s="39"/>
      <c r="AB149" s="39"/>
      <c r="AC149" s="39"/>
      <c r="AD149" s="100">
        <f t="shared" si="36"/>
        <v>0</v>
      </c>
      <c r="AE149" s="100">
        <f t="shared" si="37"/>
        <v>0</v>
      </c>
      <c r="AF149" s="100">
        <f t="shared" si="38"/>
        <v>0</v>
      </c>
      <c r="AG149" s="100">
        <f t="shared" si="39"/>
        <v>0</v>
      </c>
      <c r="AH149" s="100">
        <f t="shared" si="40"/>
        <v>0</v>
      </c>
      <c r="AI149" s="100">
        <f t="shared" si="41"/>
        <v>0</v>
      </c>
    </row>
    <row r="150" spans="1:35">
      <c r="A150" s="33"/>
      <c r="B150" s="55" t="str">
        <f>IF($A150="","",VLOOKUP($A150,Cierre!$A:$E,2,FALSE))</f>
        <v/>
      </c>
      <c r="C150" s="34"/>
      <c r="D150" s="34"/>
      <c r="E150" s="35"/>
      <c r="F150" s="35"/>
      <c r="G150" s="70"/>
      <c r="H150" s="36"/>
      <c r="I150" s="36"/>
      <c r="J150" s="68">
        <f t="shared" si="29"/>
        <v>0</v>
      </c>
      <c r="K150" s="68">
        <f t="shared" si="27"/>
        <v>0</v>
      </c>
      <c r="L150" s="37"/>
      <c r="M150" s="15">
        <f t="shared" si="20"/>
        <v>0</v>
      </c>
      <c r="N150" s="66" t="str">
        <f>IF(I150="","",ROUND(M150/VLOOKUP(YEAR(I150),SMMLV!$A$2:$B$42,2,FALSE),3))</f>
        <v/>
      </c>
      <c r="O150" s="95"/>
      <c r="P150" s="97">
        <f t="shared" si="28"/>
        <v>0</v>
      </c>
      <c r="Q150" s="16"/>
      <c r="R150" s="38"/>
      <c r="S150" s="38"/>
      <c r="T150" s="38"/>
      <c r="U150" s="38"/>
      <c r="V150" s="38"/>
      <c r="W150" s="39"/>
      <c r="X150" s="39"/>
      <c r="Y150" s="39"/>
      <c r="Z150" s="39"/>
      <c r="AA150" s="39"/>
      <c r="AB150" s="39"/>
      <c r="AC150" s="39"/>
      <c r="AD150" s="100">
        <f t="shared" si="36"/>
        <v>0</v>
      </c>
      <c r="AE150" s="100">
        <f t="shared" si="37"/>
        <v>0</v>
      </c>
      <c r="AF150" s="100">
        <f t="shared" si="38"/>
        <v>0</v>
      </c>
      <c r="AG150" s="100">
        <f t="shared" si="39"/>
        <v>0</v>
      </c>
      <c r="AH150" s="100">
        <f t="shared" si="40"/>
        <v>0</v>
      </c>
      <c r="AI150" s="100">
        <f t="shared" si="41"/>
        <v>0</v>
      </c>
    </row>
    <row r="151" spans="1:35">
      <c r="A151" s="33"/>
      <c r="B151" s="55" t="str">
        <f>IF($A151="","",VLOOKUP($A151,Cierre!$A:$E,2,FALSE))</f>
        <v/>
      </c>
      <c r="C151" s="34"/>
      <c r="D151" s="34"/>
      <c r="E151" s="35"/>
      <c r="F151" s="35"/>
      <c r="G151" s="70"/>
      <c r="H151" s="36"/>
      <c r="I151" s="36"/>
      <c r="J151" s="68">
        <f t="shared" si="29"/>
        <v>0</v>
      </c>
      <c r="K151" s="68">
        <f t="shared" si="27"/>
        <v>0</v>
      </c>
      <c r="L151" s="37"/>
      <c r="M151" s="15">
        <f t="shared" si="20"/>
        <v>0</v>
      </c>
      <c r="N151" s="66" t="str">
        <f>IF(I151="","",ROUND(M151/VLOOKUP(YEAR(I151),SMMLV!$A$2:$B$42,2,FALSE),3))</f>
        <v/>
      </c>
      <c r="O151" s="95"/>
      <c r="P151" s="97">
        <f t="shared" si="28"/>
        <v>0</v>
      </c>
      <c r="Q151" s="16"/>
      <c r="R151" s="38"/>
      <c r="S151" s="38"/>
      <c r="T151" s="38"/>
      <c r="U151" s="38"/>
      <c r="V151" s="38"/>
      <c r="W151" s="39"/>
      <c r="X151" s="39"/>
      <c r="Y151" s="39"/>
      <c r="Z151" s="39"/>
      <c r="AA151" s="39"/>
      <c r="AB151" s="39"/>
      <c r="AC151" s="39"/>
      <c r="AD151" s="100">
        <f t="shared" si="36"/>
        <v>0</v>
      </c>
      <c r="AE151" s="100">
        <f t="shared" si="37"/>
        <v>0</v>
      </c>
      <c r="AF151" s="100">
        <f t="shared" si="38"/>
        <v>0</v>
      </c>
      <c r="AG151" s="100">
        <f t="shared" si="39"/>
        <v>0</v>
      </c>
      <c r="AH151" s="100">
        <f t="shared" si="40"/>
        <v>0</v>
      </c>
      <c r="AI151" s="100">
        <f t="shared" si="41"/>
        <v>0</v>
      </c>
    </row>
    <row r="152" spans="1:35">
      <c r="A152" s="33"/>
      <c r="B152" s="55" t="str">
        <f>IF($A152="","",VLOOKUP($A152,Cierre!$A:$E,2,FALSE))</f>
        <v/>
      </c>
      <c r="C152" s="34"/>
      <c r="D152" s="34"/>
      <c r="E152" s="35"/>
      <c r="F152" s="35"/>
      <c r="G152" s="70"/>
      <c r="H152" s="36"/>
      <c r="I152" s="36"/>
      <c r="J152" s="68">
        <f t="shared" si="29"/>
        <v>0</v>
      </c>
      <c r="K152" s="68">
        <f t="shared" si="27"/>
        <v>0</v>
      </c>
      <c r="L152" s="37"/>
      <c r="M152" s="15">
        <f t="shared" si="20"/>
        <v>0</v>
      </c>
      <c r="N152" s="66" t="str">
        <f>IF(I152="","",ROUND(M152/VLOOKUP(YEAR(I152),SMMLV!$A$2:$B$42,2,FALSE),3))</f>
        <v/>
      </c>
      <c r="O152" s="95"/>
      <c r="P152" s="97">
        <f t="shared" si="28"/>
        <v>0</v>
      </c>
      <c r="Q152" s="16"/>
      <c r="R152" s="38"/>
      <c r="S152" s="38"/>
      <c r="T152" s="38"/>
      <c r="U152" s="38"/>
      <c r="V152" s="38"/>
      <c r="W152" s="39"/>
      <c r="X152" s="39"/>
      <c r="Y152" s="39"/>
      <c r="Z152" s="39"/>
      <c r="AA152" s="39"/>
      <c r="AB152" s="39"/>
      <c r="AC152" s="39"/>
      <c r="AD152" s="100">
        <f t="shared" si="36"/>
        <v>0</v>
      </c>
      <c r="AE152" s="100">
        <f t="shared" si="37"/>
        <v>0</v>
      </c>
      <c r="AF152" s="100">
        <f t="shared" si="38"/>
        <v>0</v>
      </c>
      <c r="AG152" s="100">
        <f t="shared" si="39"/>
        <v>0</v>
      </c>
      <c r="AH152" s="100">
        <f t="shared" si="40"/>
        <v>0</v>
      </c>
      <c r="AI152" s="100">
        <f t="shared" si="41"/>
        <v>0</v>
      </c>
    </row>
    <row r="153" spans="1:35">
      <c r="A153" s="33"/>
      <c r="B153" s="55" t="str">
        <f>IF($A153="","",VLOOKUP($A153,Cierre!$A:$E,2,FALSE))</f>
        <v/>
      </c>
      <c r="C153" s="34"/>
      <c r="D153" s="34"/>
      <c r="E153" s="35"/>
      <c r="F153" s="35"/>
      <c r="G153" s="70"/>
      <c r="H153" s="36"/>
      <c r="I153" s="36"/>
      <c r="J153" s="68">
        <f t="shared" si="29"/>
        <v>0</v>
      </c>
      <c r="K153" s="68">
        <f t="shared" si="27"/>
        <v>0</v>
      </c>
      <c r="L153" s="37"/>
      <c r="M153" s="15">
        <f t="shared" si="20"/>
        <v>0</v>
      </c>
      <c r="N153" s="66" t="str">
        <f>IF(I153="","",ROUND(M153/VLOOKUP(YEAR(I153),SMMLV!$A$2:$B$42,2,FALSE),3))</f>
        <v/>
      </c>
      <c r="O153" s="95"/>
      <c r="P153" s="97">
        <f t="shared" si="28"/>
        <v>0</v>
      </c>
      <c r="Q153" s="16"/>
      <c r="R153" s="38"/>
      <c r="S153" s="38"/>
      <c r="T153" s="38"/>
      <c r="U153" s="38"/>
      <c r="V153" s="38"/>
      <c r="W153" s="39"/>
      <c r="X153" s="39"/>
      <c r="Y153" s="39"/>
      <c r="Z153" s="39"/>
      <c r="AA153" s="39"/>
      <c r="AB153" s="39"/>
      <c r="AC153" s="39"/>
      <c r="AD153" s="100">
        <f t="shared" si="36"/>
        <v>0</v>
      </c>
      <c r="AE153" s="100">
        <f t="shared" si="37"/>
        <v>0</v>
      </c>
      <c r="AF153" s="100">
        <f t="shared" si="38"/>
        <v>0</v>
      </c>
      <c r="AG153" s="100">
        <f t="shared" si="39"/>
        <v>0</v>
      </c>
      <c r="AH153" s="100">
        <f t="shared" si="40"/>
        <v>0</v>
      </c>
      <c r="AI153" s="100">
        <f t="shared" si="41"/>
        <v>0</v>
      </c>
    </row>
    <row r="154" spans="1:35">
      <c r="A154" s="33"/>
      <c r="B154" s="55" t="str">
        <f>IF($A154="","",VLOOKUP($A154,Cierre!$A:$E,2,FALSE))</f>
        <v/>
      </c>
      <c r="C154" s="34"/>
      <c r="D154" s="34"/>
      <c r="E154" s="35"/>
      <c r="F154" s="35"/>
      <c r="G154" s="70"/>
      <c r="H154" s="36"/>
      <c r="I154" s="36"/>
      <c r="J154" s="68">
        <f t="shared" si="29"/>
        <v>0</v>
      </c>
      <c r="K154" s="68">
        <f t="shared" si="27"/>
        <v>0</v>
      </c>
      <c r="L154" s="37"/>
      <c r="M154" s="15">
        <f t="shared" si="20"/>
        <v>0</v>
      </c>
      <c r="N154" s="66" t="str">
        <f>IF(I154="","",ROUND(M154/VLOOKUP(YEAR(I154),SMMLV!$A$2:$B$42,2,FALSE),3))</f>
        <v/>
      </c>
      <c r="O154" s="95"/>
      <c r="P154" s="97">
        <f t="shared" si="28"/>
        <v>0</v>
      </c>
      <c r="Q154" s="16"/>
      <c r="R154" s="38"/>
      <c r="S154" s="38"/>
      <c r="T154" s="38"/>
      <c r="U154" s="38"/>
      <c r="V154" s="38"/>
      <c r="W154" s="39"/>
      <c r="X154" s="39"/>
      <c r="Y154" s="39"/>
      <c r="Z154" s="39"/>
      <c r="AA154" s="39"/>
      <c r="AB154" s="39"/>
      <c r="AC154" s="39"/>
      <c r="AD154" s="100">
        <f t="shared" si="36"/>
        <v>0</v>
      </c>
      <c r="AE154" s="100">
        <f t="shared" si="37"/>
        <v>0</v>
      </c>
      <c r="AF154" s="100">
        <f t="shared" si="38"/>
        <v>0</v>
      </c>
      <c r="AG154" s="100">
        <f t="shared" si="39"/>
        <v>0</v>
      </c>
      <c r="AH154" s="100">
        <f t="shared" si="40"/>
        <v>0</v>
      </c>
      <c r="AI154" s="100">
        <f t="shared" si="41"/>
        <v>0</v>
      </c>
    </row>
    <row r="155" spans="1:35">
      <c r="A155" s="33"/>
      <c r="B155" s="55" t="str">
        <f>IF($A155="","",VLOOKUP($A155,Cierre!$A:$E,2,FALSE))</f>
        <v/>
      </c>
      <c r="C155" s="34"/>
      <c r="D155" s="34"/>
      <c r="E155" s="35"/>
      <c r="F155" s="35"/>
      <c r="G155" s="70"/>
      <c r="H155" s="36"/>
      <c r="I155" s="36"/>
      <c r="J155" s="68">
        <f t="shared" si="29"/>
        <v>0</v>
      </c>
      <c r="K155" s="68">
        <f t="shared" si="27"/>
        <v>0</v>
      </c>
      <c r="L155" s="37"/>
      <c r="M155" s="15">
        <f t="shared" si="20"/>
        <v>0</v>
      </c>
      <c r="N155" s="66" t="str">
        <f>IF(I155="","",ROUND(M155/VLOOKUP(YEAR(I155),SMMLV!$A$2:$B$42,2,FALSE),3))</f>
        <v/>
      </c>
      <c r="O155" s="95"/>
      <c r="P155" s="97">
        <f t="shared" si="28"/>
        <v>0</v>
      </c>
      <c r="Q155" s="16"/>
      <c r="R155" s="38"/>
      <c r="S155" s="38"/>
      <c r="T155" s="38"/>
      <c r="U155" s="38"/>
      <c r="V155" s="38"/>
      <c r="W155" s="39"/>
      <c r="X155" s="39"/>
      <c r="Y155" s="39"/>
      <c r="Z155" s="39"/>
      <c r="AA155" s="39"/>
      <c r="AB155" s="39"/>
      <c r="AC155" s="39"/>
      <c r="AD155" s="100">
        <f t="shared" si="36"/>
        <v>0</v>
      </c>
      <c r="AE155" s="100">
        <f t="shared" si="37"/>
        <v>0</v>
      </c>
      <c r="AF155" s="100">
        <f t="shared" si="38"/>
        <v>0</v>
      </c>
      <c r="AG155" s="100">
        <f t="shared" si="39"/>
        <v>0</v>
      </c>
      <c r="AH155" s="100">
        <f t="shared" si="40"/>
        <v>0</v>
      </c>
      <c r="AI155" s="100">
        <f t="shared" si="41"/>
        <v>0</v>
      </c>
    </row>
    <row r="156" spans="1:35">
      <c r="A156" s="33"/>
      <c r="B156" s="55" t="str">
        <f>IF($A156="","",VLOOKUP($A156,Cierre!$A:$E,2,FALSE))</f>
        <v/>
      </c>
      <c r="C156" s="34"/>
      <c r="D156" s="34"/>
      <c r="E156" s="35"/>
      <c r="F156" s="35"/>
      <c r="G156" s="70"/>
      <c r="H156" s="36"/>
      <c r="I156" s="36"/>
      <c r="J156" s="68">
        <f t="shared" si="29"/>
        <v>0</v>
      </c>
      <c r="K156" s="68">
        <f t="shared" si="27"/>
        <v>0</v>
      </c>
      <c r="L156" s="37"/>
      <c r="M156" s="15">
        <f t="shared" si="20"/>
        <v>0</v>
      </c>
      <c r="N156" s="66" t="str">
        <f>IF(I156="","",ROUND(M156/VLOOKUP(YEAR(I156),SMMLV!$A$2:$B$42,2,FALSE),3))</f>
        <v/>
      </c>
      <c r="O156" s="95"/>
      <c r="P156" s="97">
        <f t="shared" si="28"/>
        <v>0</v>
      </c>
      <c r="Q156" s="16"/>
      <c r="R156" s="38"/>
      <c r="S156" s="38"/>
      <c r="T156" s="38"/>
      <c r="U156" s="38"/>
      <c r="V156" s="38"/>
      <c r="W156" s="39"/>
      <c r="X156" s="39"/>
      <c r="Y156" s="39"/>
      <c r="Z156" s="39"/>
      <c r="AA156" s="39"/>
      <c r="AB156" s="39"/>
      <c r="AC156" s="39"/>
      <c r="AD156" s="100">
        <f t="shared" si="36"/>
        <v>0</v>
      </c>
      <c r="AE156" s="100">
        <f t="shared" si="37"/>
        <v>0</v>
      </c>
      <c r="AF156" s="100">
        <f t="shared" si="38"/>
        <v>0</v>
      </c>
      <c r="AG156" s="100">
        <f t="shared" si="39"/>
        <v>0</v>
      </c>
      <c r="AH156" s="100">
        <f t="shared" si="40"/>
        <v>0</v>
      </c>
      <c r="AI156" s="100">
        <f t="shared" si="41"/>
        <v>0</v>
      </c>
    </row>
    <row r="157" spans="1:35">
      <c r="A157" s="33"/>
      <c r="B157" s="55" t="str">
        <f>IF($A157="","",VLOOKUP($A157,Cierre!$A:$E,2,FALSE))</f>
        <v/>
      </c>
      <c r="C157" s="34"/>
      <c r="D157" s="34"/>
      <c r="E157" s="35"/>
      <c r="F157" s="35"/>
      <c r="G157" s="70"/>
      <c r="H157" s="36"/>
      <c r="I157" s="36"/>
      <c r="J157" s="68">
        <f t="shared" si="29"/>
        <v>0</v>
      </c>
      <c r="K157" s="68">
        <f t="shared" si="27"/>
        <v>0</v>
      </c>
      <c r="L157" s="37"/>
      <c r="M157" s="15">
        <f t="shared" si="20"/>
        <v>0</v>
      </c>
      <c r="N157" s="66" t="str">
        <f>IF(I157="","",ROUND(M157/VLOOKUP(YEAR(I157),SMMLV!$A$2:$B$42,2,FALSE),3))</f>
        <v/>
      </c>
      <c r="O157" s="95"/>
      <c r="P157" s="97">
        <f t="shared" si="28"/>
        <v>0</v>
      </c>
      <c r="Q157" s="16"/>
      <c r="R157" s="38"/>
      <c r="S157" s="38"/>
      <c r="T157" s="38"/>
      <c r="U157" s="38"/>
      <c r="V157" s="38"/>
      <c r="W157" s="39"/>
      <c r="X157" s="39"/>
      <c r="Y157" s="39"/>
      <c r="Z157" s="39"/>
      <c r="AA157" s="39"/>
      <c r="AB157" s="39"/>
      <c r="AC157" s="39"/>
      <c r="AD157" s="100">
        <f t="shared" si="36"/>
        <v>0</v>
      </c>
      <c r="AE157" s="100">
        <f t="shared" si="37"/>
        <v>0</v>
      </c>
      <c r="AF157" s="100">
        <f t="shared" si="38"/>
        <v>0</v>
      </c>
      <c r="AG157" s="100">
        <f t="shared" si="39"/>
        <v>0</v>
      </c>
      <c r="AH157" s="100">
        <f t="shared" si="40"/>
        <v>0</v>
      </c>
      <c r="AI157" s="100">
        <f t="shared" si="41"/>
        <v>0</v>
      </c>
    </row>
    <row r="158" spans="1:35">
      <c r="A158" s="33"/>
      <c r="B158" s="55" t="str">
        <f>IF($A158="","",VLOOKUP($A158,Cierre!$A:$E,2,FALSE))</f>
        <v/>
      </c>
      <c r="C158" s="34"/>
      <c r="D158" s="34"/>
      <c r="E158" s="35"/>
      <c r="F158" s="35"/>
      <c r="G158" s="70"/>
      <c r="H158" s="36"/>
      <c r="I158" s="36"/>
      <c r="J158" s="68">
        <f t="shared" si="29"/>
        <v>0</v>
      </c>
      <c r="K158" s="68">
        <f t="shared" si="27"/>
        <v>0</v>
      </c>
      <c r="L158" s="37"/>
      <c r="M158" s="15">
        <f t="shared" si="20"/>
        <v>0</v>
      </c>
      <c r="N158" s="66" t="str">
        <f>IF(I158="","",ROUND(M158/VLOOKUP(YEAR(I158),SMMLV!$A$2:$B$42,2,FALSE),3))</f>
        <v/>
      </c>
      <c r="O158" s="95"/>
      <c r="P158" s="97">
        <f t="shared" si="28"/>
        <v>0</v>
      </c>
      <c r="Q158" s="16"/>
      <c r="R158" s="38"/>
      <c r="S158" s="38"/>
      <c r="T158" s="38"/>
      <c r="U158" s="38"/>
      <c r="V158" s="38"/>
      <c r="W158" s="39"/>
      <c r="X158" s="39"/>
      <c r="Y158" s="39"/>
      <c r="Z158" s="39"/>
      <c r="AA158" s="39"/>
      <c r="AB158" s="39"/>
      <c r="AC158" s="39"/>
      <c r="AD158" s="100">
        <f t="shared" si="36"/>
        <v>0</v>
      </c>
      <c r="AE158" s="100">
        <f t="shared" si="37"/>
        <v>0</v>
      </c>
      <c r="AF158" s="100">
        <f t="shared" si="38"/>
        <v>0</v>
      </c>
      <c r="AG158" s="100">
        <f t="shared" si="39"/>
        <v>0</v>
      </c>
      <c r="AH158" s="100">
        <f t="shared" si="40"/>
        <v>0</v>
      </c>
      <c r="AI158" s="100">
        <f t="shared" si="41"/>
        <v>0</v>
      </c>
    </row>
    <row r="159" spans="1:35">
      <c r="A159" s="33"/>
      <c r="B159" s="55" t="str">
        <f>IF($A159="","",VLOOKUP($A159,Cierre!$A:$E,2,FALSE))</f>
        <v/>
      </c>
      <c r="C159" s="34"/>
      <c r="D159" s="34"/>
      <c r="E159" s="35"/>
      <c r="F159" s="35"/>
      <c r="G159" s="70"/>
      <c r="H159" s="36"/>
      <c r="I159" s="36"/>
      <c r="J159" s="68">
        <f t="shared" si="29"/>
        <v>0</v>
      </c>
      <c r="K159" s="68">
        <f t="shared" si="27"/>
        <v>0</v>
      </c>
      <c r="L159" s="37"/>
      <c r="M159" s="15">
        <f t="shared" si="20"/>
        <v>0</v>
      </c>
      <c r="N159" s="66" t="str">
        <f>IF(I159="","",ROUND(M159/VLOOKUP(YEAR(I159),SMMLV!$A$2:$B$42,2,FALSE),3))</f>
        <v/>
      </c>
      <c r="O159" s="95"/>
      <c r="P159" s="97">
        <f t="shared" si="28"/>
        <v>0</v>
      </c>
      <c r="Q159" s="16"/>
      <c r="R159" s="38"/>
      <c r="S159" s="38"/>
      <c r="T159" s="38"/>
      <c r="U159" s="38"/>
      <c r="V159" s="38"/>
      <c r="W159" s="39"/>
      <c r="X159" s="39"/>
      <c r="Y159" s="39"/>
      <c r="Z159" s="39"/>
      <c r="AA159" s="39"/>
      <c r="AB159" s="39"/>
      <c r="AC159" s="39"/>
      <c r="AD159" s="100">
        <f t="shared" si="36"/>
        <v>0</v>
      </c>
      <c r="AE159" s="100">
        <f t="shared" si="37"/>
        <v>0</v>
      </c>
      <c r="AF159" s="100">
        <f t="shared" si="38"/>
        <v>0</v>
      </c>
      <c r="AG159" s="100">
        <f t="shared" si="39"/>
        <v>0</v>
      </c>
      <c r="AH159" s="100">
        <f t="shared" si="40"/>
        <v>0</v>
      </c>
      <c r="AI159" s="100">
        <f t="shared" si="41"/>
        <v>0</v>
      </c>
    </row>
    <row r="160" spans="1:35">
      <c r="A160" s="33"/>
      <c r="B160" s="55" t="str">
        <f>IF($A160="","",VLOOKUP($A160,Cierre!$A:$E,2,FALSE))</f>
        <v/>
      </c>
      <c r="C160" s="34"/>
      <c r="D160" s="34"/>
      <c r="E160" s="35"/>
      <c r="F160" s="35"/>
      <c r="G160" s="70"/>
      <c r="H160" s="36"/>
      <c r="I160" s="36"/>
      <c r="J160" s="68">
        <f t="shared" si="29"/>
        <v>0</v>
      </c>
      <c r="K160" s="68">
        <f t="shared" si="27"/>
        <v>0</v>
      </c>
      <c r="L160" s="37"/>
      <c r="M160" s="15">
        <f t="shared" si="20"/>
        <v>0</v>
      </c>
      <c r="N160" s="66" t="str">
        <f>IF(I160="","",ROUND(M160/VLOOKUP(YEAR(I160),SMMLV!$A$2:$B$42,2,FALSE),3))</f>
        <v/>
      </c>
      <c r="O160" s="95"/>
      <c r="P160" s="97">
        <f t="shared" si="28"/>
        <v>0</v>
      </c>
      <c r="Q160" s="16"/>
      <c r="R160" s="38"/>
      <c r="S160" s="38"/>
      <c r="T160" s="38"/>
      <c r="U160" s="38"/>
      <c r="V160" s="38"/>
      <c r="W160" s="39"/>
      <c r="X160" s="39"/>
      <c r="Y160" s="39"/>
      <c r="Z160" s="39"/>
      <c r="AA160" s="39"/>
      <c r="AB160" s="39"/>
      <c r="AC160" s="39"/>
      <c r="AD160" s="100">
        <f t="shared" si="36"/>
        <v>0</v>
      </c>
      <c r="AE160" s="100">
        <f t="shared" si="37"/>
        <v>0</v>
      </c>
      <c r="AF160" s="100">
        <f t="shared" si="38"/>
        <v>0</v>
      </c>
      <c r="AG160" s="100">
        <f t="shared" si="39"/>
        <v>0</v>
      </c>
      <c r="AH160" s="100">
        <f t="shared" si="40"/>
        <v>0</v>
      </c>
      <c r="AI160" s="100">
        <f t="shared" si="41"/>
        <v>0</v>
      </c>
    </row>
    <row r="161" spans="1:35">
      <c r="A161" s="33"/>
      <c r="B161" s="55" t="str">
        <f>IF($A161="","",VLOOKUP($A161,Cierre!$A:$E,2,FALSE))</f>
        <v/>
      </c>
      <c r="C161" s="34"/>
      <c r="D161" s="34"/>
      <c r="E161" s="35"/>
      <c r="F161" s="35"/>
      <c r="G161" s="70"/>
      <c r="H161" s="36"/>
      <c r="I161" s="36"/>
      <c r="J161" s="68">
        <f t="shared" si="29"/>
        <v>0</v>
      </c>
      <c r="K161" s="68">
        <f t="shared" si="27"/>
        <v>0</v>
      </c>
      <c r="L161" s="37"/>
      <c r="M161" s="15">
        <f t="shared" si="20"/>
        <v>0</v>
      </c>
      <c r="N161" s="66" t="str">
        <f>IF(I161="","",ROUND(M161/VLOOKUP(YEAR(I161),SMMLV!$A$2:$B$42,2,FALSE),3))</f>
        <v/>
      </c>
      <c r="O161" s="95"/>
      <c r="P161" s="97">
        <f t="shared" si="28"/>
        <v>0</v>
      </c>
      <c r="Q161" s="16"/>
      <c r="R161" s="38"/>
      <c r="S161" s="38"/>
      <c r="T161" s="38"/>
      <c r="U161" s="38"/>
      <c r="V161" s="38"/>
      <c r="W161" s="39"/>
      <c r="X161" s="39"/>
      <c r="Y161" s="39"/>
      <c r="Z161" s="39"/>
      <c r="AA161" s="39"/>
      <c r="AB161" s="39"/>
      <c r="AC161" s="39"/>
      <c r="AD161" s="100">
        <f t="shared" si="36"/>
        <v>0</v>
      </c>
      <c r="AE161" s="100">
        <f t="shared" si="37"/>
        <v>0</v>
      </c>
      <c r="AF161" s="100">
        <f t="shared" si="38"/>
        <v>0</v>
      </c>
      <c r="AG161" s="100">
        <f t="shared" si="39"/>
        <v>0</v>
      </c>
      <c r="AH161" s="100">
        <f t="shared" si="40"/>
        <v>0</v>
      </c>
      <c r="AI161" s="100">
        <f t="shared" si="41"/>
        <v>0</v>
      </c>
    </row>
    <row r="162" spans="1:35">
      <c r="A162" s="33"/>
      <c r="B162" s="55" t="str">
        <f>IF($A162="","",VLOOKUP($A162,Cierre!$A:$E,2,FALSE))</f>
        <v/>
      </c>
      <c r="C162" s="34"/>
      <c r="D162" s="34"/>
      <c r="E162" s="35"/>
      <c r="F162" s="35"/>
      <c r="G162" s="70"/>
      <c r="H162" s="36"/>
      <c r="I162" s="36"/>
      <c r="J162" s="68">
        <f t="shared" si="29"/>
        <v>0</v>
      </c>
      <c r="K162" s="68">
        <f t="shared" si="27"/>
        <v>0</v>
      </c>
      <c r="L162" s="37"/>
      <c r="M162" s="15">
        <f t="shared" si="20"/>
        <v>0</v>
      </c>
      <c r="N162" s="66" t="str">
        <f>IF(I162="","",ROUND(M162/VLOOKUP(YEAR(I162),SMMLV!$A$2:$B$42,2,FALSE),3))</f>
        <v/>
      </c>
      <c r="O162" s="95"/>
      <c r="P162" s="97">
        <f t="shared" si="28"/>
        <v>0</v>
      </c>
      <c r="Q162" s="16"/>
      <c r="R162" s="38"/>
      <c r="S162" s="38"/>
      <c r="T162" s="38"/>
      <c r="U162" s="38"/>
      <c r="V162" s="38"/>
      <c r="W162" s="39"/>
      <c r="X162" s="39"/>
      <c r="Y162" s="39"/>
      <c r="Z162" s="39"/>
      <c r="AA162" s="39"/>
      <c r="AB162" s="39"/>
      <c r="AC162" s="39"/>
      <c r="AD162" s="100">
        <f t="shared" si="36"/>
        <v>0</v>
      </c>
      <c r="AE162" s="100">
        <f t="shared" si="37"/>
        <v>0</v>
      </c>
      <c r="AF162" s="100">
        <f t="shared" si="38"/>
        <v>0</v>
      </c>
      <c r="AG162" s="100">
        <f t="shared" si="39"/>
        <v>0</v>
      </c>
      <c r="AH162" s="100">
        <f t="shared" si="40"/>
        <v>0</v>
      </c>
      <c r="AI162" s="100">
        <f t="shared" si="41"/>
        <v>0</v>
      </c>
    </row>
    <row r="163" spans="1:35">
      <c r="A163" s="33"/>
      <c r="B163" s="55" t="str">
        <f>IF($A163="","",VLOOKUP($A163,Cierre!$A:$E,2,FALSE))</f>
        <v/>
      </c>
      <c r="C163" s="34"/>
      <c r="D163" s="130"/>
      <c r="E163" s="35"/>
      <c r="F163" s="35"/>
      <c r="G163" s="70"/>
      <c r="H163" s="36"/>
      <c r="I163" s="36"/>
      <c r="J163" s="68">
        <f t="shared" si="29"/>
        <v>0</v>
      </c>
      <c r="K163" s="68">
        <f t="shared" si="27"/>
        <v>0</v>
      </c>
      <c r="L163" s="37"/>
      <c r="M163" s="15">
        <f t="shared" si="20"/>
        <v>0</v>
      </c>
      <c r="N163" s="66" t="str">
        <f>IF(I163="","",ROUND(M163/VLOOKUP(YEAR(I163),SMMLV!$A$2:$B$42,2,FALSE),3))</f>
        <v/>
      </c>
      <c r="O163" s="95"/>
      <c r="P163" s="97">
        <f t="shared" si="28"/>
        <v>0</v>
      </c>
      <c r="Q163" s="16"/>
      <c r="R163" s="38"/>
      <c r="S163" s="38"/>
      <c r="T163" s="38"/>
      <c r="U163" s="38"/>
      <c r="V163" s="38"/>
      <c r="W163" s="39"/>
      <c r="X163" s="39"/>
      <c r="Y163" s="39"/>
      <c r="Z163" s="39"/>
      <c r="AA163" s="39"/>
      <c r="AB163" s="39"/>
      <c r="AC163" s="39"/>
      <c r="AD163" s="100">
        <f t="shared" si="36"/>
        <v>0</v>
      </c>
      <c r="AE163" s="100">
        <f t="shared" si="37"/>
        <v>0</v>
      </c>
      <c r="AF163" s="100">
        <f t="shared" si="38"/>
        <v>0</v>
      </c>
      <c r="AG163" s="100">
        <f t="shared" si="39"/>
        <v>0</v>
      </c>
      <c r="AH163" s="100">
        <f t="shared" si="40"/>
        <v>0</v>
      </c>
      <c r="AI163" s="100">
        <f t="shared" si="41"/>
        <v>0</v>
      </c>
    </row>
    <row r="164" spans="1:35">
      <c r="A164" s="33"/>
      <c r="B164" s="55" t="str">
        <f>IF($A164="","",VLOOKUP($A164,Cierre!$A:$E,2,FALSE))</f>
        <v/>
      </c>
      <c r="C164" s="34"/>
      <c r="D164" s="34"/>
      <c r="E164" s="35"/>
      <c r="F164" s="35"/>
      <c r="G164" s="70"/>
      <c r="H164" s="36"/>
      <c r="I164" s="36"/>
      <c r="J164" s="68">
        <f t="shared" si="29"/>
        <v>0</v>
      </c>
      <c r="K164" s="68">
        <f t="shared" si="27"/>
        <v>0</v>
      </c>
      <c r="L164" s="37"/>
      <c r="M164" s="15">
        <f t="shared" si="20"/>
        <v>0</v>
      </c>
      <c r="N164" s="66" t="str">
        <f>IF(I164="","",ROUND(M164/VLOOKUP(YEAR(I164),SMMLV!$A$2:$B$42,2,FALSE),3))</f>
        <v/>
      </c>
      <c r="O164" s="95"/>
      <c r="P164" s="97">
        <f t="shared" si="28"/>
        <v>0</v>
      </c>
      <c r="Q164" s="16"/>
      <c r="R164" s="38"/>
      <c r="S164" s="38"/>
      <c r="T164" s="38"/>
      <c r="U164" s="38"/>
      <c r="V164" s="38"/>
      <c r="W164" s="39"/>
      <c r="X164" s="39"/>
      <c r="Y164" s="39"/>
      <c r="Z164" s="39"/>
      <c r="AA164" s="39"/>
      <c r="AB164" s="39"/>
      <c r="AC164" s="39"/>
      <c r="AD164" s="100">
        <f t="shared" si="36"/>
        <v>0</v>
      </c>
      <c r="AE164" s="100">
        <f t="shared" si="37"/>
        <v>0</v>
      </c>
      <c r="AF164" s="100">
        <f t="shared" si="38"/>
        <v>0</v>
      </c>
      <c r="AG164" s="100">
        <f t="shared" si="39"/>
        <v>0</v>
      </c>
      <c r="AH164" s="100">
        <f t="shared" si="40"/>
        <v>0</v>
      </c>
      <c r="AI164" s="100">
        <f t="shared" si="41"/>
        <v>0</v>
      </c>
    </row>
    <row r="165" spans="1:35">
      <c r="A165" s="33"/>
      <c r="B165" s="55" t="str">
        <f>IF($A165="","",VLOOKUP($A165,Cierre!$A:$E,2,FALSE))</f>
        <v/>
      </c>
      <c r="C165" s="34"/>
      <c r="D165" s="34"/>
      <c r="E165" s="35"/>
      <c r="F165" s="35"/>
      <c r="G165" s="70"/>
      <c r="H165" s="36"/>
      <c r="I165" s="36"/>
      <c r="J165" s="68">
        <f t="shared" si="29"/>
        <v>0</v>
      </c>
      <c r="K165" s="68">
        <f t="shared" si="27"/>
        <v>0</v>
      </c>
      <c r="L165" s="37"/>
      <c r="M165" s="15">
        <f t="shared" si="20"/>
        <v>0</v>
      </c>
      <c r="N165" s="66" t="str">
        <f>IF(I165="","",ROUND(M165/VLOOKUP(YEAR(I165),SMMLV!$A$2:$B$42,2,FALSE),3))</f>
        <v/>
      </c>
      <c r="O165" s="95"/>
      <c r="P165" s="97">
        <f t="shared" si="28"/>
        <v>0</v>
      </c>
      <c r="Q165" s="16"/>
      <c r="R165" s="38"/>
      <c r="S165" s="38"/>
      <c r="T165" s="38"/>
      <c r="U165" s="38"/>
      <c r="V165" s="38"/>
      <c r="W165" s="39"/>
      <c r="X165" s="39"/>
      <c r="Y165" s="39"/>
      <c r="Z165" s="39"/>
      <c r="AA165" s="39"/>
      <c r="AB165" s="39"/>
      <c r="AC165" s="39"/>
      <c r="AD165" s="100">
        <f t="shared" si="36"/>
        <v>0</v>
      </c>
      <c r="AE165" s="100">
        <f t="shared" si="37"/>
        <v>0</v>
      </c>
      <c r="AF165" s="100">
        <f t="shared" si="38"/>
        <v>0</v>
      </c>
      <c r="AG165" s="100">
        <f t="shared" si="39"/>
        <v>0</v>
      </c>
      <c r="AH165" s="100">
        <f t="shared" si="40"/>
        <v>0</v>
      </c>
      <c r="AI165" s="100">
        <f t="shared" si="41"/>
        <v>0</v>
      </c>
    </row>
    <row r="166" spans="1:35">
      <c r="A166" s="33"/>
      <c r="B166" s="55" t="str">
        <f>IF($A166="","",VLOOKUP($A166,Cierre!$A:$E,2,FALSE))</f>
        <v/>
      </c>
      <c r="C166" s="34"/>
      <c r="D166" s="34"/>
      <c r="E166" s="35"/>
      <c r="F166" s="35"/>
      <c r="G166" s="70"/>
      <c r="H166" s="36"/>
      <c r="I166" s="36"/>
      <c r="J166" s="68">
        <f t="shared" si="29"/>
        <v>0</v>
      </c>
      <c r="K166" s="68">
        <f t="shared" si="27"/>
        <v>0</v>
      </c>
      <c r="L166" s="37"/>
      <c r="M166" s="15">
        <f t="shared" si="20"/>
        <v>0</v>
      </c>
      <c r="N166" s="66" t="str">
        <f>IF(I166="","",ROUND(M166/VLOOKUP(YEAR(I166),SMMLV!$A$2:$B$42,2,FALSE),3))</f>
        <v/>
      </c>
      <c r="O166" s="95"/>
      <c r="P166" s="97">
        <f t="shared" si="28"/>
        <v>0</v>
      </c>
      <c r="Q166" s="16"/>
      <c r="R166" s="38"/>
      <c r="S166" s="38"/>
      <c r="T166" s="38"/>
      <c r="U166" s="38"/>
      <c r="V166" s="38"/>
      <c r="W166" s="39"/>
      <c r="X166" s="39"/>
      <c r="Y166" s="39"/>
      <c r="Z166" s="39"/>
      <c r="AA166" s="39"/>
      <c r="AB166" s="39"/>
      <c r="AC166" s="39"/>
      <c r="AD166" s="100">
        <f t="shared" si="36"/>
        <v>0</v>
      </c>
      <c r="AE166" s="100">
        <f t="shared" si="37"/>
        <v>0</v>
      </c>
      <c r="AF166" s="100">
        <f t="shared" si="38"/>
        <v>0</v>
      </c>
      <c r="AG166" s="100">
        <f t="shared" si="39"/>
        <v>0</v>
      </c>
      <c r="AH166" s="100">
        <f t="shared" si="40"/>
        <v>0</v>
      </c>
      <c r="AI166" s="100">
        <f t="shared" si="41"/>
        <v>0</v>
      </c>
    </row>
    <row r="167" spans="1:35">
      <c r="A167" s="33"/>
      <c r="B167" s="55" t="str">
        <f>IF($A167="","",VLOOKUP($A167,Cierre!$A:$E,2,FALSE))</f>
        <v/>
      </c>
      <c r="C167" s="34"/>
      <c r="D167" s="34"/>
      <c r="E167" s="35"/>
      <c r="F167" s="35"/>
      <c r="G167" s="70"/>
      <c r="H167" s="36"/>
      <c r="I167" s="36"/>
      <c r="J167" s="68">
        <f t="shared" si="29"/>
        <v>0</v>
      </c>
      <c r="K167" s="68">
        <f t="shared" si="27"/>
        <v>0</v>
      </c>
      <c r="L167" s="37"/>
      <c r="M167" s="15">
        <f t="shared" si="20"/>
        <v>0</v>
      </c>
      <c r="N167" s="66" t="str">
        <f>IF(I167="","",ROUND(M167/VLOOKUP(YEAR(I167),SMMLV!$A$2:$B$42,2,FALSE),3))</f>
        <v/>
      </c>
      <c r="O167" s="95"/>
      <c r="P167" s="97">
        <f t="shared" si="28"/>
        <v>0</v>
      </c>
      <c r="Q167" s="16"/>
      <c r="R167" s="38"/>
      <c r="S167" s="38"/>
      <c r="T167" s="38"/>
      <c r="U167" s="38"/>
      <c r="V167" s="38"/>
      <c r="W167" s="39"/>
      <c r="X167" s="39"/>
      <c r="Y167" s="39"/>
      <c r="Z167" s="39"/>
      <c r="AA167" s="39"/>
      <c r="AB167" s="39"/>
      <c r="AC167" s="39"/>
      <c r="AD167" s="100">
        <f t="shared" si="36"/>
        <v>0</v>
      </c>
      <c r="AE167" s="100">
        <f t="shared" si="37"/>
        <v>0</v>
      </c>
      <c r="AF167" s="100">
        <f t="shared" si="38"/>
        <v>0</v>
      </c>
      <c r="AG167" s="100">
        <f t="shared" si="39"/>
        <v>0</v>
      </c>
      <c r="AH167" s="100">
        <f t="shared" si="40"/>
        <v>0</v>
      </c>
      <c r="AI167" s="100">
        <f t="shared" si="41"/>
        <v>0</v>
      </c>
    </row>
    <row r="168" spans="1:35">
      <c r="A168" s="33"/>
      <c r="B168" s="55" t="str">
        <f>IF($A168="","",VLOOKUP($A168,Cierre!$A:$E,2,FALSE))</f>
        <v/>
      </c>
      <c r="C168" s="34"/>
      <c r="D168" s="34"/>
      <c r="E168" s="35"/>
      <c r="F168" s="35"/>
      <c r="G168" s="70"/>
      <c r="H168" s="36"/>
      <c r="I168" s="36"/>
      <c r="J168" s="68">
        <f t="shared" si="29"/>
        <v>0</v>
      </c>
      <c r="K168" s="68">
        <f t="shared" si="27"/>
        <v>0</v>
      </c>
      <c r="L168" s="37"/>
      <c r="M168" s="15">
        <f t="shared" si="20"/>
        <v>0</v>
      </c>
      <c r="N168" s="66" t="str">
        <f>IF(I168="","",ROUND(M168/VLOOKUP(YEAR(I168),SMMLV!$A$2:$B$42,2,FALSE),3))</f>
        <v/>
      </c>
      <c r="O168" s="95"/>
      <c r="P168" s="97">
        <f t="shared" si="28"/>
        <v>0</v>
      </c>
      <c r="Q168" s="16"/>
      <c r="R168" s="38"/>
      <c r="S168" s="38"/>
      <c r="T168" s="38"/>
      <c r="U168" s="38"/>
      <c r="V168" s="38"/>
      <c r="W168" s="39"/>
      <c r="X168" s="39"/>
      <c r="Y168" s="39"/>
      <c r="Z168" s="39"/>
      <c r="AA168" s="39"/>
      <c r="AB168" s="39"/>
      <c r="AC168" s="39"/>
      <c r="AD168" s="100">
        <f t="shared" si="36"/>
        <v>0</v>
      </c>
      <c r="AE168" s="100">
        <f t="shared" si="37"/>
        <v>0</v>
      </c>
      <c r="AF168" s="100">
        <f t="shared" si="38"/>
        <v>0</v>
      </c>
      <c r="AG168" s="100">
        <f t="shared" si="39"/>
        <v>0</v>
      </c>
      <c r="AH168" s="100">
        <f t="shared" si="40"/>
        <v>0</v>
      </c>
      <c r="AI168" s="100">
        <f t="shared" si="41"/>
        <v>0</v>
      </c>
    </row>
    <row r="169" spans="1:35">
      <c r="A169" s="33"/>
      <c r="B169" s="55" t="str">
        <f>IF($A169="","",VLOOKUP($A169,Cierre!$A:$E,2,FALSE))</f>
        <v/>
      </c>
      <c r="C169" s="34"/>
      <c r="D169" s="34"/>
      <c r="E169" s="35"/>
      <c r="F169" s="35"/>
      <c r="G169" s="70"/>
      <c r="H169" s="36"/>
      <c r="I169" s="36"/>
      <c r="J169" s="68">
        <f t="shared" si="29"/>
        <v>0</v>
      </c>
      <c r="K169" s="68">
        <f t="shared" si="27"/>
        <v>0</v>
      </c>
      <c r="L169" s="37"/>
      <c r="M169" s="15">
        <f t="shared" si="20"/>
        <v>0</v>
      </c>
      <c r="N169" s="66" t="str">
        <f>IF(I169="","",ROUND(M169/VLOOKUP(YEAR(I169),SMMLV!$A$2:$B$42,2,FALSE),3))</f>
        <v/>
      </c>
      <c r="O169" s="95"/>
      <c r="P169" s="97">
        <f t="shared" si="28"/>
        <v>0</v>
      </c>
      <c r="Q169" s="16"/>
      <c r="R169" s="38"/>
      <c r="S169" s="38"/>
      <c r="T169" s="38"/>
      <c r="U169" s="38"/>
      <c r="V169" s="38"/>
      <c r="W169" s="39"/>
      <c r="X169" s="39"/>
      <c r="Y169" s="39"/>
      <c r="Z169" s="39"/>
      <c r="AA169" s="39"/>
      <c r="AB169" s="39"/>
      <c r="AC169" s="39"/>
      <c r="AD169" s="100">
        <f t="shared" si="36"/>
        <v>0</v>
      </c>
      <c r="AE169" s="100">
        <f t="shared" si="37"/>
        <v>0</v>
      </c>
      <c r="AF169" s="100">
        <f t="shared" si="38"/>
        <v>0</v>
      </c>
      <c r="AG169" s="100">
        <f t="shared" si="39"/>
        <v>0</v>
      </c>
      <c r="AH169" s="100">
        <f t="shared" si="40"/>
        <v>0</v>
      </c>
      <c r="AI169" s="100">
        <f t="shared" si="41"/>
        <v>0</v>
      </c>
    </row>
    <row r="170" spans="1:35">
      <c r="A170" s="33"/>
      <c r="B170" s="55" t="str">
        <f>IF($A170="","",VLOOKUP($A170,Cierre!$A:$E,2,FALSE))</f>
        <v/>
      </c>
      <c r="C170" s="34"/>
      <c r="D170" s="34"/>
      <c r="E170" s="35"/>
      <c r="F170" s="35"/>
      <c r="G170" s="70"/>
      <c r="H170" s="36"/>
      <c r="I170" s="36"/>
      <c r="J170" s="68">
        <f t="shared" si="29"/>
        <v>0</v>
      </c>
      <c r="K170" s="68">
        <f t="shared" si="27"/>
        <v>0</v>
      </c>
      <c r="L170" s="37"/>
      <c r="M170" s="15">
        <f t="shared" si="20"/>
        <v>0</v>
      </c>
      <c r="N170" s="66" t="str">
        <f>IF(I170="","",ROUND(M170/VLOOKUP(YEAR(I170),SMMLV!$A$2:$B$42,2,FALSE),3))</f>
        <v/>
      </c>
      <c r="O170" s="95"/>
      <c r="P170" s="97">
        <f t="shared" si="28"/>
        <v>0</v>
      </c>
      <c r="Q170" s="16"/>
      <c r="R170" s="38"/>
      <c r="S170" s="38"/>
      <c r="T170" s="38"/>
      <c r="U170" s="38"/>
      <c r="V170" s="38"/>
      <c r="W170" s="39"/>
      <c r="X170" s="39"/>
      <c r="Y170" s="39"/>
      <c r="Z170" s="39"/>
      <c r="AA170" s="39"/>
      <c r="AB170" s="39"/>
      <c r="AC170" s="39"/>
      <c r="AD170" s="100">
        <f t="shared" si="36"/>
        <v>0</v>
      </c>
      <c r="AE170" s="100">
        <f t="shared" si="37"/>
        <v>0</v>
      </c>
      <c r="AF170" s="100">
        <f t="shared" si="38"/>
        <v>0</v>
      </c>
      <c r="AG170" s="100">
        <f t="shared" si="39"/>
        <v>0</v>
      </c>
      <c r="AH170" s="100">
        <f t="shared" si="40"/>
        <v>0</v>
      </c>
      <c r="AI170" s="100">
        <f t="shared" si="41"/>
        <v>0</v>
      </c>
    </row>
    <row r="171" spans="1:35">
      <c r="A171" s="33"/>
      <c r="B171" s="55" t="str">
        <f>IF($A171="","",VLOOKUP($A171,Cierre!$A:$E,2,FALSE))</f>
        <v/>
      </c>
      <c r="C171" s="34"/>
      <c r="D171" s="34"/>
      <c r="E171" s="35"/>
      <c r="F171" s="35"/>
      <c r="G171" s="70"/>
      <c r="H171" s="36"/>
      <c r="I171" s="36"/>
      <c r="J171" s="68">
        <f t="shared" si="29"/>
        <v>0</v>
      </c>
      <c r="K171" s="68">
        <f t="shared" si="27"/>
        <v>0</v>
      </c>
      <c r="L171" s="37"/>
      <c r="M171" s="15">
        <f t="shared" si="20"/>
        <v>0</v>
      </c>
      <c r="N171" s="66" t="str">
        <f>IF(I171="","",ROUND(M171/VLOOKUP(YEAR(I171),SMMLV!$A$2:$B$42,2,FALSE),3))</f>
        <v/>
      </c>
      <c r="O171" s="95"/>
      <c r="P171" s="97">
        <f t="shared" si="28"/>
        <v>0</v>
      </c>
      <c r="Q171" s="16"/>
      <c r="R171" s="38"/>
      <c r="S171" s="38"/>
      <c r="T171" s="38"/>
      <c r="U171" s="38"/>
      <c r="V171" s="38"/>
      <c r="W171" s="39"/>
      <c r="X171" s="39"/>
      <c r="Y171" s="39"/>
      <c r="Z171" s="39"/>
      <c r="AA171" s="39"/>
      <c r="AB171" s="39"/>
      <c r="AC171" s="39"/>
      <c r="AD171" s="100">
        <f t="shared" si="36"/>
        <v>0</v>
      </c>
      <c r="AE171" s="100">
        <f t="shared" si="37"/>
        <v>0</v>
      </c>
      <c r="AF171" s="100">
        <f t="shared" si="38"/>
        <v>0</v>
      </c>
      <c r="AG171" s="100">
        <f t="shared" si="39"/>
        <v>0</v>
      </c>
      <c r="AH171" s="100">
        <f t="shared" si="40"/>
        <v>0</v>
      </c>
      <c r="AI171" s="100">
        <f t="shared" si="41"/>
        <v>0</v>
      </c>
    </row>
    <row r="172" spans="1:35">
      <c r="A172" s="33"/>
      <c r="B172" s="55" t="str">
        <f>IF($A172="","",VLOOKUP($A172,Cierre!$A:$E,2,FALSE))</f>
        <v/>
      </c>
      <c r="C172" s="34"/>
      <c r="D172" s="34"/>
      <c r="E172" s="35"/>
      <c r="F172" s="35"/>
      <c r="G172" s="70"/>
      <c r="H172" s="36"/>
      <c r="I172" s="36"/>
      <c r="J172" s="68">
        <f t="shared" si="29"/>
        <v>0</v>
      </c>
      <c r="K172" s="68">
        <f t="shared" si="27"/>
        <v>0</v>
      </c>
      <c r="L172" s="37"/>
      <c r="M172" s="15">
        <f t="shared" si="20"/>
        <v>0</v>
      </c>
      <c r="N172" s="66" t="str">
        <f>IF(I172="","",ROUND(M172/VLOOKUP(YEAR(I172),SMMLV!$A$2:$B$42,2,FALSE),3))</f>
        <v/>
      </c>
      <c r="O172" s="95"/>
      <c r="P172" s="97">
        <f t="shared" si="28"/>
        <v>0</v>
      </c>
      <c r="Q172" s="16"/>
      <c r="R172" s="38"/>
      <c r="S172" s="38"/>
      <c r="T172" s="38"/>
      <c r="U172" s="38"/>
      <c r="V172" s="38"/>
      <c r="W172" s="39"/>
      <c r="X172" s="39"/>
      <c r="Y172" s="39"/>
      <c r="Z172" s="39"/>
      <c r="AA172" s="39"/>
      <c r="AB172" s="39"/>
      <c r="AC172" s="39"/>
      <c r="AD172" s="100">
        <f t="shared" si="36"/>
        <v>0</v>
      </c>
      <c r="AE172" s="100">
        <f t="shared" si="37"/>
        <v>0</v>
      </c>
      <c r="AF172" s="100">
        <f t="shared" si="38"/>
        <v>0</v>
      </c>
      <c r="AG172" s="100">
        <f t="shared" si="39"/>
        <v>0</v>
      </c>
      <c r="AH172" s="100">
        <f t="shared" si="40"/>
        <v>0</v>
      </c>
      <c r="AI172" s="100">
        <f t="shared" si="41"/>
        <v>0</v>
      </c>
    </row>
    <row r="173" spans="1:35">
      <c r="A173" s="33"/>
      <c r="B173" s="55" t="str">
        <f>IF($A173="","",VLOOKUP($A173,Cierre!$A:$E,2,FALSE))</f>
        <v/>
      </c>
      <c r="C173" s="34"/>
      <c r="D173" s="34"/>
      <c r="E173" s="35"/>
      <c r="F173" s="35"/>
      <c r="G173" s="70"/>
      <c r="H173" s="36"/>
      <c r="I173" s="36"/>
      <c r="J173" s="68">
        <f t="shared" si="29"/>
        <v>0</v>
      </c>
      <c r="K173" s="68">
        <f t="shared" si="27"/>
        <v>0</v>
      </c>
      <c r="L173" s="37"/>
      <c r="M173" s="15">
        <f t="shared" si="20"/>
        <v>0</v>
      </c>
      <c r="N173" s="66" t="str">
        <f>IF(I173="","",ROUND(M173/VLOOKUP(YEAR(I173),SMMLV!$A$2:$B$42,2,FALSE),3))</f>
        <v/>
      </c>
      <c r="O173" s="95"/>
      <c r="P173" s="97">
        <f t="shared" si="28"/>
        <v>0</v>
      </c>
      <c r="Q173" s="16"/>
      <c r="R173" s="38"/>
      <c r="S173" s="38"/>
      <c r="T173" s="38"/>
      <c r="U173" s="38"/>
      <c r="V173" s="38"/>
      <c r="W173" s="39"/>
      <c r="X173" s="39"/>
      <c r="Y173" s="39"/>
      <c r="Z173" s="39"/>
      <c r="AA173" s="39"/>
      <c r="AB173" s="39"/>
      <c r="AC173" s="39"/>
      <c r="AD173" s="100">
        <f t="shared" si="36"/>
        <v>0</v>
      </c>
      <c r="AE173" s="100">
        <f t="shared" si="37"/>
        <v>0</v>
      </c>
      <c r="AF173" s="100">
        <f t="shared" si="38"/>
        <v>0</v>
      </c>
      <c r="AG173" s="100">
        <f t="shared" si="39"/>
        <v>0</v>
      </c>
      <c r="AH173" s="100">
        <f t="shared" si="40"/>
        <v>0</v>
      </c>
      <c r="AI173" s="100">
        <f t="shared" si="41"/>
        <v>0</v>
      </c>
    </row>
    <row r="174" spans="1:35">
      <c r="A174" s="33"/>
      <c r="B174" s="55" t="str">
        <f>IF($A174="","",VLOOKUP($A174,Cierre!$A:$E,2,FALSE))</f>
        <v/>
      </c>
      <c r="C174" s="34"/>
      <c r="D174" s="34"/>
      <c r="E174" s="35"/>
      <c r="F174" s="35"/>
      <c r="G174" s="70"/>
      <c r="H174" s="36"/>
      <c r="I174" s="36"/>
      <c r="J174" s="68">
        <f t="shared" si="29"/>
        <v>0</v>
      </c>
      <c r="K174" s="68">
        <f t="shared" si="27"/>
        <v>0</v>
      </c>
      <c r="L174" s="37"/>
      <c r="M174" s="15">
        <f t="shared" si="20"/>
        <v>0</v>
      </c>
      <c r="N174" s="66" t="str">
        <f>IF(I174="","",ROUND(M174/VLOOKUP(YEAR(I174),SMMLV!$A$2:$B$42,2,FALSE),3))</f>
        <v/>
      </c>
      <c r="O174" s="95"/>
      <c r="P174" s="97">
        <f t="shared" si="28"/>
        <v>0</v>
      </c>
      <c r="Q174" s="16"/>
      <c r="R174" s="38"/>
      <c r="S174" s="38"/>
      <c r="T174" s="38"/>
      <c r="U174" s="38"/>
      <c r="V174" s="38"/>
      <c r="W174" s="39"/>
      <c r="X174" s="39"/>
      <c r="Y174" s="39"/>
      <c r="Z174" s="39"/>
      <c r="AA174" s="39"/>
      <c r="AB174" s="39"/>
      <c r="AC174" s="39"/>
      <c r="AD174" s="100">
        <f t="shared" si="36"/>
        <v>0</v>
      </c>
      <c r="AE174" s="100">
        <f t="shared" si="37"/>
        <v>0</v>
      </c>
      <c r="AF174" s="100">
        <f t="shared" si="38"/>
        <v>0</v>
      </c>
      <c r="AG174" s="100">
        <f t="shared" si="39"/>
        <v>0</v>
      </c>
      <c r="AH174" s="100">
        <f t="shared" si="40"/>
        <v>0</v>
      </c>
      <c r="AI174" s="100">
        <f t="shared" si="41"/>
        <v>0</v>
      </c>
    </row>
    <row r="175" spans="1:35">
      <c r="A175" s="33"/>
      <c r="B175" s="55" t="str">
        <f>IF($A175="","",VLOOKUP($A175,Cierre!$A:$E,2,FALSE))</f>
        <v/>
      </c>
      <c r="C175" s="34"/>
      <c r="D175" s="34"/>
      <c r="E175" s="35"/>
      <c r="F175" s="35"/>
      <c r="G175" s="70"/>
      <c r="H175" s="36"/>
      <c r="I175" s="36"/>
      <c r="J175" s="68">
        <f t="shared" si="29"/>
        <v>0</v>
      </c>
      <c r="K175" s="68">
        <f t="shared" si="27"/>
        <v>0</v>
      </c>
      <c r="L175" s="37"/>
      <c r="M175" s="15">
        <f t="shared" si="20"/>
        <v>0</v>
      </c>
      <c r="N175" s="66" t="str">
        <f>IF(I175="","",ROUND(M175/VLOOKUP(YEAR(I175),SMMLV!$A$2:$B$42,2,FALSE),3))</f>
        <v/>
      </c>
      <c r="O175" s="95"/>
      <c r="P175" s="97">
        <f t="shared" si="28"/>
        <v>0</v>
      </c>
      <c r="Q175" s="16"/>
      <c r="R175" s="38"/>
      <c r="S175" s="38"/>
      <c r="T175" s="38"/>
      <c r="U175" s="38"/>
      <c r="V175" s="38"/>
      <c r="W175" s="39"/>
      <c r="X175" s="39"/>
      <c r="Y175" s="39"/>
      <c r="Z175" s="39"/>
      <c r="AA175" s="39"/>
      <c r="AB175" s="39"/>
      <c r="AC175" s="39"/>
      <c r="AD175" s="100">
        <f t="shared" si="36"/>
        <v>0</v>
      </c>
      <c r="AE175" s="100">
        <f t="shared" si="37"/>
        <v>0</v>
      </c>
      <c r="AF175" s="100">
        <f t="shared" si="38"/>
        <v>0</v>
      </c>
      <c r="AG175" s="100">
        <f t="shared" si="39"/>
        <v>0</v>
      </c>
      <c r="AH175" s="100">
        <f t="shared" si="40"/>
        <v>0</v>
      </c>
      <c r="AI175" s="100">
        <f t="shared" si="41"/>
        <v>0</v>
      </c>
    </row>
    <row r="176" spans="1:35">
      <c r="A176" s="33"/>
      <c r="B176" s="55" t="str">
        <f>IF($A176="","",VLOOKUP($A176,Cierre!$A:$E,2,FALSE))</f>
        <v/>
      </c>
      <c r="C176" s="34"/>
      <c r="D176" s="34"/>
      <c r="E176" s="35"/>
      <c r="F176" s="35"/>
      <c r="G176" s="70"/>
      <c r="H176" s="36"/>
      <c r="I176" s="36"/>
      <c r="J176" s="68">
        <f t="shared" si="29"/>
        <v>0</v>
      </c>
      <c r="K176" s="68">
        <f t="shared" si="27"/>
        <v>0</v>
      </c>
      <c r="L176" s="37"/>
      <c r="M176" s="15">
        <f t="shared" si="20"/>
        <v>0</v>
      </c>
      <c r="N176" s="66" t="str">
        <f>IF(I176="","",ROUND(M176/VLOOKUP(YEAR(I176),SMMLV!$A$2:$B$42,2,FALSE),3))</f>
        <v/>
      </c>
      <c r="O176" s="95"/>
      <c r="P176" s="97">
        <f t="shared" si="28"/>
        <v>0</v>
      </c>
      <c r="Q176" s="16"/>
      <c r="R176" s="38"/>
      <c r="S176" s="38"/>
      <c r="T176" s="38"/>
      <c r="U176" s="38"/>
      <c r="V176" s="38"/>
      <c r="W176" s="39"/>
      <c r="X176" s="39"/>
      <c r="Y176" s="39"/>
      <c r="Z176" s="39"/>
      <c r="AA176" s="39"/>
      <c r="AB176" s="39"/>
      <c r="AC176" s="39"/>
      <c r="AD176" s="100">
        <f t="shared" si="36"/>
        <v>0</v>
      </c>
      <c r="AE176" s="100">
        <f t="shared" si="37"/>
        <v>0</v>
      </c>
      <c r="AF176" s="100">
        <f t="shared" si="38"/>
        <v>0</v>
      </c>
      <c r="AG176" s="100">
        <f t="shared" si="39"/>
        <v>0</v>
      </c>
      <c r="AH176" s="100">
        <f t="shared" si="40"/>
        <v>0</v>
      </c>
      <c r="AI176" s="100">
        <f t="shared" si="41"/>
        <v>0</v>
      </c>
    </row>
    <row r="177" spans="1:35">
      <c r="A177" s="33"/>
      <c r="B177" s="55" t="str">
        <f>IF($A177="","",VLOOKUP($A177,Cierre!$A:$E,2,FALSE))</f>
        <v/>
      </c>
      <c r="C177" s="34"/>
      <c r="D177" s="34"/>
      <c r="E177" s="35"/>
      <c r="F177" s="35"/>
      <c r="G177" s="70"/>
      <c r="H177" s="36"/>
      <c r="I177" s="36"/>
      <c r="J177" s="68">
        <f t="shared" si="29"/>
        <v>0</v>
      </c>
      <c r="K177" s="68">
        <f t="shared" si="27"/>
        <v>0</v>
      </c>
      <c r="L177" s="37"/>
      <c r="M177" s="15">
        <f t="shared" si="20"/>
        <v>0</v>
      </c>
      <c r="N177" s="66" t="str">
        <f>IF(I177="","",ROUND(M177/VLOOKUP(YEAR(I177),SMMLV!$A$2:$B$42,2,FALSE),3))</f>
        <v/>
      </c>
      <c r="O177" s="95"/>
      <c r="P177" s="97">
        <f t="shared" si="28"/>
        <v>0</v>
      </c>
      <c r="Q177" s="16"/>
      <c r="R177" s="38"/>
      <c r="S177" s="38"/>
      <c r="T177" s="38"/>
      <c r="U177" s="38"/>
      <c r="V177" s="38"/>
      <c r="W177" s="39"/>
      <c r="X177" s="39"/>
      <c r="Y177" s="39"/>
      <c r="Z177" s="39"/>
      <c r="AA177" s="39"/>
      <c r="AB177" s="39"/>
      <c r="AC177" s="39"/>
      <c r="AD177" s="100">
        <f t="shared" si="36"/>
        <v>0</v>
      </c>
      <c r="AE177" s="100">
        <f t="shared" si="37"/>
        <v>0</v>
      </c>
      <c r="AF177" s="100">
        <f t="shared" si="38"/>
        <v>0</v>
      </c>
      <c r="AG177" s="100">
        <f t="shared" si="39"/>
        <v>0</v>
      </c>
      <c r="AH177" s="100">
        <f t="shared" si="40"/>
        <v>0</v>
      </c>
      <c r="AI177" s="100">
        <f t="shared" si="41"/>
        <v>0</v>
      </c>
    </row>
    <row r="178" spans="1:35">
      <c r="A178" s="33"/>
      <c r="B178" s="55" t="str">
        <f>IF($A178="","",VLOOKUP($A178,Cierre!$A:$E,2,FALSE))</f>
        <v/>
      </c>
      <c r="C178" s="34"/>
      <c r="D178" s="34"/>
      <c r="E178" s="35"/>
      <c r="F178" s="35"/>
      <c r="G178" s="70"/>
      <c r="H178" s="36"/>
      <c r="I178" s="36"/>
      <c r="J178" s="68">
        <f t="shared" si="29"/>
        <v>0</v>
      </c>
      <c r="K178" s="68">
        <f t="shared" si="27"/>
        <v>0</v>
      </c>
      <c r="L178" s="37"/>
      <c r="M178" s="15">
        <f t="shared" si="20"/>
        <v>0</v>
      </c>
      <c r="N178" s="66" t="str">
        <f>IF(I178="","",ROUND(M178/VLOOKUP(YEAR(I178),SMMLV!$A$2:$B$42,2,FALSE),3))</f>
        <v/>
      </c>
      <c r="O178" s="95"/>
      <c r="P178" s="97">
        <f t="shared" si="28"/>
        <v>0</v>
      </c>
      <c r="Q178" s="16"/>
      <c r="R178" s="38"/>
      <c r="S178" s="38"/>
      <c r="T178" s="38"/>
      <c r="U178" s="38"/>
      <c r="V178" s="38"/>
      <c r="W178" s="39"/>
      <c r="X178" s="39"/>
      <c r="Y178" s="39"/>
      <c r="Z178" s="39"/>
      <c r="AA178" s="39"/>
      <c r="AB178" s="39"/>
      <c r="AC178" s="39"/>
      <c r="AD178" s="100">
        <f t="shared" si="36"/>
        <v>0</v>
      </c>
      <c r="AE178" s="100">
        <f t="shared" si="37"/>
        <v>0</v>
      </c>
      <c r="AF178" s="100">
        <f t="shared" si="38"/>
        <v>0</v>
      </c>
      <c r="AG178" s="100">
        <f t="shared" si="39"/>
        <v>0</v>
      </c>
      <c r="AH178" s="100">
        <f t="shared" si="40"/>
        <v>0</v>
      </c>
      <c r="AI178" s="100">
        <f t="shared" si="41"/>
        <v>0</v>
      </c>
    </row>
    <row r="179" spans="1:35">
      <c r="A179" s="33"/>
      <c r="B179" s="55" t="str">
        <f>IF($A179="","",VLOOKUP($A179,Cierre!$A:$E,2,FALSE))</f>
        <v/>
      </c>
      <c r="C179" s="34"/>
      <c r="D179" s="34"/>
      <c r="E179" s="35"/>
      <c r="F179" s="35"/>
      <c r="G179" s="70"/>
      <c r="H179" s="36"/>
      <c r="I179" s="36"/>
      <c r="J179" s="68">
        <f t="shared" si="29"/>
        <v>0</v>
      </c>
      <c r="K179" s="68">
        <f t="shared" si="27"/>
        <v>0</v>
      </c>
      <c r="L179" s="37"/>
      <c r="M179" s="15">
        <f t="shared" si="20"/>
        <v>0</v>
      </c>
      <c r="N179" s="66" t="str">
        <f>IF(I179="","",ROUND(M179/VLOOKUP(YEAR(I179),SMMLV!$A$2:$B$42,2,FALSE),3))</f>
        <v/>
      </c>
      <c r="O179" s="95"/>
      <c r="P179" s="97">
        <f t="shared" si="28"/>
        <v>0</v>
      </c>
      <c r="Q179" s="16"/>
      <c r="R179" s="38"/>
      <c r="S179" s="38"/>
      <c r="T179" s="38"/>
      <c r="U179" s="38"/>
      <c r="V179" s="38"/>
      <c r="W179" s="39"/>
      <c r="X179" s="39"/>
      <c r="Y179" s="39"/>
      <c r="Z179" s="39"/>
      <c r="AA179" s="39"/>
      <c r="AB179" s="39"/>
      <c r="AC179" s="39"/>
      <c r="AD179" s="100">
        <f t="shared" si="36"/>
        <v>0</v>
      </c>
      <c r="AE179" s="100">
        <f t="shared" si="37"/>
        <v>0</v>
      </c>
      <c r="AF179" s="100">
        <f t="shared" si="38"/>
        <v>0</v>
      </c>
      <c r="AG179" s="100">
        <f t="shared" si="39"/>
        <v>0</v>
      </c>
      <c r="AH179" s="100">
        <f t="shared" si="40"/>
        <v>0</v>
      </c>
      <c r="AI179" s="100">
        <f t="shared" si="41"/>
        <v>0</v>
      </c>
    </row>
    <row r="180" spans="1:35">
      <c r="A180" s="33"/>
      <c r="B180" s="55" t="str">
        <f>IF($A180="","",VLOOKUP($A180,Cierre!$A:$E,2,FALSE))</f>
        <v/>
      </c>
      <c r="C180" s="34"/>
      <c r="D180" s="34"/>
      <c r="E180" s="35"/>
      <c r="F180" s="35"/>
      <c r="G180" s="70"/>
      <c r="H180" s="36"/>
      <c r="I180" s="36"/>
      <c r="J180" s="68">
        <f t="shared" si="29"/>
        <v>0</v>
      </c>
      <c r="K180" s="68">
        <f t="shared" si="27"/>
        <v>0</v>
      </c>
      <c r="L180" s="37"/>
      <c r="M180" s="15">
        <f t="shared" si="20"/>
        <v>0</v>
      </c>
      <c r="N180" s="66" t="str">
        <f>IF(I180="","",ROUND(M180/VLOOKUP(YEAR(I180),SMMLV!$A$2:$B$42,2,FALSE),3))</f>
        <v/>
      </c>
      <c r="O180" s="131"/>
      <c r="P180" s="97">
        <f t="shared" si="28"/>
        <v>0</v>
      </c>
      <c r="Q180" s="16"/>
      <c r="R180" s="38"/>
      <c r="S180" s="38"/>
      <c r="T180" s="38"/>
      <c r="U180" s="38"/>
      <c r="V180" s="38"/>
      <c r="W180" s="39"/>
      <c r="X180" s="39"/>
      <c r="Y180" s="39"/>
      <c r="Z180" s="39"/>
      <c r="AA180" s="39"/>
      <c r="AB180" s="39"/>
      <c r="AC180" s="39"/>
      <c r="AD180" s="100">
        <f t="shared" si="36"/>
        <v>0</v>
      </c>
      <c r="AE180" s="100">
        <f t="shared" si="37"/>
        <v>0</v>
      </c>
      <c r="AF180" s="100">
        <f t="shared" si="38"/>
        <v>0</v>
      </c>
      <c r="AG180" s="100">
        <f t="shared" si="39"/>
        <v>0</v>
      </c>
      <c r="AH180" s="100">
        <f t="shared" si="40"/>
        <v>0</v>
      </c>
      <c r="AI180" s="100">
        <f t="shared" si="41"/>
        <v>0</v>
      </c>
    </row>
    <row r="181" spans="1:35">
      <c r="A181" s="33"/>
      <c r="B181" s="55" t="str">
        <f>IF($A181="","",VLOOKUP($A181,Cierre!$A:$E,2,FALSE))</f>
        <v/>
      </c>
      <c r="C181" s="34"/>
      <c r="D181" s="34"/>
      <c r="E181" s="35"/>
      <c r="F181" s="35"/>
      <c r="G181" s="70"/>
      <c r="H181" s="36"/>
      <c r="I181" s="36"/>
      <c r="J181" s="68">
        <f t="shared" si="29"/>
        <v>0</v>
      </c>
      <c r="K181" s="68">
        <f t="shared" si="27"/>
        <v>0</v>
      </c>
      <c r="L181" s="37"/>
      <c r="M181" s="15">
        <f t="shared" si="20"/>
        <v>0</v>
      </c>
      <c r="N181" s="66" t="str">
        <f>IF(I181="","",ROUND(M181/VLOOKUP(YEAR(I181),SMMLV!$A$2:$B$42,2,FALSE),3))</f>
        <v/>
      </c>
      <c r="O181" s="95"/>
      <c r="P181" s="97">
        <f t="shared" si="28"/>
        <v>0</v>
      </c>
      <c r="Q181" s="16"/>
      <c r="R181" s="38"/>
      <c r="S181" s="38"/>
      <c r="T181" s="38"/>
      <c r="U181" s="38"/>
      <c r="V181" s="38"/>
      <c r="W181" s="39"/>
      <c r="X181" s="39"/>
      <c r="Y181" s="39"/>
      <c r="Z181" s="39"/>
      <c r="AA181" s="39"/>
      <c r="AB181" s="39"/>
      <c r="AC181" s="39"/>
      <c r="AD181" s="100">
        <f t="shared" si="36"/>
        <v>0</v>
      </c>
      <c r="AE181" s="100">
        <f t="shared" si="37"/>
        <v>0</v>
      </c>
      <c r="AF181" s="100">
        <f t="shared" si="38"/>
        <v>0</v>
      </c>
      <c r="AG181" s="100">
        <f t="shared" si="39"/>
        <v>0</v>
      </c>
      <c r="AH181" s="100">
        <f t="shared" si="40"/>
        <v>0</v>
      </c>
      <c r="AI181" s="100">
        <f t="shared" si="41"/>
        <v>0</v>
      </c>
    </row>
    <row r="182" spans="1:35">
      <c r="A182" s="33"/>
      <c r="B182" s="55" t="str">
        <f>IF($A182="","",VLOOKUP($A182,Cierre!$A:$E,2,FALSE))</f>
        <v/>
      </c>
      <c r="C182" s="34"/>
      <c r="D182" s="34"/>
      <c r="E182" s="35"/>
      <c r="F182" s="35"/>
      <c r="G182" s="70"/>
      <c r="H182" s="36"/>
      <c r="I182" s="36"/>
      <c r="J182" s="68">
        <f t="shared" si="29"/>
        <v>0</v>
      </c>
      <c r="K182" s="68">
        <f t="shared" si="27"/>
        <v>0</v>
      </c>
      <c r="L182" s="37"/>
      <c r="M182" s="15">
        <f t="shared" si="20"/>
        <v>0</v>
      </c>
      <c r="N182" s="66" t="str">
        <f>IF(I182="","",ROUND(M182/VLOOKUP(YEAR(I182),SMMLV!$A$2:$B$42,2,FALSE),3))</f>
        <v/>
      </c>
      <c r="O182" s="95"/>
      <c r="P182" s="97">
        <f t="shared" si="28"/>
        <v>0</v>
      </c>
      <c r="Q182" s="16"/>
      <c r="R182" s="38"/>
      <c r="S182" s="38"/>
      <c r="T182" s="38"/>
      <c r="U182" s="38"/>
      <c r="V182" s="38"/>
      <c r="W182" s="39"/>
      <c r="X182" s="39"/>
      <c r="Y182" s="39"/>
      <c r="Z182" s="39"/>
      <c r="AA182" s="39"/>
      <c r="AB182" s="39"/>
      <c r="AC182" s="39"/>
      <c r="AD182" s="100">
        <f t="shared" si="36"/>
        <v>0</v>
      </c>
      <c r="AE182" s="100">
        <f t="shared" si="37"/>
        <v>0</v>
      </c>
      <c r="AF182" s="100">
        <f t="shared" si="38"/>
        <v>0</v>
      </c>
      <c r="AG182" s="100">
        <f t="shared" si="39"/>
        <v>0</v>
      </c>
      <c r="AH182" s="100">
        <f t="shared" si="40"/>
        <v>0</v>
      </c>
      <c r="AI182" s="100">
        <f t="shared" si="41"/>
        <v>0</v>
      </c>
    </row>
    <row r="183" spans="1:35">
      <c r="A183" s="33"/>
      <c r="B183" s="55" t="str">
        <f>IF($A183="","",VLOOKUP($A183,Cierre!$A:$E,2,FALSE))</f>
        <v/>
      </c>
      <c r="C183" s="34"/>
      <c r="D183" s="34"/>
      <c r="E183" s="35"/>
      <c r="F183" s="35"/>
      <c r="G183" s="70"/>
      <c r="H183" s="36"/>
      <c r="I183" s="36"/>
      <c r="J183" s="68">
        <f t="shared" si="29"/>
        <v>0</v>
      </c>
      <c r="K183" s="68">
        <f t="shared" si="27"/>
        <v>0</v>
      </c>
      <c r="L183" s="37"/>
      <c r="M183" s="15">
        <f t="shared" si="20"/>
        <v>0</v>
      </c>
      <c r="N183" s="66" t="str">
        <f>IF(I183="","",ROUND(M183/VLOOKUP(YEAR(I183),SMMLV!$A$2:$B$42,2,FALSE),3))</f>
        <v/>
      </c>
      <c r="O183" s="95"/>
      <c r="P183" s="97">
        <f t="shared" si="28"/>
        <v>0</v>
      </c>
      <c r="Q183" s="16"/>
      <c r="R183" s="38"/>
      <c r="S183" s="38"/>
      <c r="T183" s="38"/>
      <c r="U183" s="38"/>
      <c r="V183" s="38"/>
      <c r="W183" s="39"/>
      <c r="X183" s="39"/>
      <c r="Y183" s="39"/>
      <c r="Z183" s="39"/>
      <c r="AA183" s="39"/>
      <c r="AB183" s="39"/>
      <c r="AC183" s="39"/>
      <c r="AD183" s="100">
        <f t="shared" si="36"/>
        <v>0</v>
      </c>
      <c r="AE183" s="100">
        <f t="shared" si="37"/>
        <v>0</v>
      </c>
      <c r="AF183" s="100">
        <f t="shared" si="38"/>
        <v>0</v>
      </c>
      <c r="AG183" s="100">
        <f t="shared" si="39"/>
        <v>0</v>
      </c>
      <c r="AH183" s="100">
        <f t="shared" si="40"/>
        <v>0</v>
      </c>
      <c r="AI183" s="100">
        <f t="shared" si="41"/>
        <v>0</v>
      </c>
    </row>
    <row r="184" spans="1:35">
      <c r="A184" s="33"/>
      <c r="B184" s="55" t="str">
        <f>IF($A184="","",VLOOKUP($A184,Cierre!$A:$E,2,FALSE))</f>
        <v/>
      </c>
      <c r="C184" s="34"/>
      <c r="D184" s="34"/>
      <c r="E184" s="35"/>
      <c r="F184" s="35"/>
      <c r="G184" s="70"/>
      <c r="H184" s="36"/>
      <c r="I184" s="36"/>
      <c r="J184" s="68">
        <f t="shared" si="29"/>
        <v>0</v>
      </c>
      <c r="K184" s="68">
        <f t="shared" si="27"/>
        <v>0</v>
      </c>
      <c r="L184" s="37"/>
      <c r="M184" s="15">
        <f t="shared" si="20"/>
        <v>0</v>
      </c>
      <c r="N184" s="66" t="str">
        <f>IF(I184="","",ROUND(M184/VLOOKUP(YEAR(I184),SMMLV!$A$2:$B$42,2,FALSE),3))</f>
        <v/>
      </c>
      <c r="O184" s="95"/>
      <c r="P184" s="97">
        <f t="shared" si="28"/>
        <v>0</v>
      </c>
      <c r="Q184" s="16"/>
      <c r="R184" s="38"/>
      <c r="S184" s="38"/>
      <c r="T184" s="38"/>
      <c r="U184" s="38"/>
      <c r="V184" s="38"/>
      <c r="W184" s="39"/>
      <c r="X184" s="39"/>
      <c r="Y184" s="39"/>
      <c r="Z184" s="39"/>
      <c r="AA184" s="39"/>
      <c r="AB184" s="39"/>
      <c r="AC184" s="39"/>
      <c r="AD184" s="100">
        <f t="shared" si="36"/>
        <v>0</v>
      </c>
      <c r="AE184" s="100">
        <f t="shared" si="37"/>
        <v>0</v>
      </c>
      <c r="AF184" s="100">
        <f t="shared" si="38"/>
        <v>0</v>
      </c>
      <c r="AG184" s="100">
        <f t="shared" si="39"/>
        <v>0</v>
      </c>
      <c r="AH184" s="100">
        <f t="shared" si="40"/>
        <v>0</v>
      </c>
      <c r="AI184" s="100">
        <f t="shared" si="41"/>
        <v>0</v>
      </c>
    </row>
    <row r="185" spans="1:35">
      <c r="A185" s="33"/>
      <c r="B185" s="55" t="str">
        <f>IF($A185="","",VLOOKUP($A185,Cierre!$A:$E,2,FALSE))</f>
        <v/>
      </c>
      <c r="C185" s="34"/>
      <c r="D185" s="34"/>
      <c r="E185" s="35"/>
      <c r="F185" s="35"/>
      <c r="G185" s="70"/>
      <c r="H185" s="36"/>
      <c r="I185" s="36"/>
      <c r="J185" s="68">
        <f t="shared" si="29"/>
        <v>0</v>
      </c>
      <c r="K185" s="68">
        <f t="shared" si="27"/>
        <v>0</v>
      </c>
      <c r="L185" s="37"/>
      <c r="M185" s="15">
        <f t="shared" si="20"/>
        <v>0</v>
      </c>
      <c r="N185" s="66" t="str">
        <f>IF(I185="","",ROUND(M185/VLOOKUP(YEAR(I185),SMMLV!$A$2:$B$42,2,FALSE),3))</f>
        <v/>
      </c>
      <c r="O185" s="95"/>
      <c r="P185" s="97">
        <f t="shared" si="28"/>
        <v>0</v>
      </c>
      <c r="Q185" s="16"/>
      <c r="R185" s="38"/>
      <c r="S185" s="38"/>
      <c r="T185" s="38"/>
      <c r="U185" s="38"/>
      <c r="V185" s="38"/>
      <c r="W185" s="39"/>
      <c r="X185" s="39"/>
      <c r="Y185" s="39"/>
      <c r="Z185" s="39"/>
      <c r="AA185" s="39"/>
      <c r="AB185" s="39"/>
      <c r="AC185" s="39"/>
      <c r="AD185" s="100">
        <f t="shared" si="36"/>
        <v>0</v>
      </c>
      <c r="AE185" s="100">
        <f t="shared" si="37"/>
        <v>0</v>
      </c>
      <c r="AF185" s="100">
        <f t="shared" si="38"/>
        <v>0</v>
      </c>
      <c r="AG185" s="100">
        <f t="shared" si="39"/>
        <v>0</v>
      </c>
      <c r="AH185" s="100">
        <f t="shared" si="40"/>
        <v>0</v>
      </c>
      <c r="AI185" s="100">
        <f t="shared" si="41"/>
        <v>0</v>
      </c>
    </row>
    <row r="186" spans="1:35">
      <c r="A186" s="33"/>
      <c r="B186" s="55" t="str">
        <f>IF($A186="","",VLOOKUP($A186,Cierre!$A:$E,2,FALSE))</f>
        <v/>
      </c>
      <c r="C186" s="34"/>
      <c r="D186" s="34"/>
      <c r="E186" s="35"/>
      <c r="F186" s="35"/>
      <c r="G186" s="70"/>
      <c r="H186" s="36"/>
      <c r="I186" s="36"/>
      <c r="J186" s="68">
        <f t="shared" si="29"/>
        <v>0</v>
      </c>
      <c r="K186" s="68">
        <f t="shared" si="27"/>
        <v>0</v>
      </c>
      <c r="L186" s="37"/>
      <c r="M186" s="15">
        <f t="shared" ref="M186:M195" si="42">ROUND(L186*G186,3)</f>
        <v>0</v>
      </c>
      <c r="N186" s="66" t="str">
        <f>IF(I186="","",ROUND(M186/VLOOKUP(YEAR(I186),SMMLV!$A$2:$B$42,2,FALSE),3))</f>
        <v/>
      </c>
      <c r="O186" s="95"/>
      <c r="P186" s="97">
        <f t="shared" si="28"/>
        <v>0</v>
      </c>
      <c r="Q186" s="16"/>
      <c r="R186" s="38"/>
      <c r="S186" s="38"/>
      <c r="T186" s="38"/>
      <c r="U186" s="38"/>
      <c r="V186" s="38"/>
      <c r="W186" s="39"/>
      <c r="X186" s="39"/>
      <c r="Y186" s="39"/>
      <c r="Z186" s="39"/>
      <c r="AA186" s="39"/>
      <c r="AB186" s="39"/>
      <c r="AC186" s="39"/>
      <c r="AD186" s="100">
        <f t="shared" ref="AD186:AD211" si="43">IF(R186="",0,ROUND((((S186-R186)+1)/30),3))</f>
        <v>0</v>
      </c>
      <c r="AE186" s="100">
        <f t="shared" ref="AE186:AE211" si="44">IF(T186="",0,ROUND((((U186-T186)+1)/30),3))</f>
        <v>0</v>
      </c>
      <c r="AF186" s="100">
        <f t="shared" ref="AF186:AF211" si="45">IF(V186="",0,ROUND((((W186-V186)+1)/30),3))</f>
        <v>0</v>
      </c>
      <c r="AG186" s="100">
        <f t="shared" ref="AG186:AG211" si="46">IF(X186="",0,ROUND((((Y186-X186)+1)/30),3))</f>
        <v>0</v>
      </c>
      <c r="AH186" s="100">
        <f t="shared" ref="AH186:AH211" si="47">IF(Z186="",0,ROUND((((AA186-Z186)+1)/30),3))</f>
        <v>0</v>
      </c>
      <c r="AI186" s="100">
        <f t="shared" ref="AI186:AI211" si="48">IF(AB186="",0,ROUND((((AC186-AB186)+1)/30),3))</f>
        <v>0</v>
      </c>
    </row>
    <row r="187" spans="1:35">
      <c r="A187" s="33"/>
      <c r="B187" s="55" t="str">
        <f>IF($A187="","",VLOOKUP($A187,Cierre!$A:$E,2,FALSE))</f>
        <v/>
      </c>
      <c r="C187" s="34"/>
      <c r="D187" s="34"/>
      <c r="E187" s="35"/>
      <c r="F187" s="35"/>
      <c r="G187" s="70"/>
      <c r="H187" s="36"/>
      <c r="I187" s="36"/>
      <c r="J187" s="68">
        <f t="shared" si="29"/>
        <v>0</v>
      </c>
      <c r="K187" s="68">
        <f t="shared" si="27"/>
        <v>0</v>
      </c>
      <c r="L187" s="37"/>
      <c r="M187" s="15">
        <f t="shared" si="42"/>
        <v>0</v>
      </c>
      <c r="N187" s="66" t="str">
        <f>IF(I187="","",ROUND(M187/VLOOKUP(YEAR(I187),SMMLV!$A$2:$B$42,2,FALSE),3))</f>
        <v/>
      </c>
      <c r="O187" s="95"/>
      <c r="P187" s="97">
        <f t="shared" si="28"/>
        <v>0</v>
      </c>
      <c r="Q187" s="16"/>
      <c r="R187" s="38"/>
      <c r="S187" s="38"/>
      <c r="T187" s="38"/>
      <c r="U187" s="38"/>
      <c r="V187" s="38"/>
      <c r="W187" s="39"/>
      <c r="X187" s="39"/>
      <c r="Y187" s="39"/>
      <c r="Z187" s="39"/>
      <c r="AA187" s="39"/>
      <c r="AB187" s="39"/>
      <c r="AC187" s="39"/>
      <c r="AD187" s="100">
        <f t="shared" si="43"/>
        <v>0</v>
      </c>
      <c r="AE187" s="100">
        <f t="shared" si="44"/>
        <v>0</v>
      </c>
      <c r="AF187" s="100">
        <f t="shared" si="45"/>
        <v>0</v>
      </c>
      <c r="AG187" s="100">
        <f t="shared" si="46"/>
        <v>0</v>
      </c>
      <c r="AH187" s="100">
        <f t="shared" si="47"/>
        <v>0</v>
      </c>
      <c r="AI187" s="100">
        <f t="shared" si="48"/>
        <v>0</v>
      </c>
    </row>
    <row r="188" spans="1:35">
      <c r="A188" s="33"/>
      <c r="B188" s="55" t="str">
        <f>IF($A188="","",VLOOKUP($A188,Cierre!$A:$E,2,FALSE))</f>
        <v/>
      </c>
      <c r="C188" s="34"/>
      <c r="D188" s="34"/>
      <c r="E188" s="35"/>
      <c r="F188" s="35"/>
      <c r="G188" s="70"/>
      <c r="H188" s="36"/>
      <c r="I188" s="36"/>
      <c r="J188" s="68">
        <f t="shared" si="29"/>
        <v>0</v>
      </c>
      <c r="K188" s="68">
        <f t="shared" si="27"/>
        <v>0</v>
      </c>
      <c r="L188" s="37"/>
      <c r="M188" s="15">
        <f t="shared" si="42"/>
        <v>0</v>
      </c>
      <c r="N188" s="66" t="str">
        <f>IF(I188="","",ROUND(M188/VLOOKUP(YEAR(I188),SMMLV!$A$2:$B$42,2,FALSE),3))</f>
        <v/>
      </c>
      <c r="O188" s="95"/>
      <c r="P188" s="97">
        <f t="shared" si="28"/>
        <v>0</v>
      </c>
      <c r="Q188" s="16"/>
      <c r="R188" s="38"/>
      <c r="S188" s="38"/>
      <c r="T188" s="38"/>
      <c r="U188" s="38"/>
      <c r="V188" s="38"/>
      <c r="W188" s="39"/>
      <c r="X188" s="39"/>
      <c r="Y188" s="39"/>
      <c r="Z188" s="39"/>
      <c r="AA188" s="39"/>
      <c r="AB188" s="39"/>
      <c r="AC188" s="39"/>
      <c r="AD188" s="100">
        <f t="shared" si="43"/>
        <v>0</v>
      </c>
      <c r="AE188" s="100">
        <f t="shared" si="44"/>
        <v>0</v>
      </c>
      <c r="AF188" s="100">
        <f t="shared" si="45"/>
        <v>0</v>
      </c>
      <c r="AG188" s="100">
        <f t="shared" si="46"/>
        <v>0</v>
      </c>
      <c r="AH188" s="100">
        <f t="shared" si="47"/>
        <v>0</v>
      </c>
      <c r="AI188" s="100">
        <f t="shared" si="48"/>
        <v>0</v>
      </c>
    </row>
    <row r="189" spans="1:35">
      <c r="A189" s="33"/>
      <c r="B189" s="55" t="str">
        <f>IF($A189="","",VLOOKUP($A189,Cierre!$A:$E,2,FALSE))</f>
        <v/>
      </c>
      <c r="C189" s="34"/>
      <c r="D189" s="34"/>
      <c r="E189" s="35"/>
      <c r="F189" s="35"/>
      <c r="G189" s="70"/>
      <c r="H189" s="36"/>
      <c r="I189" s="36"/>
      <c r="J189" s="68">
        <f t="shared" si="29"/>
        <v>0</v>
      </c>
      <c r="K189" s="68">
        <f t="shared" si="27"/>
        <v>0</v>
      </c>
      <c r="L189" s="37"/>
      <c r="M189" s="15">
        <f t="shared" si="42"/>
        <v>0</v>
      </c>
      <c r="N189" s="66" t="str">
        <f>IF(I189="","",ROUND(M189/VLOOKUP(YEAR(I189),SMMLV!$A$2:$B$42,2,FALSE),3))</f>
        <v/>
      </c>
      <c r="O189" s="95"/>
      <c r="P189" s="97">
        <f t="shared" si="28"/>
        <v>0</v>
      </c>
      <c r="Q189" s="16"/>
      <c r="R189" s="38"/>
      <c r="S189" s="38"/>
      <c r="T189" s="38"/>
      <c r="U189" s="38"/>
      <c r="V189" s="38"/>
      <c r="W189" s="39"/>
      <c r="X189" s="39"/>
      <c r="Y189" s="39"/>
      <c r="Z189" s="39"/>
      <c r="AA189" s="39"/>
      <c r="AB189" s="39"/>
      <c r="AC189" s="39"/>
      <c r="AD189" s="100">
        <f t="shared" si="43"/>
        <v>0</v>
      </c>
      <c r="AE189" s="100">
        <f t="shared" si="44"/>
        <v>0</v>
      </c>
      <c r="AF189" s="100">
        <f t="shared" si="45"/>
        <v>0</v>
      </c>
      <c r="AG189" s="100">
        <f t="shared" si="46"/>
        <v>0</v>
      </c>
      <c r="AH189" s="100">
        <f t="shared" si="47"/>
        <v>0</v>
      </c>
      <c r="AI189" s="100">
        <f t="shared" si="48"/>
        <v>0</v>
      </c>
    </row>
    <row r="190" spans="1:35">
      <c r="A190" s="33"/>
      <c r="B190" s="55" t="str">
        <f>IF($A190="","",VLOOKUP($A190,Cierre!$A:$E,2,FALSE))</f>
        <v/>
      </c>
      <c r="C190" s="34"/>
      <c r="D190" s="34"/>
      <c r="E190" s="35"/>
      <c r="F190" s="35"/>
      <c r="G190" s="70"/>
      <c r="H190" s="36"/>
      <c r="I190" s="36"/>
      <c r="J190" s="68">
        <f t="shared" si="29"/>
        <v>0</v>
      </c>
      <c r="K190" s="68">
        <f t="shared" si="27"/>
        <v>0</v>
      </c>
      <c r="L190" s="37"/>
      <c r="M190" s="15">
        <f t="shared" si="42"/>
        <v>0</v>
      </c>
      <c r="N190" s="66" t="str">
        <f>IF(I190="","",ROUND(M190/VLOOKUP(YEAR(I190),SMMLV!$A$2:$B$42,2,FALSE),3))</f>
        <v/>
      </c>
      <c r="O190" s="95"/>
      <c r="P190" s="97">
        <f t="shared" si="28"/>
        <v>0</v>
      </c>
      <c r="Q190" s="16"/>
      <c r="R190" s="38"/>
      <c r="S190" s="38"/>
      <c r="T190" s="38"/>
      <c r="U190" s="38"/>
      <c r="V190" s="38"/>
      <c r="W190" s="39"/>
      <c r="X190" s="39"/>
      <c r="Y190" s="39"/>
      <c r="Z190" s="39"/>
      <c r="AA190" s="39"/>
      <c r="AB190" s="39"/>
      <c r="AC190" s="39"/>
      <c r="AD190" s="100">
        <f t="shared" si="43"/>
        <v>0</v>
      </c>
      <c r="AE190" s="100">
        <f t="shared" si="44"/>
        <v>0</v>
      </c>
      <c r="AF190" s="100">
        <f t="shared" si="45"/>
        <v>0</v>
      </c>
      <c r="AG190" s="100">
        <f t="shared" si="46"/>
        <v>0</v>
      </c>
      <c r="AH190" s="100">
        <f t="shared" si="47"/>
        <v>0</v>
      </c>
      <c r="AI190" s="100">
        <f t="shared" si="48"/>
        <v>0</v>
      </c>
    </row>
    <row r="191" spans="1:35">
      <c r="A191" s="33"/>
      <c r="B191" s="55" t="str">
        <f>IF($A191="","",VLOOKUP($A191,Cierre!$A:$E,2,FALSE))</f>
        <v/>
      </c>
      <c r="C191" s="34"/>
      <c r="D191" s="34"/>
      <c r="E191" s="35"/>
      <c r="F191" s="35"/>
      <c r="G191" s="70"/>
      <c r="H191" s="36"/>
      <c r="I191" s="36"/>
      <c r="J191" s="68">
        <f t="shared" si="29"/>
        <v>0</v>
      </c>
      <c r="K191" s="68">
        <f t="shared" si="27"/>
        <v>0</v>
      </c>
      <c r="L191" s="37"/>
      <c r="M191" s="15">
        <f t="shared" si="42"/>
        <v>0</v>
      </c>
      <c r="N191" s="66" t="str">
        <f>IF(I191="","",ROUND(M191/VLOOKUP(YEAR(I191),SMMLV!$A$2:$B$42,2,FALSE),3))</f>
        <v/>
      </c>
      <c r="O191" s="95"/>
      <c r="P191" s="97">
        <f t="shared" si="28"/>
        <v>0</v>
      </c>
      <c r="Q191" s="16"/>
      <c r="R191" s="38"/>
      <c r="S191" s="38"/>
      <c r="T191" s="38"/>
      <c r="U191" s="38"/>
      <c r="V191" s="38"/>
      <c r="W191" s="39"/>
      <c r="X191" s="39"/>
      <c r="Y191" s="39"/>
      <c r="Z191" s="39"/>
      <c r="AA191" s="39"/>
      <c r="AB191" s="39"/>
      <c r="AC191" s="39"/>
      <c r="AD191" s="100">
        <f t="shared" si="43"/>
        <v>0</v>
      </c>
      <c r="AE191" s="100">
        <f t="shared" si="44"/>
        <v>0</v>
      </c>
      <c r="AF191" s="100">
        <f t="shared" si="45"/>
        <v>0</v>
      </c>
      <c r="AG191" s="100">
        <f t="shared" si="46"/>
        <v>0</v>
      </c>
      <c r="AH191" s="100">
        <f t="shared" si="47"/>
        <v>0</v>
      </c>
      <c r="AI191" s="100">
        <f t="shared" si="48"/>
        <v>0</v>
      </c>
    </row>
    <row r="192" spans="1:35">
      <c r="A192" s="33"/>
      <c r="B192" s="55" t="str">
        <f>IF($A192="","",VLOOKUP($A192,Cierre!$A:$E,2,FALSE))</f>
        <v/>
      </c>
      <c r="C192" s="34"/>
      <c r="D192" s="34"/>
      <c r="E192" s="35"/>
      <c r="F192" s="35"/>
      <c r="G192" s="70"/>
      <c r="H192" s="36"/>
      <c r="I192" s="36"/>
      <c r="J192" s="68">
        <f t="shared" si="29"/>
        <v>0</v>
      </c>
      <c r="K192" s="68">
        <f t="shared" si="27"/>
        <v>0</v>
      </c>
      <c r="L192" s="37"/>
      <c r="M192" s="15">
        <f t="shared" si="42"/>
        <v>0</v>
      </c>
      <c r="N192" s="66" t="str">
        <f>IF(I192="","",ROUND(M192/VLOOKUP(YEAR(I192),SMMLV!$A$2:$B$42,2,FALSE),3))</f>
        <v/>
      </c>
      <c r="O192" s="95"/>
      <c r="P192" s="97">
        <f t="shared" si="28"/>
        <v>0</v>
      </c>
      <c r="Q192" s="16"/>
      <c r="R192" s="38"/>
      <c r="S192" s="38"/>
      <c r="T192" s="38"/>
      <c r="U192" s="38"/>
      <c r="V192" s="38"/>
      <c r="W192" s="39"/>
      <c r="X192" s="39"/>
      <c r="Y192" s="39"/>
      <c r="Z192" s="39"/>
      <c r="AA192" s="39"/>
      <c r="AB192" s="39"/>
      <c r="AC192" s="39"/>
      <c r="AD192" s="100">
        <f t="shared" si="43"/>
        <v>0</v>
      </c>
      <c r="AE192" s="100">
        <f t="shared" si="44"/>
        <v>0</v>
      </c>
      <c r="AF192" s="100">
        <f t="shared" si="45"/>
        <v>0</v>
      </c>
      <c r="AG192" s="100">
        <f t="shared" si="46"/>
        <v>0</v>
      </c>
      <c r="AH192" s="100">
        <f t="shared" si="47"/>
        <v>0</v>
      </c>
      <c r="AI192" s="100">
        <f t="shared" si="48"/>
        <v>0</v>
      </c>
    </row>
    <row r="193" spans="1:35">
      <c r="A193" s="33"/>
      <c r="B193" s="55" t="str">
        <f>IF($A193="","",VLOOKUP($A193,Cierre!$A:$E,2,FALSE))</f>
        <v/>
      </c>
      <c r="C193" s="34"/>
      <c r="D193" s="34"/>
      <c r="E193" s="35"/>
      <c r="F193" s="35"/>
      <c r="G193" s="70"/>
      <c r="H193" s="36"/>
      <c r="I193" s="36"/>
      <c r="J193" s="68">
        <f t="shared" si="29"/>
        <v>0</v>
      </c>
      <c r="K193" s="68">
        <f t="shared" si="27"/>
        <v>0</v>
      </c>
      <c r="L193" s="37"/>
      <c r="M193" s="15">
        <f t="shared" si="42"/>
        <v>0</v>
      </c>
      <c r="N193" s="66" t="str">
        <f>IF(I193="","",ROUND(M193/VLOOKUP(YEAR(I193),SMMLV!$A$2:$B$42,2,FALSE),3))</f>
        <v/>
      </c>
      <c r="O193" s="95"/>
      <c r="P193" s="97">
        <f t="shared" si="28"/>
        <v>0</v>
      </c>
      <c r="Q193" s="16"/>
      <c r="R193" s="38"/>
      <c r="S193" s="38"/>
      <c r="T193" s="38"/>
      <c r="U193" s="38"/>
      <c r="V193" s="38"/>
      <c r="W193" s="39"/>
      <c r="X193" s="39"/>
      <c r="Y193" s="39"/>
      <c r="Z193" s="39"/>
      <c r="AA193" s="39"/>
      <c r="AB193" s="39"/>
      <c r="AC193" s="39"/>
      <c r="AD193" s="100">
        <f t="shared" si="43"/>
        <v>0</v>
      </c>
      <c r="AE193" s="100">
        <f t="shared" si="44"/>
        <v>0</v>
      </c>
      <c r="AF193" s="100">
        <f t="shared" si="45"/>
        <v>0</v>
      </c>
      <c r="AG193" s="100">
        <f t="shared" si="46"/>
        <v>0</v>
      </c>
      <c r="AH193" s="100">
        <f t="shared" si="47"/>
        <v>0</v>
      </c>
      <c r="AI193" s="100">
        <f t="shared" si="48"/>
        <v>0</v>
      </c>
    </row>
    <row r="194" spans="1:35">
      <c r="A194" s="33"/>
      <c r="B194" s="55" t="str">
        <f>IF($A194="","",VLOOKUP($A194,Cierre!$A:$E,2,FALSE))</f>
        <v/>
      </c>
      <c r="C194" s="34"/>
      <c r="D194" s="34"/>
      <c r="E194" s="35"/>
      <c r="F194" s="35"/>
      <c r="G194" s="70"/>
      <c r="H194" s="36"/>
      <c r="I194" s="36"/>
      <c r="J194" s="68">
        <f t="shared" si="29"/>
        <v>0</v>
      </c>
      <c r="K194" s="68">
        <f t="shared" ref="K194:K257" si="49">IF(H194="",0,ROUND(((((I194-H194)+1)/360)*12)-J194,3))</f>
        <v>0</v>
      </c>
      <c r="L194" s="37"/>
      <c r="M194" s="15">
        <f t="shared" si="42"/>
        <v>0</v>
      </c>
      <c r="N194" s="66" t="str">
        <f>IF(I194="","",ROUND(M194/VLOOKUP(YEAR(I194),SMMLV!$A$2:$B$42,2,FALSE),3))</f>
        <v/>
      </c>
      <c r="O194" s="95"/>
      <c r="P194" s="97">
        <f t="shared" ref="P194:P257" si="50">IFERROR(SUMIFS($N:$N,$A:$A,A194,$C:$C,C194)/SUMIF($A:$A,A194,$N:$N),0)</f>
        <v>0</v>
      </c>
      <c r="Q194" s="16"/>
      <c r="R194" s="38"/>
      <c r="S194" s="38"/>
      <c r="T194" s="38"/>
      <c r="U194" s="38"/>
      <c r="V194" s="38"/>
      <c r="W194" s="39"/>
      <c r="X194" s="39"/>
      <c r="Y194" s="39"/>
      <c r="Z194" s="39"/>
      <c r="AA194" s="39"/>
      <c r="AB194" s="39"/>
      <c r="AC194" s="39"/>
      <c r="AD194" s="100">
        <f t="shared" si="43"/>
        <v>0</v>
      </c>
      <c r="AE194" s="100">
        <f t="shared" si="44"/>
        <v>0</v>
      </c>
      <c r="AF194" s="100">
        <f t="shared" si="45"/>
        <v>0</v>
      </c>
      <c r="AG194" s="100">
        <f t="shared" si="46"/>
        <v>0</v>
      </c>
      <c r="AH194" s="100">
        <f t="shared" si="47"/>
        <v>0</v>
      </c>
      <c r="AI194" s="100">
        <f t="shared" si="48"/>
        <v>0</v>
      </c>
    </row>
    <row r="195" spans="1:35">
      <c r="A195" s="33"/>
      <c r="B195" s="55" t="str">
        <f>IF($A195="","",VLOOKUP($A195,Cierre!$A:$E,2,FALSE))</f>
        <v/>
      </c>
      <c r="C195" s="34"/>
      <c r="D195" s="34"/>
      <c r="E195" s="35"/>
      <c r="F195" s="35"/>
      <c r="G195" s="70"/>
      <c r="H195" s="36"/>
      <c r="I195" s="36"/>
      <c r="J195" s="68">
        <f t="shared" ref="J195:J258" si="51">AD195+AE195+AF195+AG195+AH195+AI195</f>
        <v>0</v>
      </c>
      <c r="K195" s="68">
        <f t="shared" si="49"/>
        <v>0</v>
      </c>
      <c r="L195" s="37"/>
      <c r="M195" s="15">
        <f t="shared" si="42"/>
        <v>0</v>
      </c>
      <c r="N195" s="66" t="str">
        <f>IF(I195="","",ROUND(M195/VLOOKUP(YEAR(I195),SMMLV!$A$2:$B$42,2,FALSE),3))</f>
        <v/>
      </c>
      <c r="O195" s="95"/>
      <c r="P195" s="97">
        <f t="shared" si="50"/>
        <v>0</v>
      </c>
      <c r="Q195" s="16"/>
      <c r="R195" s="38"/>
      <c r="S195" s="38"/>
      <c r="T195" s="38"/>
      <c r="U195" s="38"/>
      <c r="V195" s="38"/>
      <c r="W195" s="39"/>
      <c r="X195" s="39"/>
      <c r="Y195" s="39"/>
      <c r="Z195" s="39"/>
      <c r="AA195" s="39"/>
      <c r="AB195" s="39"/>
      <c r="AC195" s="39"/>
      <c r="AD195" s="100">
        <f t="shared" si="43"/>
        <v>0</v>
      </c>
      <c r="AE195" s="100">
        <f t="shared" si="44"/>
        <v>0</v>
      </c>
      <c r="AF195" s="100">
        <f t="shared" si="45"/>
        <v>0</v>
      </c>
      <c r="AG195" s="100">
        <f t="shared" si="46"/>
        <v>0</v>
      </c>
      <c r="AH195" s="100">
        <f t="shared" si="47"/>
        <v>0</v>
      </c>
      <c r="AI195" s="100">
        <f t="shared" si="48"/>
        <v>0</v>
      </c>
    </row>
    <row r="196" spans="1:35">
      <c r="A196" s="33"/>
      <c r="B196" s="55" t="str">
        <f>IF($A196="","",VLOOKUP($A196,Cierre!$A:$E,2,FALSE))</f>
        <v/>
      </c>
      <c r="C196" s="34"/>
      <c r="D196" s="34"/>
      <c r="E196" s="35"/>
      <c r="F196" s="35"/>
      <c r="G196" s="70"/>
      <c r="H196" s="36"/>
      <c r="I196" s="36"/>
      <c r="J196" s="68">
        <f t="shared" si="51"/>
        <v>0</v>
      </c>
      <c r="K196" s="68">
        <f t="shared" si="49"/>
        <v>0</v>
      </c>
      <c r="L196" s="37"/>
      <c r="M196" s="15">
        <f t="shared" ref="M196:M259" si="52">ROUND(L196*G196,3)</f>
        <v>0</v>
      </c>
      <c r="N196" s="66" t="str">
        <f>IF(I196="","",ROUND(M196/VLOOKUP(YEAR(I196),SMMLV!$A$2:$B$42,2,FALSE),3))</f>
        <v/>
      </c>
      <c r="O196" s="95"/>
      <c r="P196" s="97">
        <f t="shared" si="50"/>
        <v>0</v>
      </c>
      <c r="Q196" s="16"/>
      <c r="R196" s="38"/>
      <c r="S196" s="38"/>
      <c r="T196" s="38"/>
      <c r="U196" s="38"/>
      <c r="V196" s="38"/>
      <c r="W196" s="39"/>
      <c r="X196" s="39"/>
      <c r="Y196" s="39"/>
      <c r="Z196" s="39"/>
      <c r="AA196" s="39"/>
      <c r="AB196" s="39"/>
      <c r="AC196" s="39"/>
      <c r="AD196" s="100">
        <f t="shared" si="43"/>
        <v>0</v>
      </c>
      <c r="AE196" s="100">
        <f t="shared" si="44"/>
        <v>0</v>
      </c>
      <c r="AF196" s="100">
        <f t="shared" si="45"/>
        <v>0</v>
      </c>
      <c r="AG196" s="100">
        <f t="shared" si="46"/>
        <v>0</v>
      </c>
      <c r="AH196" s="100">
        <f t="shared" si="47"/>
        <v>0</v>
      </c>
      <c r="AI196" s="100">
        <f t="shared" si="48"/>
        <v>0</v>
      </c>
    </row>
    <row r="197" spans="1:35">
      <c r="A197" s="33"/>
      <c r="B197" s="55" t="str">
        <f>IF($A197="","",VLOOKUP($A197,Cierre!$A:$E,2,FALSE))</f>
        <v/>
      </c>
      <c r="C197" s="34"/>
      <c r="D197" s="34"/>
      <c r="E197" s="35"/>
      <c r="F197" s="35"/>
      <c r="G197" s="70"/>
      <c r="H197" s="36"/>
      <c r="I197" s="36"/>
      <c r="J197" s="68">
        <f t="shared" si="51"/>
        <v>0</v>
      </c>
      <c r="K197" s="68">
        <f t="shared" si="49"/>
        <v>0</v>
      </c>
      <c r="L197" s="37"/>
      <c r="M197" s="15">
        <f t="shared" si="52"/>
        <v>0</v>
      </c>
      <c r="N197" s="66" t="str">
        <f>IF(I197="","",ROUND(M197/VLOOKUP(YEAR(I197),SMMLV!$A$2:$B$42,2,FALSE),3))</f>
        <v/>
      </c>
      <c r="O197" s="95"/>
      <c r="P197" s="97">
        <f t="shared" si="50"/>
        <v>0</v>
      </c>
      <c r="Q197" s="16"/>
      <c r="R197" s="38"/>
      <c r="S197" s="38"/>
      <c r="T197" s="38"/>
      <c r="U197" s="38"/>
      <c r="V197" s="38"/>
      <c r="W197" s="39"/>
      <c r="X197" s="39"/>
      <c r="Y197" s="39"/>
      <c r="Z197" s="39"/>
      <c r="AA197" s="39"/>
      <c r="AB197" s="39"/>
      <c r="AC197" s="39"/>
      <c r="AD197" s="100">
        <f t="shared" si="43"/>
        <v>0</v>
      </c>
      <c r="AE197" s="100">
        <f t="shared" si="44"/>
        <v>0</v>
      </c>
      <c r="AF197" s="100">
        <f t="shared" si="45"/>
        <v>0</v>
      </c>
      <c r="AG197" s="100">
        <f t="shared" si="46"/>
        <v>0</v>
      </c>
      <c r="AH197" s="100">
        <f t="shared" si="47"/>
        <v>0</v>
      </c>
      <c r="AI197" s="100">
        <f t="shared" si="48"/>
        <v>0</v>
      </c>
    </row>
    <row r="198" spans="1:35">
      <c r="A198" s="33"/>
      <c r="B198" s="55" t="str">
        <f>IF($A198="","",VLOOKUP($A198,Cierre!$A:$E,2,FALSE))</f>
        <v/>
      </c>
      <c r="C198" s="34"/>
      <c r="D198" s="34"/>
      <c r="E198" s="35"/>
      <c r="F198" s="35"/>
      <c r="G198" s="70"/>
      <c r="H198" s="36"/>
      <c r="I198" s="36"/>
      <c r="J198" s="68">
        <f t="shared" si="51"/>
        <v>0</v>
      </c>
      <c r="K198" s="68">
        <f t="shared" si="49"/>
        <v>0</v>
      </c>
      <c r="L198" s="37"/>
      <c r="M198" s="15">
        <f t="shared" si="52"/>
        <v>0</v>
      </c>
      <c r="N198" s="66" t="str">
        <f>IF(I198="","",ROUND(M198/VLOOKUP(YEAR(I198),SMMLV!$A$2:$B$42,2,FALSE),3))</f>
        <v/>
      </c>
      <c r="O198" s="95"/>
      <c r="P198" s="97">
        <f t="shared" si="50"/>
        <v>0</v>
      </c>
      <c r="Q198" s="16"/>
      <c r="R198" s="38"/>
      <c r="S198" s="38"/>
      <c r="T198" s="38"/>
      <c r="U198" s="38"/>
      <c r="V198" s="38"/>
      <c r="W198" s="39"/>
      <c r="X198" s="39"/>
      <c r="Y198" s="39"/>
      <c r="Z198" s="39"/>
      <c r="AA198" s="39"/>
      <c r="AB198" s="39"/>
      <c r="AC198" s="39"/>
      <c r="AD198" s="100">
        <f t="shared" si="43"/>
        <v>0</v>
      </c>
      <c r="AE198" s="100">
        <f t="shared" si="44"/>
        <v>0</v>
      </c>
      <c r="AF198" s="100">
        <f t="shared" si="45"/>
        <v>0</v>
      </c>
      <c r="AG198" s="100">
        <f t="shared" si="46"/>
        <v>0</v>
      </c>
      <c r="AH198" s="100">
        <f t="shared" si="47"/>
        <v>0</v>
      </c>
      <c r="AI198" s="100">
        <f t="shared" si="48"/>
        <v>0</v>
      </c>
    </row>
    <row r="199" spans="1:35">
      <c r="A199" s="33"/>
      <c r="B199" s="55" t="str">
        <f>IF($A199="","",VLOOKUP($A199,Cierre!$A:$E,2,FALSE))</f>
        <v/>
      </c>
      <c r="C199" s="34"/>
      <c r="D199" s="34"/>
      <c r="E199" s="35"/>
      <c r="F199" s="35"/>
      <c r="G199" s="70"/>
      <c r="H199" s="36"/>
      <c r="I199" s="36"/>
      <c r="J199" s="68">
        <f t="shared" si="51"/>
        <v>0</v>
      </c>
      <c r="K199" s="68">
        <f t="shared" si="49"/>
        <v>0</v>
      </c>
      <c r="L199" s="37"/>
      <c r="M199" s="15">
        <f t="shared" si="52"/>
        <v>0</v>
      </c>
      <c r="N199" s="66" t="str">
        <f>IF(I199="","",ROUND(M199/VLOOKUP(YEAR(I199),SMMLV!$A$2:$B$42,2,FALSE),3))</f>
        <v/>
      </c>
      <c r="O199" s="95"/>
      <c r="P199" s="97">
        <f t="shared" si="50"/>
        <v>0</v>
      </c>
      <c r="Q199" s="16"/>
      <c r="R199" s="38"/>
      <c r="S199" s="38"/>
      <c r="T199" s="38"/>
      <c r="U199" s="38"/>
      <c r="V199" s="38"/>
      <c r="W199" s="39"/>
      <c r="X199" s="39"/>
      <c r="Y199" s="39"/>
      <c r="Z199" s="39"/>
      <c r="AA199" s="39"/>
      <c r="AB199" s="39"/>
      <c r="AC199" s="39"/>
      <c r="AD199" s="100">
        <f t="shared" si="43"/>
        <v>0</v>
      </c>
      <c r="AE199" s="100">
        <f t="shared" si="44"/>
        <v>0</v>
      </c>
      <c r="AF199" s="100">
        <f t="shared" si="45"/>
        <v>0</v>
      </c>
      <c r="AG199" s="100">
        <f t="shared" si="46"/>
        <v>0</v>
      </c>
      <c r="AH199" s="100">
        <f t="shared" si="47"/>
        <v>0</v>
      </c>
      <c r="AI199" s="100">
        <f t="shared" si="48"/>
        <v>0</v>
      </c>
    </row>
    <row r="200" spans="1:35">
      <c r="A200" s="33"/>
      <c r="B200" s="55" t="str">
        <f>IF($A200="","",VLOOKUP($A200,Cierre!$A:$E,2,FALSE))</f>
        <v/>
      </c>
      <c r="C200" s="34"/>
      <c r="D200" s="34"/>
      <c r="E200" s="35"/>
      <c r="F200" s="35"/>
      <c r="G200" s="70"/>
      <c r="H200" s="36"/>
      <c r="I200" s="36"/>
      <c r="J200" s="68">
        <f t="shared" si="51"/>
        <v>0</v>
      </c>
      <c r="K200" s="68">
        <f t="shared" si="49"/>
        <v>0</v>
      </c>
      <c r="L200" s="37"/>
      <c r="M200" s="15">
        <f t="shared" si="52"/>
        <v>0</v>
      </c>
      <c r="N200" s="66" t="str">
        <f>IF(I200="","",ROUND(M200/VLOOKUP(YEAR(I200),SMMLV!$A$2:$B$42,2,FALSE),3))</f>
        <v/>
      </c>
      <c r="O200" s="95"/>
      <c r="P200" s="97">
        <f t="shared" si="50"/>
        <v>0</v>
      </c>
      <c r="Q200" s="16"/>
      <c r="R200" s="38"/>
      <c r="S200" s="38"/>
      <c r="T200" s="38"/>
      <c r="U200" s="38"/>
      <c r="V200" s="38"/>
      <c r="W200" s="39"/>
      <c r="X200" s="39"/>
      <c r="Y200" s="39"/>
      <c r="Z200" s="39"/>
      <c r="AA200" s="39"/>
      <c r="AB200" s="39"/>
      <c r="AC200" s="39"/>
      <c r="AD200" s="100">
        <f t="shared" si="43"/>
        <v>0</v>
      </c>
      <c r="AE200" s="100">
        <f t="shared" si="44"/>
        <v>0</v>
      </c>
      <c r="AF200" s="100">
        <f t="shared" si="45"/>
        <v>0</v>
      </c>
      <c r="AG200" s="100">
        <f t="shared" si="46"/>
        <v>0</v>
      </c>
      <c r="AH200" s="100">
        <f t="shared" si="47"/>
        <v>0</v>
      </c>
      <c r="AI200" s="100">
        <f t="shared" si="48"/>
        <v>0</v>
      </c>
    </row>
    <row r="201" spans="1:35">
      <c r="A201" s="33"/>
      <c r="B201" s="55" t="str">
        <f>IF($A201="","",VLOOKUP($A201,Cierre!$A:$E,2,FALSE))</f>
        <v/>
      </c>
      <c r="C201" s="34"/>
      <c r="D201" s="34"/>
      <c r="E201" s="35"/>
      <c r="F201" s="35"/>
      <c r="G201" s="70"/>
      <c r="H201" s="36"/>
      <c r="I201" s="36"/>
      <c r="J201" s="68">
        <f t="shared" si="51"/>
        <v>0</v>
      </c>
      <c r="K201" s="68">
        <f t="shared" si="49"/>
        <v>0</v>
      </c>
      <c r="L201" s="37"/>
      <c r="M201" s="15">
        <f t="shared" si="52"/>
        <v>0</v>
      </c>
      <c r="N201" s="66" t="str">
        <f>IF(I201="","",ROUND(M201/VLOOKUP(YEAR(I201),SMMLV!$A$2:$B$42,2,FALSE),3))</f>
        <v/>
      </c>
      <c r="O201" s="95"/>
      <c r="P201" s="97">
        <f t="shared" si="50"/>
        <v>0</v>
      </c>
      <c r="Q201" s="16"/>
      <c r="R201" s="38"/>
      <c r="S201" s="38"/>
      <c r="T201" s="38"/>
      <c r="U201" s="38"/>
      <c r="V201" s="38"/>
      <c r="W201" s="39"/>
      <c r="X201" s="39"/>
      <c r="Y201" s="39"/>
      <c r="Z201" s="39"/>
      <c r="AA201" s="39"/>
      <c r="AB201" s="39"/>
      <c r="AC201" s="39"/>
      <c r="AD201" s="100">
        <f t="shared" si="43"/>
        <v>0</v>
      </c>
      <c r="AE201" s="100">
        <f t="shared" si="44"/>
        <v>0</v>
      </c>
      <c r="AF201" s="100">
        <f t="shared" si="45"/>
        <v>0</v>
      </c>
      <c r="AG201" s="100">
        <f t="shared" si="46"/>
        <v>0</v>
      </c>
      <c r="AH201" s="100">
        <f t="shared" si="47"/>
        <v>0</v>
      </c>
      <c r="AI201" s="100">
        <f t="shared" si="48"/>
        <v>0</v>
      </c>
    </row>
    <row r="202" spans="1:35">
      <c r="A202" s="33"/>
      <c r="B202" s="55" t="str">
        <f>IF($A202="","",VLOOKUP($A202,Cierre!$A:$E,2,FALSE))</f>
        <v/>
      </c>
      <c r="C202" s="34"/>
      <c r="D202" s="34"/>
      <c r="E202" s="35"/>
      <c r="F202" s="35"/>
      <c r="G202" s="70"/>
      <c r="H202" s="36"/>
      <c r="I202" s="36"/>
      <c r="J202" s="68">
        <f t="shared" si="51"/>
        <v>0</v>
      </c>
      <c r="K202" s="68">
        <f t="shared" si="49"/>
        <v>0</v>
      </c>
      <c r="L202" s="37"/>
      <c r="M202" s="15">
        <f t="shared" si="52"/>
        <v>0</v>
      </c>
      <c r="N202" s="66" t="str">
        <f>IF(I202="","",ROUND(M202/VLOOKUP(YEAR(I202),SMMLV!$A$2:$B$42,2,FALSE),3))</f>
        <v/>
      </c>
      <c r="O202" s="95"/>
      <c r="P202" s="97">
        <f t="shared" si="50"/>
        <v>0</v>
      </c>
      <c r="Q202" s="16"/>
      <c r="R202" s="38"/>
      <c r="S202" s="38"/>
      <c r="T202" s="38"/>
      <c r="U202" s="38"/>
      <c r="V202" s="38"/>
      <c r="W202" s="39"/>
      <c r="X202" s="39"/>
      <c r="Y202" s="39"/>
      <c r="Z202" s="39"/>
      <c r="AA202" s="39"/>
      <c r="AB202" s="39"/>
      <c r="AC202" s="39"/>
      <c r="AD202" s="100">
        <f t="shared" si="43"/>
        <v>0</v>
      </c>
      <c r="AE202" s="100">
        <f t="shared" si="44"/>
        <v>0</v>
      </c>
      <c r="AF202" s="100">
        <f t="shared" si="45"/>
        <v>0</v>
      </c>
      <c r="AG202" s="100">
        <f t="shared" si="46"/>
        <v>0</v>
      </c>
      <c r="AH202" s="100">
        <f t="shared" si="47"/>
        <v>0</v>
      </c>
      <c r="AI202" s="100">
        <f t="shared" si="48"/>
        <v>0</v>
      </c>
    </row>
    <row r="203" spans="1:35">
      <c r="A203" s="33"/>
      <c r="B203" s="55" t="str">
        <f>IF($A203="","",VLOOKUP($A203,Cierre!$A:$E,2,FALSE))</f>
        <v/>
      </c>
      <c r="C203" s="34"/>
      <c r="D203" s="34"/>
      <c r="E203" s="35"/>
      <c r="F203" s="35"/>
      <c r="G203" s="70"/>
      <c r="H203" s="36"/>
      <c r="I203" s="36"/>
      <c r="J203" s="68">
        <f t="shared" si="51"/>
        <v>0</v>
      </c>
      <c r="K203" s="68">
        <f t="shared" si="49"/>
        <v>0</v>
      </c>
      <c r="L203" s="37"/>
      <c r="M203" s="15">
        <f t="shared" si="52"/>
        <v>0</v>
      </c>
      <c r="N203" s="66" t="str">
        <f>IF(I203="","",ROUND(M203/VLOOKUP(YEAR(I203),SMMLV!$A$2:$B$42,2,FALSE),3))</f>
        <v/>
      </c>
      <c r="O203" s="95"/>
      <c r="P203" s="97">
        <f t="shared" si="50"/>
        <v>0</v>
      </c>
      <c r="Q203" s="16"/>
      <c r="R203" s="38"/>
      <c r="S203" s="38"/>
      <c r="T203" s="38"/>
      <c r="U203" s="38"/>
      <c r="V203" s="38"/>
      <c r="W203" s="39"/>
      <c r="X203" s="39"/>
      <c r="Y203" s="39"/>
      <c r="Z203" s="39"/>
      <c r="AA203" s="39"/>
      <c r="AB203" s="39"/>
      <c r="AC203" s="39"/>
      <c r="AD203" s="100">
        <f t="shared" si="43"/>
        <v>0</v>
      </c>
      <c r="AE203" s="100">
        <f t="shared" si="44"/>
        <v>0</v>
      </c>
      <c r="AF203" s="100">
        <f t="shared" si="45"/>
        <v>0</v>
      </c>
      <c r="AG203" s="100">
        <f t="shared" si="46"/>
        <v>0</v>
      </c>
      <c r="AH203" s="100">
        <f t="shared" si="47"/>
        <v>0</v>
      </c>
      <c r="AI203" s="100">
        <f t="shared" si="48"/>
        <v>0</v>
      </c>
    </row>
    <row r="204" spans="1:35">
      <c r="A204" s="33"/>
      <c r="B204" s="55" t="str">
        <f>IF($A204="","",VLOOKUP($A204,Cierre!$A:$E,2,FALSE))</f>
        <v/>
      </c>
      <c r="C204" s="34"/>
      <c r="D204" s="34"/>
      <c r="E204" s="35"/>
      <c r="F204" s="35"/>
      <c r="G204" s="70"/>
      <c r="H204" s="36"/>
      <c r="I204" s="36"/>
      <c r="J204" s="68">
        <f t="shared" si="51"/>
        <v>0</v>
      </c>
      <c r="K204" s="68">
        <f t="shared" si="49"/>
        <v>0</v>
      </c>
      <c r="L204" s="37"/>
      <c r="M204" s="15">
        <f t="shared" si="52"/>
        <v>0</v>
      </c>
      <c r="N204" s="66" t="str">
        <f>IF(I204="","",ROUND(M204/VLOOKUP(YEAR(I204),SMMLV!$A$2:$B$42,2,FALSE),3))</f>
        <v/>
      </c>
      <c r="O204" s="95"/>
      <c r="P204" s="97">
        <f t="shared" si="50"/>
        <v>0</v>
      </c>
      <c r="Q204" s="16"/>
      <c r="R204" s="38"/>
      <c r="S204" s="38"/>
      <c r="T204" s="38"/>
      <c r="U204" s="38"/>
      <c r="V204" s="38"/>
      <c r="W204" s="39"/>
      <c r="X204" s="39"/>
      <c r="Y204" s="39"/>
      <c r="Z204" s="39"/>
      <c r="AA204" s="39"/>
      <c r="AB204" s="39"/>
      <c r="AC204" s="39"/>
      <c r="AD204" s="100">
        <f t="shared" si="43"/>
        <v>0</v>
      </c>
      <c r="AE204" s="100">
        <f t="shared" si="44"/>
        <v>0</v>
      </c>
      <c r="AF204" s="100">
        <f t="shared" si="45"/>
        <v>0</v>
      </c>
      <c r="AG204" s="100">
        <f t="shared" si="46"/>
        <v>0</v>
      </c>
      <c r="AH204" s="100">
        <f t="shared" si="47"/>
        <v>0</v>
      </c>
      <c r="AI204" s="100">
        <f t="shared" si="48"/>
        <v>0</v>
      </c>
    </row>
    <row r="205" spans="1:35">
      <c r="A205" s="33"/>
      <c r="B205" s="55" t="str">
        <f>IF($A205="","",VLOOKUP($A205,Cierre!$A:$E,2,FALSE))</f>
        <v/>
      </c>
      <c r="C205" s="34"/>
      <c r="D205" s="34"/>
      <c r="E205" s="35"/>
      <c r="F205" s="35"/>
      <c r="G205" s="70"/>
      <c r="H205" s="36"/>
      <c r="I205" s="36"/>
      <c r="J205" s="68">
        <f t="shared" si="51"/>
        <v>0</v>
      </c>
      <c r="K205" s="68">
        <f t="shared" si="49"/>
        <v>0</v>
      </c>
      <c r="L205" s="37"/>
      <c r="M205" s="15">
        <f t="shared" si="52"/>
        <v>0</v>
      </c>
      <c r="N205" s="66" t="str">
        <f>IF(I205="","",ROUND(M205/VLOOKUP(YEAR(I205),SMMLV!$A$2:$B$42,2,FALSE),3))</f>
        <v/>
      </c>
      <c r="O205" s="95"/>
      <c r="P205" s="97">
        <f t="shared" si="50"/>
        <v>0</v>
      </c>
      <c r="Q205" s="16"/>
      <c r="R205" s="38"/>
      <c r="S205" s="38"/>
      <c r="T205" s="38"/>
      <c r="U205" s="38"/>
      <c r="V205" s="38"/>
      <c r="W205" s="39"/>
      <c r="X205" s="39"/>
      <c r="Y205" s="39"/>
      <c r="Z205" s="39"/>
      <c r="AA205" s="39"/>
      <c r="AB205" s="39"/>
      <c r="AC205" s="39"/>
      <c r="AD205" s="100">
        <f t="shared" si="43"/>
        <v>0</v>
      </c>
      <c r="AE205" s="100">
        <f t="shared" si="44"/>
        <v>0</v>
      </c>
      <c r="AF205" s="100">
        <f t="shared" si="45"/>
        <v>0</v>
      </c>
      <c r="AG205" s="100">
        <f t="shared" si="46"/>
        <v>0</v>
      </c>
      <c r="AH205" s="100">
        <f t="shared" si="47"/>
        <v>0</v>
      </c>
      <c r="AI205" s="100">
        <f t="shared" si="48"/>
        <v>0</v>
      </c>
    </row>
    <row r="206" spans="1:35">
      <c r="A206" s="33"/>
      <c r="B206" s="55" t="str">
        <f>IF($A206="","",VLOOKUP($A206,Cierre!$A:$E,2,FALSE))</f>
        <v/>
      </c>
      <c r="C206" s="34"/>
      <c r="D206" s="34"/>
      <c r="E206" s="35"/>
      <c r="F206" s="35"/>
      <c r="G206" s="70"/>
      <c r="H206" s="36"/>
      <c r="I206" s="36"/>
      <c r="J206" s="68">
        <f t="shared" si="51"/>
        <v>0</v>
      </c>
      <c r="K206" s="68">
        <f t="shared" si="49"/>
        <v>0</v>
      </c>
      <c r="L206" s="37"/>
      <c r="M206" s="15">
        <f t="shared" si="52"/>
        <v>0</v>
      </c>
      <c r="N206" s="66" t="str">
        <f>IF(I206="","",ROUND(M206/VLOOKUP(YEAR(I206),SMMLV!$A$2:$B$42,2,FALSE),3))</f>
        <v/>
      </c>
      <c r="O206" s="95"/>
      <c r="P206" s="97">
        <f t="shared" si="50"/>
        <v>0</v>
      </c>
      <c r="Q206" s="16"/>
      <c r="R206" s="38"/>
      <c r="S206" s="38"/>
      <c r="T206" s="38"/>
      <c r="U206" s="38"/>
      <c r="V206" s="38"/>
      <c r="W206" s="39"/>
      <c r="X206" s="39"/>
      <c r="Y206" s="39"/>
      <c r="Z206" s="39"/>
      <c r="AA206" s="39"/>
      <c r="AB206" s="39"/>
      <c r="AC206" s="39"/>
      <c r="AD206" s="100">
        <f t="shared" si="43"/>
        <v>0</v>
      </c>
      <c r="AE206" s="100">
        <f t="shared" si="44"/>
        <v>0</v>
      </c>
      <c r="AF206" s="100">
        <f t="shared" si="45"/>
        <v>0</v>
      </c>
      <c r="AG206" s="100">
        <f t="shared" si="46"/>
        <v>0</v>
      </c>
      <c r="AH206" s="100">
        <f t="shared" si="47"/>
        <v>0</v>
      </c>
      <c r="AI206" s="100">
        <f t="shared" si="48"/>
        <v>0</v>
      </c>
    </row>
    <row r="207" spans="1:35">
      <c r="A207" s="33"/>
      <c r="B207" s="55" t="str">
        <f>IF($A207="","",VLOOKUP($A207,Cierre!$A:$E,2,FALSE))</f>
        <v/>
      </c>
      <c r="C207" s="34"/>
      <c r="D207" s="34"/>
      <c r="E207" s="35"/>
      <c r="F207" s="35"/>
      <c r="G207" s="70"/>
      <c r="H207" s="36"/>
      <c r="I207" s="36"/>
      <c r="J207" s="68">
        <f t="shared" si="51"/>
        <v>0</v>
      </c>
      <c r="K207" s="68">
        <f t="shared" si="49"/>
        <v>0</v>
      </c>
      <c r="L207" s="37"/>
      <c r="M207" s="15">
        <f t="shared" si="52"/>
        <v>0</v>
      </c>
      <c r="N207" s="66" t="str">
        <f>IF(I207="","",ROUND(M207/VLOOKUP(YEAR(I207),SMMLV!$A$2:$B$42,2,FALSE),3))</f>
        <v/>
      </c>
      <c r="O207" s="95"/>
      <c r="P207" s="97">
        <f t="shared" si="50"/>
        <v>0</v>
      </c>
      <c r="Q207" s="16"/>
      <c r="R207" s="38"/>
      <c r="S207" s="38"/>
      <c r="T207" s="38"/>
      <c r="U207" s="38"/>
      <c r="V207" s="38"/>
      <c r="W207" s="39"/>
      <c r="X207" s="39"/>
      <c r="Y207" s="39"/>
      <c r="Z207" s="39"/>
      <c r="AA207" s="39"/>
      <c r="AB207" s="39"/>
      <c r="AC207" s="39"/>
      <c r="AD207" s="100">
        <f t="shared" si="43"/>
        <v>0</v>
      </c>
      <c r="AE207" s="100">
        <f t="shared" si="44"/>
        <v>0</v>
      </c>
      <c r="AF207" s="100">
        <f t="shared" si="45"/>
        <v>0</v>
      </c>
      <c r="AG207" s="100">
        <f t="shared" si="46"/>
        <v>0</v>
      </c>
      <c r="AH207" s="100">
        <f t="shared" si="47"/>
        <v>0</v>
      </c>
      <c r="AI207" s="100">
        <f t="shared" si="48"/>
        <v>0</v>
      </c>
    </row>
    <row r="208" spans="1:35">
      <c r="A208" s="33"/>
      <c r="B208" s="55" t="str">
        <f>IF($A208="","",VLOOKUP($A208,Cierre!$A:$E,2,FALSE))</f>
        <v/>
      </c>
      <c r="C208" s="34"/>
      <c r="D208" s="34"/>
      <c r="E208" s="35"/>
      <c r="F208" s="35"/>
      <c r="G208" s="70"/>
      <c r="H208" s="36"/>
      <c r="I208" s="36"/>
      <c r="J208" s="68">
        <f t="shared" si="51"/>
        <v>0</v>
      </c>
      <c r="K208" s="68">
        <f t="shared" si="49"/>
        <v>0</v>
      </c>
      <c r="L208" s="37"/>
      <c r="M208" s="15">
        <f t="shared" si="52"/>
        <v>0</v>
      </c>
      <c r="N208" s="66" t="str">
        <f>IF(I208="","",ROUND(M208/VLOOKUP(YEAR(I208),SMMLV!$A$2:$B$42,2,FALSE),3))</f>
        <v/>
      </c>
      <c r="O208" s="95"/>
      <c r="P208" s="97">
        <f t="shared" si="50"/>
        <v>0</v>
      </c>
      <c r="Q208" s="16"/>
      <c r="R208" s="38"/>
      <c r="S208" s="38"/>
      <c r="T208" s="38"/>
      <c r="U208" s="38"/>
      <c r="V208" s="38"/>
      <c r="W208" s="39"/>
      <c r="X208" s="39"/>
      <c r="Y208" s="39"/>
      <c r="Z208" s="39"/>
      <c r="AA208" s="39"/>
      <c r="AB208" s="39"/>
      <c r="AC208" s="39"/>
      <c r="AD208" s="100">
        <f t="shared" si="43"/>
        <v>0</v>
      </c>
      <c r="AE208" s="100">
        <f t="shared" si="44"/>
        <v>0</v>
      </c>
      <c r="AF208" s="100">
        <f t="shared" si="45"/>
        <v>0</v>
      </c>
      <c r="AG208" s="100">
        <f t="shared" si="46"/>
        <v>0</v>
      </c>
      <c r="AH208" s="100">
        <f t="shared" si="47"/>
        <v>0</v>
      </c>
      <c r="AI208" s="100">
        <f t="shared" si="48"/>
        <v>0</v>
      </c>
    </row>
    <row r="209" spans="1:35">
      <c r="A209" s="33"/>
      <c r="B209" s="55" t="str">
        <f>IF($A209="","",VLOOKUP($A209,Cierre!$A:$E,2,FALSE))</f>
        <v/>
      </c>
      <c r="C209" s="34"/>
      <c r="D209" s="34"/>
      <c r="E209" s="35"/>
      <c r="F209" s="35"/>
      <c r="G209" s="70"/>
      <c r="H209" s="36"/>
      <c r="I209" s="36"/>
      <c r="J209" s="68">
        <f t="shared" si="51"/>
        <v>0</v>
      </c>
      <c r="K209" s="68">
        <f t="shared" si="49"/>
        <v>0</v>
      </c>
      <c r="L209" s="37"/>
      <c r="M209" s="15">
        <f t="shared" si="52"/>
        <v>0</v>
      </c>
      <c r="N209" s="66" t="str">
        <f>IF(I209="","",ROUND(M209/VLOOKUP(YEAR(I209),SMMLV!$A$2:$B$42,2,FALSE),3))</f>
        <v/>
      </c>
      <c r="O209" s="95"/>
      <c r="P209" s="97">
        <f t="shared" si="50"/>
        <v>0</v>
      </c>
      <c r="Q209" s="16"/>
      <c r="R209" s="38"/>
      <c r="S209" s="38"/>
      <c r="T209" s="38"/>
      <c r="U209" s="38"/>
      <c r="V209" s="38"/>
      <c r="W209" s="39"/>
      <c r="X209" s="39"/>
      <c r="Y209" s="39"/>
      <c r="Z209" s="39"/>
      <c r="AA209" s="39"/>
      <c r="AB209" s="39"/>
      <c r="AC209" s="39"/>
      <c r="AD209" s="100">
        <f t="shared" si="43"/>
        <v>0</v>
      </c>
      <c r="AE209" s="100">
        <f t="shared" si="44"/>
        <v>0</v>
      </c>
      <c r="AF209" s="100">
        <f t="shared" si="45"/>
        <v>0</v>
      </c>
      <c r="AG209" s="100">
        <f t="shared" si="46"/>
        <v>0</v>
      </c>
      <c r="AH209" s="100">
        <f t="shared" si="47"/>
        <v>0</v>
      </c>
      <c r="AI209" s="100">
        <f t="shared" si="48"/>
        <v>0</v>
      </c>
    </row>
    <row r="210" spans="1:35">
      <c r="A210" s="33"/>
      <c r="B210" s="55" t="str">
        <f>IF($A210="","",VLOOKUP($A210,Cierre!$A:$E,2,FALSE))</f>
        <v/>
      </c>
      <c r="C210" s="34"/>
      <c r="D210" s="34"/>
      <c r="E210" s="35"/>
      <c r="F210" s="35"/>
      <c r="G210" s="70"/>
      <c r="H210" s="36"/>
      <c r="I210" s="36"/>
      <c r="J210" s="68">
        <f t="shared" si="51"/>
        <v>0</v>
      </c>
      <c r="K210" s="68">
        <f t="shared" si="49"/>
        <v>0</v>
      </c>
      <c r="L210" s="37"/>
      <c r="M210" s="15">
        <f t="shared" si="52"/>
        <v>0</v>
      </c>
      <c r="N210" s="66" t="str">
        <f>IF(I210="","",ROUND(M210/VLOOKUP(YEAR(I210),SMMLV!$A$2:$B$42,2,FALSE),3))</f>
        <v/>
      </c>
      <c r="O210" s="95"/>
      <c r="P210" s="97">
        <f t="shared" si="50"/>
        <v>0</v>
      </c>
      <c r="Q210" s="16"/>
      <c r="R210" s="38"/>
      <c r="S210" s="38"/>
      <c r="T210" s="38"/>
      <c r="U210" s="38"/>
      <c r="V210" s="38"/>
      <c r="W210" s="39"/>
      <c r="X210" s="39"/>
      <c r="Y210" s="39"/>
      <c r="Z210" s="39"/>
      <c r="AA210" s="39"/>
      <c r="AB210" s="39"/>
      <c r="AC210" s="39"/>
      <c r="AD210" s="100">
        <f t="shared" si="43"/>
        <v>0</v>
      </c>
      <c r="AE210" s="100">
        <f t="shared" si="44"/>
        <v>0</v>
      </c>
      <c r="AF210" s="100">
        <f t="shared" si="45"/>
        <v>0</v>
      </c>
      <c r="AG210" s="100">
        <f t="shared" si="46"/>
        <v>0</v>
      </c>
      <c r="AH210" s="100">
        <f t="shared" si="47"/>
        <v>0</v>
      </c>
      <c r="AI210" s="100">
        <f t="shared" si="48"/>
        <v>0</v>
      </c>
    </row>
    <row r="211" spans="1:35">
      <c r="A211" s="33"/>
      <c r="B211" s="55" t="str">
        <f>IF($A211="","",VLOOKUP($A211,Cierre!$A:$E,2,FALSE))</f>
        <v/>
      </c>
      <c r="C211" s="34"/>
      <c r="D211" s="34"/>
      <c r="E211" s="35"/>
      <c r="F211" s="35"/>
      <c r="G211" s="70"/>
      <c r="H211" s="36"/>
      <c r="I211" s="36"/>
      <c r="J211" s="68">
        <f t="shared" si="51"/>
        <v>0</v>
      </c>
      <c r="K211" s="68">
        <f t="shared" si="49"/>
        <v>0</v>
      </c>
      <c r="L211" s="37"/>
      <c r="M211" s="15">
        <f t="shared" si="52"/>
        <v>0</v>
      </c>
      <c r="N211" s="66" t="str">
        <f>IF(I211="","",ROUND(M211/VLOOKUP(YEAR(I211),SMMLV!$A$2:$B$42,2,FALSE),3))</f>
        <v/>
      </c>
      <c r="O211" s="95"/>
      <c r="P211" s="97">
        <f t="shared" si="50"/>
        <v>0</v>
      </c>
      <c r="Q211" s="16"/>
      <c r="R211" s="38"/>
      <c r="S211" s="38"/>
      <c r="T211" s="38"/>
      <c r="U211" s="38"/>
      <c r="V211" s="38"/>
      <c r="W211" s="39"/>
      <c r="X211" s="39"/>
      <c r="Y211" s="39"/>
      <c r="Z211" s="39"/>
      <c r="AA211" s="39"/>
      <c r="AB211" s="39"/>
      <c r="AC211" s="39"/>
      <c r="AD211" s="100">
        <f t="shared" si="43"/>
        <v>0</v>
      </c>
      <c r="AE211" s="100">
        <f t="shared" si="44"/>
        <v>0</v>
      </c>
      <c r="AF211" s="100">
        <f t="shared" si="45"/>
        <v>0</v>
      </c>
      <c r="AG211" s="100">
        <f t="shared" si="46"/>
        <v>0</v>
      </c>
      <c r="AH211" s="100">
        <f t="shared" si="47"/>
        <v>0</v>
      </c>
      <c r="AI211" s="100">
        <f t="shared" si="48"/>
        <v>0</v>
      </c>
    </row>
    <row r="212" spans="1:35">
      <c r="A212" s="33"/>
      <c r="B212" s="55" t="str">
        <f>IF($A212="","",VLOOKUP($A212,Cierre!$A:$E,2,FALSE))</f>
        <v/>
      </c>
      <c r="C212" s="34"/>
      <c r="D212" s="34"/>
      <c r="E212" s="35"/>
      <c r="F212" s="35"/>
      <c r="G212" s="70"/>
      <c r="H212" s="36"/>
      <c r="I212" s="36"/>
      <c r="J212" s="68">
        <f t="shared" si="51"/>
        <v>0</v>
      </c>
      <c r="K212" s="68">
        <f t="shared" si="49"/>
        <v>0</v>
      </c>
      <c r="L212" s="37"/>
      <c r="M212" s="15">
        <f t="shared" si="52"/>
        <v>0</v>
      </c>
      <c r="N212" s="66" t="str">
        <f>IF(I212="","",ROUND(M212/VLOOKUP(YEAR(I212),SMMLV!$A$2:$B$42,2,FALSE),3))</f>
        <v/>
      </c>
      <c r="O212" s="95"/>
      <c r="P212" s="97">
        <f t="shared" si="50"/>
        <v>0</v>
      </c>
      <c r="Q212" s="16"/>
      <c r="R212" s="38"/>
      <c r="S212" s="38"/>
      <c r="T212" s="38"/>
      <c r="U212" s="38"/>
      <c r="V212" s="38"/>
      <c r="W212" s="39"/>
      <c r="X212" s="39"/>
      <c r="Y212" s="39"/>
      <c r="Z212" s="39"/>
      <c r="AA212" s="39"/>
      <c r="AB212" s="39"/>
      <c r="AC212" s="39"/>
      <c r="AD212" s="100">
        <f t="shared" ref="AD212:AD275" si="53">IF(R212="",0,ROUND((((S212-R212)+1)/30),3))</f>
        <v>0</v>
      </c>
      <c r="AE212" s="100">
        <f t="shared" ref="AE212:AE275" si="54">IF(T212="",0,ROUND((((U212-T212)+1)/30),3))</f>
        <v>0</v>
      </c>
      <c r="AF212" s="100">
        <f t="shared" ref="AF212:AF275" si="55">IF(V212="",0,ROUND((((W212-V212)+1)/30),3))</f>
        <v>0</v>
      </c>
      <c r="AG212" s="100">
        <f t="shared" ref="AG212:AG275" si="56">IF(X212="",0,ROUND((((Y212-X212)+1)/30),3))</f>
        <v>0</v>
      </c>
      <c r="AH212" s="100">
        <f t="shared" ref="AH212:AH275" si="57">IF(Z212="",0,ROUND((((AA212-Z212)+1)/30),3))</f>
        <v>0</v>
      </c>
      <c r="AI212" s="100">
        <f t="shared" ref="AI212:AI275" si="58">IF(AB212="",0,ROUND((((AC212-AB212)+1)/30),3))</f>
        <v>0</v>
      </c>
    </row>
    <row r="213" spans="1:35">
      <c r="A213" s="33"/>
      <c r="B213" s="55" t="str">
        <f>IF($A213="","",VLOOKUP($A213,Cierre!$A:$E,2,FALSE))</f>
        <v/>
      </c>
      <c r="C213" s="34"/>
      <c r="D213" s="34"/>
      <c r="E213" s="35"/>
      <c r="F213" s="35"/>
      <c r="G213" s="70"/>
      <c r="H213" s="36"/>
      <c r="I213" s="36"/>
      <c r="J213" s="68">
        <f t="shared" si="51"/>
        <v>0</v>
      </c>
      <c r="K213" s="68">
        <f t="shared" si="49"/>
        <v>0</v>
      </c>
      <c r="L213" s="37"/>
      <c r="M213" s="15">
        <f t="shared" si="52"/>
        <v>0</v>
      </c>
      <c r="N213" s="66" t="str">
        <f>IF(I213="","",ROUND(M213/VLOOKUP(YEAR(I213),SMMLV!$A$2:$B$42,2,FALSE),3))</f>
        <v/>
      </c>
      <c r="O213" s="95"/>
      <c r="P213" s="97">
        <f t="shared" si="50"/>
        <v>0</v>
      </c>
      <c r="Q213" s="16"/>
      <c r="R213" s="38"/>
      <c r="S213" s="38"/>
      <c r="T213" s="38"/>
      <c r="U213" s="38"/>
      <c r="V213" s="38"/>
      <c r="W213" s="39"/>
      <c r="X213" s="39"/>
      <c r="Y213" s="39"/>
      <c r="Z213" s="39"/>
      <c r="AA213" s="39"/>
      <c r="AB213" s="39"/>
      <c r="AC213" s="39"/>
      <c r="AD213" s="100">
        <f t="shared" si="53"/>
        <v>0</v>
      </c>
      <c r="AE213" s="100">
        <f t="shared" si="54"/>
        <v>0</v>
      </c>
      <c r="AF213" s="100">
        <f t="shared" si="55"/>
        <v>0</v>
      </c>
      <c r="AG213" s="100">
        <f t="shared" si="56"/>
        <v>0</v>
      </c>
      <c r="AH213" s="100">
        <f t="shared" si="57"/>
        <v>0</v>
      </c>
      <c r="AI213" s="100">
        <f t="shared" si="58"/>
        <v>0</v>
      </c>
    </row>
    <row r="214" spans="1:35">
      <c r="A214" s="33"/>
      <c r="B214" s="55" t="str">
        <f>IF($A214="","",VLOOKUP($A214,Cierre!$A:$E,2,FALSE))</f>
        <v/>
      </c>
      <c r="C214" s="34"/>
      <c r="D214" s="34"/>
      <c r="E214" s="35"/>
      <c r="F214" s="35"/>
      <c r="G214" s="70"/>
      <c r="H214" s="36"/>
      <c r="I214" s="36"/>
      <c r="J214" s="68">
        <f t="shared" si="51"/>
        <v>0</v>
      </c>
      <c r="K214" s="68">
        <f t="shared" si="49"/>
        <v>0</v>
      </c>
      <c r="L214" s="37"/>
      <c r="M214" s="15">
        <f t="shared" si="52"/>
        <v>0</v>
      </c>
      <c r="N214" s="66" t="str">
        <f>IF(I214="","",ROUND(M214/VLOOKUP(YEAR(I214),SMMLV!$A$2:$B$42,2,FALSE),3))</f>
        <v/>
      </c>
      <c r="O214" s="95"/>
      <c r="P214" s="97">
        <f t="shared" si="50"/>
        <v>0</v>
      </c>
      <c r="Q214" s="16"/>
      <c r="R214" s="38"/>
      <c r="S214" s="38"/>
      <c r="T214" s="38"/>
      <c r="U214" s="38"/>
      <c r="V214" s="38"/>
      <c r="W214" s="39"/>
      <c r="X214" s="39"/>
      <c r="Y214" s="39"/>
      <c r="Z214" s="39"/>
      <c r="AA214" s="39"/>
      <c r="AB214" s="39"/>
      <c r="AC214" s="39"/>
      <c r="AD214" s="100">
        <f t="shared" si="53"/>
        <v>0</v>
      </c>
      <c r="AE214" s="100">
        <f t="shared" si="54"/>
        <v>0</v>
      </c>
      <c r="AF214" s="100">
        <f t="shared" si="55"/>
        <v>0</v>
      </c>
      <c r="AG214" s="100">
        <f t="shared" si="56"/>
        <v>0</v>
      </c>
      <c r="AH214" s="100">
        <f t="shared" si="57"/>
        <v>0</v>
      </c>
      <c r="AI214" s="100">
        <f t="shared" si="58"/>
        <v>0</v>
      </c>
    </row>
    <row r="215" spans="1:35">
      <c r="A215" s="33"/>
      <c r="B215" s="55" t="str">
        <f>IF($A215="","",VLOOKUP($A215,Cierre!$A:$E,2,FALSE))</f>
        <v/>
      </c>
      <c r="C215" s="34"/>
      <c r="D215" s="34"/>
      <c r="E215" s="35"/>
      <c r="F215" s="35"/>
      <c r="G215" s="70"/>
      <c r="H215" s="36"/>
      <c r="I215" s="36"/>
      <c r="J215" s="68">
        <f t="shared" si="51"/>
        <v>0</v>
      </c>
      <c r="K215" s="68">
        <f t="shared" si="49"/>
        <v>0</v>
      </c>
      <c r="L215" s="37"/>
      <c r="M215" s="15">
        <f t="shared" si="52"/>
        <v>0</v>
      </c>
      <c r="N215" s="66" t="str">
        <f>IF(I215="","",ROUND(M215/VLOOKUP(YEAR(I215),SMMLV!$A$2:$B$42,2,FALSE),3))</f>
        <v/>
      </c>
      <c r="O215" s="95"/>
      <c r="P215" s="97">
        <f t="shared" si="50"/>
        <v>0</v>
      </c>
      <c r="Q215" s="16"/>
      <c r="R215" s="38"/>
      <c r="S215" s="38"/>
      <c r="T215" s="38"/>
      <c r="U215" s="38"/>
      <c r="V215" s="38"/>
      <c r="W215" s="39"/>
      <c r="X215" s="39"/>
      <c r="Y215" s="39"/>
      <c r="Z215" s="39"/>
      <c r="AA215" s="39"/>
      <c r="AB215" s="39"/>
      <c r="AC215" s="39"/>
      <c r="AD215" s="100">
        <f t="shared" si="53"/>
        <v>0</v>
      </c>
      <c r="AE215" s="100">
        <f t="shared" si="54"/>
        <v>0</v>
      </c>
      <c r="AF215" s="100">
        <f t="shared" si="55"/>
        <v>0</v>
      </c>
      <c r="AG215" s="100">
        <f t="shared" si="56"/>
        <v>0</v>
      </c>
      <c r="AH215" s="100">
        <f t="shared" si="57"/>
        <v>0</v>
      </c>
      <c r="AI215" s="100">
        <f t="shared" si="58"/>
        <v>0</v>
      </c>
    </row>
    <row r="216" spans="1:35">
      <c r="A216" s="33"/>
      <c r="B216" s="55" t="str">
        <f>IF($A216="","",VLOOKUP($A216,Cierre!$A:$E,2,FALSE))</f>
        <v/>
      </c>
      <c r="C216" s="34"/>
      <c r="D216" s="34"/>
      <c r="E216" s="35"/>
      <c r="F216" s="35"/>
      <c r="G216" s="70"/>
      <c r="H216" s="36"/>
      <c r="I216" s="36"/>
      <c r="J216" s="68">
        <f t="shared" si="51"/>
        <v>0</v>
      </c>
      <c r="K216" s="68">
        <f t="shared" si="49"/>
        <v>0</v>
      </c>
      <c r="L216" s="37"/>
      <c r="M216" s="15">
        <f t="shared" si="52"/>
        <v>0</v>
      </c>
      <c r="N216" s="66" t="str">
        <f>IF(I216="","",ROUND(M216/VLOOKUP(YEAR(I216),SMMLV!$A$2:$B$42,2,FALSE),3))</f>
        <v/>
      </c>
      <c r="O216" s="95"/>
      <c r="P216" s="97">
        <f t="shared" si="50"/>
        <v>0</v>
      </c>
      <c r="Q216" s="16"/>
      <c r="R216" s="38"/>
      <c r="S216" s="38"/>
      <c r="T216" s="38"/>
      <c r="U216" s="38"/>
      <c r="V216" s="38"/>
      <c r="W216" s="39"/>
      <c r="X216" s="39"/>
      <c r="Y216" s="39"/>
      <c r="Z216" s="39"/>
      <c r="AA216" s="39"/>
      <c r="AB216" s="39"/>
      <c r="AC216" s="39"/>
      <c r="AD216" s="100">
        <f t="shared" si="53"/>
        <v>0</v>
      </c>
      <c r="AE216" s="100">
        <f t="shared" si="54"/>
        <v>0</v>
      </c>
      <c r="AF216" s="100">
        <f t="shared" si="55"/>
        <v>0</v>
      </c>
      <c r="AG216" s="100">
        <f t="shared" si="56"/>
        <v>0</v>
      </c>
      <c r="AH216" s="100">
        <f t="shared" si="57"/>
        <v>0</v>
      </c>
      <c r="AI216" s="100">
        <f t="shared" si="58"/>
        <v>0</v>
      </c>
    </row>
    <row r="217" spans="1:35">
      <c r="A217" s="33"/>
      <c r="B217" s="55" t="str">
        <f>IF($A217="","",VLOOKUP($A217,Cierre!$A:$E,2,FALSE))</f>
        <v/>
      </c>
      <c r="C217" s="34"/>
      <c r="D217" s="34"/>
      <c r="E217" s="35"/>
      <c r="F217" s="35"/>
      <c r="G217" s="70"/>
      <c r="H217" s="36"/>
      <c r="I217" s="36"/>
      <c r="J217" s="68">
        <f t="shared" si="51"/>
        <v>0</v>
      </c>
      <c r="K217" s="68">
        <f t="shared" si="49"/>
        <v>0</v>
      </c>
      <c r="L217" s="37"/>
      <c r="M217" s="15">
        <f t="shared" si="52"/>
        <v>0</v>
      </c>
      <c r="N217" s="66" t="str">
        <f>IF(I217="","",ROUND(M217/VLOOKUP(YEAR(I217),SMMLV!$A$2:$B$42,2,FALSE),3))</f>
        <v/>
      </c>
      <c r="O217" s="95"/>
      <c r="P217" s="97">
        <f t="shared" si="50"/>
        <v>0</v>
      </c>
      <c r="Q217" s="16"/>
      <c r="R217" s="38"/>
      <c r="S217" s="38"/>
      <c r="T217" s="38"/>
      <c r="U217" s="38"/>
      <c r="V217" s="38"/>
      <c r="W217" s="39"/>
      <c r="X217" s="39"/>
      <c r="Y217" s="39"/>
      <c r="Z217" s="39"/>
      <c r="AA217" s="39"/>
      <c r="AB217" s="39"/>
      <c r="AC217" s="39"/>
      <c r="AD217" s="100">
        <f t="shared" si="53"/>
        <v>0</v>
      </c>
      <c r="AE217" s="100">
        <f t="shared" si="54"/>
        <v>0</v>
      </c>
      <c r="AF217" s="100">
        <f t="shared" si="55"/>
        <v>0</v>
      </c>
      <c r="AG217" s="100">
        <f t="shared" si="56"/>
        <v>0</v>
      </c>
      <c r="AH217" s="100">
        <f t="shared" si="57"/>
        <v>0</v>
      </c>
      <c r="AI217" s="100">
        <f t="shared" si="58"/>
        <v>0</v>
      </c>
    </row>
    <row r="218" spans="1:35">
      <c r="A218" s="33"/>
      <c r="B218" s="55" t="str">
        <f>IF($A218="","",VLOOKUP($A218,Cierre!$A:$E,2,FALSE))</f>
        <v/>
      </c>
      <c r="C218" s="34"/>
      <c r="D218" s="34"/>
      <c r="E218" s="35"/>
      <c r="F218" s="35"/>
      <c r="G218" s="70"/>
      <c r="H218" s="36"/>
      <c r="I218" s="36"/>
      <c r="J218" s="68">
        <f t="shared" si="51"/>
        <v>0</v>
      </c>
      <c r="K218" s="68">
        <f t="shared" si="49"/>
        <v>0</v>
      </c>
      <c r="L218" s="37"/>
      <c r="M218" s="15">
        <f t="shared" si="52"/>
        <v>0</v>
      </c>
      <c r="N218" s="66" t="str">
        <f>IF(I218="","",ROUND(M218/VLOOKUP(YEAR(I218),SMMLV!$A$2:$B$42,2,FALSE),3))</f>
        <v/>
      </c>
      <c r="O218" s="95"/>
      <c r="P218" s="97">
        <f t="shared" si="50"/>
        <v>0</v>
      </c>
      <c r="Q218" s="16"/>
      <c r="R218" s="38"/>
      <c r="S218" s="38"/>
      <c r="T218" s="38"/>
      <c r="U218" s="38"/>
      <c r="V218" s="38"/>
      <c r="W218" s="39"/>
      <c r="X218" s="39"/>
      <c r="Y218" s="39"/>
      <c r="Z218" s="39"/>
      <c r="AA218" s="39"/>
      <c r="AB218" s="39"/>
      <c r="AC218" s="39"/>
      <c r="AD218" s="100">
        <f t="shared" si="53"/>
        <v>0</v>
      </c>
      <c r="AE218" s="100">
        <f t="shared" si="54"/>
        <v>0</v>
      </c>
      <c r="AF218" s="100">
        <f t="shared" si="55"/>
        <v>0</v>
      </c>
      <c r="AG218" s="100">
        <f t="shared" si="56"/>
        <v>0</v>
      </c>
      <c r="AH218" s="100">
        <f t="shared" si="57"/>
        <v>0</v>
      </c>
      <c r="AI218" s="100">
        <f t="shared" si="58"/>
        <v>0</v>
      </c>
    </row>
    <row r="219" spans="1:35">
      <c r="A219" s="33"/>
      <c r="B219" s="55" t="str">
        <f>IF($A219="","",VLOOKUP($A219,Cierre!$A:$E,2,FALSE))</f>
        <v/>
      </c>
      <c r="C219" s="34"/>
      <c r="D219" s="34"/>
      <c r="E219" s="35"/>
      <c r="F219" s="35"/>
      <c r="G219" s="70"/>
      <c r="H219" s="36"/>
      <c r="I219" s="36"/>
      <c r="J219" s="68">
        <f t="shared" si="51"/>
        <v>0</v>
      </c>
      <c r="K219" s="68">
        <f t="shared" si="49"/>
        <v>0</v>
      </c>
      <c r="L219" s="37"/>
      <c r="M219" s="15">
        <f t="shared" si="52"/>
        <v>0</v>
      </c>
      <c r="N219" s="66" t="str">
        <f>IF(I219="","",ROUND(M219/VLOOKUP(YEAR(I219),SMMLV!$A$2:$B$42,2,FALSE),3))</f>
        <v/>
      </c>
      <c r="O219" s="95"/>
      <c r="P219" s="97">
        <f t="shared" si="50"/>
        <v>0</v>
      </c>
      <c r="Q219" s="16"/>
      <c r="R219" s="38"/>
      <c r="S219" s="38"/>
      <c r="T219" s="38"/>
      <c r="U219" s="38"/>
      <c r="V219" s="38"/>
      <c r="W219" s="39"/>
      <c r="X219" s="39"/>
      <c r="Y219" s="39"/>
      <c r="Z219" s="39"/>
      <c r="AA219" s="39"/>
      <c r="AB219" s="39"/>
      <c r="AC219" s="39"/>
      <c r="AD219" s="100">
        <f t="shared" si="53"/>
        <v>0</v>
      </c>
      <c r="AE219" s="100">
        <f t="shared" si="54"/>
        <v>0</v>
      </c>
      <c r="AF219" s="100">
        <f t="shared" si="55"/>
        <v>0</v>
      </c>
      <c r="AG219" s="100">
        <f t="shared" si="56"/>
        <v>0</v>
      </c>
      <c r="AH219" s="100">
        <f t="shared" si="57"/>
        <v>0</v>
      </c>
      <c r="AI219" s="100">
        <f t="shared" si="58"/>
        <v>0</v>
      </c>
    </row>
    <row r="220" spans="1:35">
      <c r="A220" s="33"/>
      <c r="B220" s="55" t="str">
        <f>IF($A220="","",VLOOKUP($A220,Cierre!$A:$E,2,FALSE))</f>
        <v/>
      </c>
      <c r="C220" s="34"/>
      <c r="D220" s="34"/>
      <c r="E220" s="35"/>
      <c r="F220" s="35"/>
      <c r="G220" s="70"/>
      <c r="H220" s="36"/>
      <c r="I220" s="36"/>
      <c r="J220" s="68">
        <f t="shared" si="51"/>
        <v>0</v>
      </c>
      <c r="K220" s="68">
        <f t="shared" si="49"/>
        <v>0</v>
      </c>
      <c r="L220" s="37"/>
      <c r="M220" s="15">
        <f t="shared" si="52"/>
        <v>0</v>
      </c>
      <c r="N220" s="66" t="str">
        <f>IF(I220="","",ROUND(M220/VLOOKUP(YEAR(I220),SMMLV!$A$2:$B$42,2,FALSE),3))</f>
        <v/>
      </c>
      <c r="O220" s="95"/>
      <c r="P220" s="97">
        <f t="shared" si="50"/>
        <v>0</v>
      </c>
      <c r="Q220" s="16"/>
      <c r="R220" s="38"/>
      <c r="S220" s="38"/>
      <c r="T220" s="38"/>
      <c r="U220" s="38"/>
      <c r="V220" s="38"/>
      <c r="W220" s="39"/>
      <c r="X220" s="39"/>
      <c r="Y220" s="39"/>
      <c r="Z220" s="39"/>
      <c r="AA220" s="39"/>
      <c r="AB220" s="39"/>
      <c r="AC220" s="39"/>
      <c r="AD220" s="100">
        <f t="shared" si="53"/>
        <v>0</v>
      </c>
      <c r="AE220" s="100">
        <f t="shared" si="54"/>
        <v>0</v>
      </c>
      <c r="AF220" s="100">
        <f t="shared" si="55"/>
        <v>0</v>
      </c>
      <c r="AG220" s="100">
        <f t="shared" si="56"/>
        <v>0</v>
      </c>
      <c r="AH220" s="100">
        <f t="shared" si="57"/>
        <v>0</v>
      </c>
      <c r="AI220" s="100">
        <f t="shared" si="58"/>
        <v>0</v>
      </c>
    </row>
    <row r="221" spans="1:35">
      <c r="A221" s="33"/>
      <c r="B221" s="55" t="str">
        <f>IF($A221="","",VLOOKUP($A221,Cierre!$A:$E,2,FALSE))</f>
        <v/>
      </c>
      <c r="C221" s="34"/>
      <c r="D221" s="34"/>
      <c r="E221" s="35"/>
      <c r="F221" s="35"/>
      <c r="G221" s="70"/>
      <c r="H221" s="36"/>
      <c r="I221" s="36"/>
      <c r="J221" s="68">
        <f t="shared" si="51"/>
        <v>0</v>
      </c>
      <c r="K221" s="68">
        <f t="shared" si="49"/>
        <v>0</v>
      </c>
      <c r="L221" s="37"/>
      <c r="M221" s="15">
        <f t="shared" si="52"/>
        <v>0</v>
      </c>
      <c r="N221" s="66" t="str">
        <f>IF(I221="","",ROUND(M221/VLOOKUP(YEAR(I221),SMMLV!$A$2:$B$42,2,FALSE),3))</f>
        <v/>
      </c>
      <c r="O221" s="95"/>
      <c r="P221" s="97">
        <f t="shared" si="50"/>
        <v>0</v>
      </c>
      <c r="Q221" s="16"/>
      <c r="R221" s="38"/>
      <c r="S221" s="38"/>
      <c r="T221" s="38"/>
      <c r="U221" s="38"/>
      <c r="V221" s="38"/>
      <c r="W221" s="39"/>
      <c r="X221" s="39"/>
      <c r="Y221" s="39"/>
      <c r="Z221" s="39"/>
      <c r="AA221" s="39"/>
      <c r="AB221" s="39"/>
      <c r="AC221" s="39"/>
      <c r="AD221" s="100">
        <f t="shared" si="53"/>
        <v>0</v>
      </c>
      <c r="AE221" s="100">
        <f t="shared" si="54"/>
        <v>0</v>
      </c>
      <c r="AF221" s="100">
        <f t="shared" si="55"/>
        <v>0</v>
      </c>
      <c r="AG221" s="100">
        <f t="shared" si="56"/>
        <v>0</v>
      </c>
      <c r="AH221" s="100">
        <f t="shared" si="57"/>
        <v>0</v>
      </c>
      <c r="AI221" s="100">
        <f t="shared" si="58"/>
        <v>0</v>
      </c>
    </row>
    <row r="222" spans="1:35">
      <c r="A222" s="33"/>
      <c r="B222" s="55" t="str">
        <f>IF($A222="","",VLOOKUP($A222,Cierre!$A:$E,2,FALSE))</f>
        <v/>
      </c>
      <c r="C222" s="34"/>
      <c r="D222" s="34"/>
      <c r="E222" s="35"/>
      <c r="F222" s="35"/>
      <c r="G222" s="70"/>
      <c r="H222" s="36"/>
      <c r="I222" s="36"/>
      <c r="J222" s="68">
        <f t="shared" si="51"/>
        <v>0</v>
      </c>
      <c r="K222" s="68">
        <f t="shared" si="49"/>
        <v>0</v>
      </c>
      <c r="L222" s="37"/>
      <c r="M222" s="15">
        <f t="shared" si="52"/>
        <v>0</v>
      </c>
      <c r="N222" s="66" t="str">
        <f>IF(I222="","",ROUND(M222/VLOOKUP(YEAR(I222),SMMLV!$A$2:$B$42,2,FALSE),3))</f>
        <v/>
      </c>
      <c r="O222" s="95"/>
      <c r="P222" s="97">
        <f t="shared" si="50"/>
        <v>0</v>
      </c>
      <c r="Q222" s="16"/>
      <c r="R222" s="38"/>
      <c r="S222" s="38"/>
      <c r="T222" s="38"/>
      <c r="U222" s="38"/>
      <c r="V222" s="38"/>
      <c r="W222" s="39"/>
      <c r="X222" s="39"/>
      <c r="Y222" s="39"/>
      <c r="Z222" s="39"/>
      <c r="AA222" s="39"/>
      <c r="AB222" s="39"/>
      <c r="AC222" s="39"/>
      <c r="AD222" s="100">
        <f t="shared" si="53"/>
        <v>0</v>
      </c>
      <c r="AE222" s="100">
        <f t="shared" si="54"/>
        <v>0</v>
      </c>
      <c r="AF222" s="100">
        <f t="shared" si="55"/>
        <v>0</v>
      </c>
      <c r="AG222" s="100">
        <f t="shared" si="56"/>
        <v>0</v>
      </c>
      <c r="AH222" s="100">
        <f t="shared" si="57"/>
        <v>0</v>
      </c>
      <c r="AI222" s="100">
        <f t="shared" si="58"/>
        <v>0</v>
      </c>
    </row>
    <row r="223" spans="1:35">
      <c r="A223" s="33"/>
      <c r="B223" s="55" t="str">
        <f>IF($A223="","",VLOOKUP($A223,Cierre!$A:$E,2,FALSE))</f>
        <v/>
      </c>
      <c r="C223" s="34"/>
      <c r="D223" s="34"/>
      <c r="E223" s="35"/>
      <c r="F223" s="35"/>
      <c r="G223" s="70"/>
      <c r="H223" s="36"/>
      <c r="I223" s="36"/>
      <c r="J223" s="68">
        <f t="shared" si="51"/>
        <v>0</v>
      </c>
      <c r="K223" s="68">
        <f t="shared" si="49"/>
        <v>0</v>
      </c>
      <c r="L223" s="37"/>
      <c r="M223" s="15">
        <f t="shared" si="52"/>
        <v>0</v>
      </c>
      <c r="N223" s="66" t="str">
        <f>IF(I223="","",ROUND(M223/VLOOKUP(YEAR(I223),SMMLV!$A$2:$B$42,2,FALSE),3))</f>
        <v/>
      </c>
      <c r="O223" s="95"/>
      <c r="P223" s="97">
        <f t="shared" si="50"/>
        <v>0</v>
      </c>
      <c r="Q223" s="16"/>
      <c r="R223" s="38"/>
      <c r="S223" s="38"/>
      <c r="T223" s="38"/>
      <c r="U223" s="38"/>
      <c r="V223" s="38"/>
      <c r="W223" s="39"/>
      <c r="X223" s="39"/>
      <c r="Y223" s="39"/>
      <c r="Z223" s="39"/>
      <c r="AA223" s="39"/>
      <c r="AB223" s="39"/>
      <c r="AC223" s="39"/>
      <c r="AD223" s="100">
        <f t="shared" si="53"/>
        <v>0</v>
      </c>
      <c r="AE223" s="100">
        <f t="shared" si="54"/>
        <v>0</v>
      </c>
      <c r="AF223" s="100">
        <f t="shared" si="55"/>
        <v>0</v>
      </c>
      <c r="AG223" s="100">
        <f t="shared" si="56"/>
        <v>0</v>
      </c>
      <c r="AH223" s="100">
        <f t="shared" si="57"/>
        <v>0</v>
      </c>
      <c r="AI223" s="100">
        <f t="shared" si="58"/>
        <v>0</v>
      </c>
    </row>
    <row r="224" spans="1:35">
      <c r="A224" s="33"/>
      <c r="B224" s="55" t="str">
        <f>IF($A224="","",VLOOKUP($A224,Cierre!$A:$E,2,FALSE))</f>
        <v/>
      </c>
      <c r="C224" s="34"/>
      <c r="D224" s="34"/>
      <c r="E224" s="35"/>
      <c r="F224" s="35"/>
      <c r="G224" s="70"/>
      <c r="H224" s="36"/>
      <c r="I224" s="36"/>
      <c r="J224" s="68">
        <f t="shared" si="51"/>
        <v>0</v>
      </c>
      <c r="K224" s="68">
        <f t="shared" si="49"/>
        <v>0</v>
      </c>
      <c r="L224" s="37"/>
      <c r="M224" s="15">
        <f t="shared" si="52"/>
        <v>0</v>
      </c>
      <c r="N224" s="66" t="str">
        <f>IF(I224="","",ROUND(M224/VLOOKUP(YEAR(I224),SMMLV!$A$2:$B$42,2,FALSE),3))</f>
        <v/>
      </c>
      <c r="O224" s="95"/>
      <c r="P224" s="97">
        <f t="shared" si="50"/>
        <v>0</v>
      </c>
      <c r="Q224" s="16"/>
      <c r="R224" s="38"/>
      <c r="S224" s="38"/>
      <c r="T224" s="38"/>
      <c r="U224" s="38"/>
      <c r="V224" s="38"/>
      <c r="W224" s="39"/>
      <c r="X224" s="39"/>
      <c r="Y224" s="39"/>
      <c r="Z224" s="39"/>
      <c r="AA224" s="39"/>
      <c r="AB224" s="39"/>
      <c r="AC224" s="39"/>
      <c r="AD224" s="100">
        <f t="shared" si="53"/>
        <v>0</v>
      </c>
      <c r="AE224" s="100">
        <f t="shared" si="54"/>
        <v>0</v>
      </c>
      <c r="AF224" s="100">
        <f t="shared" si="55"/>
        <v>0</v>
      </c>
      <c r="AG224" s="100">
        <f t="shared" si="56"/>
        <v>0</v>
      </c>
      <c r="AH224" s="100">
        <f t="shared" si="57"/>
        <v>0</v>
      </c>
      <c r="AI224" s="100">
        <f t="shared" si="58"/>
        <v>0</v>
      </c>
    </row>
    <row r="225" spans="1:35">
      <c r="A225" s="33"/>
      <c r="B225" s="55" t="str">
        <f>IF($A225="","",VLOOKUP($A225,Cierre!$A:$E,2,FALSE))</f>
        <v/>
      </c>
      <c r="C225" s="34"/>
      <c r="D225" s="34"/>
      <c r="E225" s="35"/>
      <c r="F225" s="35"/>
      <c r="G225" s="70"/>
      <c r="H225" s="36"/>
      <c r="I225" s="36"/>
      <c r="J225" s="68">
        <f t="shared" si="51"/>
        <v>0</v>
      </c>
      <c r="K225" s="68">
        <f t="shared" si="49"/>
        <v>0</v>
      </c>
      <c r="L225" s="37"/>
      <c r="M225" s="15">
        <f t="shared" si="52"/>
        <v>0</v>
      </c>
      <c r="N225" s="66" t="str">
        <f>IF(I225="","",ROUND(M225/VLOOKUP(YEAR(I225),SMMLV!$A$2:$B$42,2,FALSE),3))</f>
        <v/>
      </c>
      <c r="O225" s="95"/>
      <c r="P225" s="97">
        <f t="shared" si="50"/>
        <v>0</v>
      </c>
      <c r="Q225" s="16"/>
      <c r="R225" s="38"/>
      <c r="S225" s="38"/>
      <c r="T225" s="38"/>
      <c r="U225" s="38"/>
      <c r="V225" s="38"/>
      <c r="W225" s="39"/>
      <c r="X225" s="39"/>
      <c r="Y225" s="39"/>
      <c r="Z225" s="39"/>
      <c r="AA225" s="39"/>
      <c r="AB225" s="39"/>
      <c r="AC225" s="39"/>
      <c r="AD225" s="100">
        <f t="shared" si="53"/>
        <v>0</v>
      </c>
      <c r="AE225" s="100">
        <f t="shared" si="54"/>
        <v>0</v>
      </c>
      <c r="AF225" s="100">
        <f t="shared" si="55"/>
        <v>0</v>
      </c>
      <c r="AG225" s="100">
        <f t="shared" si="56"/>
        <v>0</v>
      </c>
      <c r="AH225" s="100">
        <f t="shared" si="57"/>
        <v>0</v>
      </c>
      <c r="AI225" s="100">
        <f t="shared" si="58"/>
        <v>0</v>
      </c>
    </row>
    <row r="226" spans="1:35">
      <c r="A226" s="33"/>
      <c r="B226" s="55" t="str">
        <f>IF($A226="","",VLOOKUP($A226,Cierre!$A:$E,2,FALSE))</f>
        <v/>
      </c>
      <c r="C226" s="34"/>
      <c r="D226" s="34"/>
      <c r="E226" s="35"/>
      <c r="F226" s="35"/>
      <c r="G226" s="70"/>
      <c r="H226" s="36"/>
      <c r="I226" s="36"/>
      <c r="J226" s="68">
        <f t="shared" si="51"/>
        <v>0</v>
      </c>
      <c r="K226" s="68">
        <f t="shared" si="49"/>
        <v>0</v>
      </c>
      <c r="L226" s="37"/>
      <c r="M226" s="15">
        <f t="shared" si="52"/>
        <v>0</v>
      </c>
      <c r="N226" s="66" t="str">
        <f>IF(I226="","",ROUND(M226/VLOOKUP(YEAR(I226),SMMLV!$A$2:$B$42,2,FALSE),3))</f>
        <v/>
      </c>
      <c r="O226" s="95"/>
      <c r="P226" s="97">
        <f t="shared" si="50"/>
        <v>0</v>
      </c>
      <c r="Q226" s="16"/>
      <c r="R226" s="38"/>
      <c r="S226" s="38"/>
      <c r="T226" s="38"/>
      <c r="U226" s="38"/>
      <c r="V226" s="38"/>
      <c r="W226" s="39"/>
      <c r="X226" s="39"/>
      <c r="Y226" s="39"/>
      <c r="Z226" s="39"/>
      <c r="AA226" s="39"/>
      <c r="AB226" s="39"/>
      <c r="AC226" s="39"/>
      <c r="AD226" s="100">
        <f t="shared" si="53"/>
        <v>0</v>
      </c>
      <c r="AE226" s="100">
        <f t="shared" si="54"/>
        <v>0</v>
      </c>
      <c r="AF226" s="100">
        <f t="shared" si="55"/>
        <v>0</v>
      </c>
      <c r="AG226" s="100">
        <f t="shared" si="56"/>
        <v>0</v>
      </c>
      <c r="AH226" s="100">
        <f t="shared" si="57"/>
        <v>0</v>
      </c>
      <c r="AI226" s="100">
        <f t="shared" si="58"/>
        <v>0</v>
      </c>
    </row>
    <row r="227" spans="1:35">
      <c r="A227" s="33"/>
      <c r="B227" s="55" t="str">
        <f>IF($A227="","",VLOOKUP($A227,Cierre!$A:$E,2,FALSE))</f>
        <v/>
      </c>
      <c r="C227" s="34"/>
      <c r="D227" s="34"/>
      <c r="E227" s="35"/>
      <c r="F227" s="35"/>
      <c r="G227" s="70"/>
      <c r="H227" s="36"/>
      <c r="I227" s="36"/>
      <c r="J227" s="68">
        <f t="shared" si="51"/>
        <v>0</v>
      </c>
      <c r="K227" s="68">
        <f t="shared" si="49"/>
        <v>0</v>
      </c>
      <c r="L227" s="37"/>
      <c r="M227" s="15">
        <f t="shared" si="52"/>
        <v>0</v>
      </c>
      <c r="N227" s="66" t="str">
        <f>IF(I227="","",ROUND(M227/VLOOKUP(YEAR(I227),SMMLV!$A$2:$B$42,2,FALSE),3))</f>
        <v/>
      </c>
      <c r="O227" s="95"/>
      <c r="P227" s="97">
        <f t="shared" si="50"/>
        <v>0</v>
      </c>
      <c r="Q227" s="16"/>
      <c r="R227" s="38"/>
      <c r="S227" s="38"/>
      <c r="T227" s="38"/>
      <c r="U227" s="38"/>
      <c r="V227" s="38"/>
      <c r="W227" s="39"/>
      <c r="X227" s="39"/>
      <c r="Y227" s="39"/>
      <c r="Z227" s="39"/>
      <c r="AA227" s="39"/>
      <c r="AB227" s="39"/>
      <c r="AC227" s="39"/>
      <c r="AD227" s="100">
        <f t="shared" si="53"/>
        <v>0</v>
      </c>
      <c r="AE227" s="100">
        <f t="shared" si="54"/>
        <v>0</v>
      </c>
      <c r="AF227" s="100">
        <f t="shared" si="55"/>
        <v>0</v>
      </c>
      <c r="AG227" s="100">
        <f t="shared" si="56"/>
        <v>0</v>
      </c>
      <c r="AH227" s="100">
        <f t="shared" si="57"/>
        <v>0</v>
      </c>
      <c r="AI227" s="100">
        <f t="shared" si="58"/>
        <v>0</v>
      </c>
    </row>
    <row r="228" spans="1:35">
      <c r="A228" s="33"/>
      <c r="B228" s="55" t="str">
        <f>IF($A228="","",VLOOKUP($A228,Cierre!$A:$E,2,FALSE))</f>
        <v/>
      </c>
      <c r="C228" s="34"/>
      <c r="D228" s="34"/>
      <c r="E228" s="35"/>
      <c r="F228" s="35"/>
      <c r="G228" s="70"/>
      <c r="H228" s="36"/>
      <c r="I228" s="36"/>
      <c r="J228" s="68">
        <f t="shared" si="51"/>
        <v>0</v>
      </c>
      <c r="K228" s="68">
        <f t="shared" si="49"/>
        <v>0</v>
      </c>
      <c r="L228" s="37"/>
      <c r="M228" s="15">
        <f t="shared" si="52"/>
        <v>0</v>
      </c>
      <c r="N228" s="66" t="str">
        <f>IF(I228="","",ROUND(M228/VLOOKUP(YEAR(I228),SMMLV!$A$2:$B$42,2,FALSE),3))</f>
        <v/>
      </c>
      <c r="O228" s="95"/>
      <c r="P228" s="97">
        <f t="shared" si="50"/>
        <v>0</v>
      </c>
      <c r="Q228" s="16"/>
      <c r="R228" s="38"/>
      <c r="S228" s="38"/>
      <c r="T228" s="38"/>
      <c r="U228" s="38"/>
      <c r="V228" s="38"/>
      <c r="W228" s="39"/>
      <c r="X228" s="39"/>
      <c r="Y228" s="39"/>
      <c r="Z228" s="39"/>
      <c r="AA228" s="39"/>
      <c r="AB228" s="39"/>
      <c r="AC228" s="39"/>
      <c r="AD228" s="100">
        <f t="shared" si="53"/>
        <v>0</v>
      </c>
      <c r="AE228" s="100">
        <f t="shared" si="54"/>
        <v>0</v>
      </c>
      <c r="AF228" s="100">
        <f t="shared" si="55"/>
        <v>0</v>
      </c>
      <c r="AG228" s="100">
        <f t="shared" si="56"/>
        <v>0</v>
      </c>
      <c r="AH228" s="100">
        <f t="shared" si="57"/>
        <v>0</v>
      </c>
      <c r="AI228" s="100">
        <f t="shared" si="58"/>
        <v>0</v>
      </c>
    </row>
    <row r="229" spans="1:35">
      <c r="A229" s="33"/>
      <c r="B229" s="55" t="str">
        <f>IF($A229="","",VLOOKUP($A229,Cierre!$A:$E,2,FALSE))</f>
        <v/>
      </c>
      <c r="C229" s="34"/>
      <c r="D229" s="34"/>
      <c r="E229" s="35"/>
      <c r="F229" s="35"/>
      <c r="G229" s="70"/>
      <c r="H229" s="36"/>
      <c r="I229" s="36"/>
      <c r="J229" s="68">
        <f t="shared" si="51"/>
        <v>0</v>
      </c>
      <c r="K229" s="68">
        <f t="shared" si="49"/>
        <v>0</v>
      </c>
      <c r="L229" s="37"/>
      <c r="M229" s="15">
        <f t="shared" si="52"/>
        <v>0</v>
      </c>
      <c r="N229" s="66" t="str">
        <f>IF(I229="","",ROUND(M229/VLOOKUP(YEAR(I229),SMMLV!$A$2:$B$42,2,FALSE),3))</f>
        <v/>
      </c>
      <c r="O229" s="95"/>
      <c r="P229" s="97">
        <f t="shared" si="50"/>
        <v>0</v>
      </c>
      <c r="Q229" s="16"/>
      <c r="R229" s="38"/>
      <c r="S229" s="38"/>
      <c r="T229" s="38"/>
      <c r="U229" s="38"/>
      <c r="V229" s="38"/>
      <c r="W229" s="39"/>
      <c r="X229" s="39"/>
      <c r="Y229" s="39"/>
      <c r="Z229" s="39"/>
      <c r="AA229" s="39"/>
      <c r="AB229" s="39"/>
      <c r="AC229" s="39"/>
      <c r="AD229" s="100">
        <f t="shared" si="53"/>
        <v>0</v>
      </c>
      <c r="AE229" s="100">
        <f t="shared" si="54"/>
        <v>0</v>
      </c>
      <c r="AF229" s="100">
        <f t="shared" si="55"/>
        <v>0</v>
      </c>
      <c r="AG229" s="100">
        <f t="shared" si="56"/>
        <v>0</v>
      </c>
      <c r="AH229" s="100">
        <f t="shared" si="57"/>
        <v>0</v>
      </c>
      <c r="AI229" s="100">
        <f t="shared" si="58"/>
        <v>0</v>
      </c>
    </row>
    <row r="230" spans="1:35">
      <c r="A230" s="33"/>
      <c r="B230" s="55" t="str">
        <f>IF($A230="","",VLOOKUP($A230,Cierre!$A:$E,2,FALSE))</f>
        <v/>
      </c>
      <c r="C230" s="34"/>
      <c r="D230" s="34"/>
      <c r="E230" s="35"/>
      <c r="F230" s="35"/>
      <c r="G230" s="70"/>
      <c r="H230" s="36"/>
      <c r="I230" s="36"/>
      <c r="J230" s="68">
        <f t="shared" si="51"/>
        <v>0</v>
      </c>
      <c r="K230" s="68">
        <f t="shared" si="49"/>
        <v>0</v>
      </c>
      <c r="L230" s="37"/>
      <c r="M230" s="15">
        <f t="shared" si="52"/>
        <v>0</v>
      </c>
      <c r="N230" s="66" t="str">
        <f>IF(I230="","",ROUND(M230/VLOOKUP(YEAR(I230),SMMLV!$A$2:$B$42,2,FALSE),3))</f>
        <v/>
      </c>
      <c r="O230" s="95"/>
      <c r="P230" s="97">
        <f t="shared" si="50"/>
        <v>0</v>
      </c>
      <c r="Q230" s="16"/>
      <c r="R230" s="38"/>
      <c r="S230" s="38"/>
      <c r="T230" s="38"/>
      <c r="U230" s="38"/>
      <c r="V230" s="38"/>
      <c r="W230" s="39"/>
      <c r="X230" s="39"/>
      <c r="Y230" s="39"/>
      <c r="Z230" s="39"/>
      <c r="AA230" s="39"/>
      <c r="AB230" s="39"/>
      <c r="AC230" s="39"/>
      <c r="AD230" s="100">
        <f t="shared" si="53"/>
        <v>0</v>
      </c>
      <c r="AE230" s="100">
        <f t="shared" si="54"/>
        <v>0</v>
      </c>
      <c r="AF230" s="100">
        <f t="shared" si="55"/>
        <v>0</v>
      </c>
      <c r="AG230" s="100">
        <f t="shared" si="56"/>
        <v>0</v>
      </c>
      <c r="AH230" s="100">
        <f t="shared" si="57"/>
        <v>0</v>
      </c>
      <c r="AI230" s="100">
        <f t="shared" si="58"/>
        <v>0</v>
      </c>
    </row>
    <row r="231" spans="1:35">
      <c r="A231" s="33"/>
      <c r="B231" s="55" t="str">
        <f>IF($A231="","",VLOOKUP($A231,Cierre!$A:$E,2,FALSE))</f>
        <v/>
      </c>
      <c r="C231" s="34"/>
      <c r="D231" s="34"/>
      <c r="E231" s="35"/>
      <c r="F231" s="35"/>
      <c r="G231" s="70"/>
      <c r="H231" s="36"/>
      <c r="I231" s="36"/>
      <c r="J231" s="68">
        <f t="shared" si="51"/>
        <v>0</v>
      </c>
      <c r="K231" s="68">
        <f t="shared" si="49"/>
        <v>0</v>
      </c>
      <c r="L231" s="37"/>
      <c r="M231" s="15">
        <f t="shared" si="52"/>
        <v>0</v>
      </c>
      <c r="N231" s="66" t="str">
        <f>IF(I231="","",ROUND(M231/VLOOKUP(YEAR(I231),SMMLV!$A$2:$B$42,2,FALSE),3))</f>
        <v/>
      </c>
      <c r="O231" s="95"/>
      <c r="P231" s="97">
        <f t="shared" si="50"/>
        <v>0</v>
      </c>
      <c r="Q231" s="16"/>
      <c r="R231" s="38"/>
      <c r="S231" s="38"/>
      <c r="T231" s="38"/>
      <c r="U231" s="38"/>
      <c r="V231" s="38"/>
      <c r="W231" s="39"/>
      <c r="X231" s="39"/>
      <c r="Y231" s="39"/>
      <c r="Z231" s="39"/>
      <c r="AA231" s="39"/>
      <c r="AB231" s="39"/>
      <c r="AC231" s="39"/>
      <c r="AD231" s="100">
        <f t="shared" si="53"/>
        <v>0</v>
      </c>
      <c r="AE231" s="100">
        <f t="shared" si="54"/>
        <v>0</v>
      </c>
      <c r="AF231" s="100">
        <f t="shared" si="55"/>
        <v>0</v>
      </c>
      <c r="AG231" s="100">
        <f t="shared" si="56"/>
        <v>0</v>
      </c>
      <c r="AH231" s="100">
        <f t="shared" si="57"/>
        <v>0</v>
      </c>
      <c r="AI231" s="100">
        <f t="shared" si="58"/>
        <v>0</v>
      </c>
    </row>
    <row r="232" spans="1:35">
      <c r="A232" s="33"/>
      <c r="B232" s="55" t="str">
        <f>IF($A232="","",VLOOKUP($A232,Cierre!$A:$E,2,FALSE))</f>
        <v/>
      </c>
      <c r="C232" s="34"/>
      <c r="D232" s="34"/>
      <c r="E232" s="35"/>
      <c r="F232" s="35"/>
      <c r="G232" s="70"/>
      <c r="H232" s="36"/>
      <c r="I232" s="36"/>
      <c r="J232" s="68">
        <f t="shared" si="51"/>
        <v>0</v>
      </c>
      <c r="K232" s="68">
        <f t="shared" si="49"/>
        <v>0</v>
      </c>
      <c r="L232" s="37"/>
      <c r="M232" s="15">
        <f t="shared" si="52"/>
        <v>0</v>
      </c>
      <c r="N232" s="66" t="str">
        <f>IF(I232="","",ROUND(M232/VLOOKUP(YEAR(I232),SMMLV!$A$2:$B$42,2,FALSE),3))</f>
        <v/>
      </c>
      <c r="O232" s="95"/>
      <c r="P232" s="97">
        <f t="shared" si="50"/>
        <v>0</v>
      </c>
      <c r="Q232" s="16"/>
      <c r="R232" s="38"/>
      <c r="S232" s="38"/>
      <c r="T232" s="38"/>
      <c r="U232" s="38"/>
      <c r="V232" s="38"/>
      <c r="W232" s="39"/>
      <c r="X232" s="39"/>
      <c r="Y232" s="39"/>
      <c r="Z232" s="39"/>
      <c r="AA232" s="39"/>
      <c r="AB232" s="39"/>
      <c r="AC232" s="39"/>
      <c r="AD232" s="100">
        <f t="shared" si="53"/>
        <v>0</v>
      </c>
      <c r="AE232" s="100">
        <f t="shared" si="54"/>
        <v>0</v>
      </c>
      <c r="AF232" s="100">
        <f t="shared" si="55"/>
        <v>0</v>
      </c>
      <c r="AG232" s="100">
        <f t="shared" si="56"/>
        <v>0</v>
      </c>
      <c r="AH232" s="100">
        <f t="shared" si="57"/>
        <v>0</v>
      </c>
      <c r="AI232" s="100">
        <f t="shared" si="58"/>
        <v>0</v>
      </c>
    </row>
    <row r="233" spans="1:35">
      <c r="A233" s="33"/>
      <c r="B233" s="55" t="str">
        <f>IF($A233="","",VLOOKUP($A233,Cierre!$A:$E,2,FALSE))</f>
        <v/>
      </c>
      <c r="C233" s="34"/>
      <c r="D233" s="34"/>
      <c r="E233" s="35"/>
      <c r="F233" s="35"/>
      <c r="G233" s="70"/>
      <c r="H233" s="36"/>
      <c r="I233" s="36"/>
      <c r="J233" s="68">
        <f t="shared" si="51"/>
        <v>0</v>
      </c>
      <c r="K233" s="68">
        <f t="shared" si="49"/>
        <v>0</v>
      </c>
      <c r="L233" s="37"/>
      <c r="M233" s="15">
        <f t="shared" si="52"/>
        <v>0</v>
      </c>
      <c r="N233" s="66" t="str">
        <f>IF(I233="","",ROUND(M233/VLOOKUP(YEAR(I233),SMMLV!$A$2:$B$42,2,FALSE),3))</f>
        <v/>
      </c>
      <c r="O233" s="95"/>
      <c r="P233" s="97">
        <f t="shared" si="50"/>
        <v>0</v>
      </c>
      <c r="Q233" s="16"/>
      <c r="R233" s="38"/>
      <c r="S233" s="38"/>
      <c r="T233" s="38"/>
      <c r="U233" s="38"/>
      <c r="V233" s="38"/>
      <c r="W233" s="39"/>
      <c r="X233" s="39"/>
      <c r="Y233" s="39"/>
      <c r="Z233" s="39"/>
      <c r="AA233" s="39"/>
      <c r="AB233" s="39"/>
      <c r="AC233" s="39"/>
      <c r="AD233" s="100">
        <f t="shared" si="53"/>
        <v>0</v>
      </c>
      <c r="AE233" s="100">
        <f t="shared" si="54"/>
        <v>0</v>
      </c>
      <c r="AF233" s="100">
        <f t="shared" si="55"/>
        <v>0</v>
      </c>
      <c r="AG233" s="100">
        <f t="shared" si="56"/>
        <v>0</v>
      </c>
      <c r="AH233" s="100">
        <f t="shared" si="57"/>
        <v>0</v>
      </c>
      <c r="AI233" s="100">
        <f t="shared" si="58"/>
        <v>0</v>
      </c>
    </row>
    <row r="234" spans="1:35">
      <c r="A234" s="33"/>
      <c r="B234" s="55" t="str">
        <f>IF($A234="","",VLOOKUP($A234,Cierre!$A:$E,2,FALSE))</f>
        <v/>
      </c>
      <c r="C234" s="34"/>
      <c r="D234" s="34"/>
      <c r="E234" s="35"/>
      <c r="F234" s="35"/>
      <c r="G234" s="70"/>
      <c r="H234" s="36"/>
      <c r="I234" s="36"/>
      <c r="J234" s="68">
        <f t="shared" si="51"/>
        <v>0</v>
      </c>
      <c r="K234" s="68">
        <f t="shared" si="49"/>
        <v>0</v>
      </c>
      <c r="L234" s="37"/>
      <c r="M234" s="15">
        <f t="shared" si="52"/>
        <v>0</v>
      </c>
      <c r="N234" s="66" t="str">
        <f>IF(I234="","",ROUND(M234/VLOOKUP(YEAR(I234),SMMLV!$A$2:$B$42,2,FALSE),3))</f>
        <v/>
      </c>
      <c r="O234" s="95"/>
      <c r="P234" s="97">
        <f t="shared" si="50"/>
        <v>0</v>
      </c>
      <c r="Q234" s="16"/>
      <c r="R234" s="38"/>
      <c r="S234" s="38"/>
      <c r="T234" s="38"/>
      <c r="U234" s="38"/>
      <c r="V234" s="38"/>
      <c r="W234" s="39"/>
      <c r="X234" s="39"/>
      <c r="Y234" s="39"/>
      <c r="Z234" s="39"/>
      <c r="AA234" s="39"/>
      <c r="AB234" s="39"/>
      <c r="AC234" s="39"/>
      <c r="AD234" s="100">
        <f t="shared" si="53"/>
        <v>0</v>
      </c>
      <c r="AE234" s="100">
        <f t="shared" si="54"/>
        <v>0</v>
      </c>
      <c r="AF234" s="100">
        <f t="shared" si="55"/>
        <v>0</v>
      </c>
      <c r="AG234" s="100">
        <f t="shared" si="56"/>
        <v>0</v>
      </c>
      <c r="AH234" s="100">
        <f t="shared" si="57"/>
        <v>0</v>
      </c>
      <c r="AI234" s="100">
        <f t="shared" si="58"/>
        <v>0</v>
      </c>
    </row>
    <row r="235" spans="1:35">
      <c r="A235" s="33"/>
      <c r="B235" s="55" t="str">
        <f>IF($A235="","",VLOOKUP($A235,Cierre!$A:$E,2,FALSE))</f>
        <v/>
      </c>
      <c r="C235" s="34"/>
      <c r="D235" s="34"/>
      <c r="E235" s="35"/>
      <c r="F235" s="35"/>
      <c r="G235" s="70"/>
      <c r="H235" s="36"/>
      <c r="I235" s="36"/>
      <c r="J235" s="68">
        <f t="shared" si="51"/>
        <v>0</v>
      </c>
      <c r="K235" s="68">
        <f t="shared" si="49"/>
        <v>0</v>
      </c>
      <c r="L235" s="37"/>
      <c r="M235" s="15">
        <f t="shared" si="52"/>
        <v>0</v>
      </c>
      <c r="N235" s="66" t="str">
        <f>IF(I235="","",ROUND(M235/VLOOKUP(YEAR(I235),SMMLV!$A$2:$B$42,2,FALSE),3))</f>
        <v/>
      </c>
      <c r="O235" s="95"/>
      <c r="P235" s="97">
        <f t="shared" si="50"/>
        <v>0</v>
      </c>
      <c r="Q235" s="16"/>
      <c r="R235" s="38"/>
      <c r="S235" s="38"/>
      <c r="T235" s="38"/>
      <c r="U235" s="38"/>
      <c r="V235" s="38"/>
      <c r="W235" s="39"/>
      <c r="X235" s="39"/>
      <c r="Y235" s="39"/>
      <c r="Z235" s="39"/>
      <c r="AA235" s="39"/>
      <c r="AB235" s="39"/>
      <c r="AC235" s="39"/>
      <c r="AD235" s="100">
        <f t="shared" si="53"/>
        <v>0</v>
      </c>
      <c r="AE235" s="100">
        <f t="shared" si="54"/>
        <v>0</v>
      </c>
      <c r="AF235" s="100">
        <f t="shared" si="55"/>
        <v>0</v>
      </c>
      <c r="AG235" s="100">
        <f t="shared" si="56"/>
        <v>0</v>
      </c>
      <c r="AH235" s="100">
        <f t="shared" si="57"/>
        <v>0</v>
      </c>
      <c r="AI235" s="100">
        <f t="shared" si="58"/>
        <v>0</v>
      </c>
    </row>
    <row r="236" spans="1:35">
      <c r="A236" s="33"/>
      <c r="B236" s="55" t="str">
        <f>IF($A236="","",VLOOKUP($A236,Cierre!$A:$E,2,FALSE))</f>
        <v/>
      </c>
      <c r="C236" s="34"/>
      <c r="D236" s="34"/>
      <c r="E236" s="35"/>
      <c r="F236" s="35"/>
      <c r="G236" s="70"/>
      <c r="H236" s="36"/>
      <c r="I236" s="36"/>
      <c r="J236" s="68">
        <f t="shared" si="51"/>
        <v>0</v>
      </c>
      <c r="K236" s="68">
        <f t="shared" si="49"/>
        <v>0</v>
      </c>
      <c r="L236" s="37"/>
      <c r="M236" s="15">
        <f t="shared" si="52"/>
        <v>0</v>
      </c>
      <c r="N236" s="66" t="str">
        <f>IF(I236="","",ROUND(M236/VLOOKUP(YEAR(I236),SMMLV!$A$2:$B$42,2,FALSE),3))</f>
        <v/>
      </c>
      <c r="O236" s="95"/>
      <c r="P236" s="97">
        <f t="shared" si="50"/>
        <v>0</v>
      </c>
      <c r="Q236" s="16"/>
      <c r="R236" s="38"/>
      <c r="S236" s="38"/>
      <c r="T236" s="38"/>
      <c r="U236" s="38"/>
      <c r="V236" s="38"/>
      <c r="W236" s="39"/>
      <c r="X236" s="39"/>
      <c r="Y236" s="39"/>
      <c r="Z236" s="39"/>
      <c r="AA236" s="39"/>
      <c r="AB236" s="39"/>
      <c r="AC236" s="39"/>
      <c r="AD236" s="100">
        <f t="shared" si="53"/>
        <v>0</v>
      </c>
      <c r="AE236" s="100">
        <f t="shared" si="54"/>
        <v>0</v>
      </c>
      <c r="AF236" s="100">
        <f t="shared" si="55"/>
        <v>0</v>
      </c>
      <c r="AG236" s="100">
        <f t="shared" si="56"/>
        <v>0</v>
      </c>
      <c r="AH236" s="100">
        <f t="shared" si="57"/>
        <v>0</v>
      </c>
      <c r="AI236" s="100">
        <f t="shared" si="58"/>
        <v>0</v>
      </c>
    </row>
    <row r="237" spans="1:35">
      <c r="A237" s="33"/>
      <c r="B237" s="55" t="str">
        <f>IF($A237="","",VLOOKUP($A237,Cierre!$A:$E,2,FALSE))</f>
        <v/>
      </c>
      <c r="C237" s="34"/>
      <c r="D237" s="34"/>
      <c r="E237" s="35"/>
      <c r="F237" s="35"/>
      <c r="G237" s="70"/>
      <c r="H237" s="36"/>
      <c r="I237" s="36"/>
      <c r="J237" s="68">
        <f t="shared" si="51"/>
        <v>0</v>
      </c>
      <c r="K237" s="68">
        <f t="shared" si="49"/>
        <v>0</v>
      </c>
      <c r="L237" s="37"/>
      <c r="M237" s="15">
        <f t="shared" si="52"/>
        <v>0</v>
      </c>
      <c r="N237" s="66" t="str">
        <f>IF(I237="","",ROUND(M237/VLOOKUP(YEAR(I237),SMMLV!$A$2:$B$42,2,FALSE),3))</f>
        <v/>
      </c>
      <c r="O237" s="95"/>
      <c r="P237" s="97">
        <f t="shared" si="50"/>
        <v>0</v>
      </c>
      <c r="Q237" s="16"/>
      <c r="R237" s="38"/>
      <c r="S237" s="38"/>
      <c r="T237" s="38"/>
      <c r="U237" s="38"/>
      <c r="V237" s="38"/>
      <c r="W237" s="39"/>
      <c r="X237" s="39"/>
      <c r="Y237" s="39"/>
      <c r="Z237" s="39"/>
      <c r="AA237" s="39"/>
      <c r="AB237" s="39"/>
      <c r="AC237" s="39"/>
      <c r="AD237" s="100">
        <f t="shared" si="53"/>
        <v>0</v>
      </c>
      <c r="AE237" s="100">
        <f t="shared" si="54"/>
        <v>0</v>
      </c>
      <c r="AF237" s="100">
        <f t="shared" si="55"/>
        <v>0</v>
      </c>
      <c r="AG237" s="100">
        <f t="shared" si="56"/>
        <v>0</v>
      </c>
      <c r="AH237" s="100">
        <f t="shared" si="57"/>
        <v>0</v>
      </c>
      <c r="AI237" s="100">
        <f t="shared" si="58"/>
        <v>0</v>
      </c>
    </row>
    <row r="238" spans="1:35">
      <c r="A238" s="33"/>
      <c r="B238" s="55" t="str">
        <f>IF($A238="","",VLOOKUP($A238,Cierre!$A:$E,2,FALSE))</f>
        <v/>
      </c>
      <c r="C238" s="34"/>
      <c r="D238" s="34"/>
      <c r="E238" s="35"/>
      <c r="F238" s="35"/>
      <c r="G238" s="70"/>
      <c r="H238" s="36"/>
      <c r="I238" s="36"/>
      <c r="J238" s="68">
        <f t="shared" si="51"/>
        <v>0</v>
      </c>
      <c r="K238" s="68">
        <f t="shared" si="49"/>
        <v>0</v>
      </c>
      <c r="L238" s="37"/>
      <c r="M238" s="15">
        <f t="shared" si="52"/>
        <v>0</v>
      </c>
      <c r="N238" s="66" t="str">
        <f>IF(I238="","",ROUND(M238/VLOOKUP(YEAR(I238),SMMLV!$A$2:$B$42,2,FALSE),3))</f>
        <v/>
      </c>
      <c r="O238" s="95"/>
      <c r="P238" s="97">
        <f t="shared" si="50"/>
        <v>0</v>
      </c>
      <c r="Q238" s="16"/>
      <c r="R238" s="38"/>
      <c r="S238" s="38"/>
      <c r="T238" s="38"/>
      <c r="U238" s="38"/>
      <c r="V238" s="38"/>
      <c r="W238" s="39"/>
      <c r="X238" s="39"/>
      <c r="Y238" s="39"/>
      <c r="Z238" s="39"/>
      <c r="AA238" s="39"/>
      <c r="AB238" s="39"/>
      <c r="AC238" s="39"/>
      <c r="AD238" s="100">
        <f t="shared" si="53"/>
        <v>0</v>
      </c>
      <c r="AE238" s="100">
        <f t="shared" si="54"/>
        <v>0</v>
      </c>
      <c r="AF238" s="100">
        <f t="shared" si="55"/>
        <v>0</v>
      </c>
      <c r="AG238" s="100">
        <f t="shared" si="56"/>
        <v>0</v>
      </c>
      <c r="AH238" s="100">
        <f t="shared" si="57"/>
        <v>0</v>
      </c>
      <c r="AI238" s="100">
        <f t="shared" si="58"/>
        <v>0</v>
      </c>
    </row>
    <row r="239" spans="1:35">
      <c r="A239" s="33"/>
      <c r="B239" s="55" t="str">
        <f>IF($A239="","",VLOOKUP($A239,Cierre!$A:$E,2,FALSE))</f>
        <v/>
      </c>
      <c r="C239" s="34"/>
      <c r="D239" s="34"/>
      <c r="E239" s="35"/>
      <c r="F239" s="35"/>
      <c r="G239" s="70"/>
      <c r="H239" s="36"/>
      <c r="I239" s="36"/>
      <c r="J239" s="68">
        <f t="shared" si="51"/>
        <v>0</v>
      </c>
      <c r="K239" s="68">
        <f t="shared" si="49"/>
        <v>0</v>
      </c>
      <c r="L239" s="37"/>
      <c r="M239" s="15">
        <f t="shared" si="52"/>
        <v>0</v>
      </c>
      <c r="N239" s="66" t="str">
        <f>IF(I239="","",ROUND(M239/VLOOKUP(YEAR(I239),SMMLV!$A$2:$B$42,2,FALSE),3))</f>
        <v/>
      </c>
      <c r="O239" s="95"/>
      <c r="P239" s="97">
        <f t="shared" si="50"/>
        <v>0</v>
      </c>
      <c r="Q239" s="16"/>
      <c r="R239" s="38"/>
      <c r="S239" s="38"/>
      <c r="T239" s="38"/>
      <c r="U239" s="38"/>
      <c r="V239" s="38"/>
      <c r="W239" s="39"/>
      <c r="X239" s="39"/>
      <c r="Y239" s="39"/>
      <c r="Z239" s="39"/>
      <c r="AA239" s="39"/>
      <c r="AB239" s="39"/>
      <c r="AC239" s="39"/>
      <c r="AD239" s="100">
        <f t="shared" si="53"/>
        <v>0</v>
      </c>
      <c r="AE239" s="100">
        <f t="shared" si="54"/>
        <v>0</v>
      </c>
      <c r="AF239" s="100">
        <f t="shared" si="55"/>
        <v>0</v>
      </c>
      <c r="AG239" s="100">
        <f t="shared" si="56"/>
        <v>0</v>
      </c>
      <c r="AH239" s="100">
        <f t="shared" si="57"/>
        <v>0</v>
      </c>
      <c r="AI239" s="100">
        <f t="shared" si="58"/>
        <v>0</v>
      </c>
    </row>
    <row r="240" spans="1:35">
      <c r="A240" s="33"/>
      <c r="B240" s="55" t="str">
        <f>IF($A240="","",VLOOKUP($A240,Cierre!$A:$E,2,FALSE))</f>
        <v/>
      </c>
      <c r="C240" s="34"/>
      <c r="D240" s="34"/>
      <c r="E240" s="35"/>
      <c r="F240" s="35"/>
      <c r="G240" s="70"/>
      <c r="H240" s="36"/>
      <c r="I240" s="36"/>
      <c r="J240" s="68">
        <f t="shared" si="51"/>
        <v>0</v>
      </c>
      <c r="K240" s="68">
        <f t="shared" si="49"/>
        <v>0</v>
      </c>
      <c r="L240" s="37"/>
      <c r="M240" s="15">
        <f t="shared" si="52"/>
        <v>0</v>
      </c>
      <c r="N240" s="66" t="str">
        <f>IF(I240="","",ROUND(M240/VLOOKUP(YEAR(I240),SMMLV!$A$2:$B$42,2,FALSE),3))</f>
        <v/>
      </c>
      <c r="O240" s="95"/>
      <c r="P240" s="97">
        <f t="shared" si="50"/>
        <v>0</v>
      </c>
      <c r="Q240" s="16"/>
      <c r="R240" s="38"/>
      <c r="S240" s="38"/>
      <c r="T240" s="38"/>
      <c r="U240" s="38"/>
      <c r="V240" s="38"/>
      <c r="W240" s="39"/>
      <c r="X240" s="39"/>
      <c r="Y240" s="39"/>
      <c r="Z240" s="39"/>
      <c r="AA240" s="39"/>
      <c r="AB240" s="39"/>
      <c r="AC240" s="39"/>
      <c r="AD240" s="100">
        <f t="shared" si="53"/>
        <v>0</v>
      </c>
      <c r="AE240" s="100">
        <f t="shared" si="54"/>
        <v>0</v>
      </c>
      <c r="AF240" s="100">
        <f t="shared" si="55"/>
        <v>0</v>
      </c>
      <c r="AG240" s="100">
        <f t="shared" si="56"/>
        <v>0</v>
      </c>
      <c r="AH240" s="100">
        <f t="shared" si="57"/>
        <v>0</v>
      </c>
      <c r="AI240" s="100">
        <f t="shared" si="58"/>
        <v>0</v>
      </c>
    </row>
    <row r="241" spans="1:35">
      <c r="A241" s="33"/>
      <c r="B241" s="55" t="str">
        <f>IF($A241="","",VLOOKUP($A241,Cierre!$A:$E,2,FALSE))</f>
        <v/>
      </c>
      <c r="C241" s="34"/>
      <c r="D241" s="34"/>
      <c r="E241" s="35"/>
      <c r="F241" s="35"/>
      <c r="G241" s="70"/>
      <c r="H241" s="36"/>
      <c r="I241" s="36"/>
      <c r="J241" s="68">
        <f t="shared" si="51"/>
        <v>0</v>
      </c>
      <c r="K241" s="68">
        <f t="shared" si="49"/>
        <v>0</v>
      </c>
      <c r="L241" s="37"/>
      <c r="M241" s="15">
        <f t="shared" si="52"/>
        <v>0</v>
      </c>
      <c r="N241" s="66" t="str">
        <f>IF(I241="","",ROUND(M241/VLOOKUP(YEAR(I241),SMMLV!$A$2:$B$42,2,FALSE),3))</f>
        <v/>
      </c>
      <c r="O241" s="95"/>
      <c r="P241" s="97">
        <f t="shared" si="50"/>
        <v>0</v>
      </c>
      <c r="Q241" s="16"/>
      <c r="R241" s="38"/>
      <c r="S241" s="38"/>
      <c r="T241" s="38"/>
      <c r="U241" s="38"/>
      <c r="V241" s="38"/>
      <c r="W241" s="39"/>
      <c r="X241" s="39"/>
      <c r="Y241" s="39"/>
      <c r="Z241" s="39"/>
      <c r="AA241" s="39"/>
      <c r="AB241" s="39"/>
      <c r="AC241" s="39"/>
      <c r="AD241" s="100">
        <f t="shared" si="53"/>
        <v>0</v>
      </c>
      <c r="AE241" s="100">
        <f t="shared" si="54"/>
        <v>0</v>
      </c>
      <c r="AF241" s="100">
        <f t="shared" si="55"/>
        <v>0</v>
      </c>
      <c r="AG241" s="100">
        <f t="shared" si="56"/>
        <v>0</v>
      </c>
      <c r="AH241" s="100">
        <f t="shared" si="57"/>
        <v>0</v>
      </c>
      <c r="AI241" s="100">
        <f t="shared" si="58"/>
        <v>0</v>
      </c>
    </row>
    <row r="242" spans="1:35">
      <c r="A242" s="33"/>
      <c r="B242" s="55" t="str">
        <f>IF($A242="","",VLOOKUP($A242,Cierre!$A:$E,2,FALSE))</f>
        <v/>
      </c>
      <c r="C242" s="34"/>
      <c r="D242" s="34"/>
      <c r="E242" s="35"/>
      <c r="F242" s="35"/>
      <c r="G242" s="70"/>
      <c r="H242" s="36"/>
      <c r="I242" s="36"/>
      <c r="J242" s="68">
        <f t="shared" si="51"/>
        <v>0</v>
      </c>
      <c r="K242" s="68">
        <f t="shared" si="49"/>
        <v>0</v>
      </c>
      <c r="L242" s="37"/>
      <c r="M242" s="15">
        <f t="shared" si="52"/>
        <v>0</v>
      </c>
      <c r="N242" s="66" t="str">
        <f>IF(I242="","",ROUND(M242/VLOOKUP(YEAR(I242),SMMLV!$A$2:$B$42,2,FALSE),3))</f>
        <v/>
      </c>
      <c r="O242" s="95"/>
      <c r="P242" s="97">
        <f t="shared" si="50"/>
        <v>0</v>
      </c>
      <c r="Q242" s="16"/>
      <c r="R242" s="38"/>
      <c r="S242" s="38"/>
      <c r="T242" s="38"/>
      <c r="U242" s="38"/>
      <c r="V242" s="38"/>
      <c r="W242" s="39"/>
      <c r="X242" s="39"/>
      <c r="Y242" s="39"/>
      <c r="Z242" s="39"/>
      <c r="AA242" s="39"/>
      <c r="AB242" s="39"/>
      <c r="AC242" s="39"/>
      <c r="AD242" s="100">
        <f t="shared" si="53"/>
        <v>0</v>
      </c>
      <c r="AE242" s="100">
        <f t="shared" si="54"/>
        <v>0</v>
      </c>
      <c r="AF242" s="100">
        <f t="shared" si="55"/>
        <v>0</v>
      </c>
      <c r="AG242" s="100">
        <f t="shared" si="56"/>
        <v>0</v>
      </c>
      <c r="AH242" s="100">
        <f t="shared" si="57"/>
        <v>0</v>
      </c>
      <c r="AI242" s="100">
        <f t="shared" si="58"/>
        <v>0</v>
      </c>
    </row>
    <row r="243" spans="1:35">
      <c r="A243" s="33"/>
      <c r="B243" s="55" t="str">
        <f>IF($A243="","",VLOOKUP($A243,Cierre!$A:$E,2,FALSE))</f>
        <v/>
      </c>
      <c r="C243" s="34"/>
      <c r="D243" s="34"/>
      <c r="E243" s="35"/>
      <c r="F243" s="35"/>
      <c r="G243" s="70"/>
      <c r="H243" s="36"/>
      <c r="I243" s="36"/>
      <c r="J243" s="68">
        <f t="shared" si="51"/>
        <v>0</v>
      </c>
      <c r="K243" s="68">
        <f t="shared" si="49"/>
        <v>0</v>
      </c>
      <c r="L243" s="37"/>
      <c r="M243" s="15">
        <f t="shared" si="52"/>
        <v>0</v>
      </c>
      <c r="N243" s="66" t="str">
        <f>IF(I243="","",ROUND(M243/VLOOKUP(YEAR(I243),SMMLV!$A$2:$B$42,2,FALSE),3))</f>
        <v/>
      </c>
      <c r="O243" s="95"/>
      <c r="P243" s="97">
        <f t="shared" si="50"/>
        <v>0</v>
      </c>
      <c r="Q243" s="16"/>
      <c r="R243" s="38"/>
      <c r="S243" s="38"/>
      <c r="T243" s="38"/>
      <c r="U243" s="38"/>
      <c r="V243" s="38"/>
      <c r="W243" s="39"/>
      <c r="X243" s="39"/>
      <c r="Y243" s="39"/>
      <c r="Z243" s="39"/>
      <c r="AA243" s="39"/>
      <c r="AB243" s="39"/>
      <c r="AC243" s="39"/>
      <c r="AD243" s="100">
        <f t="shared" si="53"/>
        <v>0</v>
      </c>
      <c r="AE243" s="100">
        <f t="shared" si="54"/>
        <v>0</v>
      </c>
      <c r="AF243" s="100">
        <f t="shared" si="55"/>
        <v>0</v>
      </c>
      <c r="AG243" s="100">
        <f t="shared" si="56"/>
        <v>0</v>
      </c>
      <c r="AH243" s="100">
        <f t="shared" si="57"/>
        <v>0</v>
      </c>
      <c r="AI243" s="100">
        <f t="shared" si="58"/>
        <v>0</v>
      </c>
    </row>
    <row r="244" spans="1:35">
      <c r="A244" s="33"/>
      <c r="B244" s="55" t="str">
        <f>IF($A244="","",VLOOKUP($A244,Cierre!$A:$E,2,FALSE))</f>
        <v/>
      </c>
      <c r="C244" s="34"/>
      <c r="D244" s="34"/>
      <c r="E244" s="35"/>
      <c r="F244" s="35"/>
      <c r="G244" s="70"/>
      <c r="H244" s="36"/>
      <c r="I244" s="36"/>
      <c r="J244" s="68">
        <f t="shared" si="51"/>
        <v>0</v>
      </c>
      <c r="K244" s="68">
        <f t="shared" si="49"/>
        <v>0</v>
      </c>
      <c r="L244" s="37"/>
      <c r="M244" s="15">
        <f t="shared" si="52"/>
        <v>0</v>
      </c>
      <c r="N244" s="66" t="str">
        <f>IF(I244="","",ROUND(M244/VLOOKUP(YEAR(I244),SMMLV!$A$2:$B$42,2,FALSE),3))</f>
        <v/>
      </c>
      <c r="O244" s="95"/>
      <c r="P244" s="97">
        <f t="shared" si="50"/>
        <v>0</v>
      </c>
      <c r="Q244" s="16"/>
      <c r="R244" s="38"/>
      <c r="S244" s="38"/>
      <c r="T244" s="38"/>
      <c r="U244" s="38"/>
      <c r="V244" s="38"/>
      <c r="W244" s="39"/>
      <c r="X244" s="39"/>
      <c r="Y244" s="39"/>
      <c r="Z244" s="39"/>
      <c r="AA244" s="39"/>
      <c r="AB244" s="39"/>
      <c r="AC244" s="39"/>
      <c r="AD244" s="100">
        <f t="shared" si="53"/>
        <v>0</v>
      </c>
      <c r="AE244" s="100">
        <f t="shared" si="54"/>
        <v>0</v>
      </c>
      <c r="AF244" s="100">
        <f t="shared" si="55"/>
        <v>0</v>
      </c>
      <c r="AG244" s="100">
        <f t="shared" si="56"/>
        <v>0</v>
      </c>
      <c r="AH244" s="100">
        <f t="shared" si="57"/>
        <v>0</v>
      </c>
      <c r="AI244" s="100">
        <f t="shared" si="58"/>
        <v>0</v>
      </c>
    </row>
    <row r="245" spans="1:35">
      <c r="A245" s="33"/>
      <c r="B245" s="55" t="str">
        <f>IF($A245="","",VLOOKUP($A245,Cierre!$A:$E,2,FALSE))</f>
        <v/>
      </c>
      <c r="C245" s="34"/>
      <c r="D245" s="34"/>
      <c r="E245" s="35"/>
      <c r="F245" s="35"/>
      <c r="G245" s="70"/>
      <c r="H245" s="36"/>
      <c r="I245" s="36"/>
      <c r="J245" s="68">
        <f t="shared" si="51"/>
        <v>0</v>
      </c>
      <c r="K245" s="68">
        <f t="shared" si="49"/>
        <v>0</v>
      </c>
      <c r="L245" s="37"/>
      <c r="M245" s="15">
        <f t="shared" si="52"/>
        <v>0</v>
      </c>
      <c r="N245" s="66" t="str">
        <f>IF(I245="","",ROUND(M245/VLOOKUP(YEAR(I245),SMMLV!$A$2:$B$42,2,FALSE),3))</f>
        <v/>
      </c>
      <c r="O245" s="95"/>
      <c r="P245" s="97">
        <f t="shared" si="50"/>
        <v>0</v>
      </c>
      <c r="Q245" s="16"/>
      <c r="R245" s="38"/>
      <c r="S245" s="38"/>
      <c r="T245" s="38"/>
      <c r="U245" s="38"/>
      <c r="V245" s="38"/>
      <c r="W245" s="39"/>
      <c r="X245" s="39"/>
      <c r="Y245" s="39"/>
      <c r="Z245" s="39"/>
      <c r="AA245" s="39"/>
      <c r="AB245" s="39"/>
      <c r="AC245" s="39"/>
      <c r="AD245" s="100">
        <f t="shared" si="53"/>
        <v>0</v>
      </c>
      <c r="AE245" s="100">
        <f t="shared" si="54"/>
        <v>0</v>
      </c>
      <c r="AF245" s="100">
        <f t="shared" si="55"/>
        <v>0</v>
      </c>
      <c r="AG245" s="100">
        <f t="shared" si="56"/>
        <v>0</v>
      </c>
      <c r="AH245" s="100">
        <f t="shared" si="57"/>
        <v>0</v>
      </c>
      <c r="AI245" s="100">
        <f t="shared" si="58"/>
        <v>0</v>
      </c>
    </row>
    <row r="246" spans="1:35">
      <c r="A246" s="33"/>
      <c r="B246" s="55" t="str">
        <f>IF($A246="","",VLOOKUP($A246,Cierre!$A:$E,2,FALSE))</f>
        <v/>
      </c>
      <c r="C246" s="34"/>
      <c r="D246" s="34"/>
      <c r="E246" s="35"/>
      <c r="F246" s="35"/>
      <c r="G246" s="70"/>
      <c r="H246" s="36"/>
      <c r="I246" s="36"/>
      <c r="J246" s="68">
        <f t="shared" si="51"/>
        <v>0</v>
      </c>
      <c r="K246" s="68">
        <f t="shared" si="49"/>
        <v>0</v>
      </c>
      <c r="L246" s="37"/>
      <c r="M246" s="15">
        <f t="shared" si="52"/>
        <v>0</v>
      </c>
      <c r="N246" s="66" t="str">
        <f>IF(I246="","",ROUND(M246/VLOOKUP(YEAR(I246),SMMLV!$A$2:$B$42,2,FALSE),3))</f>
        <v/>
      </c>
      <c r="O246" s="95"/>
      <c r="P246" s="97">
        <f t="shared" si="50"/>
        <v>0</v>
      </c>
      <c r="Q246" s="16"/>
      <c r="R246" s="38"/>
      <c r="S246" s="38"/>
      <c r="T246" s="38"/>
      <c r="U246" s="38"/>
      <c r="V246" s="38"/>
      <c r="W246" s="39"/>
      <c r="X246" s="39"/>
      <c r="Y246" s="39"/>
      <c r="Z246" s="39"/>
      <c r="AA246" s="39"/>
      <c r="AB246" s="39"/>
      <c r="AC246" s="39"/>
      <c r="AD246" s="100">
        <f t="shared" si="53"/>
        <v>0</v>
      </c>
      <c r="AE246" s="100">
        <f t="shared" si="54"/>
        <v>0</v>
      </c>
      <c r="AF246" s="100">
        <f t="shared" si="55"/>
        <v>0</v>
      </c>
      <c r="AG246" s="100">
        <f t="shared" si="56"/>
        <v>0</v>
      </c>
      <c r="AH246" s="100">
        <f t="shared" si="57"/>
        <v>0</v>
      </c>
      <c r="AI246" s="100">
        <f t="shared" si="58"/>
        <v>0</v>
      </c>
    </row>
    <row r="247" spans="1:35">
      <c r="A247" s="33"/>
      <c r="B247" s="55" t="str">
        <f>IF($A247="","",VLOOKUP($A247,Cierre!$A:$E,2,FALSE))</f>
        <v/>
      </c>
      <c r="C247" s="34"/>
      <c r="D247" s="34"/>
      <c r="E247" s="35"/>
      <c r="F247" s="35"/>
      <c r="G247" s="70"/>
      <c r="H247" s="36"/>
      <c r="I247" s="36"/>
      <c r="J247" s="68">
        <f t="shared" si="51"/>
        <v>0</v>
      </c>
      <c r="K247" s="68">
        <f t="shared" si="49"/>
        <v>0</v>
      </c>
      <c r="L247" s="37"/>
      <c r="M247" s="15">
        <f t="shared" si="52"/>
        <v>0</v>
      </c>
      <c r="N247" s="66" t="str">
        <f>IF(I247="","",ROUND(M247/VLOOKUP(YEAR(I247),SMMLV!$A$2:$B$42,2,FALSE),3))</f>
        <v/>
      </c>
      <c r="O247" s="95"/>
      <c r="P247" s="97">
        <f t="shared" si="50"/>
        <v>0</v>
      </c>
      <c r="Q247" s="16"/>
      <c r="R247" s="38"/>
      <c r="S247" s="38"/>
      <c r="T247" s="38"/>
      <c r="U247" s="38"/>
      <c r="V247" s="38"/>
      <c r="W247" s="39"/>
      <c r="X247" s="39"/>
      <c r="Y247" s="39"/>
      <c r="Z247" s="39"/>
      <c r="AA247" s="39"/>
      <c r="AB247" s="39"/>
      <c r="AC247" s="39"/>
      <c r="AD247" s="100">
        <f t="shared" si="53"/>
        <v>0</v>
      </c>
      <c r="AE247" s="100">
        <f t="shared" si="54"/>
        <v>0</v>
      </c>
      <c r="AF247" s="100">
        <f t="shared" si="55"/>
        <v>0</v>
      </c>
      <c r="AG247" s="100">
        <f t="shared" si="56"/>
        <v>0</v>
      </c>
      <c r="AH247" s="100">
        <f t="shared" si="57"/>
        <v>0</v>
      </c>
      <c r="AI247" s="100">
        <f t="shared" si="58"/>
        <v>0</v>
      </c>
    </row>
    <row r="248" spans="1:35">
      <c r="A248" s="33"/>
      <c r="B248" s="55" t="str">
        <f>IF($A248="","",VLOOKUP($A248,Cierre!$A:$E,2,FALSE))</f>
        <v/>
      </c>
      <c r="C248" s="34"/>
      <c r="D248" s="34"/>
      <c r="E248" s="35"/>
      <c r="F248" s="35"/>
      <c r="G248" s="70"/>
      <c r="H248" s="36"/>
      <c r="I248" s="36"/>
      <c r="J248" s="68">
        <f t="shared" si="51"/>
        <v>0</v>
      </c>
      <c r="K248" s="68">
        <f t="shared" si="49"/>
        <v>0</v>
      </c>
      <c r="L248" s="37"/>
      <c r="M248" s="15">
        <f t="shared" si="52"/>
        <v>0</v>
      </c>
      <c r="N248" s="66" t="str">
        <f>IF(I248="","",ROUND(M248/VLOOKUP(YEAR(I248),SMMLV!$A$2:$B$42,2,FALSE),3))</f>
        <v/>
      </c>
      <c r="O248" s="95"/>
      <c r="P248" s="97">
        <f t="shared" si="50"/>
        <v>0</v>
      </c>
      <c r="Q248" s="16"/>
      <c r="R248" s="38"/>
      <c r="S248" s="38"/>
      <c r="T248" s="38"/>
      <c r="U248" s="38"/>
      <c r="V248" s="38"/>
      <c r="W248" s="39"/>
      <c r="X248" s="39"/>
      <c r="Y248" s="39"/>
      <c r="Z248" s="39"/>
      <c r="AA248" s="39"/>
      <c r="AB248" s="39"/>
      <c r="AC248" s="39"/>
      <c r="AD248" s="100">
        <f t="shared" si="53"/>
        <v>0</v>
      </c>
      <c r="AE248" s="100">
        <f t="shared" si="54"/>
        <v>0</v>
      </c>
      <c r="AF248" s="100">
        <f t="shared" si="55"/>
        <v>0</v>
      </c>
      <c r="AG248" s="100">
        <f t="shared" si="56"/>
        <v>0</v>
      </c>
      <c r="AH248" s="100">
        <f t="shared" si="57"/>
        <v>0</v>
      </c>
      <c r="AI248" s="100">
        <f t="shared" si="58"/>
        <v>0</v>
      </c>
    </row>
    <row r="249" spans="1:35">
      <c r="A249" s="33"/>
      <c r="B249" s="55" t="str">
        <f>IF($A249="","",VLOOKUP($A249,Cierre!$A:$E,2,FALSE))</f>
        <v/>
      </c>
      <c r="C249" s="34"/>
      <c r="D249" s="34"/>
      <c r="E249" s="35"/>
      <c r="F249" s="35"/>
      <c r="G249" s="70"/>
      <c r="H249" s="36"/>
      <c r="I249" s="36"/>
      <c r="J249" s="68">
        <f t="shared" si="51"/>
        <v>0</v>
      </c>
      <c r="K249" s="68">
        <f t="shared" si="49"/>
        <v>0</v>
      </c>
      <c r="L249" s="37"/>
      <c r="M249" s="15">
        <f t="shared" si="52"/>
        <v>0</v>
      </c>
      <c r="N249" s="66" t="str">
        <f>IF(I249="","",ROUND(M249/VLOOKUP(YEAR(I249),SMMLV!$A$2:$B$42,2,FALSE),3))</f>
        <v/>
      </c>
      <c r="O249" s="95"/>
      <c r="P249" s="97">
        <f t="shared" si="50"/>
        <v>0</v>
      </c>
      <c r="Q249" s="16"/>
      <c r="R249" s="38"/>
      <c r="S249" s="38"/>
      <c r="T249" s="38"/>
      <c r="U249" s="38"/>
      <c r="V249" s="38"/>
      <c r="W249" s="39"/>
      <c r="X249" s="39"/>
      <c r="Y249" s="39"/>
      <c r="Z249" s="39"/>
      <c r="AA249" s="39"/>
      <c r="AB249" s="39"/>
      <c r="AC249" s="39"/>
      <c r="AD249" s="100">
        <f t="shared" si="53"/>
        <v>0</v>
      </c>
      <c r="AE249" s="100">
        <f t="shared" si="54"/>
        <v>0</v>
      </c>
      <c r="AF249" s="100">
        <f t="shared" si="55"/>
        <v>0</v>
      </c>
      <c r="AG249" s="100">
        <f t="shared" si="56"/>
        <v>0</v>
      </c>
      <c r="AH249" s="100">
        <f t="shared" si="57"/>
        <v>0</v>
      </c>
      <c r="AI249" s="100">
        <f t="shared" si="58"/>
        <v>0</v>
      </c>
    </row>
    <row r="250" spans="1:35">
      <c r="A250" s="33"/>
      <c r="B250" s="55" t="str">
        <f>IF($A250="","",VLOOKUP($A250,Cierre!$A:$E,2,FALSE))</f>
        <v/>
      </c>
      <c r="C250" s="34"/>
      <c r="D250" s="34"/>
      <c r="E250" s="35"/>
      <c r="F250" s="35"/>
      <c r="G250" s="70"/>
      <c r="H250" s="36"/>
      <c r="I250" s="36"/>
      <c r="J250" s="68">
        <f t="shared" si="51"/>
        <v>0</v>
      </c>
      <c r="K250" s="68">
        <f t="shared" si="49"/>
        <v>0</v>
      </c>
      <c r="L250" s="37"/>
      <c r="M250" s="15">
        <f t="shared" si="52"/>
        <v>0</v>
      </c>
      <c r="N250" s="66" t="str">
        <f>IF(I250="","",ROUND(M250/VLOOKUP(YEAR(I250),SMMLV!$A$2:$B$42,2,FALSE),3))</f>
        <v/>
      </c>
      <c r="O250" s="95"/>
      <c r="P250" s="97">
        <f t="shared" si="50"/>
        <v>0</v>
      </c>
      <c r="Q250" s="16"/>
      <c r="R250" s="38"/>
      <c r="S250" s="38"/>
      <c r="T250" s="38"/>
      <c r="U250" s="38"/>
      <c r="V250" s="38"/>
      <c r="W250" s="39"/>
      <c r="X250" s="39"/>
      <c r="Y250" s="39"/>
      <c r="Z250" s="39"/>
      <c r="AA250" s="39"/>
      <c r="AB250" s="39"/>
      <c r="AC250" s="39"/>
      <c r="AD250" s="100">
        <f t="shared" si="53"/>
        <v>0</v>
      </c>
      <c r="AE250" s="100">
        <f t="shared" si="54"/>
        <v>0</v>
      </c>
      <c r="AF250" s="100">
        <f t="shared" si="55"/>
        <v>0</v>
      </c>
      <c r="AG250" s="100">
        <f t="shared" si="56"/>
        <v>0</v>
      </c>
      <c r="AH250" s="100">
        <f t="shared" si="57"/>
        <v>0</v>
      </c>
      <c r="AI250" s="100">
        <f t="shared" si="58"/>
        <v>0</v>
      </c>
    </row>
    <row r="251" spans="1:35">
      <c r="A251" s="33"/>
      <c r="B251" s="55" t="str">
        <f>IF($A251="","",VLOOKUP($A251,Cierre!$A:$E,2,FALSE))</f>
        <v/>
      </c>
      <c r="C251" s="34"/>
      <c r="D251" s="34"/>
      <c r="E251" s="35"/>
      <c r="F251" s="35"/>
      <c r="G251" s="70"/>
      <c r="H251" s="36"/>
      <c r="I251" s="36"/>
      <c r="J251" s="68">
        <f t="shared" si="51"/>
        <v>0</v>
      </c>
      <c r="K251" s="68">
        <f t="shared" si="49"/>
        <v>0</v>
      </c>
      <c r="L251" s="37"/>
      <c r="M251" s="15">
        <f t="shared" si="52"/>
        <v>0</v>
      </c>
      <c r="N251" s="66" t="str">
        <f>IF(I251="","",ROUND(M251/VLOOKUP(YEAR(I251),SMMLV!$A$2:$B$42,2,FALSE),3))</f>
        <v/>
      </c>
      <c r="O251" s="95"/>
      <c r="P251" s="97">
        <f t="shared" si="50"/>
        <v>0</v>
      </c>
      <c r="Q251" s="16"/>
      <c r="R251" s="38"/>
      <c r="S251" s="38"/>
      <c r="T251" s="38"/>
      <c r="U251" s="38"/>
      <c r="V251" s="38"/>
      <c r="W251" s="39"/>
      <c r="X251" s="39"/>
      <c r="Y251" s="39"/>
      <c r="Z251" s="39"/>
      <c r="AA251" s="39"/>
      <c r="AB251" s="39"/>
      <c r="AC251" s="39"/>
      <c r="AD251" s="100">
        <f t="shared" si="53"/>
        <v>0</v>
      </c>
      <c r="AE251" s="100">
        <f t="shared" si="54"/>
        <v>0</v>
      </c>
      <c r="AF251" s="100">
        <f t="shared" si="55"/>
        <v>0</v>
      </c>
      <c r="AG251" s="100">
        <f t="shared" si="56"/>
        <v>0</v>
      </c>
      <c r="AH251" s="100">
        <f t="shared" si="57"/>
        <v>0</v>
      </c>
      <c r="AI251" s="100">
        <f t="shared" si="58"/>
        <v>0</v>
      </c>
    </row>
    <row r="252" spans="1:35">
      <c r="A252" s="33"/>
      <c r="B252" s="55" t="str">
        <f>IF($A252="","",VLOOKUP($A252,Cierre!$A:$E,2,FALSE))</f>
        <v/>
      </c>
      <c r="C252" s="34"/>
      <c r="D252" s="34"/>
      <c r="E252" s="35"/>
      <c r="F252" s="35"/>
      <c r="G252" s="70"/>
      <c r="H252" s="36"/>
      <c r="I252" s="36"/>
      <c r="J252" s="68">
        <f t="shared" si="51"/>
        <v>0</v>
      </c>
      <c r="K252" s="68">
        <f t="shared" si="49"/>
        <v>0</v>
      </c>
      <c r="L252" s="37"/>
      <c r="M252" s="15">
        <f t="shared" si="52"/>
        <v>0</v>
      </c>
      <c r="N252" s="66" t="str">
        <f>IF(I252="","",ROUND(M252/VLOOKUP(YEAR(I252),SMMLV!$A$2:$B$42,2,FALSE),3))</f>
        <v/>
      </c>
      <c r="O252" s="95"/>
      <c r="P252" s="97">
        <f t="shared" si="50"/>
        <v>0</v>
      </c>
      <c r="Q252" s="16"/>
      <c r="R252" s="38"/>
      <c r="S252" s="38"/>
      <c r="T252" s="38"/>
      <c r="U252" s="38"/>
      <c r="V252" s="38"/>
      <c r="W252" s="39"/>
      <c r="X252" s="39"/>
      <c r="Y252" s="39"/>
      <c r="Z252" s="39"/>
      <c r="AA252" s="39"/>
      <c r="AB252" s="39"/>
      <c r="AC252" s="39"/>
      <c r="AD252" s="100">
        <f t="shared" si="53"/>
        <v>0</v>
      </c>
      <c r="AE252" s="100">
        <f t="shared" si="54"/>
        <v>0</v>
      </c>
      <c r="AF252" s="100">
        <f t="shared" si="55"/>
        <v>0</v>
      </c>
      <c r="AG252" s="100">
        <f t="shared" si="56"/>
        <v>0</v>
      </c>
      <c r="AH252" s="100">
        <f t="shared" si="57"/>
        <v>0</v>
      </c>
      <c r="AI252" s="100">
        <f t="shared" si="58"/>
        <v>0</v>
      </c>
    </row>
    <row r="253" spans="1:35">
      <c r="A253" s="33"/>
      <c r="B253" s="55" t="str">
        <f>IF($A253="","",VLOOKUP($A253,Cierre!$A:$E,2,FALSE))</f>
        <v/>
      </c>
      <c r="C253" s="34"/>
      <c r="D253" s="34"/>
      <c r="E253" s="35"/>
      <c r="F253" s="35"/>
      <c r="G253" s="70"/>
      <c r="H253" s="36"/>
      <c r="I253" s="36"/>
      <c r="J253" s="68">
        <f t="shared" si="51"/>
        <v>0</v>
      </c>
      <c r="K253" s="68">
        <f t="shared" si="49"/>
        <v>0</v>
      </c>
      <c r="L253" s="37"/>
      <c r="M253" s="15">
        <f t="shared" si="52"/>
        <v>0</v>
      </c>
      <c r="N253" s="66" t="str">
        <f>IF(I253="","",ROUND(M253/VLOOKUP(YEAR(I253),SMMLV!$A$2:$B$42,2,FALSE),3))</f>
        <v/>
      </c>
      <c r="O253" s="95"/>
      <c r="P253" s="97">
        <f t="shared" si="50"/>
        <v>0</v>
      </c>
      <c r="Q253" s="16"/>
      <c r="R253" s="38"/>
      <c r="S253" s="38"/>
      <c r="T253" s="38"/>
      <c r="U253" s="38"/>
      <c r="V253" s="38"/>
      <c r="W253" s="39"/>
      <c r="X253" s="39"/>
      <c r="Y253" s="39"/>
      <c r="Z253" s="39"/>
      <c r="AA253" s="39"/>
      <c r="AB253" s="39"/>
      <c r="AC253" s="39"/>
      <c r="AD253" s="100">
        <f t="shared" si="53"/>
        <v>0</v>
      </c>
      <c r="AE253" s="100">
        <f t="shared" si="54"/>
        <v>0</v>
      </c>
      <c r="AF253" s="100">
        <f t="shared" si="55"/>
        <v>0</v>
      </c>
      <c r="AG253" s="100">
        <f t="shared" si="56"/>
        <v>0</v>
      </c>
      <c r="AH253" s="100">
        <f t="shared" si="57"/>
        <v>0</v>
      </c>
      <c r="AI253" s="100">
        <f t="shared" si="58"/>
        <v>0</v>
      </c>
    </row>
    <row r="254" spans="1:35">
      <c r="A254" s="33"/>
      <c r="B254" s="55" t="str">
        <f>IF($A254="","",VLOOKUP($A254,Cierre!$A:$E,2,FALSE))</f>
        <v/>
      </c>
      <c r="C254" s="34"/>
      <c r="D254" s="34"/>
      <c r="E254" s="35"/>
      <c r="F254" s="35"/>
      <c r="G254" s="70"/>
      <c r="H254" s="36"/>
      <c r="I254" s="36"/>
      <c r="J254" s="68">
        <f t="shared" si="51"/>
        <v>0</v>
      </c>
      <c r="K254" s="68">
        <f t="shared" si="49"/>
        <v>0</v>
      </c>
      <c r="L254" s="37"/>
      <c r="M254" s="15">
        <f t="shared" si="52"/>
        <v>0</v>
      </c>
      <c r="N254" s="66" t="str">
        <f>IF(I254="","",ROUND(M254/VLOOKUP(YEAR(I254),SMMLV!$A$2:$B$42,2,FALSE),3))</f>
        <v/>
      </c>
      <c r="O254" s="95"/>
      <c r="P254" s="97">
        <f t="shared" si="50"/>
        <v>0</v>
      </c>
      <c r="Q254" s="16"/>
      <c r="R254" s="38"/>
      <c r="S254" s="38"/>
      <c r="T254" s="38"/>
      <c r="U254" s="38"/>
      <c r="V254" s="38"/>
      <c r="W254" s="39"/>
      <c r="X254" s="39"/>
      <c r="Y254" s="39"/>
      <c r="Z254" s="39"/>
      <c r="AA254" s="39"/>
      <c r="AB254" s="39"/>
      <c r="AC254" s="39"/>
      <c r="AD254" s="100">
        <f t="shared" si="53"/>
        <v>0</v>
      </c>
      <c r="AE254" s="100">
        <f t="shared" si="54"/>
        <v>0</v>
      </c>
      <c r="AF254" s="100">
        <f t="shared" si="55"/>
        <v>0</v>
      </c>
      <c r="AG254" s="100">
        <f t="shared" si="56"/>
        <v>0</v>
      </c>
      <c r="AH254" s="100">
        <f t="shared" si="57"/>
        <v>0</v>
      </c>
      <c r="AI254" s="100">
        <f t="shared" si="58"/>
        <v>0</v>
      </c>
    </row>
    <row r="255" spans="1:35">
      <c r="A255" s="33"/>
      <c r="B255" s="55" t="str">
        <f>IF($A255="","",VLOOKUP($A255,Cierre!$A:$E,2,FALSE))</f>
        <v/>
      </c>
      <c r="C255" s="34"/>
      <c r="D255" s="34"/>
      <c r="E255" s="35"/>
      <c r="F255" s="35"/>
      <c r="G255" s="70"/>
      <c r="H255" s="36"/>
      <c r="I255" s="36"/>
      <c r="J255" s="68">
        <f t="shared" si="51"/>
        <v>0</v>
      </c>
      <c r="K255" s="68">
        <f t="shared" si="49"/>
        <v>0</v>
      </c>
      <c r="L255" s="37"/>
      <c r="M255" s="15">
        <f t="shared" si="52"/>
        <v>0</v>
      </c>
      <c r="N255" s="66" t="str">
        <f>IF(I255="","",ROUND(M255/VLOOKUP(YEAR(I255),SMMLV!$A$2:$B$42,2,FALSE),3))</f>
        <v/>
      </c>
      <c r="O255" s="95"/>
      <c r="P255" s="97">
        <f t="shared" si="50"/>
        <v>0</v>
      </c>
      <c r="Q255" s="16"/>
      <c r="R255" s="38"/>
      <c r="S255" s="38"/>
      <c r="T255" s="38"/>
      <c r="U255" s="38"/>
      <c r="V255" s="38"/>
      <c r="W255" s="39"/>
      <c r="X255" s="39"/>
      <c r="Y255" s="39"/>
      <c r="Z255" s="39"/>
      <c r="AA255" s="39"/>
      <c r="AB255" s="39"/>
      <c r="AC255" s="39"/>
      <c r="AD255" s="100">
        <f t="shared" si="53"/>
        <v>0</v>
      </c>
      <c r="AE255" s="100">
        <f t="shared" si="54"/>
        <v>0</v>
      </c>
      <c r="AF255" s="100">
        <f t="shared" si="55"/>
        <v>0</v>
      </c>
      <c r="AG255" s="100">
        <f t="shared" si="56"/>
        <v>0</v>
      </c>
      <c r="AH255" s="100">
        <f t="shared" si="57"/>
        <v>0</v>
      </c>
      <c r="AI255" s="100">
        <f t="shared" si="58"/>
        <v>0</v>
      </c>
    </row>
    <row r="256" spans="1:35">
      <c r="A256" s="33"/>
      <c r="B256" s="55" t="str">
        <f>IF($A256="","",VLOOKUP($A256,Cierre!$A:$E,2,FALSE))</f>
        <v/>
      </c>
      <c r="C256" s="34"/>
      <c r="D256" s="34"/>
      <c r="E256" s="35"/>
      <c r="F256" s="35"/>
      <c r="G256" s="70"/>
      <c r="H256" s="36"/>
      <c r="I256" s="36"/>
      <c r="J256" s="68">
        <f t="shared" si="51"/>
        <v>0</v>
      </c>
      <c r="K256" s="68">
        <f t="shared" si="49"/>
        <v>0</v>
      </c>
      <c r="L256" s="37"/>
      <c r="M256" s="15">
        <f t="shared" si="52"/>
        <v>0</v>
      </c>
      <c r="N256" s="66" t="str">
        <f>IF(I256="","",ROUND(M256/VLOOKUP(YEAR(I256),SMMLV!$A$2:$B$42,2,FALSE),3))</f>
        <v/>
      </c>
      <c r="O256" s="95"/>
      <c r="P256" s="97">
        <f t="shared" si="50"/>
        <v>0</v>
      </c>
      <c r="Q256" s="16"/>
      <c r="R256" s="38"/>
      <c r="S256" s="38"/>
      <c r="T256" s="38"/>
      <c r="U256" s="38"/>
      <c r="V256" s="38"/>
      <c r="W256" s="39"/>
      <c r="X256" s="39"/>
      <c r="Y256" s="39"/>
      <c r="Z256" s="39"/>
      <c r="AA256" s="39"/>
      <c r="AB256" s="39"/>
      <c r="AC256" s="39"/>
      <c r="AD256" s="100">
        <f t="shared" si="53"/>
        <v>0</v>
      </c>
      <c r="AE256" s="100">
        <f t="shared" si="54"/>
        <v>0</v>
      </c>
      <c r="AF256" s="100">
        <f t="shared" si="55"/>
        <v>0</v>
      </c>
      <c r="AG256" s="100">
        <f t="shared" si="56"/>
        <v>0</v>
      </c>
      <c r="AH256" s="100">
        <f t="shared" si="57"/>
        <v>0</v>
      </c>
      <c r="AI256" s="100">
        <f t="shared" si="58"/>
        <v>0</v>
      </c>
    </row>
    <row r="257" spans="1:35">
      <c r="A257" s="33"/>
      <c r="B257" s="55" t="str">
        <f>IF($A257="","",VLOOKUP($A257,Cierre!$A:$E,2,FALSE))</f>
        <v/>
      </c>
      <c r="C257" s="34"/>
      <c r="D257" s="34"/>
      <c r="E257" s="35"/>
      <c r="F257" s="35"/>
      <c r="G257" s="70"/>
      <c r="H257" s="36"/>
      <c r="I257" s="36"/>
      <c r="J257" s="68">
        <f t="shared" si="51"/>
        <v>0</v>
      </c>
      <c r="K257" s="68">
        <f t="shared" si="49"/>
        <v>0</v>
      </c>
      <c r="L257" s="37"/>
      <c r="M257" s="15">
        <f t="shared" si="52"/>
        <v>0</v>
      </c>
      <c r="N257" s="66" t="str">
        <f>IF(I257="","",ROUND(M257/VLOOKUP(YEAR(I257),SMMLV!$A$2:$B$42,2,FALSE),3))</f>
        <v/>
      </c>
      <c r="O257" s="95"/>
      <c r="P257" s="97">
        <f t="shared" si="50"/>
        <v>0</v>
      </c>
      <c r="Q257" s="16"/>
      <c r="R257" s="38"/>
      <c r="S257" s="38"/>
      <c r="T257" s="38"/>
      <c r="U257" s="38"/>
      <c r="V257" s="38"/>
      <c r="W257" s="39"/>
      <c r="X257" s="39"/>
      <c r="Y257" s="39"/>
      <c r="Z257" s="39"/>
      <c r="AA257" s="39"/>
      <c r="AB257" s="39"/>
      <c r="AC257" s="39"/>
      <c r="AD257" s="100">
        <f t="shared" si="53"/>
        <v>0</v>
      </c>
      <c r="AE257" s="100">
        <f t="shared" si="54"/>
        <v>0</v>
      </c>
      <c r="AF257" s="100">
        <f t="shared" si="55"/>
        <v>0</v>
      </c>
      <c r="AG257" s="100">
        <f t="shared" si="56"/>
        <v>0</v>
      </c>
      <c r="AH257" s="100">
        <f t="shared" si="57"/>
        <v>0</v>
      </c>
      <c r="AI257" s="100">
        <f t="shared" si="58"/>
        <v>0</v>
      </c>
    </row>
    <row r="258" spans="1:35">
      <c r="A258" s="33"/>
      <c r="B258" s="55" t="str">
        <f>IF($A258="","",VLOOKUP($A258,Cierre!$A:$E,2,FALSE))</f>
        <v/>
      </c>
      <c r="C258" s="34"/>
      <c r="D258" s="34"/>
      <c r="E258" s="35"/>
      <c r="F258" s="35"/>
      <c r="G258" s="70"/>
      <c r="H258" s="36"/>
      <c r="I258" s="36"/>
      <c r="J258" s="68">
        <f t="shared" si="51"/>
        <v>0</v>
      </c>
      <c r="K258" s="68">
        <f t="shared" ref="K258:K321" si="59">IF(H258="",0,ROUND(((((I258-H258)+1)/360)*12)-J258,3))</f>
        <v>0</v>
      </c>
      <c r="L258" s="37"/>
      <c r="M258" s="15">
        <f t="shared" si="52"/>
        <v>0</v>
      </c>
      <c r="N258" s="66" t="str">
        <f>IF(I258="","",ROUND(M258/VLOOKUP(YEAR(I258),SMMLV!$A$2:$B$42,2,FALSE),3))</f>
        <v/>
      </c>
      <c r="O258" s="95"/>
      <c r="P258" s="97">
        <f t="shared" ref="P258:P321" si="60">IFERROR(SUMIFS($N:$N,$A:$A,A258,$C:$C,C258)/SUMIF($A:$A,A258,$N:$N),0)</f>
        <v>0</v>
      </c>
      <c r="Q258" s="16"/>
      <c r="R258" s="38"/>
      <c r="S258" s="38"/>
      <c r="T258" s="38"/>
      <c r="U258" s="38"/>
      <c r="V258" s="38"/>
      <c r="W258" s="39"/>
      <c r="X258" s="39"/>
      <c r="Y258" s="39"/>
      <c r="Z258" s="39"/>
      <c r="AA258" s="39"/>
      <c r="AB258" s="39"/>
      <c r="AC258" s="39"/>
      <c r="AD258" s="100">
        <f t="shared" si="53"/>
        <v>0</v>
      </c>
      <c r="AE258" s="100">
        <f t="shared" si="54"/>
        <v>0</v>
      </c>
      <c r="AF258" s="100">
        <f t="shared" si="55"/>
        <v>0</v>
      </c>
      <c r="AG258" s="100">
        <f t="shared" si="56"/>
        <v>0</v>
      </c>
      <c r="AH258" s="100">
        <f t="shared" si="57"/>
        <v>0</v>
      </c>
      <c r="AI258" s="100">
        <f t="shared" si="58"/>
        <v>0</v>
      </c>
    </row>
    <row r="259" spans="1:35">
      <c r="A259" s="33"/>
      <c r="B259" s="55" t="str">
        <f>IF($A259="","",VLOOKUP($A259,Cierre!$A:$E,2,FALSE))</f>
        <v/>
      </c>
      <c r="C259" s="34"/>
      <c r="D259" s="34"/>
      <c r="E259" s="35"/>
      <c r="F259" s="35"/>
      <c r="G259" s="70"/>
      <c r="H259" s="36"/>
      <c r="I259" s="36"/>
      <c r="J259" s="68">
        <f t="shared" ref="J259:J322" si="61">AD259+AE259+AF259+AG259+AH259+AI259</f>
        <v>0</v>
      </c>
      <c r="K259" s="68">
        <f t="shared" si="59"/>
        <v>0</v>
      </c>
      <c r="L259" s="37"/>
      <c r="M259" s="15">
        <f t="shared" si="52"/>
        <v>0</v>
      </c>
      <c r="N259" s="66" t="str">
        <f>IF(I259="","",ROUND(M259/VLOOKUP(YEAR(I259),SMMLV!$A$2:$B$42,2,FALSE),3))</f>
        <v/>
      </c>
      <c r="O259" s="95"/>
      <c r="P259" s="97">
        <f t="shared" si="60"/>
        <v>0</v>
      </c>
      <c r="Q259" s="16"/>
      <c r="R259" s="38"/>
      <c r="S259" s="38"/>
      <c r="T259" s="38"/>
      <c r="U259" s="38"/>
      <c r="V259" s="38"/>
      <c r="W259" s="39"/>
      <c r="X259" s="39"/>
      <c r="Y259" s="39"/>
      <c r="Z259" s="39"/>
      <c r="AA259" s="39"/>
      <c r="AB259" s="39"/>
      <c r="AC259" s="39"/>
      <c r="AD259" s="100">
        <f t="shared" si="53"/>
        <v>0</v>
      </c>
      <c r="AE259" s="100">
        <f t="shared" si="54"/>
        <v>0</v>
      </c>
      <c r="AF259" s="100">
        <f t="shared" si="55"/>
        <v>0</v>
      </c>
      <c r="AG259" s="100">
        <f t="shared" si="56"/>
        <v>0</v>
      </c>
      <c r="AH259" s="100">
        <f t="shared" si="57"/>
        <v>0</v>
      </c>
      <c r="AI259" s="100">
        <f t="shared" si="58"/>
        <v>0</v>
      </c>
    </row>
    <row r="260" spans="1:35">
      <c r="A260" s="33"/>
      <c r="B260" s="55" t="str">
        <f>IF($A260="","",VLOOKUP($A260,Cierre!$A:$E,2,FALSE))</f>
        <v/>
      </c>
      <c r="C260" s="34"/>
      <c r="D260" s="34"/>
      <c r="E260" s="35"/>
      <c r="F260" s="35"/>
      <c r="G260" s="70"/>
      <c r="H260" s="36"/>
      <c r="I260" s="36"/>
      <c r="J260" s="68">
        <f t="shared" si="61"/>
        <v>0</v>
      </c>
      <c r="K260" s="68">
        <f t="shared" si="59"/>
        <v>0</v>
      </c>
      <c r="L260" s="37"/>
      <c r="M260" s="15">
        <f t="shared" ref="M260:M323" si="62">ROUND(L260*G260,3)</f>
        <v>0</v>
      </c>
      <c r="N260" s="66" t="str">
        <f>IF(I260="","",ROUND(M260/VLOOKUP(YEAR(I260),SMMLV!$A$2:$B$42,2,FALSE),3))</f>
        <v/>
      </c>
      <c r="O260" s="95"/>
      <c r="P260" s="97">
        <f t="shared" si="60"/>
        <v>0</v>
      </c>
      <c r="Q260" s="16"/>
      <c r="R260" s="38"/>
      <c r="S260" s="38"/>
      <c r="T260" s="38"/>
      <c r="U260" s="38"/>
      <c r="V260" s="38"/>
      <c r="W260" s="39"/>
      <c r="X260" s="39"/>
      <c r="Y260" s="39"/>
      <c r="Z260" s="39"/>
      <c r="AA260" s="39"/>
      <c r="AB260" s="39"/>
      <c r="AC260" s="39"/>
      <c r="AD260" s="100">
        <f t="shared" si="53"/>
        <v>0</v>
      </c>
      <c r="AE260" s="100">
        <f t="shared" si="54"/>
        <v>0</v>
      </c>
      <c r="AF260" s="100">
        <f t="shared" si="55"/>
        <v>0</v>
      </c>
      <c r="AG260" s="100">
        <f t="shared" si="56"/>
        <v>0</v>
      </c>
      <c r="AH260" s="100">
        <f t="shared" si="57"/>
        <v>0</v>
      </c>
      <c r="AI260" s="100">
        <f t="shared" si="58"/>
        <v>0</v>
      </c>
    </row>
    <row r="261" spans="1:35">
      <c r="A261" s="33"/>
      <c r="B261" s="55" t="str">
        <f>IF($A261="","",VLOOKUP($A261,Cierre!$A:$E,2,FALSE))</f>
        <v/>
      </c>
      <c r="C261" s="34"/>
      <c r="D261" s="34"/>
      <c r="E261" s="35"/>
      <c r="F261" s="35"/>
      <c r="G261" s="70"/>
      <c r="H261" s="36"/>
      <c r="I261" s="36"/>
      <c r="J261" s="68">
        <f t="shared" si="61"/>
        <v>0</v>
      </c>
      <c r="K261" s="68">
        <f t="shared" si="59"/>
        <v>0</v>
      </c>
      <c r="L261" s="37"/>
      <c r="M261" s="15">
        <f t="shared" si="62"/>
        <v>0</v>
      </c>
      <c r="N261" s="66" t="str">
        <f>IF(I261="","",ROUND(M261/VLOOKUP(YEAR(I261),SMMLV!$A$2:$B$42,2,FALSE),3))</f>
        <v/>
      </c>
      <c r="O261" s="95"/>
      <c r="P261" s="97">
        <f t="shared" si="60"/>
        <v>0</v>
      </c>
      <c r="Q261" s="16"/>
      <c r="R261" s="38"/>
      <c r="S261" s="38"/>
      <c r="T261" s="38"/>
      <c r="U261" s="38"/>
      <c r="V261" s="38"/>
      <c r="W261" s="39"/>
      <c r="X261" s="39"/>
      <c r="Y261" s="39"/>
      <c r="Z261" s="39"/>
      <c r="AA261" s="39"/>
      <c r="AB261" s="39"/>
      <c r="AC261" s="39"/>
      <c r="AD261" s="100">
        <f t="shared" si="53"/>
        <v>0</v>
      </c>
      <c r="AE261" s="100">
        <f t="shared" si="54"/>
        <v>0</v>
      </c>
      <c r="AF261" s="100">
        <f t="shared" si="55"/>
        <v>0</v>
      </c>
      <c r="AG261" s="100">
        <f t="shared" si="56"/>
        <v>0</v>
      </c>
      <c r="AH261" s="100">
        <f t="shared" si="57"/>
        <v>0</v>
      </c>
      <c r="AI261" s="100">
        <f t="shared" si="58"/>
        <v>0</v>
      </c>
    </row>
    <row r="262" spans="1:35">
      <c r="A262" s="33"/>
      <c r="B262" s="55" t="str">
        <f>IF($A262="","",VLOOKUP($A262,Cierre!$A:$E,2,FALSE))</f>
        <v/>
      </c>
      <c r="C262" s="34"/>
      <c r="D262" s="34"/>
      <c r="E262" s="35"/>
      <c r="F262" s="35"/>
      <c r="G262" s="70"/>
      <c r="H262" s="36"/>
      <c r="I262" s="36"/>
      <c r="J262" s="68">
        <f t="shared" si="61"/>
        <v>0</v>
      </c>
      <c r="K262" s="68">
        <f t="shared" si="59"/>
        <v>0</v>
      </c>
      <c r="L262" s="37"/>
      <c r="M262" s="15">
        <f t="shared" si="62"/>
        <v>0</v>
      </c>
      <c r="N262" s="66" t="str">
        <f>IF(I262="","",ROUND(M262/VLOOKUP(YEAR(I262),SMMLV!$A$2:$B$42,2,FALSE),3))</f>
        <v/>
      </c>
      <c r="O262" s="95"/>
      <c r="P262" s="97">
        <f t="shared" si="60"/>
        <v>0</v>
      </c>
      <c r="Q262" s="16"/>
      <c r="R262" s="38"/>
      <c r="S262" s="38"/>
      <c r="T262" s="38"/>
      <c r="U262" s="38"/>
      <c r="V262" s="38"/>
      <c r="W262" s="39"/>
      <c r="X262" s="39"/>
      <c r="Y262" s="39"/>
      <c r="Z262" s="39"/>
      <c r="AA262" s="39"/>
      <c r="AB262" s="39"/>
      <c r="AC262" s="39"/>
      <c r="AD262" s="100">
        <f t="shared" si="53"/>
        <v>0</v>
      </c>
      <c r="AE262" s="100">
        <f t="shared" si="54"/>
        <v>0</v>
      </c>
      <c r="AF262" s="100">
        <f t="shared" si="55"/>
        <v>0</v>
      </c>
      <c r="AG262" s="100">
        <f t="shared" si="56"/>
        <v>0</v>
      </c>
      <c r="AH262" s="100">
        <f t="shared" si="57"/>
        <v>0</v>
      </c>
      <c r="AI262" s="100">
        <f t="shared" si="58"/>
        <v>0</v>
      </c>
    </row>
    <row r="263" spans="1:35">
      <c r="A263" s="33"/>
      <c r="B263" s="55" t="str">
        <f>IF($A263="","",VLOOKUP($A263,Cierre!$A:$E,2,FALSE))</f>
        <v/>
      </c>
      <c r="C263" s="34"/>
      <c r="D263" s="34"/>
      <c r="E263" s="35"/>
      <c r="F263" s="35"/>
      <c r="G263" s="70"/>
      <c r="H263" s="36"/>
      <c r="I263" s="36"/>
      <c r="J263" s="68">
        <f t="shared" si="61"/>
        <v>0</v>
      </c>
      <c r="K263" s="68">
        <f t="shared" si="59"/>
        <v>0</v>
      </c>
      <c r="L263" s="37"/>
      <c r="M263" s="15">
        <f t="shared" si="62"/>
        <v>0</v>
      </c>
      <c r="N263" s="66" t="str">
        <f>IF(I263="","",ROUND(M263/VLOOKUP(YEAR(I263),SMMLV!$A$2:$B$42,2,FALSE),3))</f>
        <v/>
      </c>
      <c r="O263" s="95"/>
      <c r="P263" s="97">
        <f t="shared" si="60"/>
        <v>0</v>
      </c>
      <c r="Q263" s="16"/>
      <c r="R263" s="38"/>
      <c r="S263" s="38"/>
      <c r="T263" s="38"/>
      <c r="U263" s="38"/>
      <c r="V263" s="38"/>
      <c r="W263" s="39"/>
      <c r="X263" s="39"/>
      <c r="Y263" s="39"/>
      <c r="Z263" s="39"/>
      <c r="AA263" s="39"/>
      <c r="AB263" s="39"/>
      <c r="AC263" s="39"/>
      <c r="AD263" s="100">
        <f t="shared" si="53"/>
        <v>0</v>
      </c>
      <c r="AE263" s="100">
        <f t="shared" si="54"/>
        <v>0</v>
      </c>
      <c r="AF263" s="100">
        <f t="shared" si="55"/>
        <v>0</v>
      </c>
      <c r="AG263" s="100">
        <f t="shared" si="56"/>
        <v>0</v>
      </c>
      <c r="AH263" s="100">
        <f t="shared" si="57"/>
        <v>0</v>
      </c>
      <c r="AI263" s="100">
        <f t="shared" si="58"/>
        <v>0</v>
      </c>
    </row>
    <row r="264" spans="1:35">
      <c r="A264" s="33"/>
      <c r="B264" s="55" t="str">
        <f>IF($A264="","",VLOOKUP($A264,Cierre!$A:$E,2,FALSE))</f>
        <v/>
      </c>
      <c r="C264" s="34"/>
      <c r="D264" s="34"/>
      <c r="E264" s="35"/>
      <c r="F264" s="35"/>
      <c r="G264" s="70"/>
      <c r="H264" s="36"/>
      <c r="I264" s="36"/>
      <c r="J264" s="68">
        <f t="shared" si="61"/>
        <v>0</v>
      </c>
      <c r="K264" s="68">
        <f t="shared" si="59"/>
        <v>0</v>
      </c>
      <c r="L264" s="37"/>
      <c r="M264" s="15">
        <f t="shared" si="62"/>
        <v>0</v>
      </c>
      <c r="N264" s="66" t="str">
        <f>IF(I264="","",ROUND(M264/VLOOKUP(YEAR(I264),SMMLV!$A$2:$B$42,2,FALSE),3))</f>
        <v/>
      </c>
      <c r="O264" s="95"/>
      <c r="P264" s="97">
        <f t="shared" si="60"/>
        <v>0</v>
      </c>
      <c r="Q264" s="16"/>
      <c r="R264" s="38"/>
      <c r="S264" s="38"/>
      <c r="T264" s="38"/>
      <c r="U264" s="38"/>
      <c r="V264" s="38"/>
      <c r="W264" s="39"/>
      <c r="X264" s="39"/>
      <c r="Y264" s="39"/>
      <c r="Z264" s="39"/>
      <c r="AA264" s="39"/>
      <c r="AB264" s="39"/>
      <c r="AC264" s="39"/>
      <c r="AD264" s="100">
        <f t="shared" si="53"/>
        <v>0</v>
      </c>
      <c r="AE264" s="100">
        <f t="shared" si="54"/>
        <v>0</v>
      </c>
      <c r="AF264" s="100">
        <f t="shared" si="55"/>
        <v>0</v>
      </c>
      <c r="AG264" s="100">
        <f t="shared" si="56"/>
        <v>0</v>
      </c>
      <c r="AH264" s="100">
        <f t="shared" si="57"/>
        <v>0</v>
      </c>
      <c r="AI264" s="100">
        <f t="shared" si="58"/>
        <v>0</v>
      </c>
    </row>
    <row r="265" spans="1:35">
      <c r="A265" s="33"/>
      <c r="B265" s="55" t="str">
        <f>IF($A265="","",VLOOKUP($A265,Cierre!$A:$E,2,FALSE))</f>
        <v/>
      </c>
      <c r="C265" s="34"/>
      <c r="D265" s="34"/>
      <c r="E265" s="35"/>
      <c r="F265" s="35"/>
      <c r="G265" s="70"/>
      <c r="H265" s="36"/>
      <c r="I265" s="36"/>
      <c r="J265" s="68">
        <f t="shared" si="61"/>
        <v>0</v>
      </c>
      <c r="K265" s="68">
        <f t="shared" si="59"/>
        <v>0</v>
      </c>
      <c r="L265" s="37"/>
      <c r="M265" s="15">
        <f t="shared" si="62"/>
        <v>0</v>
      </c>
      <c r="N265" s="66" t="str">
        <f>IF(I265="","",ROUND(M265/VLOOKUP(YEAR(I265),SMMLV!$A$2:$B$42,2,FALSE),3))</f>
        <v/>
      </c>
      <c r="O265" s="95"/>
      <c r="P265" s="97">
        <f t="shared" si="60"/>
        <v>0</v>
      </c>
      <c r="Q265" s="16"/>
      <c r="R265" s="38"/>
      <c r="S265" s="38"/>
      <c r="T265" s="38"/>
      <c r="U265" s="38"/>
      <c r="V265" s="38"/>
      <c r="W265" s="39"/>
      <c r="X265" s="39"/>
      <c r="Y265" s="39"/>
      <c r="Z265" s="39"/>
      <c r="AA265" s="39"/>
      <c r="AB265" s="39"/>
      <c r="AC265" s="39"/>
      <c r="AD265" s="100">
        <f t="shared" si="53"/>
        <v>0</v>
      </c>
      <c r="AE265" s="100">
        <f t="shared" si="54"/>
        <v>0</v>
      </c>
      <c r="AF265" s="100">
        <f t="shared" si="55"/>
        <v>0</v>
      </c>
      <c r="AG265" s="100">
        <f t="shared" si="56"/>
        <v>0</v>
      </c>
      <c r="AH265" s="100">
        <f t="shared" si="57"/>
        <v>0</v>
      </c>
      <c r="AI265" s="100">
        <f t="shared" si="58"/>
        <v>0</v>
      </c>
    </row>
    <row r="266" spans="1:35">
      <c r="A266" s="33"/>
      <c r="B266" s="55" t="str">
        <f>IF($A266="","",VLOOKUP($A266,Cierre!$A:$E,2,FALSE))</f>
        <v/>
      </c>
      <c r="C266" s="34"/>
      <c r="D266" s="34"/>
      <c r="E266" s="35"/>
      <c r="F266" s="35"/>
      <c r="G266" s="70"/>
      <c r="H266" s="36"/>
      <c r="I266" s="36"/>
      <c r="J266" s="68">
        <f t="shared" si="61"/>
        <v>0</v>
      </c>
      <c r="K266" s="68">
        <f t="shared" si="59"/>
        <v>0</v>
      </c>
      <c r="L266" s="37"/>
      <c r="M266" s="15">
        <f t="shared" si="62"/>
        <v>0</v>
      </c>
      <c r="N266" s="66" t="str">
        <f>IF(I266="","",ROUND(M266/VLOOKUP(YEAR(I266),SMMLV!$A$2:$B$42,2,FALSE),3))</f>
        <v/>
      </c>
      <c r="O266" s="95"/>
      <c r="P266" s="97">
        <f t="shared" si="60"/>
        <v>0</v>
      </c>
      <c r="Q266" s="16"/>
      <c r="R266" s="38"/>
      <c r="S266" s="38"/>
      <c r="T266" s="38"/>
      <c r="U266" s="38"/>
      <c r="V266" s="38"/>
      <c r="W266" s="39"/>
      <c r="X266" s="39"/>
      <c r="Y266" s="39"/>
      <c r="Z266" s="39"/>
      <c r="AA266" s="39"/>
      <c r="AB266" s="39"/>
      <c r="AC266" s="39"/>
      <c r="AD266" s="100">
        <f t="shared" si="53"/>
        <v>0</v>
      </c>
      <c r="AE266" s="100">
        <f t="shared" si="54"/>
        <v>0</v>
      </c>
      <c r="AF266" s="100">
        <f t="shared" si="55"/>
        <v>0</v>
      </c>
      <c r="AG266" s="100">
        <f t="shared" si="56"/>
        <v>0</v>
      </c>
      <c r="AH266" s="100">
        <f t="shared" si="57"/>
        <v>0</v>
      </c>
      <c r="AI266" s="100">
        <f t="shared" si="58"/>
        <v>0</v>
      </c>
    </row>
    <row r="267" spans="1:35">
      <c r="A267" s="33"/>
      <c r="B267" s="55" t="str">
        <f>IF($A267="","",VLOOKUP($A267,Cierre!$A:$E,2,FALSE))</f>
        <v/>
      </c>
      <c r="C267" s="34"/>
      <c r="D267" s="34"/>
      <c r="E267" s="35"/>
      <c r="F267" s="35"/>
      <c r="G267" s="70"/>
      <c r="H267" s="36"/>
      <c r="I267" s="36"/>
      <c r="J267" s="68">
        <f t="shared" si="61"/>
        <v>0</v>
      </c>
      <c r="K267" s="68">
        <f t="shared" si="59"/>
        <v>0</v>
      </c>
      <c r="L267" s="37"/>
      <c r="M267" s="15">
        <f t="shared" si="62"/>
        <v>0</v>
      </c>
      <c r="N267" s="66" t="str">
        <f>IF(I267="","",ROUND(M267/VLOOKUP(YEAR(I267),SMMLV!$A$2:$B$42,2,FALSE),3))</f>
        <v/>
      </c>
      <c r="O267" s="95"/>
      <c r="P267" s="97">
        <f t="shared" si="60"/>
        <v>0</v>
      </c>
      <c r="Q267" s="16"/>
      <c r="R267" s="38"/>
      <c r="S267" s="38"/>
      <c r="T267" s="38"/>
      <c r="U267" s="38"/>
      <c r="V267" s="38"/>
      <c r="W267" s="39"/>
      <c r="X267" s="39"/>
      <c r="Y267" s="39"/>
      <c r="Z267" s="39"/>
      <c r="AA267" s="39"/>
      <c r="AB267" s="39"/>
      <c r="AC267" s="39"/>
      <c r="AD267" s="100">
        <f t="shared" si="53"/>
        <v>0</v>
      </c>
      <c r="AE267" s="100">
        <f t="shared" si="54"/>
        <v>0</v>
      </c>
      <c r="AF267" s="100">
        <f t="shared" si="55"/>
        <v>0</v>
      </c>
      <c r="AG267" s="100">
        <f t="shared" si="56"/>
        <v>0</v>
      </c>
      <c r="AH267" s="100">
        <f t="shared" si="57"/>
        <v>0</v>
      </c>
      <c r="AI267" s="100">
        <f t="shared" si="58"/>
        <v>0</v>
      </c>
    </row>
    <row r="268" spans="1:35">
      <c r="A268" s="33"/>
      <c r="B268" s="55" t="str">
        <f>IF($A268="","",VLOOKUP($A268,Cierre!$A:$E,2,FALSE))</f>
        <v/>
      </c>
      <c r="C268" s="34"/>
      <c r="D268" s="34"/>
      <c r="E268" s="35"/>
      <c r="F268" s="35"/>
      <c r="G268" s="70"/>
      <c r="H268" s="36"/>
      <c r="I268" s="36"/>
      <c r="J268" s="68">
        <f t="shared" si="61"/>
        <v>0</v>
      </c>
      <c r="K268" s="68">
        <f t="shared" si="59"/>
        <v>0</v>
      </c>
      <c r="L268" s="37"/>
      <c r="M268" s="15">
        <f t="shared" si="62"/>
        <v>0</v>
      </c>
      <c r="N268" s="66" t="str">
        <f>IF(I268="","",ROUND(M268/VLOOKUP(YEAR(I268),SMMLV!$A$2:$B$42,2,FALSE),3))</f>
        <v/>
      </c>
      <c r="O268" s="95"/>
      <c r="P268" s="97">
        <f t="shared" si="60"/>
        <v>0</v>
      </c>
      <c r="Q268" s="16"/>
      <c r="R268" s="38"/>
      <c r="S268" s="38"/>
      <c r="T268" s="38"/>
      <c r="U268" s="38"/>
      <c r="V268" s="38"/>
      <c r="W268" s="39"/>
      <c r="X268" s="39"/>
      <c r="Y268" s="39"/>
      <c r="Z268" s="39"/>
      <c r="AA268" s="39"/>
      <c r="AB268" s="39"/>
      <c r="AC268" s="39"/>
      <c r="AD268" s="100">
        <f t="shared" si="53"/>
        <v>0</v>
      </c>
      <c r="AE268" s="100">
        <f t="shared" si="54"/>
        <v>0</v>
      </c>
      <c r="AF268" s="100">
        <f t="shared" si="55"/>
        <v>0</v>
      </c>
      <c r="AG268" s="100">
        <f t="shared" si="56"/>
        <v>0</v>
      </c>
      <c r="AH268" s="100">
        <f t="shared" si="57"/>
        <v>0</v>
      </c>
      <c r="AI268" s="100">
        <f t="shared" si="58"/>
        <v>0</v>
      </c>
    </row>
    <row r="269" spans="1:35">
      <c r="A269" s="33"/>
      <c r="B269" s="55" t="str">
        <f>IF($A269="","",VLOOKUP($A269,Cierre!$A:$E,2,FALSE))</f>
        <v/>
      </c>
      <c r="C269" s="34"/>
      <c r="D269" s="34"/>
      <c r="E269" s="35"/>
      <c r="F269" s="35"/>
      <c r="G269" s="70"/>
      <c r="H269" s="36"/>
      <c r="I269" s="36"/>
      <c r="J269" s="68">
        <f t="shared" si="61"/>
        <v>0</v>
      </c>
      <c r="K269" s="68">
        <f t="shared" si="59"/>
        <v>0</v>
      </c>
      <c r="L269" s="37"/>
      <c r="M269" s="15">
        <f t="shared" si="62"/>
        <v>0</v>
      </c>
      <c r="N269" s="66" t="str">
        <f>IF(I269="","",ROUND(M269/VLOOKUP(YEAR(I269),SMMLV!$A$2:$B$42,2,FALSE),3))</f>
        <v/>
      </c>
      <c r="O269" s="95"/>
      <c r="P269" s="97">
        <f t="shared" si="60"/>
        <v>0</v>
      </c>
      <c r="Q269" s="16"/>
      <c r="R269" s="38"/>
      <c r="S269" s="38"/>
      <c r="T269" s="38"/>
      <c r="U269" s="38"/>
      <c r="V269" s="38"/>
      <c r="W269" s="39"/>
      <c r="X269" s="39"/>
      <c r="Y269" s="39"/>
      <c r="Z269" s="39"/>
      <c r="AA269" s="39"/>
      <c r="AB269" s="39"/>
      <c r="AC269" s="39"/>
      <c r="AD269" s="100">
        <f t="shared" si="53"/>
        <v>0</v>
      </c>
      <c r="AE269" s="100">
        <f t="shared" si="54"/>
        <v>0</v>
      </c>
      <c r="AF269" s="100">
        <f t="shared" si="55"/>
        <v>0</v>
      </c>
      <c r="AG269" s="100">
        <f t="shared" si="56"/>
        <v>0</v>
      </c>
      <c r="AH269" s="100">
        <f t="shared" si="57"/>
        <v>0</v>
      </c>
      <c r="AI269" s="100">
        <f t="shared" si="58"/>
        <v>0</v>
      </c>
    </row>
    <row r="270" spans="1:35">
      <c r="A270" s="33"/>
      <c r="B270" s="55" t="str">
        <f>IF($A270="","",VLOOKUP($A270,Cierre!$A:$E,2,FALSE))</f>
        <v/>
      </c>
      <c r="C270" s="34"/>
      <c r="D270" s="34"/>
      <c r="E270" s="35"/>
      <c r="F270" s="35"/>
      <c r="G270" s="70"/>
      <c r="H270" s="36"/>
      <c r="I270" s="36"/>
      <c r="J270" s="68">
        <f t="shared" si="61"/>
        <v>0</v>
      </c>
      <c r="K270" s="68">
        <f t="shared" si="59"/>
        <v>0</v>
      </c>
      <c r="L270" s="37"/>
      <c r="M270" s="15">
        <f t="shared" si="62"/>
        <v>0</v>
      </c>
      <c r="N270" s="66" t="str">
        <f>IF(I270="","",ROUND(M270/VLOOKUP(YEAR(I270),SMMLV!$A$2:$B$42,2,FALSE),3))</f>
        <v/>
      </c>
      <c r="O270" s="95"/>
      <c r="P270" s="97">
        <f t="shared" si="60"/>
        <v>0</v>
      </c>
      <c r="Q270" s="16"/>
      <c r="R270" s="38"/>
      <c r="S270" s="38"/>
      <c r="T270" s="38"/>
      <c r="U270" s="38"/>
      <c r="V270" s="38"/>
      <c r="W270" s="39"/>
      <c r="X270" s="39"/>
      <c r="Y270" s="39"/>
      <c r="Z270" s="39"/>
      <c r="AA270" s="39"/>
      <c r="AB270" s="39"/>
      <c r="AC270" s="39"/>
      <c r="AD270" s="100">
        <f t="shared" si="53"/>
        <v>0</v>
      </c>
      <c r="AE270" s="100">
        <f t="shared" si="54"/>
        <v>0</v>
      </c>
      <c r="AF270" s="100">
        <f t="shared" si="55"/>
        <v>0</v>
      </c>
      <c r="AG270" s="100">
        <f t="shared" si="56"/>
        <v>0</v>
      </c>
      <c r="AH270" s="100">
        <f t="shared" si="57"/>
        <v>0</v>
      </c>
      <c r="AI270" s="100">
        <f t="shared" si="58"/>
        <v>0</v>
      </c>
    </row>
    <row r="271" spans="1:35">
      <c r="A271" s="33"/>
      <c r="B271" s="55" t="str">
        <f>IF($A271="","",VLOOKUP($A271,Cierre!$A:$E,2,FALSE))</f>
        <v/>
      </c>
      <c r="C271" s="34"/>
      <c r="D271" s="34"/>
      <c r="E271" s="35"/>
      <c r="F271" s="35"/>
      <c r="G271" s="70"/>
      <c r="H271" s="36"/>
      <c r="I271" s="36"/>
      <c r="J271" s="68">
        <f t="shared" si="61"/>
        <v>0</v>
      </c>
      <c r="K271" s="68">
        <f t="shared" si="59"/>
        <v>0</v>
      </c>
      <c r="L271" s="37"/>
      <c r="M271" s="15">
        <f t="shared" si="62"/>
        <v>0</v>
      </c>
      <c r="N271" s="66" t="str">
        <f>IF(I271="","",ROUND(M271/VLOOKUP(YEAR(I271),SMMLV!$A$2:$B$42,2,FALSE),3))</f>
        <v/>
      </c>
      <c r="O271" s="95"/>
      <c r="P271" s="97">
        <f t="shared" si="60"/>
        <v>0</v>
      </c>
      <c r="Q271" s="16"/>
      <c r="R271" s="38"/>
      <c r="S271" s="38"/>
      <c r="T271" s="38"/>
      <c r="U271" s="38"/>
      <c r="V271" s="38"/>
      <c r="W271" s="39"/>
      <c r="X271" s="39"/>
      <c r="Y271" s="39"/>
      <c r="Z271" s="39"/>
      <c r="AA271" s="39"/>
      <c r="AB271" s="39"/>
      <c r="AC271" s="39"/>
      <c r="AD271" s="100">
        <f t="shared" si="53"/>
        <v>0</v>
      </c>
      <c r="AE271" s="100">
        <f t="shared" si="54"/>
        <v>0</v>
      </c>
      <c r="AF271" s="100">
        <f t="shared" si="55"/>
        <v>0</v>
      </c>
      <c r="AG271" s="100">
        <f t="shared" si="56"/>
        <v>0</v>
      </c>
      <c r="AH271" s="100">
        <f t="shared" si="57"/>
        <v>0</v>
      </c>
      <c r="AI271" s="100">
        <f t="shared" si="58"/>
        <v>0</v>
      </c>
    </row>
    <row r="272" spans="1:35">
      <c r="A272" s="33"/>
      <c r="B272" s="55" t="str">
        <f>IF($A272="","",VLOOKUP($A272,Cierre!$A:$E,2,FALSE))</f>
        <v/>
      </c>
      <c r="C272" s="34"/>
      <c r="D272" s="34"/>
      <c r="E272" s="35"/>
      <c r="F272" s="35"/>
      <c r="G272" s="70"/>
      <c r="H272" s="36"/>
      <c r="I272" s="36"/>
      <c r="J272" s="68">
        <f t="shared" si="61"/>
        <v>0</v>
      </c>
      <c r="K272" s="68">
        <f t="shared" si="59"/>
        <v>0</v>
      </c>
      <c r="L272" s="37"/>
      <c r="M272" s="15">
        <f t="shared" si="62"/>
        <v>0</v>
      </c>
      <c r="N272" s="66" t="str">
        <f>IF(I272="","",ROUND(M272/VLOOKUP(YEAR(I272),SMMLV!$A$2:$B$42,2,FALSE),3))</f>
        <v/>
      </c>
      <c r="O272" s="95"/>
      <c r="P272" s="97">
        <f t="shared" si="60"/>
        <v>0</v>
      </c>
      <c r="Q272" s="16"/>
      <c r="R272" s="38"/>
      <c r="S272" s="38"/>
      <c r="T272" s="38"/>
      <c r="U272" s="38"/>
      <c r="V272" s="38"/>
      <c r="W272" s="39"/>
      <c r="X272" s="39"/>
      <c r="Y272" s="39"/>
      <c r="Z272" s="39"/>
      <c r="AA272" s="39"/>
      <c r="AB272" s="39"/>
      <c r="AC272" s="39"/>
      <c r="AD272" s="100">
        <f t="shared" si="53"/>
        <v>0</v>
      </c>
      <c r="AE272" s="100">
        <f t="shared" si="54"/>
        <v>0</v>
      </c>
      <c r="AF272" s="100">
        <f t="shared" si="55"/>
        <v>0</v>
      </c>
      <c r="AG272" s="100">
        <f t="shared" si="56"/>
        <v>0</v>
      </c>
      <c r="AH272" s="100">
        <f t="shared" si="57"/>
        <v>0</v>
      </c>
      <c r="AI272" s="100">
        <f t="shared" si="58"/>
        <v>0</v>
      </c>
    </row>
    <row r="273" spans="1:35">
      <c r="A273" s="33"/>
      <c r="B273" s="55" t="str">
        <f>IF($A273="","",VLOOKUP($A273,Cierre!$A:$E,2,FALSE))</f>
        <v/>
      </c>
      <c r="C273" s="34"/>
      <c r="D273" s="34"/>
      <c r="E273" s="35"/>
      <c r="F273" s="35"/>
      <c r="G273" s="70"/>
      <c r="H273" s="36"/>
      <c r="I273" s="36"/>
      <c r="J273" s="68">
        <f t="shared" si="61"/>
        <v>0</v>
      </c>
      <c r="K273" s="68">
        <f t="shared" si="59"/>
        <v>0</v>
      </c>
      <c r="L273" s="37"/>
      <c r="M273" s="15">
        <f t="shared" si="62"/>
        <v>0</v>
      </c>
      <c r="N273" s="66" t="str">
        <f>IF(I273="","",ROUND(M273/VLOOKUP(YEAR(I273),SMMLV!$A$2:$B$42,2,FALSE),3))</f>
        <v/>
      </c>
      <c r="O273" s="95"/>
      <c r="P273" s="97">
        <f t="shared" si="60"/>
        <v>0</v>
      </c>
      <c r="Q273" s="16"/>
      <c r="R273" s="38"/>
      <c r="S273" s="38"/>
      <c r="T273" s="38"/>
      <c r="U273" s="38"/>
      <c r="V273" s="38"/>
      <c r="W273" s="39"/>
      <c r="X273" s="39"/>
      <c r="Y273" s="39"/>
      <c r="Z273" s="39"/>
      <c r="AA273" s="39"/>
      <c r="AB273" s="39"/>
      <c r="AC273" s="39"/>
      <c r="AD273" s="100">
        <f t="shared" si="53"/>
        <v>0</v>
      </c>
      <c r="AE273" s="100">
        <f t="shared" si="54"/>
        <v>0</v>
      </c>
      <c r="AF273" s="100">
        <f t="shared" si="55"/>
        <v>0</v>
      </c>
      <c r="AG273" s="100">
        <f t="shared" si="56"/>
        <v>0</v>
      </c>
      <c r="AH273" s="100">
        <f t="shared" si="57"/>
        <v>0</v>
      </c>
      <c r="AI273" s="100">
        <f t="shared" si="58"/>
        <v>0</v>
      </c>
    </row>
    <row r="274" spans="1:35">
      <c r="A274" s="33"/>
      <c r="B274" s="55" t="str">
        <f>IF($A274="","",VLOOKUP($A274,Cierre!$A:$E,2,FALSE))</f>
        <v/>
      </c>
      <c r="C274" s="34"/>
      <c r="D274" s="34"/>
      <c r="E274" s="35"/>
      <c r="F274" s="35"/>
      <c r="G274" s="70"/>
      <c r="H274" s="36"/>
      <c r="I274" s="36"/>
      <c r="J274" s="68">
        <f t="shared" si="61"/>
        <v>0</v>
      </c>
      <c r="K274" s="68">
        <f t="shared" si="59"/>
        <v>0</v>
      </c>
      <c r="L274" s="37"/>
      <c r="M274" s="15">
        <f t="shared" si="62"/>
        <v>0</v>
      </c>
      <c r="N274" s="66" t="str">
        <f>IF(I274="","",ROUND(M274/VLOOKUP(YEAR(I274),SMMLV!$A$2:$B$42,2,FALSE),3))</f>
        <v/>
      </c>
      <c r="O274" s="95"/>
      <c r="P274" s="97">
        <f t="shared" si="60"/>
        <v>0</v>
      </c>
      <c r="Q274" s="16"/>
      <c r="R274" s="38"/>
      <c r="S274" s="38"/>
      <c r="T274" s="38"/>
      <c r="U274" s="38"/>
      <c r="V274" s="38"/>
      <c r="W274" s="39"/>
      <c r="X274" s="39"/>
      <c r="Y274" s="39"/>
      <c r="Z274" s="39"/>
      <c r="AA274" s="39"/>
      <c r="AB274" s="39"/>
      <c r="AC274" s="39"/>
      <c r="AD274" s="100">
        <f t="shared" si="53"/>
        <v>0</v>
      </c>
      <c r="AE274" s="100">
        <f t="shared" si="54"/>
        <v>0</v>
      </c>
      <c r="AF274" s="100">
        <f t="shared" si="55"/>
        <v>0</v>
      </c>
      <c r="AG274" s="100">
        <f t="shared" si="56"/>
        <v>0</v>
      </c>
      <c r="AH274" s="100">
        <f t="shared" si="57"/>
        <v>0</v>
      </c>
      <c r="AI274" s="100">
        <f t="shared" si="58"/>
        <v>0</v>
      </c>
    </row>
    <row r="275" spans="1:35">
      <c r="A275" s="33"/>
      <c r="B275" s="55" t="str">
        <f>IF($A275="","",VLOOKUP($A275,Cierre!$A:$E,2,FALSE))</f>
        <v/>
      </c>
      <c r="C275" s="34"/>
      <c r="D275" s="34"/>
      <c r="E275" s="35"/>
      <c r="F275" s="35"/>
      <c r="G275" s="70"/>
      <c r="H275" s="36"/>
      <c r="I275" s="36"/>
      <c r="J275" s="68">
        <f t="shared" si="61"/>
        <v>0</v>
      </c>
      <c r="K275" s="68">
        <f t="shared" si="59"/>
        <v>0</v>
      </c>
      <c r="L275" s="37"/>
      <c r="M275" s="15">
        <f t="shared" si="62"/>
        <v>0</v>
      </c>
      <c r="N275" s="66" t="str">
        <f>IF(I275="","",ROUND(M275/VLOOKUP(YEAR(I275),SMMLV!$A$2:$B$42,2,FALSE),3))</f>
        <v/>
      </c>
      <c r="O275" s="95"/>
      <c r="P275" s="97">
        <f t="shared" si="60"/>
        <v>0</v>
      </c>
      <c r="Q275" s="16"/>
      <c r="R275" s="38"/>
      <c r="S275" s="38"/>
      <c r="T275" s="38"/>
      <c r="U275" s="38"/>
      <c r="V275" s="38"/>
      <c r="W275" s="39"/>
      <c r="X275" s="39"/>
      <c r="Y275" s="39"/>
      <c r="Z275" s="39"/>
      <c r="AA275" s="39"/>
      <c r="AB275" s="39"/>
      <c r="AC275" s="39"/>
      <c r="AD275" s="100">
        <f t="shared" si="53"/>
        <v>0</v>
      </c>
      <c r="AE275" s="100">
        <f t="shared" si="54"/>
        <v>0</v>
      </c>
      <c r="AF275" s="100">
        <f t="shared" si="55"/>
        <v>0</v>
      </c>
      <c r="AG275" s="100">
        <f t="shared" si="56"/>
        <v>0</v>
      </c>
      <c r="AH275" s="100">
        <f t="shared" si="57"/>
        <v>0</v>
      </c>
      <c r="AI275" s="100">
        <f t="shared" si="58"/>
        <v>0</v>
      </c>
    </row>
    <row r="276" spans="1:35">
      <c r="A276" s="33"/>
      <c r="B276" s="55" t="str">
        <f>IF($A276="","",VLOOKUP($A276,Cierre!$A:$E,2,FALSE))</f>
        <v/>
      </c>
      <c r="C276" s="34"/>
      <c r="D276" s="34"/>
      <c r="E276" s="35"/>
      <c r="F276" s="35"/>
      <c r="G276" s="70"/>
      <c r="H276" s="36"/>
      <c r="I276" s="36"/>
      <c r="J276" s="68">
        <f t="shared" si="61"/>
        <v>0</v>
      </c>
      <c r="K276" s="68">
        <f t="shared" si="59"/>
        <v>0</v>
      </c>
      <c r="L276" s="37"/>
      <c r="M276" s="15">
        <f t="shared" si="62"/>
        <v>0</v>
      </c>
      <c r="N276" s="66" t="str">
        <f>IF(I276="","",ROUND(M276/VLOOKUP(YEAR(I276),SMMLV!$A$2:$B$42,2,FALSE),3))</f>
        <v/>
      </c>
      <c r="O276" s="95"/>
      <c r="P276" s="97">
        <f t="shared" si="60"/>
        <v>0</v>
      </c>
      <c r="Q276" s="16"/>
      <c r="R276" s="38"/>
      <c r="S276" s="38"/>
      <c r="T276" s="38"/>
      <c r="U276" s="38"/>
      <c r="V276" s="38"/>
      <c r="W276" s="39"/>
      <c r="X276" s="39"/>
      <c r="Y276" s="39"/>
      <c r="Z276" s="39"/>
      <c r="AA276" s="39"/>
      <c r="AB276" s="39"/>
      <c r="AC276" s="39"/>
      <c r="AD276" s="100">
        <f t="shared" ref="AD276:AD339" si="63">IF(R276="",0,ROUND((((S276-R276)+1)/30),3))</f>
        <v>0</v>
      </c>
      <c r="AE276" s="100">
        <f t="shared" ref="AE276:AE339" si="64">IF(T276="",0,ROUND((((U276-T276)+1)/30),3))</f>
        <v>0</v>
      </c>
      <c r="AF276" s="100">
        <f t="shared" ref="AF276:AF339" si="65">IF(V276="",0,ROUND((((W276-V276)+1)/30),3))</f>
        <v>0</v>
      </c>
      <c r="AG276" s="100">
        <f t="shared" ref="AG276:AG339" si="66">IF(X276="",0,ROUND((((Y276-X276)+1)/30),3))</f>
        <v>0</v>
      </c>
      <c r="AH276" s="100">
        <f t="shared" ref="AH276:AH339" si="67">IF(Z276="",0,ROUND((((AA276-Z276)+1)/30),3))</f>
        <v>0</v>
      </c>
      <c r="AI276" s="100">
        <f t="shared" ref="AI276:AI339" si="68">IF(AB276="",0,ROUND((((AC276-AB276)+1)/30),3))</f>
        <v>0</v>
      </c>
    </row>
    <row r="277" spans="1:35">
      <c r="A277" s="33"/>
      <c r="B277" s="55" t="str">
        <f>IF($A277="","",VLOOKUP($A277,Cierre!$A:$E,2,FALSE))</f>
        <v/>
      </c>
      <c r="C277" s="34"/>
      <c r="D277" s="34"/>
      <c r="E277" s="35"/>
      <c r="F277" s="35"/>
      <c r="G277" s="70"/>
      <c r="H277" s="36"/>
      <c r="I277" s="36"/>
      <c r="J277" s="68">
        <f t="shared" si="61"/>
        <v>0</v>
      </c>
      <c r="K277" s="68">
        <f t="shared" si="59"/>
        <v>0</v>
      </c>
      <c r="L277" s="37"/>
      <c r="M277" s="15">
        <f t="shared" si="62"/>
        <v>0</v>
      </c>
      <c r="N277" s="66" t="str">
        <f>IF(I277="","",ROUND(M277/VLOOKUP(YEAR(I277),SMMLV!$A$2:$B$42,2,FALSE),3))</f>
        <v/>
      </c>
      <c r="O277" s="95"/>
      <c r="P277" s="97">
        <f t="shared" si="60"/>
        <v>0</v>
      </c>
      <c r="Q277" s="16"/>
      <c r="R277" s="38"/>
      <c r="S277" s="38"/>
      <c r="T277" s="38"/>
      <c r="U277" s="38"/>
      <c r="V277" s="38"/>
      <c r="W277" s="39"/>
      <c r="X277" s="39"/>
      <c r="Y277" s="39"/>
      <c r="Z277" s="39"/>
      <c r="AA277" s="39"/>
      <c r="AB277" s="39"/>
      <c r="AC277" s="39"/>
      <c r="AD277" s="100">
        <f t="shared" si="63"/>
        <v>0</v>
      </c>
      <c r="AE277" s="100">
        <f t="shared" si="64"/>
        <v>0</v>
      </c>
      <c r="AF277" s="100">
        <f t="shared" si="65"/>
        <v>0</v>
      </c>
      <c r="AG277" s="100">
        <f t="shared" si="66"/>
        <v>0</v>
      </c>
      <c r="AH277" s="100">
        <f t="shared" si="67"/>
        <v>0</v>
      </c>
      <c r="AI277" s="100">
        <f t="shared" si="68"/>
        <v>0</v>
      </c>
    </row>
    <row r="278" spans="1:35">
      <c r="A278" s="33"/>
      <c r="B278" s="55" t="str">
        <f>IF($A278="","",VLOOKUP($A278,Cierre!$A:$E,2,FALSE))</f>
        <v/>
      </c>
      <c r="C278" s="34"/>
      <c r="D278" s="34"/>
      <c r="E278" s="35"/>
      <c r="F278" s="35"/>
      <c r="G278" s="70"/>
      <c r="H278" s="36"/>
      <c r="I278" s="36"/>
      <c r="J278" s="68">
        <f t="shared" si="61"/>
        <v>0</v>
      </c>
      <c r="K278" s="68">
        <f t="shared" si="59"/>
        <v>0</v>
      </c>
      <c r="L278" s="37"/>
      <c r="M278" s="15">
        <f t="shared" si="62"/>
        <v>0</v>
      </c>
      <c r="N278" s="66" t="str">
        <f>IF(I278="","",ROUND(M278/VLOOKUP(YEAR(I278),SMMLV!$A$2:$B$42,2,FALSE),3))</f>
        <v/>
      </c>
      <c r="O278" s="95"/>
      <c r="P278" s="97">
        <f t="shared" si="60"/>
        <v>0</v>
      </c>
      <c r="Q278" s="16"/>
      <c r="R278" s="38"/>
      <c r="S278" s="38"/>
      <c r="T278" s="38"/>
      <c r="U278" s="38"/>
      <c r="V278" s="38"/>
      <c r="W278" s="39"/>
      <c r="X278" s="39"/>
      <c r="Y278" s="39"/>
      <c r="Z278" s="39"/>
      <c r="AA278" s="39"/>
      <c r="AB278" s="39"/>
      <c r="AC278" s="39"/>
      <c r="AD278" s="100">
        <f t="shared" si="63"/>
        <v>0</v>
      </c>
      <c r="AE278" s="100">
        <f t="shared" si="64"/>
        <v>0</v>
      </c>
      <c r="AF278" s="100">
        <f t="shared" si="65"/>
        <v>0</v>
      </c>
      <c r="AG278" s="100">
        <f t="shared" si="66"/>
        <v>0</v>
      </c>
      <c r="AH278" s="100">
        <f t="shared" si="67"/>
        <v>0</v>
      </c>
      <c r="AI278" s="100">
        <f t="shared" si="68"/>
        <v>0</v>
      </c>
    </row>
    <row r="279" spans="1:35">
      <c r="A279" s="33"/>
      <c r="B279" s="55" t="str">
        <f>IF($A279="","",VLOOKUP($A279,Cierre!$A:$E,2,FALSE))</f>
        <v/>
      </c>
      <c r="C279" s="34"/>
      <c r="D279" s="34"/>
      <c r="E279" s="35"/>
      <c r="F279" s="35"/>
      <c r="G279" s="70"/>
      <c r="H279" s="36"/>
      <c r="I279" s="36"/>
      <c r="J279" s="68">
        <f t="shared" si="61"/>
        <v>0</v>
      </c>
      <c r="K279" s="68">
        <f t="shared" si="59"/>
        <v>0</v>
      </c>
      <c r="L279" s="37"/>
      <c r="M279" s="15">
        <f t="shared" si="62"/>
        <v>0</v>
      </c>
      <c r="N279" s="66" t="str">
        <f>IF(I279="","",ROUND(M279/VLOOKUP(YEAR(I279),SMMLV!$A$2:$B$42,2,FALSE),3))</f>
        <v/>
      </c>
      <c r="O279" s="95"/>
      <c r="P279" s="97">
        <f t="shared" si="60"/>
        <v>0</v>
      </c>
      <c r="Q279" s="16"/>
      <c r="R279" s="38"/>
      <c r="S279" s="38"/>
      <c r="T279" s="38"/>
      <c r="U279" s="38"/>
      <c r="V279" s="38"/>
      <c r="W279" s="39"/>
      <c r="X279" s="39"/>
      <c r="Y279" s="39"/>
      <c r="Z279" s="39"/>
      <c r="AA279" s="39"/>
      <c r="AB279" s="39"/>
      <c r="AC279" s="39"/>
      <c r="AD279" s="100">
        <f t="shared" si="63"/>
        <v>0</v>
      </c>
      <c r="AE279" s="100">
        <f t="shared" si="64"/>
        <v>0</v>
      </c>
      <c r="AF279" s="100">
        <f t="shared" si="65"/>
        <v>0</v>
      </c>
      <c r="AG279" s="100">
        <f t="shared" si="66"/>
        <v>0</v>
      </c>
      <c r="AH279" s="100">
        <f t="shared" si="67"/>
        <v>0</v>
      </c>
      <c r="AI279" s="100">
        <f t="shared" si="68"/>
        <v>0</v>
      </c>
    </row>
    <row r="280" spans="1:35">
      <c r="A280" s="33"/>
      <c r="B280" s="55" t="str">
        <f>IF($A280="","",VLOOKUP($A280,Cierre!$A:$E,2,FALSE))</f>
        <v/>
      </c>
      <c r="C280" s="34"/>
      <c r="D280" s="34"/>
      <c r="E280" s="35"/>
      <c r="F280" s="35"/>
      <c r="G280" s="70"/>
      <c r="H280" s="36"/>
      <c r="I280" s="36"/>
      <c r="J280" s="68">
        <f t="shared" si="61"/>
        <v>0</v>
      </c>
      <c r="K280" s="68">
        <f t="shared" si="59"/>
        <v>0</v>
      </c>
      <c r="L280" s="37"/>
      <c r="M280" s="15">
        <f t="shared" si="62"/>
        <v>0</v>
      </c>
      <c r="N280" s="66" t="str">
        <f>IF(I280="","",ROUND(M280/VLOOKUP(YEAR(I280),SMMLV!$A$2:$B$42,2,FALSE),3))</f>
        <v/>
      </c>
      <c r="O280" s="95"/>
      <c r="P280" s="97">
        <f t="shared" si="60"/>
        <v>0</v>
      </c>
      <c r="Q280" s="16"/>
      <c r="R280" s="38"/>
      <c r="S280" s="38"/>
      <c r="T280" s="38"/>
      <c r="U280" s="38"/>
      <c r="V280" s="38"/>
      <c r="W280" s="39"/>
      <c r="X280" s="39"/>
      <c r="Y280" s="39"/>
      <c r="Z280" s="39"/>
      <c r="AA280" s="39"/>
      <c r="AB280" s="39"/>
      <c r="AC280" s="39"/>
      <c r="AD280" s="100">
        <f t="shared" si="63"/>
        <v>0</v>
      </c>
      <c r="AE280" s="100">
        <f t="shared" si="64"/>
        <v>0</v>
      </c>
      <c r="AF280" s="100">
        <f t="shared" si="65"/>
        <v>0</v>
      </c>
      <c r="AG280" s="100">
        <f t="shared" si="66"/>
        <v>0</v>
      </c>
      <c r="AH280" s="100">
        <f t="shared" si="67"/>
        <v>0</v>
      </c>
      <c r="AI280" s="100">
        <f t="shared" si="68"/>
        <v>0</v>
      </c>
    </row>
    <row r="281" spans="1:35">
      <c r="A281" s="33"/>
      <c r="B281" s="55" t="str">
        <f>IF($A281="","",VLOOKUP($A281,Cierre!$A:$E,2,FALSE))</f>
        <v/>
      </c>
      <c r="C281" s="34"/>
      <c r="D281" s="34"/>
      <c r="E281" s="35"/>
      <c r="F281" s="35"/>
      <c r="G281" s="70"/>
      <c r="H281" s="36"/>
      <c r="I281" s="36"/>
      <c r="J281" s="68">
        <f t="shared" si="61"/>
        <v>0</v>
      </c>
      <c r="K281" s="68">
        <f t="shared" si="59"/>
        <v>0</v>
      </c>
      <c r="L281" s="37"/>
      <c r="M281" s="15">
        <f t="shared" si="62"/>
        <v>0</v>
      </c>
      <c r="N281" s="66" t="str">
        <f>IF(I281="","",ROUND(M281/VLOOKUP(YEAR(I281),SMMLV!$A$2:$B$42,2,FALSE),3))</f>
        <v/>
      </c>
      <c r="O281" s="95"/>
      <c r="P281" s="97">
        <f t="shared" si="60"/>
        <v>0</v>
      </c>
      <c r="Q281" s="16"/>
      <c r="R281" s="38"/>
      <c r="S281" s="38"/>
      <c r="T281" s="38"/>
      <c r="U281" s="38"/>
      <c r="V281" s="38"/>
      <c r="W281" s="39"/>
      <c r="X281" s="39"/>
      <c r="Y281" s="39"/>
      <c r="Z281" s="39"/>
      <c r="AA281" s="39"/>
      <c r="AB281" s="39"/>
      <c r="AC281" s="39"/>
      <c r="AD281" s="100">
        <f t="shared" si="63"/>
        <v>0</v>
      </c>
      <c r="AE281" s="100">
        <f t="shared" si="64"/>
        <v>0</v>
      </c>
      <c r="AF281" s="100">
        <f t="shared" si="65"/>
        <v>0</v>
      </c>
      <c r="AG281" s="100">
        <f t="shared" si="66"/>
        <v>0</v>
      </c>
      <c r="AH281" s="100">
        <f t="shared" si="67"/>
        <v>0</v>
      </c>
      <c r="AI281" s="100">
        <f t="shared" si="68"/>
        <v>0</v>
      </c>
    </row>
    <row r="282" spans="1:35">
      <c r="A282" s="33"/>
      <c r="B282" s="55" t="str">
        <f>IF($A282="","",VLOOKUP($A282,Cierre!$A:$E,2,FALSE))</f>
        <v/>
      </c>
      <c r="C282" s="34"/>
      <c r="D282" s="34"/>
      <c r="E282" s="35"/>
      <c r="F282" s="35"/>
      <c r="G282" s="70"/>
      <c r="H282" s="36"/>
      <c r="I282" s="36"/>
      <c r="J282" s="68">
        <f t="shared" si="61"/>
        <v>0</v>
      </c>
      <c r="K282" s="68">
        <f t="shared" si="59"/>
        <v>0</v>
      </c>
      <c r="L282" s="37"/>
      <c r="M282" s="15">
        <f t="shared" si="62"/>
        <v>0</v>
      </c>
      <c r="N282" s="66" t="str">
        <f>IF(I282="","",ROUND(M282/VLOOKUP(YEAR(I282),SMMLV!$A$2:$B$42,2,FALSE),3))</f>
        <v/>
      </c>
      <c r="O282" s="95"/>
      <c r="P282" s="97">
        <f t="shared" si="60"/>
        <v>0</v>
      </c>
      <c r="Q282" s="16"/>
      <c r="R282" s="38"/>
      <c r="S282" s="38"/>
      <c r="T282" s="38"/>
      <c r="U282" s="38"/>
      <c r="V282" s="38"/>
      <c r="W282" s="39"/>
      <c r="X282" s="39"/>
      <c r="Y282" s="39"/>
      <c r="Z282" s="39"/>
      <c r="AA282" s="39"/>
      <c r="AB282" s="39"/>
      <c r="AC282" s="39"/>
      <c r="AD282" s="100">
        <f t="shared" si="63"/>
        <v>0</v>
      </c>
      <c r="AE282" s="100">
        <f t="shared" si="64"/>
        <v>0</v>
      </c>
      <c r="AF282" s="100">
        <f t="shared" si="65"/>
        <v>0</v>
      </c>
      <c r="AG282" s="100">
        <f t="shared" si="66"/>
        <v>0</v>
      </c>
      <c r="AH282" s="100">
        <f t="shared" si="67"/>
        <v>0</v>
      </c>
      <c r="AI282" s="100">
        <f t="shared" si="68"/>
        <v>0</v>
      </c>
    </row>
    <row r="283" spans="1:35">
      <c r="A283" s="33"/>
      <c r="B283" s="55" t="str">
        <f>IF($A283="","",VLOOKUP($A283,Cierre!$A:$E,2,FALSE))</f>
        <v/>
      </c>
      <c r="C283" s="34"/>
      <c r="D283" s="34"/>
      <c r="E283" s="35"/>
      <c r="F283" s="35"/>
      <c r="G283" s="70"/>
      <c r="H283" s="36"/>
      <c r="I283" s="36"/>
      <c r="J283" s="68">
        <f t="shared" si="61"/>
        <v>0</v>
      </c>
      <c r="K283" s="68">
        <f t="shared" si="59"/>
        <v>0</v>
      </c>
      <c r="L283" s="37"/>
      <c r="M283" s="15">
        <f t="shared" si="62"/>
        <v>0</v>
      </c>
      <c r="N283" s="66" t="str">
        <f>IF(I283="","",ROUND(M283/VLOOKUP(YEAR(I283),SMMLV!$A$2:$B$42,2,FALSE),3))</f>
        <v/>
      </c>
      <c r="O283" s="95"/>
      <c r="P283" s="97">
        <f t="shared" si="60"/>
        <v>0</v>
      </c>
      <c r="Q283" s="16"/>
      <c r="R283" s="38"/>
      <c r="S283" s="38"/>
      <c r="T283" s="38"/>
      <c r="U283" s="38"/>
      <c r="V283" s="38"/>
      <c r="W283" s="39"/>
      <c r="X283" s="39"/>
      <c r="Y283" s="39"/>
      <c r="Z283" s="39"/>
      <c r="AA283" s="39"/>
      <c r="AB283" s="39"/>
      <c r="AC283" s="39"/>
      <c r="AD283" s="100">
        <f t="shared" si="63"/>
        <v>0</v>
      </c>
      <c r="AE283" s="100">
        <f t="shared" si="64"/>
        <v>0</v>
      </c>
      <c r="AF283" s="100">
        <f t="shared" si="65"/>
        <v>0</v>
      </c>
      <c r="AG283" s="100">
        <f t="shared" si="66"/>
        <v>0</v>
      </c>
      <c r="AH283" s="100">
        <f t="shared" si="67"/>
        <v>0</v>
      </c>
      <c r="AI283" s="100">
        <f t="shared" si="68"/>
        <v>0</v>
      </c>
    </row>
    <row r="284" spans="1:35">
      <c r="A284" s="33"/>
      <c r="B284" s="55" t="str">
        <f>IF($A284="","",VLOOKUP($A284,Cierre!$A:$E,2,FALSE))</f>
        <v/>
      </c>
      <c r="C284" s="34"/>
      <c r="D284" s="34"/>
      <c r="E284" s="35"/>
      <c r="F284" s="35"/>
      <c r="G284" s="70"/>
      <c r="H284" s="36"/>
      <c r="I284" s="36"/>
      <c r="J284" s="68">
        <f t="shared" si="61"/>
        <v>0</v>
      </c>
      <c r="K284" s="68">
        <f t="shared" si="59"/>
        <v>0</v>
      </c>
      <c r="L284" s="37"/>
      <c r="M284" s="15">
        <f t="shared" si="62"/>
        <v>0</v>
      </c>
      <c r="N284" s="66" t="str">
        <f>IF(I284="","",ROUND(M284/VLOOKUP(YEAR(I284),SMMLV!$A$2:$B$42,2,FALSE),3))</f>
        <v/>
      </c>
      <c r="O284" s="95"/>
      <c r="P284" s="97">
        <f t="shared" si="60"/>
        <v>0</v>
      </c>
      <c r="Q284" s="16"/>
      <c r="R284" s="38"/>
      <c r="S284" s="38"/>
      <c r="T284" s="38"/>
      <c r="U284" s="38"/>
      <c r="V284" s="38"/>
      <c r="W284" s="39"/>
      <c r="X284" s="39"/>
      <c r="Y284" s="39"/>
      <c r="Z284" s="39"/>
      <c r="AA284" s="39"/>
      <c r="AB284" s="39"/>
      <c r="AC284" s="39"/>
      <c r="AD284" s="100">
        <f t="shared" si="63"/>
        <v>0</v>
      </c>
      <c r="AE284" s="100">
        <f t="shared" si="64"/>
        <v>0</v>
      </c>
      <c r="AF284" s="100">
        <f t="shared" si="65"/>
        <v>0</v>
      </c>
      <c r="AG284" s="100">
        <f t="shared" si="66"/>
        <v>0</v>
      </c>
      <c r="AH284" s="100">
        <f t="shared" si="67"/>
        <v>0</v>
      </c>
      <c r="AI284" s="100">
        <f t="shared" si="68"/>
        <v>0</v>
      </c>
    </row>
    <row r="285" spans="1:35">
      <c r="A285" s="33"/>
      <c r="B285" s="55" t="str">
        <f>IF($A285="","",VLOOKUP($A285,Cierre!$A:$E,2,FALSE))</f>
        <v/>
      </c>
      <c r="C285" s="34"/>
      <c r="D285" s="34"/>
      <c r="E285" s="35"/>
      <c r="F285" s="35"/>
      <c r="G285" s="70"/>
      <c r="H285" s="36"/>
      <c r="I285" s="36"/>
      <c r="J285" s="68">
        <f t="shared" si="61"/>
        <v>0</v>
      </c>
      <c r="K285" s="68">
        <f t="shared" si="59"/>
        <v>0</v>
      </c>
      <c r="L285" s="37"/>
      <c r="M285" s="15">
        <f t="shared" si="62"/>
        <v>0</v>
      </c>
      <c r="N285" s="66" t="str">
        <f>IF(I285="","",ROUND(M285/VLOOKUP(YEAR(I285),SMMLV!$A$2:$B$42,2,FALSE),3))</f>
        <v/>
      </c>
      <c r="O285" s="95"/>
      <c r="P285" s="97">
        <f t="shared" si="60"/>
        <v>0</v>
      </c>
      <c r="Q285" s="16"/>
      <c r="R285" s="38"/>
      <c r="S285" s="38"/>
      <c r="T285" s="38"/>
      <c r="U285" s="38"/>
      <c r="V285" s="38"/>
      <c r="W285" s="39"/>
      <c r="X285" s="39"/>
      <c r="Y285" s="39"/>
      <c r="Z285" s="39"/>
      <c r="AA285" s="39"/>
      <c r="AB285" s="39"/>
      <c r="AC285" s="39"/>
      <c r="AD285" s="100">
        <f t="shared" si="63"/>
        <v>0</v>
      </c>
      <c r="AE285" s="100">
        <f t="shared" si="64"/>
        <v>0</v>
      </c>
      <c r="AF285" s="100">
        <f t="shared" si="65"/>
        <v>0</v>
      </c>
      <c r="AG285" s="100">
        <f t="shared" si="66"/>
        <v>0</v>
      </c>
      <c r="AH285" s="100">
        <f t="shared" si="67"/>
        <v>0</v>
      </c>
      <c r="AI285" s="100">
        <f t="shared" si="68"/>
        <v>0</v>
      </c>
    </row>
    <row r="286" spans="1:35">
      <c r="A286" s="33"/>
      <c r="B286" s="55" t="str">
        <f>IF($A286="","",VLOOKUP($A286,Cierre!$A:$E,2,FALSE))</f>
        <v/>
      </c>
      <c r="C286" s="34"/>
      <c r="D286" s="34"/>
      <c r="E286" s="35"/>
      <c r="F286" s="35"/>
      <c r="G286" s="70"/>
      <c r="H286" s="36"/>
      <c r="I286" s="36"/>
      <c r="J286" s="68">
        <f t="shared" si="61"/>
        <v>0</v>
      </c>
      <c r="K286" s="68">
        <f t="shared" si="59"/>
        <v>0</v>
      </c>
      <c r="L286" s="37"/>
      <c r="M286" s="15">
        <f t="shared" si="62"/>
        <v>0</v>
      </c>
      <c r="N286" s="66" t="str">
        <f>IF(I286="","",ROUND(M286/VLOOKUP(YEAR(I286),SMMLV!$A$2:$B$42,2,FALSE),3))</f>
        <v/>
      </c>
      <c r="O286" s="95"/>
      <c r="P286" s="97">
        <f t="shared" si="60"/>
        <v>0</v>
      </c>
      <c r="Q286" s="16"/>
      <c r="R286" s="38"/>
      <c r="S286" s="38"/>
      <c r="T286" s="38"/>
      <c r="U286" s="38"/>
      <c r="V286" s="38"/>
      <c r="W286" s="39"/>
      <c r="X286" s="39"/>
      <c r="Y286" s="39"/>
      <c r="Z286" s="39"/>
      <c r="AA286" s="39"/>
      <c r="AB286" s="39"/>
      <c r="AC286" s="39"/>
      <c r="AD286" s="100">
        <f t="shared" si="63"/>
        <v>0</v>
      </c>
      <c r="AE286" s="100">
        <f t="shared" si="64"/>
        <v>0</v>
      </c>
      <c r="AF286" s="100">
        <f t="shared" si="65"/>
        <v>0</v>
      </c>
      <c r="AG286" s="100">
        <f t="shared" si="66"/>
        <v>0</v>
      </c>
      <c r="AH286" s="100">
        <f t="shared" si="67"/>
        <v>0</v>
      </c>
      <c r="AI286" s="100">
        <f t="shared" si="68"/>
        <v>0</v>
      </c>
    </row>
    <row r="287" spans="1:35">
      <c r="A287" s="33"/>
      <c r="B287" s="55" t="str">
        <f>IF($A287="","",VLOOKUP($A287,Cierre!$A:$E,2,FALSE))</f>
        <v/>
      </c>
      <c r="C287" s="34"/>
      <c r="D287" s="34"/>
      <c r="E287" s="35"/>
      <c r="F287" s="35"/>
      <c r="G287" s="70"/>
      <c r="H287" s="36"/>
      <c r="I287" s="36"/>
      <c r="J287" s="68">
        <f t="shared" si="61"/>
        <v>0</v>
      </c>
      <c r="K287" s="68">
        <f t="shared" si="59"/>
        <v>0</v>
      </c>
      <c r="L287" s="37"/>
      <c r="M287" s="15">
        <f t="shared" si="62"/>
        <v>0</v>
      </c>
      <c r="N287" s="66" t="str">
        <f>IF(I287="","",ROUND(M287/VLOOKUP(YEAR(I287),SMMLV!$A$2:$B$42,2,FALSE),3))</f>
        <v/>
      </c>
      <c r="O287" s="95"/>
      <c r="P287" s="97">
        <f t="shared" si="60"/>
        <v>0</v>
      </c>
      <c r="Q287" s="16"/>
      <c r="R287" s="38"/>
      <c r="S287" s="38"/>
      <c r="T287" s="38"/>
      <c r="U287" s="38"/>
      <c r="V287" s="38"/>
      <c r="W287" s="39"/>
      <c r="X287" s="39"/>
      <c r="Y287" s="39"/>
      <c r="Z287" s="39"/>
      <c r="AA287" s="39"/>
      <c r="AB287" s="39"/>
      <c r="AC287" s="39"/>
      <c r="AD287" s="100">
        <f t="shared" si="63"/>
        <v>0</v>
      </c>
      <c r="AE287" s="100">
        <f t="shared" si="64"/>
        <v>0</v>
      </c>
      <c r="AF287" s="100">
        <f t="shared" si="65"/>
        <v>0</v>
      </c>
      <c r="AG287" s="100">
        <f t="shared" si="66"/>
        <v>0</v>
      </c>
      <c r="AH287" s="100">
        <f t="shared" si="67"/>
        <v>0</v>
      </c>
      <c r="AI287" s="100">
        <f t="shared" si="68"/>
        <v>0</v>
      </c>
    </row>
    <row r="288" spans="1:35">
      <c r="A288" s="33"/>
      <c r="B288" s="55" t="str">
        <f>IF($A288="","",VLOOKUP($A288,Cierre!$A:$E,2,FALSE))</f>
        <v/>
      </c>
      <c r="C288" s="34"/>
      <c r="D288" s="34"/>
      <c r="E288" s="35"/>
      <c r="F288" s="35"/>
      <c r="G288" s="70"/>
      <c r="H288" s="36"/>
      <c r="I288" s="36"/>
      <c r="J288" s="68">
        <f t="shared" si="61"/>
        <v>0</v>
      </c>
      <c r="K288" s="68">
        <f t="shared" si="59"/>
        <v>0</v>
      </c>
      <c r="L288" s="37"/>
      <c r="M288" s="15">
        <f t="shared" si="62"/>
        <v>0</v>
      </c>
      <c r="N288" s="66" t="str">
        <f>IF(I288="","",ROUND(M288/VLOOKUP(YEAR(I288),SMMLV!$A$2:$B$42,2,FALSE),3))</f>
        <v/>
      </c>
      <c r="O288" s="95"/>
      <c r="P288" s="97">
        <f t="shared" si="60"/>
        <v>0</v>
      </c>
      <c r="Q288" s="16"/>
      <c r="R288" s="38"/>
      <c r="S288" s="38"/>
      <c r="T288" s="38"/>
      <c r="U288" s="38"/>
      <c r="V288" s="38"/>
      <c r="W288" s="39"/>
      <c r="X288" s="39"/>
      <c r="Y288" s="39"/>
      <c r="Z288" s="39"/>
      <c r="AA288" s="39"/>
      <c r="AB288" s="39"/>
      <c r="AC288" s="39"/>
      <c r="AD288" s="100">
        <f t="shared" si="63"/>
        <v>0</v>
      </c>
      <c r="AE288" s="100">
        <f t="shared" si="64"/>
        <v>0</v>
      </c>
      <c r="AF288" s="100">
        <f t="shared" si="65"/>
        <v>0</v>
      </c>
      <c r="AG288" s="100">
        <f t="shared" si="66"/>
        <v>0</v>
      </c>
      <c r="AH288" s="100">
        <f t="shared" si="67"/>
        <v>0</v>
      </c>
      <c r="AI288" s="100">
        <f t="shared" si="68"/>
        <v>0</v>
      </c>
    </row>
    <row r="289" spans="1:35">
      <c r="A289" s="33"/>
      <c r="B289" s="55" t="str">
        <f>IF($A289="","",VLOOKUP($A289,Cierre!$A:$E,2,FALSE))</f>
        <v/>
      </c>
      <c r="C289" s="34"/>
      <c r="D289" s="34"/>
      <c r="E289" s="35"/>
      <c r="F289" s="35"/>
      <c r="G289" s="70"/>
      <c r="H289" s="36"/>
      <c r="I289" s="36"/>
      <c r="J289" s="68">
        <f t="shared" si="61"/>
        <v>0</v>
      </c>
      <c r="K289" s="68">
        <f t="shared" si="59"/>
        <v>0</v>
      </c>
      <c r="L289" s="37"/>
      <c r="M289" s="15">
        <f t="shared" si="62"/>
        <v>0</v>
      </c>
      <c r="N289" s="66" t="str">
        <f>IF(I289="","",ROUND(M289/VLOOKUP(YEAR(I289),SMMLV!$A$2:$B$42,2,FALSE),3))</f>
        <v/>
      </c>
      <c r="O289" s="95"/>
      <c r="P289" s="97">
        <f t="shared" si="60"/>
        <v>0</v>
      </c>
      <c r="Q289" s="16"/>
      <c r="R289" s="38"/>
      <c r="S289" s="38"/>
      <c r="T289" s="38"/>
      <c r="U289" s="38"/>
      <c r="V289" s="38"/>
      <c r="W289" s="39"/>
      <c r="X289" s="39"/>
      <c r="Y289" s="39"/>
      <c r="Z289" s="39"/>
      <c r="AA289" s="39"/>
      <c r="AB289" s="39"/>
      <c r="AC289" s="39"/>
      <c r="AD289" s="100">
        <f t="shared" si="63"/>
        <v>0</v>
      </c>
      <c r="AE289" s="100">
        <f t="shared" si="64"/>
        <v>0</v>
      </c>
      <c r="AF289" s="100">
        <f t="shared" si="65"/>
        <v>0</v>
      </c>
      <c r="AG289" s="100">
        <f t="shared" si="66"/>
        <v>0</v>
      </c>
      <c r="AH289" s="100">
        <f t="shared" si="67"/>
        <v>0</v>
      </c>
      <c r="AI289" s="100">
        <f t="shared" si="68"/>
        <v>0</v>
      </c>
    </row>
    <row r="290" spans="1:35">
      <c r="A290" s="33"/>
      <c r="B290" s="55" t="str">
        <f>IF($A290="","",VLOOKUP($A290,Cierre!$A:$E,2,FALSE))</f>
        <v/>
      </c>
      <c r="C290" s="34"/>
      <c r="D290" s="34"/>
      <c r="E290" s="35"/>
      <c r="F290" s="35"/>
      <c r="G290" s="70"/>
      <c r="H290" s="36"/>
      <c r="I290" s="36"/>
      <c r="J290" s="68">
        <f t="shared" si="61"/>
        <v>0</v>
      </c>
      <c r="K290" s="68">
        <f t="shared" si="59"/>
        <v>0</v>
      </c>
      <c r="L290" s="37"/>
      <c r="M290" s="15">
        <f t="shared" si="62"/>
        <v>0</v>
      </c>
      <c r="N290" s="66" t="str">
        <f>IF(I290="","",ROUND(M290/VLOOKUP(YEAR(I290),SMMLV!$A$2:$B$42,2,FALSE),3))</f>
        <v/>
      </c>
      <c r="O290" s="95"/>
      <c r="P290" s="97">
        <f t="shared" si="60"/>
        <v>0</v>
      </c>
      <c r="Q290" s="16"/>
      <c r="R290" s="38"/>
      <c r="S290" s="38"/>
      <c r="T290" s="38"/>
      <c r="U290" s="38"/>
      <c r="V290" s="38"/>
      <c r="W290" s="39"/>
      <c r="X290" s="39"/>
      <c r="Y290" s="39"/>
      <c r="Z290" s="39"/>
      <c r="AA290" s="39"/>
      <c r="AB290" s="39"/>
      <c r="AC290" s="39"/>
      <c r="AD290" s="100">
        <f t="shared" si="63"/>
        <v>0</v>
      </c>
      <c r="AE290" s="100">
        <f t="shared" si="64"/>
        <v>0</v>
      </c>
      <c r="AF290" s="100">
        <f t="shared" si="65"/>
        <v>0</v>
      </c>
      <c r="AG290" s="100">
        <f t="shared" si="66"/>
        <v>0</v>
      </c>
      <c r="AH290" s="100">
        <f t="shared" si="67"/>
        <v>0</v>
      </c>
      <c r="AI290" s="100">
        <f t="shared" si="68"/>
        <v>0</v>
      </c>
    </row>
    <row r="291" spans="1:35">
      <c r="A291" s="33"/>
      <c r="B291" s="55" t="str">
        <f>IF($A291="","",VLOOKUP($A291,Cierre!$A:$E,2,FALSE))</f>
        <v/>
      </c>
      <c r="C291" s="34"/>
      <c r="D291" s="34"/>
      <c r="E291" s="35"/>
      <c r="F291" s="35"/>
      <c r="G291" s="70"/>
      <c r="H291" s="36"/>
      <c r="I291" s="36"/>
      <c r="J291" s="68">
        <f t="shared" si="61"/>
        <v>0</v>
      </c>
      <c r="K291" s="68">
        <f t="shared" si="59"/>
        <v>0</v>
      </c>
      <c r="L291" s="37"/>
      <c r="M291" s="15">
        <f t="shared" si="62"/>
        <v>0</v>
      </c>
      <c r="N291" s="66" t="str">
        <f>IF(I291="","",ROUND(M291/VLOOKUP(YEAR(I291),SMMLV!$A$2:$B$42,2,FALSE),3))</f>
        <v/>
      </c>
      <c r="O291" s="95"/>
      <c r="P291" s="97">
        <f t="shared" si="60"/>
        <v>0</v>
      </c>
      <c r="Q291" s="16"/>
      <c r="R291" s="38"/>
      <c r="S291" s="38"/>
      <c r="T291" s="38"/>
      <c r="U291" s="38"/>
      <c r="V291" s="38"/>
      <c r="W291" s="39"/>
      <c r="X291" s="39"/>
      <c r="Y291" s="39"/>
      <c r="Z291" s="39"/>
      <c r="AA291" s="39"/>
      <c r="AB291" s="39"/>
      <c r="AC291" s="39"/>
      <c r="AD291" s="100">
        <f t="shared" si="63"/>
        <v>0</v>
      </c>
      <c r="AE291" s="100">
        <f t="shared" si="64"/>
        <v>0</v>
      </c>
      <c r="AF291" s="100">
        <f t="shared" si="65"/>
        <v>0</v>
      </c>
      <c r="AG291" s="100">
        <f t="shared" si="66"/>
        <v>0</v>
      </c>
      <c r="AH291" s="100">
        <f t="shared" si="67"/>
        <v>0</v>
      </c>
      <c r="AI291" s="100">
        <f t="shared" si="68"/>
        <v>0</v>
      </c>
    </row>
    <row r="292" spans="1:35">
      <c r="A292" s="33"/>
      <c r="B292" s="55" t="str">
        <f>IF($A292="","",VLOOKUP($A292,Cierre!$A:$E,2,FALSE))</f>
        <v/>
      </c>
      <c r="C292" s="34"/>
      <c r="D292" s="34"/>
      <c r="E292" s="35"/>
      <c r="F292" s="35"/>
      <c r="G292" s="70"/>
      <c r="H292" s="36"/>
      <c r="I292" s="36"/>
      <c r="J292" s="68">
        <f t="shared" si="61"/>
        <v>0</v>
      </c>
      <c r="K292" s="68">
        <f t="shared" si="59"/>
        <v>0</v>
      </c>
      <c r="L292" s="37"/>
      <c r="M292" s="15">
        <f t="shared" si="62"/>
        <v>0</v>
      </c>
      <c r="N292" s="66" t="str">
        <f>IF(I292="","",ROUND(M292/VLOOKUP(YEAR(I292),SMMLV!$A$2:$B$42,2,FALSE),3))</f>
        <v/>
      </c>
      <c r="O292" s="95"/>
      <c r="P292" s="97">
        <f t="shared" si="60"/>
        <v>0</v>
      </c>
      <c r="Q292" s="16"/>
      <c r="R292" s="38"/>
      <c r="S292" s="38"/>
      <c r="T292" s="38"/>
      <c r="U292" s="38"/>
      <c r="V292" s="38"/>
      <c r="W292" s="39"/>
      <c r="X292" s="39"/>
      <c r="Y292" s="39"/>
      <c r="Z292" s="39"/>
      <c r="AA292" s="39"/>
      <c r="AB292" s="39"/>
      <c r="AC292" s="39"/>
      <c r="AD292" s="100">
        <f t="shared" si="63"/>
        <v>0</v>
      </c>
      <c r="AE292" s="100">
        <f t="shared" si="64"/>
        <v>0</v>
      </c>
      <c r="AF292" s="100">
        <f t="shared" si="65"/>
        <v>0</v>
      </c>
      <c r="AG292" s="100">
        <f t="shared" si="66"/>
        <v>0</v>
      </c>
      <c r="AH292" s="100">
        <f t="shared" si="67"/>
        <v>0</v>
      </c>
      <c r="AI292" s="100">
        <f t="shared" si="68"/>
        <v>0</v>
      </c>
    </row>
    <row r="293" spans="1:35">
      <c r="A293" s="33"/>
      <c r="B293" s="55" t="str">
        <f>IF($A293="","",VLOOKUP($A293,Cierre!$A:$E,2,FALSE))</f>
        <v/>
      </c>
      <c r="C293" s="34"/>
      <c r="D293" s="34"/>
      <c r="E293" s="35"/>
      <c r="F293" s="35"/>
      <c r="G293" s="70"/>
      <c r="H293" s="36"/>
      <c r="I293" s="36"/>
      <c r="J293" s="68">
        <f t="shared" si="61"/>
        <v>0</v>
      </c>
      <c r="K293" s="68">
        <f t="shared" si="59"/>
        <v>0</v>
      </c>
      <c r="L293" s="37"/>
      <c r="M293" s="15">
        <f t="shared" si="62"/>
        <v>0</v>
      </c>
      <c r="N293" s="66" t="str">
        <f>IF(I293="","",ROUND(M293/VLOOKUP(YEAR(I293),SMMLV!$A$2:$B$42,2,FALSE),3))</f>
        <v/>
      </c>
      <c r="O293" s="95"/>
      <c r="P293" s="97">
        <f t="shared" si="60"/>
        <v>0</v>
      </c>
      <c r="Q293" s="16"/>
      <c r="R293" s="38"/>
      <c r="S293" s="38"/>
      <c r="T293" s="38"/>
      <c r="U293" s="38"/>
      <c r="V293" s="38"/>
      <c r="W293" s="39"/>
      <c r="X293" s="39"/>
      <c r="Y293" s="39"/>
      <c r="Z293" s="39"/>
      <c r="AA293" s="39"/>
      <c r="AB293" s="39"/>
      <c r="AC293" s="39"/>
      <c r="AD293" s="100">
        <f t="shared" si="63"/>
        <v>0</v>
      </c>
      <c r="AE293" s="100">
        <f t="shared" si="64"/>
        <v>0</v>
      </c>
      <c r="AF293" s="100">
        <f t="shared" si="65"/>
        <v>0</v>
      </c>
      <c r="AG293" s="100">
        <f t="shared" si="66"/>
        <v>0</v>
      </c>
      <c r="AH293" s="100">
        <f t="shared" si="67"/>
        <v>0</v>
      </c>
      <c r="AI293" s="100">
        <f t="shared" si="68"/>
        <v>0</v>
      </c>
    </row>
    <row r="294" spans="1:35">
      <c r="A294" s="33"/>
      <c r="B294" s="55" t="str">
        <f>IF($A294="","",VLOOKUP($A294,Cierre!$A:$E,2,FALSE))</f>
        <v/>
      </c>
      <c r="C294" s="34"/>
      <c r="D294" s="34"/>
      <c r="E294" s="35"/>
      <c r="F294" s="35"/>
      <c r="G294" s="70"/>
      <c r="H294" s="36"/>
      <c r="I294" s="36"/>
      <c r="J294" s="68">
        <f t="shared" si="61"/>
        <v>0</v>
      </c>
      <c r="K294" s="68">
        <f t="shared" si="59"/>
        <v>0</v>
      </c>
      <c r="L294" s="37"/>
      <c r="M294" s="15">
        <f t="shared" si="62"/>
        <v>0</v>
      </c>
      <c r="N294" s="66" t="str">
        <f>IF(I294="","",ROUND(M294/VLOOKUP(YEAR(I294),SMMLV!$A$2:$B$42,2,FALSE),3))</f>
        <v/>
      </c>
      <c r="O294" s="95"/>
      <c r="P294" s="97">
        <f t="shared" si="60"/>
        <v>0</v>
      </c>
      <c r="Q294" s="16"/>
      <c r="R294" s="38"/>
      <c r="S294" s="38"/>
      <c r="T294" s="38"/>
      <c r="U294" s="38"/>
      <c r="V294" s="38"/>
      <c r="W294" s="39"/>
      <c r="X294" s="39"/>
      <c r="Y294" s="39"/>
      <c r="Z294" s="39"/>
      <c r="AA294" s="39"/>
      <c r="AB294" s="39"/>
      <c r="AC294" s="39"/>
      <c r="AD294" s="100">
        <f t="shared" si="63"/>
        <v>0</v>
      </c>
      <c r="AE294" s="100">
        <f t="shared" si="64"/>
        <v>0</v>
      </c>
      <c r="AF294" s="100">
        <f t="shared" si="65"/>
        <v>0</v>
      </c>
      <c r="AG294" s="100">
        <f t="shared" si="66"/>
        <v>0</v>
      </c>
      <c r="AH294" s="100">
        <f t="shared" si="67"/>
        <v>0</v>
      </c>
      <c r="AI294" s="100">
        <f t="shared" si="68"/>
        <v>0</v>
      </c>
    </row>
    <row r="295" spans="1:35">
      <c r="A295" s="33"/>
      <c r="B295" s="55" t="str">
        <f>IF($A295="","",VLOOKUP($A295,Cierre!$A:$E,2,FALSE))</f>
        <v/>
      </c>
      <c r="C295" s="34"/>
      <c r="D295" s="34"/>
      <c r="E295" s="35"/>
      <c r="F295" s="35"/>
      <c r="G295" s="70"/>
      <c r="H295" s="36"/>
      <c r="I295" s="36"/>
      <c r="J295" s="68">
        <f t="shared" si="61"/>
        <v>0</v>
      </c>
      <c r="K295" s="68">
        <f t="shared" si="59"/>
        <v>0</v>
      </c>
      <c r="L295" s="37"/>
      <c r="M295" s="15">
        <f t="shared" si="62"/>
        <v>0</v>
      </c>
      <c r="N295" s="66" t="str">
        <f>IF(I295="","",ROUND(M295/VLOOKUP(YEAR(I295),SMMLV!$A$2:$B$42,2,FALSE),3))</f>
        <v/>
      </c>
      <c r="O295" s="95"/>
      <c r="P295" s="97">
        <f t="shared" si="60"/>
        <v>0</v>
      </c>
      <c r="Q295" s="16"/>
      <c r="R295" s="38"/>
      <c r="S295" s="38"/>
      <c r="T295" s="38"/>
      <c r="U295" s="38"/>
      <c r="V295" s="38"/>
      <c r="W295" s="39"/>
      <c r="X295" s="39"/>
      <c r="Y295" s="39"/>
      <c r="Z295" s="39"/>
      <c r="AA295" s="39"/>
      <c r="AB295" s="39"/>
      <c r="AC295" s="39"/>
      <c r="AD295" s="100">
        <f t="shared" si="63"/>
        <v>0</v>
      </c>
      <c r="AE295" s="100">
        <f t="shared" si="64"/>
        <v>0</v>
      </c>
      <c r="AF295" s="100">
        <f t="shared" si="65"/>
        <v>0</v>
      </c>
      <c r="AG295" s="100">
        <f t="shared" si="66"/>
        <v>0</v>
      </c>
      <c r="AH295" s="100">
        <f t="shared" si="67"/>
        <v>0</v>
      </c>
      <c r="AI295" s="100">
        <f t="shared" si="68"/>
        <v>0</v>
      </c>
    </row>
    <row r="296" spans="1:35">
      <c r="A296" s="33"/>
      <c r="B296" s="55" t="str">
        <f>IF($A296="","",VLOOKUP($A296,Cierre!$A:$E,2,FALSE))</f>
        <v/>
      </c>
      <c r="C296" s="34"/>
      <c r="D296" s="34"/>
      <c r="E296" s="35"/>
      <c r="F296" s="35"/>
      <c r="G296" s="70"/>
      <c r="H296" s="36"/>
      <c r="I296" s="36"/>
      <c r="J296" s="68">
        <f t="shared" si="61"/>
        <v>0</v>
      </c>
      <c r="K296" s="68">
        <f t="shared" si="59"/>
        <v>0</v>
      </c>
      <c r="L296" s="37"/>
      <c r="M296" s="15">
        <f t="shared" si="62"/>
        <v>0</v>
      </c>
      <c r="N296" s="66" t="str">
        <f>IF(I296="","",ROUND(M296/VLOOKUP(YEAR(I296),SMMLV!$A$2:$B$42,2,FALSE),3))</f>
        <v/>
      </c>
      <c r="O296" s="95"/>
      <c r="P296" s="97">
        <f t="shared" si="60"/>
        <v>0</v>
      </c>
      <c r="Q296" s="16"/>
      <c r="R296" s="38"/>
      <c r="S296" s="38"/>
      <c r="T296" s="38"/>
      <c r="U296" s="38"/>
      <c r="V296" s="38"/>
      <c r="W296" s="39"/>
      <c r="X296" s="39"/>
      <c r="Y296" s="39"/>
      <c r="Z296" s="39"/>
      <c r="AA296" s="39"/>
      <c r="AB296" s="39"/>
      <c r="AC296" s="39"/>
      <c r="AD296" s="100">
        <f t="shared" si="63"/>
        <v>0</v>
      </c>
      <c r="AE296" s="100">
        <f t="shared" si="64"/>
        <v>0</v>
      </c>
      <c r="AF296" s="100">
        <f t="shared" si="65"/>
        <v>0</v>
      </c>
      <c r="AG296" s="100">
        <f t="shared" si="66"/>
        <v>0</v>
      </c>
      <c r="AH296" s="100">
        <f t="shared" si="67"/>
        <v>0</v>
      </c>
      <c r="AI296" s="100">
        <f t="shared" si="68"/>
        <v>0</v>
      </c>
    </row>
    <row r="297" spans="1:35">
      <c r="A297" s="33"/>
      <c r="B297" s="55" t="str">
        <f>IF($A297="","",VLOOKUP($A297,Cierre!$A:$E,2,FALSE))</f>
        <v/>
      </c>
      <c r="C297" s="34"/>
      <c r="D297" s="34"/>
      <c r="E297" s="35"/>
      <c r="F297" s="35"/>
      <c r="G297" s="70"/>
      <c r="H297" s="36"/>
      <c r="I297" s="36"/>
      <c r="J297" s="68">
        <f t="shared" si="61"/>
        <v>0</v>
      </c>
      <c r="K297" s="68">
        <f t="shared" si="59"/>
        <v>0</v>
      </c>
      <c r="L297" s="37"/>
      <c r="M297" s="15">
        <f t="shared" si="62"/>
        <v>0</v>
      </c>
      <c r="N297" s="66" t="str">
        <f>IF(I297="","",ROUND(M297/VLOOKUP(YEAR(I297),SMMLV!$A$2:$B$42,2,FALSE),3))</f>
        <v/>
      </c>
      <c r="O297" s="95"/>
      <c r="P297" s="97">
        <f t="shared" si="60"/>
        <v>0</v>
      </c>
      <c r="Q297" s="16"/>
      <c r="R297" s="38"/>
      <c r="S297" s="38"/>
      <c r="T297" s="38"/>
      <c r="U297" s="38"/>
      <c r="V297" s="38"/>
      <c r="W297" s="39"/>
      <c r="X297" s="39"/>
      <c r="Y297" s="39"/>
      <c r="Z297" s="39"/>
      <c r="AA297" s="39"/>
      <c r="AB297" s="39"/>
      <c r="AC297" s="39"/>
      <c r="AD297" s="100">
        <f t="shared" si="63"/>
        <v>0</v>
      </c>
      <c r="AE297" s="100">
        <f t="shared" si="64"/>
        <v>0</v>
      </c>
      <c r="AF297" s="100">
        <f t="shared" si="65"/>
        <v>0</v>
      </c>
      <c r="AG297" s="100">
        <f t="shared" si="66"/>
        <v>0</v>
      </c>
      <c r="AH297" s="100">
        <f t="shared" si="67"/>
        <v>0</v>
      </c>
      <c r="AI297" s="100">
        <f t="shared" si="68"/>
        <v>0</v>
      </c>
    </row>
    <row r="298" spans="1:35">
      <c r="A298" s="33"/>
      <c r="B298" s="55" t="str">
        <f>IF($A298="","",VLOOKUP($A298,Cierre!$A:$E,2,FALSE))</f>
        <v/>
      </c>
      <c r="C298" s="34"/>
      <c r="D298" s="34"/>
      <c r="E298" s="35"/>
      <c r="F298" s="35"/>
      <c r="G298" s="70"/>
      <c r="H298" s="36"/>
      <c r="I298" s="36"/>
      <c r="J298" s="68">
        <f t="shared" si="61"/>
        <v>0</v>
      </c>
      <c r="K298" s="68">
        <f t="shared" si="59"/>
        <v>0</v>
      </c>
      <c r="L298" s="37"/>
      <c r="M298" s="15">
        <f t="shared" si="62"/>
        <v>0</v>
      </c>
      <c r="N298" s="66" t="str">
        <f>IF(I298="","",ROUND(M298/VLOOKUP(YEAR(I298),SMMLV!$A$2:$B$42,2,FALSE),3))</f>
        <v/>
      </c>
      <c r="O298" s="95"/>
      <c r="P298" s="97">
        <f t="shared" si="60"/>
        <v>0</v>
      </c>
      <c r="Q298" s="16"/>
      <c r="R298" s="38"/>
      <c r="S298" s="38"/>
      <c r="T298" s="38"/>
      <c r="U298" s="38"/>
      <c r="V298" s="38"/>
      <c r="W298" s="39"/>
      <c r="X298" s="39"/>
      <c r="Y298" s="39"/>
      <c r="Z298" s="39"/>
      <c r="AA298" s="39"/>
      <c r="AB298" s="39"/>
      <c r="AC298" s="39"/>
      <c r="AD298" s="100">
        <f t="shared" si="63"/>
        <v>0</v>
      </c>
      <c r="AE298" s="100">
        <f t="shared" si="64"/>
        <v>0</v>
      </c>
      <c r="AF298" s="100">
        <f t="shared" si="65"/>
        <v>0</v>
      </c>
      <c r="AG298" s="100">
        <f t="shared" si="66"/>
        <v>0</v>
      </c>
      <c r="AH298" s="100">
        <f t="shared" si="67"/>
        <v>0</v>
      </c>
      <c r="AI298" s="100">
        <f t="shared" si="68"/>
        <v>0</v>
      </c>
    </row>
    <row r="299" spans="1:35">
      <c r="A299" s="33"/>
      <c r="B299" s="55" t="str">
        <f>IF($A299="","",VLOOKUP($A299,Cierre!$A:$E,2,FALSE))</f>
        <v/>
      </c>
      <c r="C299" s="34"/>
      <c r="D299" s="34"/>
      <c r="E299" s="35"/>
      <c r="F299" s="35"/>
      <c r="G299" s="70"/>
      <c r="H299" s="36"/>
      <c r="I299" s="36"/>
      <c r="J299" s="68">
        <f t="shared" si="61"/>
        <v>0</v>
      </c>
      <c r="K299" s="68">
        <f t="shared" si="59"/>
        <v>0</v>
      </c>
      <c r="L299" s="37"/>
      <c r="M299" s="15">
        <f t="shared" si="62"/>
        <v>0</v>
      </c>
      <c r="N299" s="66" t="str">
        <f>IF(I299="","",ROUND(M299/VLOOKUP(YEAR(I299),SMMLV!$A$2:$B$42,2,FALSE),3))</f>
        <v/>
      </c>
      <c r="O299" s="95"/>
      <c r="P299" s="97">
        <f t="shared" si="60"/>
        <v>0</v>
      </c>
      <c r="Q299" s="16"/>
      <c r="R299" s="38"/>
      <c r="S299" s="38"/>
      <c r="T299" s="38"/>
      <c r="U299" s="38"/>
      <c r="V299" s="38"/>
      <c r="W299" s="39"/>
      <c r="X299" s="39"/>
      <c r="Y299" s="39"/>
      <c r="Z299" s="39"/>
      <c r="AA299" s="39"/>
      <c r="AB299" s="39"/>
      <c r="AC299" s="39"/>
      <c r="AD299" s="100">
        <f t="shared" si="63"/>
        <v>0</v>
      </c>
      <c r="AE299" s="100">
        <f t="shared" si="64"/>
        <v>0</v>
      </c>
      <c r="AF299" s="100">
        <f t="shared" si="65"/>
        <v>0</v>
      </c>
      <c r="AG299" s="100">
        <f t="shared" si="66"/>
        <v>0</v>
      </c>
      <c r="AH299" s="100">
        <f t="shared" si="67"/>
        <v>0</v>
      </c>
      <c r="AI299" s="100">
        <f t="shared" si="68"/>
        <v>0</v>
      </c>
    </row>
    <row r="300" spans="1:35">
      <c r="A300" s="33"/>
      <c r="B300" s="55" t="str">
        <f>IF($A300="","",VLOOKUP($A300,Cierre!$A:$E,2,FALSE))</f>
        <v/>
      </c>
      <c r="C300" s="34"/>
      <c r="D300" s="34"/>
      <c r="E300" s="35"/>
      <c r="F300" s="35"/>
      <c r="G300" s="70"/>
      <c r="H300" s="36"/>
      <c r="I300" s="36"/>
      <c r="J300" s="68">
        <f t="shared" si="61"/>
        <v>0</v>
      </c>
      <c r="K300" s="68">
        <f t="shared" si="59"/>
        <v>0</v>
      </c>
      <c r="L300" s="37"/>
      <c r="M300" s="15">
        <f t="shared" si="62"/>
        <v>0</v>
      </c>
      <c r="N300" s="66" t="str">
        <f>IF(I300="","",ROUND(M300/VLOOKUP(YEAR(I300),SMMLV!$A$2:$B$42,2,FALSE),3))</f>
        <v/>
      </c>
      <c r="O300" s="95"/>
      <c r="P300" s="97">
        <f t="shared" si="60"/>
        <v>0</v>
      </c>
      <c r="Q300" s="16"/>
      <c r="R300" s="38"/>
      <c r="S300" s="38"/>
      <c r="T300" s="38"/>
      <c r="U300" s="38"/>
      <c r="V300" s="38"/>
      <c r="W300" s="39"/>
      <c r="X300" s="39"/>
      <c r="Y300" s="39"/>
      <c r="Z300" s="39"/>
      <c r="AA300" s="39"/>
      <c r="AB300" s="39"/>
      <c r="AC300" s="39"/>
      <c r="AD300" s="100">
        <f t="shared" si="63"/>
        <v>0</v>
      </c>
      <c r="AE300" s="100">
        <f t="shared" si="64"/>
        <v>0</v>
      </c>
      <c r="AF300" s="100">
        <f t="shared" si="65"/>
        <v>0</v>
      </c>
      <c r="AG300" s="100">
        <f t="shared" si="66"/>
        <v>0</v>
      </c>
      <c r="AH300" s="100">
        <f t="shared" si="67"/>
        <v>0</v>
      </c>
      <c r="AI300" s="100">
        <f t="shared" si="68"/>
        <v>0</v>
      </c>
    </row>
    <row r="301" spans="1:35">
      <c r="A301" s="33"/>
      <c r="B301" s="55" t="str">
        <f>IF($A301="","",VLOOKUP($A301,Cierre!$A:$E,2,FALSE))</f>
        <v/>
      </c>
      <c r="C301" s="34"/>
      <c r="D301" s="34"/>
      <c r="E301" s="35"/>
      <c r="F301" s="35"/>
      <c r="G301" s="70"/>
      <c r="H301" s="36"/>
      <c r="I301" s="36"/>
      <c r="J301" s="68">
        <f t="shared" si="61"/>
        <v>0</v>
      </c>
      <c r="K301" s="68">
        <f t="shared" si="59"/>
        <v>0</v>
      </c>
      <c r="L301" s="37"/>
      <c r="M301" s="15">
        <f t="shared" si="62"/>
        <v>0</v>
      </c>
      <c r="N301" s="66" t="str">
        <f>IF(I301="","",ROUND(M301/VLOOKUP(YEAR(I301),SMMLV!$A$2:$B$42,2,FALSE),3))</f>
        <v/>
      </c>
      <c r="O301" s="95"/>
      <c r="P301" s="97">
        <f t="shared" si="60"/>
        <v>0</v>
      </c>
      <c r="Q301" s="16"/>
      <c r="R301" s="38"/>
      <c r="S301" s="38"/>
      <c r="T301" s="38"/>
      <c r="U301" s="38"/>
      <c r="V301" s="38"/>
      <c r="W301" s="39"/>
      <c r="X301" s="39"/>
      <c r="Y301" s="39"/>
      <c r="Z301" s="39"/>
      <c r="AA301" s="39"/>
      <c r="AB301" s="39"/>
      <c r="AC301" s="39"/>
      <c r="AD301" s="100">
        <f t="shared" si="63"/>
        <v>0</v>
      </c>
      <c r="AE301" s="100">
        <f t="shared" si="64"/>
        <v>0</v>
      </c>
      <c r="AF301" s="100">
        <f t="shared" si="65"/>
        <v>0</v>
      </c>
      <c r="AG301" s="100">
        <f t="shared" si="66"/>
        <v>0</v>
      </c>
      <c r="AH301" s="100">
        <f t="shared" si="67"/>
        <v>0</v>
      </c>
      <c r="AI301" s="100">
        <f t="shared" si="68"/>
        <v>0</v>
      </c>
    </row>
    <row r="302" spans="1:35">
      <c r="A302" s="33"/>
      <c r="B302" s="55" t="str">
        <f>IF($A302="","",VLOOKUP($A302,Cierre!$A:$E,2,FALSE))</f>
        <v/>
      </c>
      <c r="C302" s="34"/>
      <c r="D302" s="34"/>
      <c r="E302" s="35"/>
      <c r="F302" s="35"/>
      <c r="G302" s="70"/>
      <c r="H302" s="36"/>
      <c r="I302" s="36"/>
      <c r="J302" s="68">
        <f t="shared" si="61"/>
        <v>0</v>
      </c>
      <c r="K302" s="68">
        <f t="shared" si="59"/>
        <v>0</v>
      </c>
      <c r="L302" s="37"/>
      <c r="M302" s="15">
        <f t="shared" si="62"/>
        <v>0</v>
      </c>
      <c r="N302" s="66" t="str">
        <f>IF(I302="","",ROUND(M302/VLOOKUP(YEAR(I302),SMMLV!$A$2:$B$42,2,FALSE),3))</f>
        <v/>
      </c>
      <c r="O302" s="95"/>
      <c r="P302" s="97">
        <f t="shared" si="60"/>
        <v>0</v>
      </c>
      <c r="Q302" s="16"/>
      <c r="R302" s="38"/>
      <c r="S302" s="38"/>
      <c r="T302" s="38"/>
      <c r="U302" s="38"/>
      <c r="V302" s="38"/>
      <c r="W302" s="39"/>
      <c r="X302" s="39"/>
      <c r="Y302" s="39"/>
      <c r="Z302" s="39"/>
      <c r="AA302" s="39"/>
      <c r="AB302" s="39"/>
      <c r="AC302" s="39"/>
      <c r="AD302" s="100">
        <f t="shared" si="63"/>
        <v>0</v>
      </c>
      <c r="AE302" s="100">
        <f t="shared" si="64"/>
        <v>0</v>
      </c>
      <c r="AF302" s="100">
        <f t="shared" si="65"/>
        <v>0</v>
      </c>
      <c r="AG302" s="100">
        <f t="shared" si="66"/>
        <v>0</v>
      </c>
      <c r="AH302" s="100">
        <f t="shared" si="67"/>
        <v>0</v>
      </c>
      <c r="AI302" s="100">
        <f t="shared" si="68"/>
        <v>0</v>
      </c>
    </row>
    <row r="303" spans="1:35">
      <c r="A303" s="33"/>
      <c r="B303" s="55" t="str">
        <f>IF($A303="","",VLOOKUP($A303,Cierre!$A:$E,2,FALSE))</f>
        <v/>
      </c>
      <c r="C303" s="34"/>
      <c r="D303" s="34"/>
      <c r="E303" s="35"/>
      <c r="F303" s="35"/>
      <c r="G303" s="70"/>
      <c r="H303" s="36"/>
      <c r="I303" s="36"/>
      <c r="J303" s="68">
        <f t="shared" si="61"/>
        <v>0</v>
      </c>
      <c r="K303" s="68">
        <f t="shared" si="59"/>
        <v>0</v>
      </c>
      <c r="L303" s="37"/>
      <c r="M303" s="15">
        <f t="shared" si="62"/>
        <v>0</v>
      </c>
      <c r="N303" s="66" t="str">
        <f>IF(I303="","",ROUND(M303/VLOOKUP(YEAR(I303),SMMLV!$A$2:$B$42,2,FALSE),3))</f>
        <v/>
      </c>
      <c r="O303" s="95"/>
      <c r="P303" s="97">
        <f t="shared" si="60"/>
        <v>0</v>
      </c>
      <c r="Q303" s="16"/>
      <c r="R303" s="38"/>
      <c r="S303" s="38"/>
      <c r="T303" s="38"/>
      <c r="U303" s="38"/>
      <c r="V303" s="38"/>
      <c r="W303" s="39"/>
      <c r="X303" s="39"/>
      <c r="Y303" s="39"/>
      <c r="Z303" s="39"/>
      <c r="AA303" s="39"/>
      <c r="AB303" s="39"/>
      <c r="AC303" s="39"/>
      <c r="AD303" s="100">
        <f t="shared" si="63"/>
        <v>0</v>
      </c>
      <c r="AE303" s="100">
        <f t="shared" si="64"/>
        <v>0</v>
      </c>
      <c r="AF303" s="100">
        <f t="shared" si="65"/>
        <v>0</v>
      </c>
      <c r="AG303" s="100">
        <f t="shared" si="66"/>
        <v>0</v>
      </c>
      <c r="AH303" s="100">
        <f t="shared" si="67"/>
        <v>0</v>
      </c>
      <c r="AI303" s="100">
        <f t="shared" si="68"/>
        <v>0</v>
      </c>
    </row>
    <row r="304" spans="1:35">
      <c r="A304" s="33"/>
      <c r="B304" s="55" t="str">
        <f>IF($A304="","",VLOOKUP($A304,Cierre!$A:$E,2,FALSE))</f>
        <v/>
      </c>
      <c r="C304" s="34"/>
      <c r="D304" s="34"/>
      <c r="E304" s="35"/>
      <c r="F304" s="35"/>
      <c r="G304" s="70"/>
      <c r="H304" s="36"/>
      <c r="I304" s="36"/>
      <c r="J304" s="68">
        <f t="shared" si="61"/>
        <v>0</v>
      </c>
      <c r="K304" s="68">
        <f t="shared" si="59"/>
        <v>0</v>
      </c>
      <c r="L304" s="37"/>
      <c r="M304" s="15">
        <f t="shared" si="62"/>
        <v>0</v>
      </c>
      <c r="N304" s="66" t="str">
        <f>IF(I304="","",ROUND(M304/VLOOKUP(YEAR(I304),SMMLV!$A$2:$B$42,2,FALSE),3))</f>
        <v/>
      </c>
      <c r="O304" s="95"/>
      <c r="P304" s="97">
        <f t="shared" si="60"/>
        <v>0</v>
      </c>
      <c r="Q304" s="16"/>
      <c r="R304" s="38"/>
      <c r="S304" s="38"/>
      <c r="T304" s="38"/>
      <c r="U304" s="38"/>
      <c r="V304" s="38"/>
      <c r="W304" s="39"/>
      <c r="X304" s="39"/>
      <c r="Y304" s="39"/>
      <c r="Z304" s="39"/>
      <c r="AA304" s="39"/>
      <c r="AB304" s="39"/>
      <c r="AC304" s="39"/>
      <c r="AD304" s="100">
        <f t="shared" si="63"/>
        <v>0</v>
      </c>
      <c r="AE304" s="100">
        <f t="shared" si="64"/>
        <v>0</v>
      </c>
      <c r="AF304" s="100">
        <f t="shared" si="65"/>
        <v>0</v>
      </c>
      <c r="AG304" s="100">
        <f t="shared" si="66"/>
        <v>0</v>
      </c>
      <c r="AH304" s="100">
        <f t="shared" si="67"/>
        <v>0</v>
      </c>
      <c r="AI304" s="100">
        <f t="shared" si="68"/>
        <v>0</v>
      </c>
    </row>
    <row r="305" spans="1:35">
      <c r="A305" s="33"/>
      <c r="B305" s="55" t="str">
        <f>IF($A305="","",VLOOKUP($A305,Cierre!$A:$E,2,FALSE))</f>
        <v/>
      </c>
      <c r="C305" s="34"/>
      <c r="D305" s="34"/>
      <c r="E305" s="35"/>
      <c r="F305" s="35"/>
      <c r="G305" s="70"/>
      <c r="H305" s="36"/>
      <c r="I305" s="36"/>
      <c r="J305" s="68">
        <f t="shared" si="61"/>
        <v>0</v>
      </c>
      <c r="K305" s="68">
        <f t="shared" si="59"/>
        <v>0</v>
      </c>
      <c r="L305" s="37"/>
      <c r="M305" s="15">
        <f t="shared" si="62"/>
        <v>0</v>
      </c>
      <c r="N305" s="66" t="str">
        <f>IF(I305="","",ROUND(M305/VLOOKUP(YEAR(I305),SMMLV!$A$2:$B$42,2,FALSE),3))</f>
        <v/>
      </c>
      <c r="O305" s="95"/>
      <c r="P305" s="97">
        <f t="shared" si="60"/>
        <v>0</v>
      </c>
      <c r="Q305" s="16"/>
      <c r="R305" s="38"/>
      <c r="S305" s="38"/>
      <c r="T305" s="38"/>
      <c r="U305" s="38"/>
      <c r="V305" s="38"/>
      <c r="W305" s="39"/>
      <c r="X305" s="39"/>
      <c r="Y305" s="39"/>
      <c r="Z305" s="39"/>
      <c r="AA305" s="39"/>
      <c r="AB305" s="39"/>
      <c r="AC305" s="39"/>
      <c r="AD305" s="100">
        <f t="shared" si="63"/>
        <v>0</v>
      </c>
      <c r="AE305" s="100">
        <f t="shared" si="64"/>
        <v>0</v>
      </c>
      <c r="AF305" s="100">
        <f t="shared" si="65"/>
        <v>0</v>
      </c>
      <c r="AG305" s="100">
        <f t="shared" si="66"/>
        <v>0</v>
      </c>
      <c r="AH305" s="100">
        <f t="shared" si="67"/>
        <v>0</v>
      </c>
      <c r="AI305" s="100">
        <f t="shared" si="68"/>
        <v>0</v>
      </c>
    </row>
    <row r="306" spans="1:35">
      <c r="A306" s="33"/>
      <c r="B306" s="55" t="str">
        <f>IF($A306="","",VLOOKUP($A306,Cierre!$A:$E,2,FALSE))</f>
        <v/>
      </c>
      <c r="C306" s="34"/>
      <c r="D306" s="34"/>
      <c r="E306" s="35"/>
      <c r="F306" s="35"/>
      <c r="G306" s="70"/>
      <c r="H306" s="36"/>
      <c r="I306" s="36"/>
      <c r="J306" s="68">
        <f t="shared" si="61"/>
        <v>0</v>
      </c>
      <c r="K306" s="68">
        <f t="shared" si="59"/>
        <v>0</v>
      </c>
      <c r="L306" s="37"/>
      <c r="M306" s="15">
        <f t="shared" si="62"/>
        <v>0</v>
      </c>
      <c r="N306" s="66" t="str">
        <f>IF(I306="","",ROUND(M306/VLOOKUP(YEAR(I306),SMMLV!$A$2:$B$42,2,FALSE),3))</f>
        <v/>
      </c>
      <c r="O306" s="95"/>
      <c r="P306" s="97">
        <f t="shared" si="60"/>
        <v>0</v>
      </c>
      <c r="Q306" s="16"/>
      <c r="R306" s="38"/>
      <c r="S306" s="38"/>
      <c r="T306" s="38"/>
      <c r="U306" s="38"/>
      <c r="V306" s="38"/>
      <c r="W306" s="39"/>
      <c r="X306" s="39"/>
      <c r="Y306" s="39"/>
      <c r="Z306" s="39"/>
      <c r="AA306" s="39"/>
      <c r="AB306" s="39"/>
      <c r="AC306" s="39"/>
      <c r="AD306" s="100">
        <f t="shared" si="63"/>
        <v>0</v>
      </c>
      <c r="AE306" s="100">
        <f t="shared" si="64"/>
        <v>0</v>
      </c>
      <c r="AF306" s="100">
        <f t="shared" si="65"/>
        <v>0</v>
      </c>
      <c r="AG306" s="100">
        <f t="shared" si="66"/>
        <v>0</v>
      </c>
      <c r="AH306" s="100">
        <f t="shared" si="67"/>
        <v>0</v>
      </c>
      <c r="AI306" s="100">
        <f t="shared" si="68"/>
        <v>0</v>
      </c>
    </row>
    <row r="307" spans="1:35">
      <c r="A307" s="33"/>
      <c r="B307" s="55" t="str">
        <f>IF($A307="","",VLOOKUP($A307,Cierre!$A:$E,2,FALSE))</f>
        <v/>
      </c>
      <c r="C307" s="34"/>
      <c r="D307" s="34"/>
      <c r="E307" s="35"/>
      <c r="F307" s="35"/>
      <c r="G307" s="70"/>
      <c r="H307" s="36"/>
      <c r="I307" s="36"/>
      <c r="J307" s="68">
        <f t="shared" si="61"/>
        <v>0</v>
      </c>
      <c r="K307" s="68">
        <f t="shared" si="59"/>
        <v>0</v>
      </c>
      <c r="L307" s="37"/>
      <c r="M307" s="15">
        <f t="shared" si="62"/>
        <v>0</v>
      </c>
      <c r="N307" s="66" t="str">
        <f>IF(I307="","",ROUND(M307/VLOOKUP(YEAR(I307),SMMLV!$A$2:$B$42,2,FALSE),3))</f>
        <v/>
      </c>
      <c r="O307" s="95"/>
      <c r="P307" s="97">
        <f t="shared" si="60"/>
        <v>0</v>
      </c>
      <c r="Q307" s="16"/>
      <c r="R307" s="38"/>
      <c r="S307" s="38"/>
      <c r="T307" s="38"/>
      <c r="U307" s="38"/>
      <c r="V307" s="38"/>
      <c r="W307" s="39"/>
      <c r="X307" s="39"/>
      <c r="Y307" s="39"/>
      <c r="Z307" s="39"/>
      <c r="AA307" s="39"/>
      <c r="AB307" s="39"/>
      <c r="AC307" s="39"/>
      <c r="AD307" s="100">
        <f t="shared" si="63"/>
        <v>0</v>
      </c>
      <c r="AE307" s="100">
        <f t="shared" si="64"/>
        <v>0</v>
      </c>
      <c r="AF307" s="100">
        <f t="shared" si="65"/>
        <v>0</v>
      </c>
      <c r="AG307" s="100">
        <f t="shared" si="66"/>
        <v>0</v>
      </c>
      <c r="AH307" s="100">
        <f t="shared" si="67"/>
        <v>0</v>
      </c>
      <c r="AI307" s="100">
        <f t="shared" si="68"/>
        <v>0</v>
      </c>
    </row>
    <row r="308" spans="1:35">
      <c r="A308" s="33"/>
      <c r="B308" s="55" t="str">
        <f>IF($A308="","",VLOOKUP($A308,Cierre!$A:$E,2,FALSE))</f>
        <v/>
      </c>
      <c r="C308" s="34"/>
      <c r="D308" s="34"/>
      <c r="E308" s="35"/>
      <c r="F308" s="35"/>
      <c r="G308" s="70"/>
      <c r="H308" s="36"/>
      <c r="I308" s="36"/>
      <c r="J308" s="68">
        <f t="shared" si="61"/>
        <v>0</v>
      </c>
      <c r="K308" s="68">
        <f t="shared" si="59"/>
        <v>0</v>
      </c>
      <c r="L308" s="37"/>
      <c r="M308" s="15">
        <f t="shared" si="62"/>
        <v>0</v>
      </c>
      <c r="N308" s="66" t="str">
        <f>IF(I308="","",ROUND(M308/VLOOKUP(YEAR(I308),SMMLV!$A$2:$B$42,2,FALSE),3))</f>
        <v/>
      </c>
      <c r="O308" s="95"/>
      <c r="P308" s="97">
        <f t="shared" si="60"/>
        <v>0</v>
      </c>
      <c r="Q308" s="16"/>
      <c r="R308" s="38"/>
      <c r="S308" s="38"/>
      <c r="T308" s="38"/>
      <c r="U308" s="38"/>
      <c r="V308" s="38"/>
      <c r="W308" s="39"/>
      <c r="X308" s="39"/>
      <c r="Y308" s="39"/>
      <c r="Z308" s="39"/>
      <c r="AA308" s="39"/>
      <c r="AB308" s="39"/>
      <c r="AC308" s="39"/>
      <c r="AD308" s="100">
        <f t="shared" si="63"/>
        <v>0</v>
      </c>
      <c r="AE308" s="100">
        <f t="shared" si="64"/>
        <v>0</v>
      </c>
      <c r="AF308" s="100">
        <f t="shared" si="65"/>
        <v>0</v>
      </c>
      <c r="AG308" s="100">
        <f t="shared" si="66"/>
        <v>0</v>
      </c>
      <c r="AH308" s="100">
        <f t="shared" si="67"/>
        <v>0</v>
      </c>
      <c r="AI308" s="100">
        <f t="shared" si="68"/>
        <v>0</v>
      </c>
    </row>
    <row r="309" spans="1:35">
      <c r="A309" s="33"/>
      <c r="B309" s="55" t="str">
        <f>IF($A309="","",VLOOKUP($A309,Cierre!$A:$E,2,FALSE))</f>
        <v/>
      </c>
      <c r="C309" s="34"/>
      <c r="D309" s="34"/>
      <c r="E309" s="35"/>
      <c r="F309" s="35"/>
      <c r="G309" s="70"/>
      <c r="H309" s="36"/>
      <c r="I309" s="36"/>
      <c r="J309" s="68">
        <f t="shared" si="61"/>
        <v>0</v>
      </c>
      <c r="K309" s="68">
        <f t="shared" si="59"/>
        <v>0</v>
      </c>
      <c r="L309" s="37"/>
      <c r="M309" s="15">
        <f t="shared" si="62"/>
        <v>0</v>
      </c>
      <c r="N309" s="66" t="str">
        <f>IF(I309="","",ROUND(M309/VLOOKUP(YEAR(I309),SMMLV!$A$2:$B$42,2,FALSE),3))</f>
        <v/>
      </c>
      <c r="O309" s="95"/>
      <c r="P309" s="97">
        <f t="shared" si="60"/>
        <v>0</v>
      </c>
      <c r="Q309" s="16"/>
      <c r="R309" s="38"/>
      <c r="S309" s="38"/>
      <c r="T309" s="38"/>
      <c r="U309" s="38"/>
      <c r="V309" s="38"/>
      <c r="W309" s="39"/>
      <c r="X309" s="39"/>
      <c r="Y309" s="39"/>
      <c r="Z309" s="39"/>
      <c r="AA309" s="39"/>
      <c r="AB309" s="39"/>
      <c r="AC309" s="39"/>
      <c r="AD309" s="100">
        <f t="shared" si="63"/>
        <v>0</v>
      </c>
      <c r="AE309" s="100">
        <f t="shared" si="64"/>
        <v>0</v>
      </c>
      <c r="AF309" s="100">
        <f t="shared" si="65"/>
        <v>0</v>
      </c>
      <c r="AG309" s="100">
        <f t="shared" si="66"/>
        <v>0</v>
      </c>
      <c r="AH309" s="100">
        <f t="shared" si="67"/>
        <v>0</v>
      </c>
      <c r="AI309" s="100">
        <f t="shared" si="68"/>
        <v>0</v>
      </c>
    </row>
    <row r="310" spans="1:35">
      <c r="A310" s="33"/>
      <c r="B310" s="55" t="str">
        <f>IF($A310="","",VLOOKUP($A310,Cierre!$A:$E,2,FALSE))</f>
        <v/>
      </c>
      <c r="C310" s="34"/>
      <c r="D310" s="34"/>
      <c r="E310" s="35"/>
      <c r="F310" s="35"/>
      <c r="G310" s="70"/>
      <c r="H310" s="36"/>
      <c r="I310" s="36"/>
      <c r="J310" s="68">
        <f t="shared" si="61"/>
        <v>0</v>
      </c>
      <c r="K310" s="68">
        <f t="shared" si="59"/>
        <v>0</v>
      </c>
      <c r="L310" s="37"/>
      <c r="M310" s="15">
        <f t="shared" si="62"/>
        <v>0</v>
      </c>
      <c r="N310" s="66" t="str">
        <f>IF(I310="","",ROUND(M310/VLOOKUP(YEAR(I310),SMMLV!$A$2:$B$42,2,FALSE),3))</f>
        <v/>
      </c>
      <c r="O310" s="95"/>
      <c r="P310" s="97">
        <f t="shared" si="60"/>
        <v>0</v>
      </c>
      <c r="Q310" s="16"/>
      <c r="R310" s="38"/>
      <c r="S310" s="38"/>
      <c r="T310" s="38"/>
      <c r="U310" s="38"/>
      <c r="V310" s="38"/>
      <c r="W310" s="39"/>
      <c r="X310" s="39"/>
      <c r="Y310" s="39"/>
      <c r="Z310" s="39"/>
      <c r="AA310" s="39"/>
      <c r="AB310" s="39"/>
      <c r="AC310" s="39"/>
      <c r="AD310" s="100">
        <f t="shared" si="63"/>
        <v>0</v>
      </c>
      <c r="AE310" s="100">
        <f t="shared" si="64"/>
        <v>0</v>
      </c>
      <c r="AF310" s="100">
        <f t="shared" si="65"/>
        <v>0</v>
      </c>
      <c r="AG310" s="100">
        <f t="shared" si="66"/>
        <v>0</v>
      </c>
      <c r="AH310" s="100">
        <f t="shared" si="67"/>
        <v>0</v>
      </c>
      <c r="AI310" s="100">
        <f t="shared" si="68"/>
        <v>0</v>
      </c>
    </row>
    <row r="311" spans="1:35">
      <c r="A311" s="33"/>
      <c r="B311" s="55" t="str">
        <f>IF($A311="","",VLOOKUP($A311,Cierre!$A:$E,2,FALSE))</f>
        <v/>
      </c>
      <c r="C311" s="34"/>
      <c r="D311" s="34"/>
      <c r="E311" s="35"/>
      <c r="F311" s="35"/>
      <c r="G311" s="70"/>
      <c r="H311" s="36"/>
      <c r="I311" s="36"/>
      <c r="J311" s="68">
        <f t="shared" si="61"/>
        <v>0</v>
      </c>
      <c r="K311" s="68">
        <f t="shared" si="59"/>
        <v>0</v>
      </c>
      <c r="L311" s="37"/>
      <c r="M311" s="15">
        <f t="shared" si="62"/>
        <v>0</v>
      </c>
      <c r="N311" s="66" t="str">
        <f>IF(I311="","",ROUND(M311/VLOOKUP(YEAR(I311),SMMLV!$A$2:$B$42,2,FALSE),3))</f>
        <v/>
      </c>
      <c r="O311" s="95"/>
      <c r="P311" s="97">
        <f t="shared" si="60"/>
        <v>0</v>
      </c>
      <c r="Q311" s="16"/>
      <c r="R311" s="38"/>
      <c r="S311" s="38"/>
      <c r="T311" s="38"/>
      <c r="U311" s="38"/>
      <c r="V311" s="38"/>
      <c r="W311" s="39"/>
      <c r="X311" s="39"/>
      <c r="Y311" s="39"/>
      <c r="Z311" s="39"/>
      <c r="AA311" s="39"/>
      <c r="AB311" s="39"/>
      <c r="AC311" s="39"/>
      <c r="AD311" s="100">
        <f t="shared" si="63"/>
        <v>0</v>
      </c>
      <c r="AE311" s="100">
        <f t="shared" si="64"/>
        <v>0</v>
      </c>
      <c r="AF311" s="100">
        <f t="shared" si="65"/>
        <v>0</v>
      </c>
      <c r="AG311" s="100">
        <f t="shared" si="66"/>
        <v>0</v>
      </c>
      <c r="AH311" s="100">
        <f t="shared" si="67"/>
        <v>0</v>
      </c>
      <c r="AI311" s="100">
        <f t="shared" si="68"/>
        <v>0</v>
      </c>
    </row>
    <row r="312" spans="1:35">
      <c r="A312" s="33"/>
      <c r="B312" s="55" t="str">
        <f>IF($A312="","",VLOOKUP($A312,Cierre!$A:$E,2,FALSE))</f>
        <v/>
      </c>
      <c r="C312" s="34"/>
      <c r="D312" s="34"/>
      <c r="E312" s="35"/>
      <c r="F312" s="35"/>
      <c r="G312" s="70"/>
      <c r="H312" s="36"/>
      <c r="I312" s="36"/>
      <c r="J312" s="68">
        <f t="shared" si="61"/>
        <v>0</v>
      </c>
      <c r="K312" s="68">
        <f t="shared" si="59"/>
        <v>0</v>
      </c>
      <c r="L312" s="37"/>
      <c r="M312" s="15">
        <f t="shared" si="62"/>
        <v>0</v>
      </c>
      <c r="N312" s="66" t="str">
        <f>IF(I312="","",ROUND(M312/VLOOKUP(YEAR(I312),SMMLV!$A$2:$B$42,2,FALSE),3))</f>
        <v/>
      </c>
      <c r="O312" s="95"/>
      <c r="P312" s="97">
        <f t="shared" si="60"/>
        <v>0</v>
      </c>
      <c r="Q312" s="16"/>
      <c r="R312" s="38"/>
      <c r="S312" s="38"/>
      <c r="T312" s="38"/>
      <c r="U312" s="38"/>
      <c r="V312" s="38"/>
      <c r="W312" s="39"/>
      <c r="X312" s="39"/>
      <c r="Y312" s="39"/>
      <c r="Z312" s="39"/>
      <c r="AA312" s="39"/>
      <c r="AB312" s="39"/>
      <c r="AC312" s="39"/>
      <c r="AD312" s="100">
        <f t="shared" si="63"/>
        <v>0</v>
      </c>
      <c r="AE312" s="100">
        <f t="shared" si="64"/>
        <v>0</v>
      </c>
      <c r="AF312" s="100">
        <f t="shared" si="65"/>
        <v>0</v>
      </c>
      <c r="AG312" s="100">
        <f t="shared" si="66"/>
        <v>0</v>
      </c>
      <c r="AH312" s="100">
        <f t="shared" si="67"/>
        <v>0</v>
      </c>
      <c r="AI312" s="100">
        <f t="shared" si="68"/>
        <v>0</v>
      </c>
    </row>
    <row r="313" spans="1:35">
      <c r="A313" s="33"/>
      <c r="B313" s="55" t="str">
        <f>IF($A313="","",VLOOKUP($A313,Cierre!$A:$E,2,FALSE))</f>
        <v/>
      </c>
      <c r="C313" s="34"/>
      <c r="D313" s="34"/>
      <c r="E313" s="35"/>
      <c r="F313" s="35"/>
      <c r="G313" s="70"/>
      <c r="H313" s="36"/>
      <c r="I313" s="36"/>
      <c r="J313" s="68">
        <f t="shared" si="61"/>
        <v>0</v>
      </c>
      <c r="K313" s="68">
        <f t="shared" si="59"/>
        <v>0</v>
      </c>
      <c r="L313" s="37"/>
      <c r="M313" s="15">
        <f t="shared" si="62"/>
        <v>0</v>
      </c>
      <c r="N313" s="66" t="str">
        <f>IF(I313="","",ROUND(M313/VLOOKUP(YEAR(I313),SMMLV!$A$2:$B$42,2,FALSE),3))</f>
        <v/>
      </c>
      <c r="O313" s="95"/>
      <c r="P313" s="97">
        <f t="shared" si="60"/>
        <v>0</v>
      </c>
      <c r="Q313" s="16"/>
      <c r="R313" s="38"/>
      <c r="S313" s="38"/>
      <c r="T313" s="38"/>
      <c r="U313" s="38"/>
      <c r="V313" s="38"/>
      <c r="W313" s="39"/>
      <c r="X313" s="39"/>
      <c r="Y313" s="39"/>
      <c r="Z313" s="39"/>
      <c r="AA313" s="39"/>
      <c r="AB313" s="39"/>
      <c r="AC313" s="39"/>
      <c r="AD313" s="100">
        <f t="shared" si="63"/>
        <v>0</v>
      </c>
      <c r="AE313" s="100">
        <f t="shared" si="64"/>
        <v>0</v>
      </c>
      <c r="AF313" s="100">
        <f t="shared" si="65"/>
        <v>0</v>
      </c>
      <c r="AG313" s="100">
        <f t="shared" si="66"/>
        <v>0</v>
      </c>
      <c r="AH313" s="100">
        <f t="shared" si="67"/>
        <v>0</v>
      </c>
      <c r="AI313" s="100">
        <f t="shared" si="68"/>
        <v>0</v>
      </c>
    </row>
    <row r="314" spans="1:35">
      <c r="A314" s="33"/>
      <c r="B314" s="55" t="str">
        <f>IF($A314="","",VLOOKUP($A314,Cierre!$A:$E,2,FALSE))</f>
        <v/>
      </c>
      <c r="C314" s="34"/>
      <c r="D314" s="34"/>
      <c r="E314" s="35"/>
      <c r="F314" s="35"/>
      <c r="G314" s="70"/>
      <c r="H314" s="36"/>
      <c r="I314" s="36"/>
      <c r="J314" s="68">
        <f t="shared" si="61"/>
        <v>0</v>
      </c>
      <c r="K314" s="68">
        <f t="shared" si="59"/>
        <v>0</v>
      </c>
      <c r="L314" s="37"/>
      <c r="M314" s="15">
        <f t="shared" si="62"/>
        <v>0</v>
      </c>
      <c r="N314" s="66" t="str">
        <f>IF(I314="","",ROUND(M314/VLOOKUP(YEAR(I314),SMMLV!$A$2:$B$42,2,FALSE),3))</f>
        <v/>
      </c>
      <c r="O314" s="95"/>
      <c r="P314" s="97">
        <f t="shared" si="60"/>
        <v>0</v>
      </c>
      <c r="Q314" s="16"/>
      <c r="R314" s="38"/>
      <c r="S314" s="38"/>
      <c r="T314" s="38"/>
      <c r="U314" s="38"/>
      <c r="V314" s="38"/>
      <c r="W314" s="39"/>
      <c r="X314" s="39"/>
      <c r="Y314" s="39"/>
      <c r="Z314" s="39"/>
      <c r="AA314" s="39"/>
      <c r="AB314" s="39"/>
      <c r="AC314" s="39"/>
      <c r="AD314" s="100">
        <f t="shared" si="63"/>
        <v>0</v>
      </c>
      <c r="AE314" s="100">
        <f t="shared" si="64"/>
        <v>0</v>
      </c>
      <c r="AF314" s="100">
        <f t="shared" si="65"/>
        <v>0</v>
      </c>
      <c r="AG314" s="100">
        <f t="shared" si="66"/>
        <v>0</v>
      </c>
      <c r="AH314" s="100">
        <f t="shared" si="67"/>
        <v>0</v>
      </c>
      <c r="AI314" s="100">
        <f t="shared" si="68"/>
        <v>0</v>
      </c>
    </row>
    <row r="315" spans="1:35">
      <c r="A315" s="33"/>
      <c r="B315" s="55" t="str">
        <f>IF($A315="","",VLOOKUP($A315,Cierre!$A:$E,2,FALSE))</f>
        <v/>
      </c>
      <c r="C315" s="34"/>
      <c r="D315" s="34"/>
      <c r="E315" s="35"/>
      <c r="F315" s="35"/>
      <c r="G315" s="70"/>
      <c r="H315" s="36"/>
      <c r="I315" s="36"/>
      <c r="J315" s="68">
        <f t="shared" si="61"/>
        <v>0</v>
      </c>
      <c r="K315" s="68">
        <f t="shared" si="59"/>
        <v>0</v>
      </c>
      <c r="L315" s="37"/>
      <c r="M315" s="15">
        <f t="shared" si="62"/>
        <v>0</v>
      </c>
      <c r="N315" s="66" t="str">
        <f>IF(I315="","",ROUND(M315/VLOOKUP(YEAR(I315),SMMLV!$A$2:$B$42,2,FALSE),3))</f>
        <v/>
      </c>
      <c r="O315" s="95"/>
      <c r="P315" s="97">
        <f t="shared" si="60"/>
        <v>0</v>
      </c>
      <c r="Q315" s="16"/>
      <c r="R315" s="38"/>
      <c r="S315" s="38"/>
      <c r="T315" s="38"/>
      <c r="U315" s="38"/>
      <c r="V315" s="38"/>
      <c r="W315" s="39"/>
      <c r="X315" s="39"/>
      <c r="Y315" s="39"/>
      <c r="Z315" s="39"/>
      <c r="AA315" s="39"/>
      <c r="AB315" s="39"/>
      <c r="AC315" s="39"/>
      <c r="AD315" s="100">
        <f t="shared" si="63"/>
        <v>0</v>
      </c>
      <c r="AE315" s="100">
        <f t="shared" si="64"/>
        <v>0</v>
      </c>
      <c r="AF315" s="100">
        <f t="shared" si="65"/>
        <v>0</v>
      </c>
      <c r="AG315" s="100">
        <f t="shared" si="66"/>
        <v>0</v>
      </c>
      <c r="AH315" s="100">
        <f t="shared" si="67"/>
        <v>0</v>
      </c>
      <c r="AI315" s="100">
        <f t="shared" si="68"/>
        <v>0</v>
      </c>
    </row>
    <row r="316" spans="1:35">
      <c r="A316" s="33"/>
      <c r="B316" s="55" t="str">
        <f>IF($A316="","",VLOOKUP($A316,Cierre!$A:$E,2,FALSE))</f>
        <v/>
      </c>
      <c r="C316" s="34"/>
      <c r="D316" s="34"/>
      <c r="E316" s="35"/>
      <c r="F316" s="35"/>
      <c r="G316" s="70"/>
      <c r="H316" s="36"/>
      <c r="I316" s="36"/>
      <c r="J316" s="68">
        <f t="shared" si="61"/>
        <v>0</v>
      </c>
      <c r="K316" s="68">
        <f t="shared" si="59"/>
        <v>0</v>
      </c>
      <c r="L316" s="37"/>
      <c r="M316" s="15">
        <f t="shared" si="62"/>
        <v>0</v>
      </c>
      <c r="N316" s="66" t="str">
        <f>IF(I316="","",ROUND(M316/VLOOKUP(YEAR(I316),SMMLV!$A$2:$B$42,2,FALSE),3))</f>
        <v/>
      </c>
      <c r="O316" s="95"/>
      <c r="P316" s="97">
        <f t="shared" si="60"/>
        <v>0</v>
      </c>
      <c r="Q316" s="16"/>
      <c r="R316" s="38"/>
      <c r="S316" s="38"/>
      <c r="T316" s="38"/>
      <c r="U316" s="38"/>
      <c r="V316" s="38"/>
      <c r="W316" s="39"/>
      <c r="X316" s="39"/>
      <c r="Y316" s="39"/>
      <c r="Z316" s="39"/>
      <c r="AA316" s="39"/>
      <c r="AB316" s="39"/>
      <c r="AC316" s="39"/>
      <c r="AD316" s="100">
        <f t="shared" si="63"/>
        <v>0</v>
      </c>
      <c r="AE316" s="100">
        <f t="shared" si="64"/>
        <v>0</v>
      </c>
      <c r="AF316" s="100">
        <f t="shared" si="65"/>
        <v>0</v>
      </c>
      <c r="AG316" s="100">
        <f t="shared" si="66"/>
        <v>0</v>
      </c>
      <c r="AH316" s="100">
        <f t="shared" si="67"/>
        <v>0</v>
      </c>
      <c r="AI316" s="100">
        <f t="shared" si="68"/>
        <v>0</v>
      </c>
    </row>
    <row r="317" spans="1:35">
      <c r="A317" s="33"/>
      <c r="B317" s="55" t="str">
        <f>IF($A317="","",VLOOKUP($A317,Cierre!$A:$E,2,FALSE))</f>
        <v/>
      </c>
      <c r="C317" s="34"/>
      <c r="D317" s="34"/>
      <c r="E317" s="35"/>
      <c r="F317" s="35"/>
      <c r="G317" s="70"/>
      <c r="H317" s="36"/>
      <c r="I317" s="36"/>
      <c r="J317" s="68">
        <f t="shared" si="61"/>
        <v>0</v>
      </c>
      <c r="K317" s="68">
        <f t="shared" si="59"/>
        <v>0</v>
      </c>
      <c r="L317" s="37"/>
      <c r="M317" s="15">
        <f t="shared" si="62"/>
        <v>0</v>
      </c>
      <c r="N317" s="66" t="str">
        <f>IF(I317="","",ROUND(M317/VLOOKUP(YEAR(I317),SMMLV!$A$2:$B$42,2,FALSE),3))</f>
        <v/>
      </c>
      <c r="O317" s="95"/>
      <c r="P317" s="97">
        <f t="shared" si="60"/>
        <v>0</v>
      </c>
      <c r="Q317" s="16"/>
      <c r="R317" s="38"/>
      <c r="S317" s="38"/>
      <c r="T317" s="38"/>
      <c r="U317" s="38"/>
      <c r="V317" s="38"/>
      <c r="W317" s="39"/>
      <c r="X317" s="39"/>
      <c r="Y317" s="39"/>
      <c r="Z317" s="39"/>
      <c r="AA317" s="39"/>
      <c r="AB317" s="39"/>
      <c r="AC317" s="39"/>
      <c r="AD317" s="100">
        <f t="shared" si="63"/>
        <v>0</v>
      </c>
      <c r="AE317" s="100">
        <f t="shared" si="64"/>
        <v>0</v>
      </c>
      <c r="AF317" s="100">
        <f t="shared" si="65"/>
        <v>0</v>
      </c>
      <c r="AG317" s="100">
        <f t="shared" si="66"/>
        <v>0</v>
      </c>
      <c r="AH317" s="100">
        <f t="shared" si="67"/>
        <v>0</v>
      </c>
      <c r="AI317" s="100">
        <f t="shared" si="68"/>
        <v>0</v>
      </c>
    </row>
    <row r="318" spans="1:35">
      <c r="A318" s="33"/>
      <c r="B318" s="55" t="str">
        <f>IF($A318="","",VLOOKUP($A318,Cierre!$A:$E,2,FALSE))</f>
        <v/>
      </c>
      <c r="C318" s="34"/>
      <c r="D318" s="34"/>
      <c r="E318" s="35"/>
      <c r="F318" s="35"/>
      <c r="G318" s="70"/>
      <c r="H318" s="36"/>
      <c r="I318" s="36"/>
      <c r="J318" s="68">
        <f t="shared" si="61"/>
        <v>0</v>
      </c>
      <c r="K318" s="68">
        <f t="shared" si="59"/>
        <v>0</v>
      </c>
      <c r="L318" s="37"/>
      <c r="M318" s="15">
        <f t="shared" si="62"/>
        <v>0</v>
      </c>
      <c r="N318" s="66" t="str">
        <f>IF(I318="","",ROUND(M318/VLOOKUP(YEAR(I318),SMMLV!$A$2:$B$42,2,FALSE),3))</f>
        <v/>
      </c>
      <c r="O318" s="95"/>
      <c r="P318" s="97">
        <f t="shared" si="60"/>
        <v>0</v>
      </c>
      <c r="Q318" s="16"/>
      <c r="R318" s="38"/>
      <c r="S318" s="38"/>
      <c r="T318" s="38"/>
      <c r="U318" s="38"/>
      <c r="V318" s="38"/>
      <c r="W318" s="39"/>
      <c r="X318" s="39"/>
      <c r="Y318" s="39"/>
      <c r="Z318" s="39"/>
      <c r="AA318" s="39"/>
      <c r="AB318" s="39"/>
      <c r="AC318" s="39"/>
      <c r="AD318" s="100">
        <f t="shared" si="63"/>
        <v>0</v>
      </c>
      <c r="AE318" s="100">
        <f t="shared" si="64"/>
        <v>0</v>
      </c>
      <c r="AF318" s="100">
        <f t="shared" si="65"/>
        <v>0</v>
      </c>
      <c r="AG318" s="100">
        <f t="shared" si="66"/>
        <v>0</v>
      </c>
      <c r="AH318" s="100">
        <f t="shared" si="67"/>
        <v>0</v>
      </c>
      <c r="AI318" s="100">
        <f t="shared" si="68"/>
        <v>0</v>
      </c>
    </row>
    <row r="319" spans="1:35">
      <c r="A319" s="33"/>
      <c r="B319" s="55" t="str">
        <f>IF($A319="","",VLOOKUP($A319,Cierre!$A:$E,2,FALSE))</f>
        <v/>
      </c>
      <c r="C319" s="34"/>
      <c r="D319" s="34"/>
      <c r="E319" s="35"/>
      <c r="F319" s="35"/>
      <c r="G319" s="70"/>
      <c r="H319" s="36"/>
      <c r="I319" s="36"/>
      <c r="J319" s="68">
        <f t="shared" si="61"/>
        <v>0</v>
      </c>
      <c r="K319" s="68">
        <f t="shared" si="59"/>
        <v>0</v>
      </c>
      <c r="L319" s="37"/>
      <c r="M319" s="15">
        <f t="shared" si="62"/>
        <v>0</v>
      </c>
      <c r="N319" s="66" t="str">
        <f>IF(I319="","",ROUND(M319/VLOOKUP(YEAR(I319),SMMLV!$A$2:$B$42,2,FALSE),3))</f>
        <v/>
      </c>
      <c r="O319" s="95"/>
      <c r="P319" s="97">
        <f t="shared" si="60"/>
        <v>0</v>
      </c>
      <c r="Q319" s="16"/>
      <c r="R319" s="38"/>
      <c r="S319" s="38"/>
      <c r="T319" s="38"/>
      <c r="U319" s="38"/>
      <c r="V319" s="38"/>
      <c r="W319" s="39"/>
      <c r="X319" s="39"/>
      <c r="Y319" s="39"/>
      <c r="Z319" s="39"/>
      <c r="AA319" s="39"/>
      <c r="AB319" s="39"/>
      <c r="AC319" s="39"/>
      <c r="AD319" s="100">
        <f t="shared" si="63"/>
        <v>0</v>
      </c>
      <c r="AE319" s="100">
        <f t="shared" si="64"/>
        <v>0</v>
      </c>
      <c r="AF319" s="100">
        <f t="shared" si="65"/>
        <v>0</v>
      </c>
      <c r="AG319" s="100">
        <f t="shared" si="66"/>
        <v>0</v>
      </c>
      <c r="AH319" s="100">
        <f t="shared" si="67"/>
        <v>0</v>
      </c>
      <c r="AI319" s="100">
        <f t="shared" si="68"/>
        <v>0</v>
      </c>
    </row>
    <row r="320" spans="1:35">
      <c r="A320" s="33"/>
      <c r="B320" s="55" t="str">
        <f>IF($A320="","",VLOOKUP($A320,Cierre!$A:$E,2,FALSE))</f>
        <v/>
      </c>
      <c r="C320" s="34"/>
      <c r="D320" s="34"/>
      <c r="E320" s="35"/>
      <c r="F320" s="35"/>
      <c r="G320" s="70"/>
      <c r="H320" s="36"/>
      <c r="I320" s="36"/>
      <c r="J320" s="68">
        <f t="shared" si="61"/>
        <v>0</v>
      </c>
      <c r="K320" s="68">
        <f t="shared" si="59"/>
        <v>0</v>
      </c>
      <c r="L320" s="37"/>
      <c r="M320" s="15">
        <f t="shared" si="62"/>
        <v>0</v>
      </c>
      <c r="N320" s="66" t="str">
        <f>IF(I320="","",ROUND(M320/VLOOKUP(YEAR(I320),SMMLV!$A$2:$B$42,2,FALSE),3))</f>
        <v/>
      </c>
      <c r="O320" s="95"/>
      <c r="P320" s="97">
        <f t="shared" si="60"/>
        <v>0</v>
      </c>
      <c r="Q320" s="16"/>
      <c r="R320" s="38"/>
      <c r="S320" s="38"/>
      <c r="T320" s="38"/>
      <c r="U320" s="38"/>
      <c r="V320" s="38"/>
      <c r="W320" s="39"/>
      <c r="X320" s="39"/>
      <c r="Y320" s="39"/>
      <c r="Z320" s="39"/>
      <c r="AA320" s="39"/>
      <c r="AB320" s="39"/>
      <c r="AC320" s="39"/>
      <c r="AD320" s="100">
        <f t="shared" si="63"/>
        <v>0</v>
      </c>
      <c r="AE320" s="100">
        <f t="shared" si="64"/>
        <v>0</v>
      </c>
      <c r="AF320" s="100">
        <f t="shared" si="65"/>
        <v>0</v>
      </c>
      <c r="AG320" s="100">
        <f t="shared" si="66"/>
        <v>0</v>
      </c>
      <c r="AH320" s="100">
        <f t="shared" si="67"/>
        <v>0</v>
      </c>
      <c r="AI320" s="100">
        <f t="shared" si="68"/>
        <v>0</v>
      </c>
    </row>
    <row r="321" spans="1:35">
      <c r="A321" s="33"/>
      <c r="B321" s="55" t="str">
        <f>IF($A321="","",VLOOKUP($A321,Cierre!$A:$E,2,FALSE))</f>
        <v/>
      </c>
      <c r="C321" s="34"/>
      <c r="D321" s="34"/>
      <c r="E321" s="35"/>
      <c r="F321" s="35"/>
      <c r="G321" s="70"/>
      <c r="H321" s="36"/>
      <c r="I321" s="36"/>
      <c r="J321" s="68">
        <f t="shared" si="61"/>
        <v>0</v>
      </c>
      <c r="K321" s="68">
        <f t="shared" si="59"/>
        <v>0</v>
      </c>
      <c r="L321" s="37"/>
      <c r="M321" s="15">
        <f t="shared" si="62"/>
        <v>0</v>
      </c>
      <c r="N321" s="66" t="str">
        <f>IF(I321="","",ROUND(M321/VLOOKUP(YEAR(I321),SMMLV!$A$2:$B$42,2,FALSE),3))</f>
        <v/>
      </c>
      <c r="O321" s="95"/>
      <c r="P321" s="97">
        <f t="shared" si="60"/>
        <v>0</v>
      </c>
      <c r="Q321" s="16"/>
      <c r="R321" s="38"/>
      <c r="S321" s="38"/>
      <c r="T321" s="38"/>
      <c r="U321" s="38"/>
      <c r="V321" s="38"/>
      <c r="W321" s="39"/>
      <c r="X321" s="39"/>
      <c r="Y321" s="39"/>
      <c r="Z321" s="39"/>
      <c r="AA321" s="39"/>
      <c r="AB321" s="39"/>
      <c r="AC321" s="39"/>
      <c r="AD321" s="100">
        <f t="shared" si="63"/>
        <v>0</v>
      </c>
      <c r="AE321" s="100">
        <f t="shared" si="64"/>
        <v>0</v>
      </c>
      <c r="AF321" s="100">
        <f t="shared" si="65"/>
        <v>0</v>
      </c>
      <c r="AG321" s="100">
        <f t="shared" si="66"/>
        <v>0</v>
      </c>
      <c r="AH321" s="100">
        <f t="shared" si="67"/>
        <v>0</v>
      </c>
      <c r="AI321" s="100">
        <f t="shared" si="68"/>
        <v>0</v>
      </c>
    </row>
    <row r="322" spans="1:35">
      <c r="A322" s="33"/>
      <c r="B322" s="55" t="str">
        <f>IF($A322="","",VLOOKUP($A322,Cierre!$A:$E,2,FALSE))</f>
        <v/>
      </c>
      <c r="C322" s="34"/>
      <c r="D322" s="34"/>
      <c r="E322" s="35"/>
      <c r="F322" s="35"/>
      <c r="G322" s="70"/>
      <c r="H322" s="36"/>
      <c r="I322" s="36"/>
      <c r="J322" s="68">
        <f t="shared" si="61"/>
        <v>0</v>
      </c>
      <c r="K322" s="68">
        <f t="shared" ref="K322:K350" si="69">IF(H322="",0,ROUND(((((I322-H322)+1)/360)*12)-J322,3))</f>
        <v>0</v>
      </c>
      <c r="L322" s="37"/>
      <c r="M322" s="15">
        <f t="shared" si="62"/>
        <v>0</v>
      </c>
      <c r="N322" s="66" t="str">
        <f>IF(I322="","",ROUND(M322/VLOOKUP(YEAR(I322),SMMLV!$A$2:$B$42,2,FALSE),3))</f>
        <v/>
      </c>
      <c r="O322" s="95"/>
      <c r="P322" s="97">
        <f t="shared" ref="P322:P350" si="70">IFERROR(SUMIFS($N:$N,$A:$A,A322,$C:$C,C322)/SUMIF($A:$A,A322,$N:$N),0)</f>
        <v>0</v>
      </c>
      <c r="Q322" s="16"/>
      <c r="R322" s="38"/>
      <c r="S322" s="38"/>
      <c r="T322" s="38"/>
      <c r="U322" s="38"/>
      <c r="V322" s="38"/>
      <c r="W322" s="39"/>
      <c r="X322" s="39"/>
      <c r="Y322" s="39"/>
      <c r="Z322" s="39"/>
      <c r="AA322" s="39"/>
      <c r="AB322" s="39"/>
      <c r="AC322" s="39"/>
      <c r="AD322" s="100">
        <f t="shared" si="63"/>
        <v>0</v>
      </c>
      <c r="AE322" s="100">
        <f t="shared" si="64"/>
        <v>0</v>
      </c>
      <c r="AF322" s="100">
        <f t="shared" si="65"/>
        <v>0</v>
      </c>
      <c r="AG322" s="100">
        <f t="shared" si="66"/>
        <v>0</v>
      </c>
      <c r="AH322" s="100">
        <f t="shared" si="67"/>
        <v>0</v>
      </c>
      <c r="AI322" s="100">
        <f t="shared" si="68"/>
        <v>0</v>
      </c>
    </row>
    <row r="323" spans="1:35">
      <c r="A323" s="33"/>
      <c r="B323" s="55" t="str">
        <f>IF($A323="","",VLOOKUP($A323,Cierre!$A:$E,2,FALSE))</f>
        <v/>
      </c>
      <c r="C323" s="34"/>
      <c r="D323" s="34"/>
      <c r="E323" s="35"/>
      <c r="F323" s="35"/>
      <c r="G323" s="70"/>
      <c r="H323" s="36"/>
      <c r="I323" s="36"/>
      <c r="J323" s="68">
        <f t="shared" ref="J323:J350" si="71">AD323+AE323+AF323+AG323+AH323+AI323</f>
        <v>0</v>
      </c>
      <c r="K323" s="68">
        <f t="shared" si="69"/>
        <v>0</v>
      </c>
      <c r="L323" s="37"/>
      <c r="M323" s="15">
        <f t="shared" si="62"/>
        <v>0</v>
      </c>
      <c r="N323" s="66" t="str">
        <f>IF(I323="","",ROUND(M323/VLOOKUP(YEAR(I323),SMMLV!$A$2:$B$42,2,FALSE),3))</f>
        <v/>
      </c>
      <c r="O323" s="95"/>
      <c r="P323" s="97">
        <f t="shared" si="70"/>
        <v>0</v>
      </c>
      <c r="Q323" s="16"/>
      <c r="R323" s="38"/>
      <c r="S323" s="38"/>
      <c r="T323" s="38"/>
      <c r="U323" s="38"/>
      <c r="V323" s="38"/>
      <c r="W323" s="39"/>
      <c r="X323" s="39"/>
      <c r="Y323" s="39"/>
      <c r="Z323" s="39"/>
      <c r="AA323" s="39"/>
      <c r="AB323" s="39"/>
      <c r="AC323" s="39"/>
      <c r="AD323" s="100">
        <f t="shared" si="63"/>
        <v>0</v>
      </c>
      <c r="AE323" s="100">
        <f t="shared" si="64"/>
        <v>0</v>
      </c>
      <c r="AF323" s="100">
        <f t="shared" si="65"/>
        <v>0</v>
      </c>
      <c r="AG323" s="100">
        <f t="shared" si="66"/>
        <v>0</v>
      </c>
      <c r="AH323" s="100">
        <f t="shared" si="67"/>
        <v>0</v>
      </c>
      <c r="AI323" s="100">
        <f t="shared" si="68"/>
        <v>0</v>
      </c>
    </row>
    <row r="324" spans="1:35">
      <c r="A324" s="33"/>
      <c r="B324" s="55" t="str">
        <f>IF($A324="","",VLOOKUP($A324,Cierre!$A:$E,2,FALSE))</f>
        <v/>
      </c>
      <c r="C324" s="34"/>
      <c r="D324" s="34"/>
      <c r="E324" s="35"/>
      <c r="F324" s="35"/>
      <c r="G324" s="70"/>
      <c r="H324" s="36"/>
      <c r="I324" s="36"/>
      <c r="J324" s="68">
        <f t="shared" si="71"/>
        <v>0</v>
      </c>
      <c r="K324" s="68">
        <f t="shared" si="69"/>
        <v>0</v>
      </c>
      <c r="L324" s="37"/>
      <c r="M324" s="15">
        <f t="shared" ref="M324:M350" si="72">ROUND(L324*G324,3)</f>
        <v>0</v>
      </c>
      <c r="N324" s="66" t="str">
        <f>IF(I324="","",ROUND(M324/VLOOKUP(YEAR(I324),SMMLV!$A$2:$B$42,2,FALSE),3))</f>
        <v/>
      </c>
      <c r="O324" s="95"/>
      <c r="P324" s="97">
        <f t="shared" si="70"/>
        <v>0</v>
      </c>
      <c r="Q324" s="16"/>
      <c r="R324" s="38"/>
      <c r="S324" s="38"/>
      <c r="T324" s="38"/>
      <c r="U324" s="38"/>
      <c r="V324" s="38"/>
      <c r="W324" s="39"/>
      <c r="X324" s="39"/>
      <c r="Y324" s="39"/>
      <c r="Z324" s="39"/>
      <c r="AA324" s="39"/>
      <c r="AB324" s="39"/>
      <c r="AC324" s="39"/>
      <c r="AD324" s="100">
        <f t="shared" si="63"/>
        <v>0</v>
      </c>
      <c r="AE324" s="100">
        <f t="shared" si="64"/>
        <v>0</v>
      </c>
      <c r="AF324" s="100">
        <f t="shared" si="65"/>
        <v>0</v>
      </c>
      <c r="AG324" s="100">
        <f t="shared" si="66"/>
        <v>0</v>
      </c>
      <c r="AH324" s="100">
        <f t="shared" si="67"/>
        <v>0</v>
      </c>
      <c r="AI324" s="100">
        <f t="shared" si="68"/>
        <v>0</v>
      </c>
    </row>
    <row r="325" spans="1:35">
      <c r="A325" s="33"/>
      <c r="B325" s="55" t="str">
        <f>IF($A325="","",VLOOKUP($A325,Cierre!$A:$E,2,FALSE))</f>
        <v/>
      </c>
      <c r="C325" s="34"/>
      <c r="D325" s="34"/>
      <c r="E325" s="35"/>
      <c r="F325" s="35"/>
      <c r="G325" s="70"/>
      <c r="H325" s="36"/>
      <c r="I325" s="36"/>
      <c r="J325" s="68">
        <f t="shared" si="71"/>
        <v>0</v>
      </c>
      <c r="K325" s="68">
        <f t="shared" si="69"/>
        <v>0</v>
      </c>
      <c r="L325" s="37"/>
      <c r="M325" s="15">
        <f t="shared" si="72"/>
        <v>0</v>
      </c>
      <c r="N325" s="66" t="str">
        <f>IF(I325="","",ROUND(M325/VLOOKUP(YEAR(I325),SMMLV!$A$2:$B$42,2,FALSE),3))</f>
        <v/>
      </c>
      <c r="O325" s="95"/>
      <c r="P325" s="97">
        <f t="shared" si="70"/>
        <v>0</v>
      </c>
      <c r="Q325" s="16"/>
      <c r="R325" s="38"/>
      <c r="S325" s="38"/>
      <c r="T325" s="38"/>
      <c r="U325" s="38"/>
      <c r="V325" s="38"/>
      <c r="W325" s="39"/>
      <c r="X325" s="39"/>
      <c r="Y325" s="39"/>
      <c r="Z325" s="39"/>
      <c r="AA325" s="39"/>
      <c r="AB325" s="39"/>
      <c r="AC325" s="39"/>
      <c r="AD325" s="100">
        <f t="shared" si="63"/>
        <v>0</v>
      </c>
      <c r="AE325" s="100">
        <f t="shared" si="64"/>
        <v>0</v>
      </c>
      <c r="AF325" s="100">
        <f t="shared" si="65"/>
        <v>0</v>
      </c>
      <c r="AG325" s="100">
        <f t="shared" si="66"/>
        <v>0</v>
      </c>
      <c r="AH325" s="100">
        <f t="shared" si="67"/>
        <v>0</v>
      </c>
      <c r="AI325" s="100">
        <f t="shared" si="68"/>
        <v>0</v>
      </c>
    </row>
    <row r="326" spans="1:35">
      <c r="A326" s="33"/>
      <c r="B326" s="55" t="str">
        <f>IF($A326="","",VLOOKUP($A326,Cierre!$A:$E,2,FALSE))</f>
        <v/>
      </c>
      <c r="C326" s="34"/>
      <c r="D326" s="34"/>
      <c r="E326" s="35"/>
      <c r="F326" s="35"/>
      <c r="G326" s="70"/>
      <c r="H326" s="36"/>
      <c r="I326" s="36"/>
      <c r="J326" s="68">
        <f t="shared" si="71"/>
        <v>0</v>
      </c>
      <c r="K326" s="68">
        <f t="shared" si="69"/>
        <v>0</v>
      </c>
      <c r="L326" s="37"/>
      <c r="M326" s="15">
        <f t="shared" si="72"/>
        <v>0</v>
      </c>
      <c r="N326" s="66" t="str">
        <f>IF(I326="","",ROUND(M326/VLOOKUP(YEAR(I326),SMMLV!$A$2:$B$42,2,FALSE),3))</f>
        <v/>
      </c>
      <c r="O326" s="95"/>
      <c r="P326" s="97">
        <f t="shared" si="70"/>
        <v>0</v>
      </c>
      <c r="Q326" s="16"/>
      <c r="R326" s="38"/>
      <c r="S326" s="38"/>
      <c r="T326" s="38"/>
      <c r="U326" s="38"/>
      <c r="V326" s="38"/>
      <c r="W326" s="39"/>
      <c r="X326" s="39"/>
      <c r="Y326" s="39"/>
      <c r="Z326" s="39"/>
      <c r="AA326" s="39"/>
      <c r="AB326" s="39"/>
      <c r="AC326" s="39"/>
      <c r="AD326" s="100">
        <f t="shared" si="63"/>
        <v>0</v>
      </c>
      <c r="AE326" s="100">
        <f t="shared" si="64"/>
        <v>0</v>
      </c>
      <c r="AF326" s="100">
        <f t="shared" si="65"/>
        <v>0</v>
      </c>
      <c r="AG326" s="100">
        <f t="shared" si="66"/>
        <v>0</v>
      </c>
      <c r="AH326" s="100">
        <f t="shared" si="67"/>
        <v>0</v>
      </c>
      <c r="AI326" s="100">
        <f t="shared" si="68"/>
        <v>0</v>
      </c>
    </row>
    <row r="327" spans="1:35">
      <c r="A327" s="33"/>
      <c r="B327" s="55" t="str">
        <f>IF($A327="","",VLOOKUP($A327,Cierre!$A:$E,2,FALSE))</f>
        <v/>
      </c>
      <c r="C327" s="34"/>
      <c r="D327" s="34"/>
      <c r="E327" s="35"/>
      <c r="F327" s="35"/>
      <c r="G327" s="70"/>
      <c r="H327" s="36"/>
      <c r="I327" s="36"/>
      <c r="J327" s="68">
        <f t="shared" si="71"/>
        <v>0</v>
      </c>
      <c r="K327" s="68">
        <f t="shared" si="69"/>
        <v>0</v>
      </c>
      <c r="L327" s="37"/>
      <c r="M327" s="15">
        <f t="shared" si="72"/>
        <v>0</v>
      </c>
      <c r="N327" s="66" t="str">
        <f>IF(I327="","",ROUND(M327/VLOOKUP(YEAR(I327),SMMLV!$A$2:$B$42,2,FALSE),3))</f>
        <v/>
      </c>
      <c r="O327" s="95"/>
      <c r="P327" s="97">
        <f t="shared" si="70"/>
        <v>0</v>
      </c>
      <c r="Q327" s="16"/>
      <c r="R327" s="38"/>
      <c r="S327" s="38"/>
      <c r="T327" s="38"/>
      <c r="U327" s="38"/>
      <c r="V327" s="38"/>
      <c r="W327" s="39"/>
      <c r="X327" s="39"/>
      <c r="Y327" s="39"/>
      <c r="Z327" s="39"/>
      <c r="AA327" s="39"/>
      <c r="AB327" s="39"/>
      <c r="AC327" s="39"/>
      <c r="AD327" s="100">
        <f t="shared" si="63"/>
        <v>0</v>
      </c>
      <c r="AE327" s="100">
        <f t="shared" si="64"/>
        <v>0</v>
      </c>
      <c r="AF327" s="100">
        <f t="shared" si="65"/>
        <v>0</v>
      </c>
      <c r="AG327" s="100">
        <f t="shared" si="66"/>
        <v>0</v>
      </c>
      <c r="AH327" s="100">
        <f t="shared" si="67"/>
        <v>0</v>
      </c>
      <c r="AI327" s="100">
        <f t="shared" si="68"/>
        <v>0</v>
      </c>
    </row>
    <row r="328" spans="1:35">
      <c r="A328" s="33"/>
      <c r="B328" s="55" t="str">
        <f>IF($A328="","",VLOOKUP($A328,Cierre!$A:$E,2,FALSE))</f>
        <v/>
      </c>
      <c r="C328" s="34"/>
      <c r="D328" s="34"/>
      <c r="E328" s="35"/>
      <c r="F328" s="35"/>
      <c r="G328" s="70"/>
      <c r="H328" s="36"/>
      <c r="I328" s="36"/>
      <c r="J328" s="68">
        <f t="shared" si="71"/>
        <v>0</v>
      </c>
      <c r="K328" s="68">
        <f t="shared" si="69"/>
        <v>0</v>
      </c>
      <c r="L328" s="37"/>
      <c r="M328" s="15">
        <f t="shared" si="72"/>
        <v>0</v>
      </c>
      <c r="N328" s="66" t="str">
        <f>IF(I328="","",ROUND(M328/VLOOKUP(YEAR(I328),SMMLV!$A$2:$B$42,2,FALSE),3))</f>
        <v/>
      </c>
      <c r="O328" s="95"/>
      <c r="P328" s="97">
        <f t="shared" si="70"/>
        <v>0</v>
      </c>
      <c r="Q328" s="16"/>
      <c r="R328" s="38"/>
      <c r="S328" s="38"/>
      <c r="T328" s="38"/>
      <c r="U328" s="38"/>
      <c r="V328" s="38"/>
      <c r="W328" s="39"/>
      <c r="X328" s="39"/>
      <c r="Y328" s="39"/>
      <c r="Z328" s="39"/>
      <c r="AA328" s="39"/>
      <c r="AB328" s="39"/>
      <c r="AC328" s="39"/>
      <c r="AD328" s="100">
        <f t="shared" si="63"/>
        <v>0</v>
      </c>
      <c r="AE328" s="100">
        <f t="shared" si="64"/>
        <v>0</v>
      </c>
      <c r="AF328" s="100">
        <f t="shared" si="65"/>
        <v>0</v>
      </c>
      <c r="AG328" s="100">
        <f t="shared" si="66"/>
        <v>0</v>
      </c>
      <c r="AH328" s="100">
        <f t="shared" si="67"/>
        <v>0</v>
      </c>
      <c r="AI328" s="100">
        <f t="shared" si="68"/>
        <v>0</v>
      </c>
    </row>
    <row r="329" spans="1:35">
      <c r="A329" s="33"/>
      <c r="B329" s="55" t="str">
        <f>IF($A329="","",VLOOKUP($A329,Cierre!$A:$E,2,FALSE))</f>
        <v/>
      </c>
      <c r="C329" s="34"/>
      <c r="D329" s="34"/>
      <c r="E329" s="35"/>
      <c r="F329" s="35"/>
      <c r="G329" s="70"/>
      <c r="H329" s="36"/>
      <c r="I329" s="36"/>
      <c r="J329" s="68">
        <f t="shared" si="71"/>
        <v>0</v>
      </c>
      <c r="K329" s="68">
        <f t="shared" si="69"/>
        <v>0</v>
      </c>
      <c r="L329" s="37"/>
      <c r="M329" s="15">
        <f t="shared" si="72"/>
        <v>0</v>
      </c>
      <c r="N329" s="66" t="str">
        <f>IF(I329="","",ROUND(M329/VLOOKUP(YEAR(I329),SMMLV!$A$2:$B$42,2,FALSE),3))</f>
        <v/>
      </c>
      <c r="O329" s="95"/>
      <c r="P329" s="97">
        <f t="shared" si="70"/>
        <v>0</v>
      </c>
      <c r="Q329" s="16"/>
      <c r="R329" s="38"/>
      <c r="S329" s="38"/>
      <c r="T329" s="38"/>
      <c r="U329" s="38"/>
      <c r="V329" s="38"/>
      <c r="W329" s="39"/>
      <c r="X329" s="39"/>
      <c r="Y329" s="39"/>
      <c r="Z329" s="39"/>
      <c r="AA329" s="39"/>
      <c r="AB329" s="39"/>
      <c r="AC329" s="39"/>
      <c r="AD329" s="100">
        <f t="shared" si="63"/>
        <v>0</v>
      </c>
      <c r="AE329" s="100">
        <f t="shared" si="64"/>
        <v>0</v>
      </c>
      <c r="AF329" s="100">
        <f t="shared" si="65"/>
        <v>0</v>
      </c>
      <c r="AG329" s="100">
        <f t="shared" si="66"/>
        <v>0</v>
      </c>
      <c r="AH329" s="100">
        <f t="shared" si="67"/>
        <v>0</v>
      </c>
      <c r="AI329" s="100">
        <f t="shared" si="68"/>
        <v>0</v>
      </c>
    </row>
    <row r="330" spans="1:35">
      <c r="A330" s="33"/>
      <c r="B330" s="55" t="str">
        <f>IF($A330="","",VLOOKUP($A330,Cierre!$A:$E,2,FALSE))</f>
        <v/>
      </c>
      <c r="C330" s="34"/>
      <c r="D330" s="34"/>
      <c r="E330" s="35"/>
      <c r="F330" s="35"/>
      <c r="G330" s="70"/>
      <c r="H330" s="36"/>
      <c r="I330" s="36"/>
      <c r="J330" s="68">
        <f t="shared" si="71"/>
        <v>0</v>
      </c>
      <c r="K330" s="68">
        <f t="shared" si="69"/>
        <v>0</v>
      </c>
      <c r="L330" s="37"/>
      <c r="M330" s="15">
        <f t="shared" si="72"/>
        <v>0</v>
      </c>
      <c r="N330" s="66" t="str">
        <f>IF(I330="","",ROUND(M330/VLOOKUP(YEAR(I330),SMMLV!$A$2:$B$42,2,FALSE),3))</f>
        <v/>
      </c>
      <c r="O330" s="95"/>
      <c r="P330" s="97">
        <f t="shared" si="70"/>
        <v>0</v>
      </c>
      <c r="Q330" s="16"/>
      <c r="R330" s="38"/>
      <c r="S330" s="38"/>
      <c r="T330" s="38"/>
      <c r="U330" s="38"/>
      <c r="V330" s="38"/>
      <c r="W330" s="39"/>
      <c r="X330" s="39"/>
      <c r="Y330" s="39"/>
      <c r="Z330" s="39"/>
      <c r="AA330" s="39"/>
      <c r="AB330" s="39"/>
      <c r="AC330" s="39"/>
      <c r="AD330" s="100">
        <f t="shared" si="63"/>
        <v>0</v>
      </c>
      <c r="AE330" s="100">
        <f t="shared" si="64"/>
        <v>0</v>
      </c>
      <c r="AF330" s="100">
        <f t="shared" si="65"/>
        <v>0</v>
      </c>
      <c r="AG330" s="100">
        <f t="shared" si="66"/>
        <v>0</v>
      </c>
      <c r="AH330" s="100">
        <f t="shared" si="67"/>
        <v>0</v>
      </c>
      <c r="AI330" s="100">
        <f t="shared" si="68"/>
        <v>0</v>
      </c>
    </row>
    <row r="331" spans="1:35">
      <c r="A331" s="33"/>
      <c r="B331" s="55" t="str">
        <f>IF($A331="","",VLOOKUP($A331,Cierre!$A:$E,2,FALSE))</f>
        <v/>
      </c>
      <c r="C331" s="34"/>
      <c r="D331" s="34"/>
      <c r="E331" s="35"/>
      <c r="F331" s="35"/>
      <c r="G331" s="70"/>
      <c r="H331" s="36"/>
      <c r="I331" s="36"/>
      <c r="J331" s="68">
        <f t="shared" si="71"/>
        <v>0</v>
      </c>
      <c r="K331" s="68">
        <f t="shared" si="69"/>
        <v>0</v>
      </c>
      <c r="L331" s="37"/>
      <c r="M331" s="15">
        <f t="shared" si="72"/>
        <v>0</v>
      </c>
      <c r="N331" s="66" t="str">
        <f>IF(I331="","",ROUND(M331/VLOOKUP(YEAR(I331),SMMLV!$A$2:$B$42,2,FALSE),3))</f>
        <v/>
      </c>
      <c r="O331" s="95"/>
      <c r="P331" s="97">
        <f t="shared" si="70"/>
        <v>0</v>
      </c>
      <c r="Q331" s="16"/>
      <c r="R331" s="38"/>
      <c r="S331" s="38"/>
      <c r="T331" s="38"/>
      <c r="U331" s="38"/>
      <c r="V331" s="38"/>
      <c r="W331" s="39"/>
      <c r="X331" s="39"/>
      <c r="Y331" s="39"/>
      <c r="Z331" s="39"/>
      <c r="AA331" s="39"/>
      <c r="AB331" s="39"/>
      <c r="AC331" s="39"/>
      <c r="AD331" s="100">
        <f t="shared" si="63"/>
        <v>0</v>
      </c>
      <c r="AE331" s="100">
        <f t="shared" si="64"/>
        <v>0</v>
      </c>
      <c r="AF331" s="100">
        <f t="shared" si="65"/>
        <v>0</v>
      </c>
      <c r="AG331" s="100">
        <f t="shared" si="66"/>
        <v>0</v>
      </c>
      <c r="AH331" s="100">
        <f t="shared" si="67"/>
        <v>0</v>
      </c>
      <c r="AI331" s="100">
        <f t="shared" si="68"/>
        <v>0</v>
      </c>
    </row>
    <row r="332" spans="1:35">
      <c r="A332" s="33"/>
      <c r="B332" s="55" t="str">
        <f>IF($A332="","",VLOOKUP($A332,Cierre!$A:$E,2,FALSE))</f>
        <v/>
      </c>
      <c r="C332" s="34"/>
      <c r="D332" s="34"/>
      <c r="E332" s="35"/>
      <c r="F332" s="35"/>
      <c r="G332" s="70"/>
      <c r="H332" s="36"/>
      <c r="I332" s="36"/>
      <c r="J332" s="68">
        <f t="shared" si="71"/>
        <v>0</v>
      </c>
      <c r="K332" s="68">
        <f t="shared" si="69"/>
        <v>0</v>
      </c>
      <c r="L332" s="37"/>
      <c r="M332" s="15">
        <f t="shared" si="72"/>
        <v>0</v>
      </c>
      <c r="N332" s="66" t="str">
        <f>IF(I332="","",ROUND(M332/VLOOKUP(YEAR(I332),SMMLV!$A$2:$B$42,2,FALSE),3))</f>
        <v/>
      </c>
      <c r="O332" s="95"/>
      <c r="P332" s="97">
        <f t="shared" si="70"/>
        <v>0</v>
      </c>
      <c r="Q332" s="16"/>
      <c r="R332" s="38"/>
      <c r="S332" s="38"/>
      <c r="T332" s="38"/>
      <c r="U332" s="38"/>
      <c r="V332" s="38"/>
      <c r="W332" s="39"/>
      <c r="X332" s="39"/>
      <c r="Y332" s="39"/>
      <c r="Z332" s="39"/>
      <c r="AA332" s="39"/>
      <c r="AB332" s="39"/>
      <c r="AC332" s="39"/>
      <c r="AD332" s="100">
        <f t="shared" si="63"/>
        <v>0</v>
      </c>
      <c r="AE332" s="100">
        <f t="shared" si="64"/>
        <v>0</v>
      </c>
      <c r="AF332" s="100">
        <f t="shared" si="65"/>
        <v>0</v>
      </c>
      <c r="AG332" s="100">
        <f t="shared" si="66"/>
        <v>0</v>
      </c>
      <c r="AH332" s="100">
        <f t="shared" si="67"/>
        <v>0</v>
      </c>
      <c r="AI332" s="100">
        <f t="shared" si="68"/>
        <v>0</v>
      </c>
    </row>
    <row r="333" spans="1:35">
      <c r="A333" s="33"/>
      <c r="B333" s="55" t="str">
        <f>IF($A333="","",VLOOKUP($A333,Cierre!$A:$E,2,FALSE))</f>
        <v/>
      </c>
      <c r="C333" s="34"/>
      <c r="D333" s="34"/>
      <c r="E333" s="35"/>
      <c r="F333" s="35"/>
      <c r="G333" s="70"/>
      <c r="H333" s="36"/>
      <c r="I333" s="36"/>
      <c r="J333" s="68">
        <f t="shared" si="71"/>
        <v>0</v>
      </c>
      <c r="K333" s="68">
        <f t="shared" si="69"/>
        <v>0</v>
      </c>
      <c r="L333" s="37"/>
      <c r="M333" s="15">
        <f t="shared" si="72"/>
        <v>0</v>
      </c>
      <c r="N333" s="66" t="str">
        <f>IF(I333="","",ROUND(M333/VLOOKUP(YEAR(I333),SMMLV!$A$2:$B$42,2,FALSE),3))</f>
        <v/>
      </c>
      <c r="O333" s="95"/>
      <c r="P333" s="97">
        <f t="shared" si="70"/>
        <v>0</v>
      </c>
      <c r="Q333" s="16"/>
      <c r="R333" s="38"/>
      <c r="S333" s="38"/>
      <c r="T333" s="38"/>
      <c r="U333" s="38"/>
      <c r="V333" s="38"/>
      <c r="W333" s="39"/>
      <c r="X333" s="39"/>
      <c r="Y333" s="39"/>
      <c r="Z333" s="39"/>
      <c r="AA333" s="39"/>
      <c r="AB333" s="39"/>
      <c r="AC333" s="39"/>
      <c r="AD333" s="100">
        <f t="shared" si="63"/>
        <v>0</v>
      </c>
      <c r="AE333" s="100">
        <f t="shared" si="64"/>
        <v>0</v>
      </c>
      <c r="AF333" s="100">
        <f t="shared" si="65"/>
        <v>0</v>
      </c>
      <c r="AG333" s="100">
        <f t="shared" si="66"/>
        <v>0</v>
      </c>
      <c r="AH333" s="100">
        <f t="shared" si="67"/>
        <v>0</v>
      </c>
      <c r="AI333" s="100">
        <f t="shared" si="68"/>
        <v>0</v>
      </c>
    </row>
    <row r="334" spans="1:35">
      <c r="A334" s="33"/>
      <c r="B334" s="55" t="str">
        <f>IF($A334="","",VLOOKUP($A334,Cierre!$A:$E,2,FALSE))</f>
        <v/>
      </c>
      <c r="C334" s="34"/>
      <c r="D334" s="34"/>
      <c r="E334" s="35"/>
      <c r="F334" s="35"/>
      <c r="G334" s="70"/>
      <c r="H334" s="36"/>
      <c r="I334" s="36"/>
      <c r="J334" s="68">
        <f t="shared" si="71"/>
        <v>0</v>
      </c>
      <c r="K334" s="68">
        <f t="shared" si="69"/>
        <v>0</v>
      </c>
      <c r="L334" s="37"/>
      <c r="M334" s="15">
        <f t="shared" si="72"/>
        <v>0</v>
      </c>
      <c r="N334" s="66" t="str">
        <f>IF(I334="","",ROUND(M334/VLOOKUP(YEAR(I334),SMMLV!$A$2:$B$42,2,FALSE),3))</f>
        <v/>
      </c>
      <c r="O334" s="95"/>
      <c r="P334" s="97">
        <f t="shared" si="70"/>
        <v>0</v>
      </c>
      <c r="Q334" s="16"/>
      <c r="R334" s="38"/>
      <c r="S334" s="38"/>
      <c r="T334" s="38"/>
      <c r="U334" s="38"/>
      <c r="V334" s="38"/>
      <c r="W334" s="39"/>
      <c r="X334" s="39"/>
      <c r="Y334" s="39"/>
      <c r="Z334" s="39"/>
      <c r="AA334" s="39"/>
      <c r="AB334" s="39"/>
      <c r="AC334" s="39"/>
      <c r="AD334" s="100">
        <f t="shared" si="63"/>
        <v>0</v>
      </c>
      <c r="AE334" s="100">
        <f t="shared" si="64"/>
        <v>0</v>
      </c>
      <c r="AF334" s="100">
        <f t="shared" si="65"/>
        <v>0</v>
      </c>
      <c r="AG334" s="100">
        <f t="shared" si="66"/>
        <v>0</v>
      </c>
      <c r="AH334" s="100">
        <f t="shared" si="67"/>
        <v>0</v>
      </c>
      <c r="AI334" s="100">
        <f t="shared" si="68"/>
        <v>0</v>
      </c>
    </row>
    <row r="335" spans="1:35">
      <c r="A335" s="33"/>
      <c r="B335" s="55" t="str">
        <f>IF($A335="","",VLOOKUP($A335,Cierre!$A:$E,2,FALSE))</f>
        <v/>
      </c>
      <c r="C335" s="34"/>
      <c r="D335" s="34"/>
      <c r="E335" s="35"/>
      <c r="F335" s="35"/>
      <c r="G335" s="70"/>
      <c r="H335" s="36"/>
      <c r="I335" s="36"/>
      <c r="J335" s="68">
        <f t="shared" si="71"/>
        <v>0</v>
      </c>
      <c r="K335" s="68">
        <f t="shared" si="69"/>
        <v>0</v>
      </c>
      <c r="L335" s="37"/>
      <c r="M335" s="15">
        <f t="shared" si="72"/>
        <v>0</v>
      </c>
      <c r="N335" s="66" t="str">
        <f>IF(I335="","",ROUND(M335/VLOOKUP(YEAR(I335),SMMLV!$A$2:$B$42,2,FALSE),3))</f>
        <v/>
      </c>
      <c r="O335" s="95"/>
      <c r="P335" s="97">
        <f t="shared" si="70"/>
        <v>0</v>
      </c>
      <c r="Q335" s="16"/>
      <c r="R335" s="38"/>
      <c r="S335" s="38"/>
      <c r="T335" s="38"/>
      <c r="U335" s="38"/>
      <c r="V335" s="38"/>
      <c r="W335" s="39"/>
      <c r="X335" s="39"/>
      <c r="Y335" s="39"/>
      <c r="Z335" s="39"/>
      <c r="AA335" s="39"/>
      <c r="AB335" s="39"/>
      <c r="AC335" s="39"/>
      <c r="AD335" s="100">
        <f t="shared" si="63"/>
        <v>0</v>
      </c>
      <c r="AE335" s="100">
        <f t="shared" si="64"/>
        <v>0</v>
      </c>
      <c r="AF335" s="100">
        <f t="shared" si="65"/>
        <v>0</v>
      </c>
      <c r="AG335" s="100">
        <f t="shared" si="66"/>
        <v>0</v>
      </c>
      <c r="AH335" s="100">
        <f t="shared" si="67"/>
        <v>0</v>
      </c>
      <c r="AI335" s="100">
        <f t="shared" si="68"/>
        <v>0</v>
      </c>
    </row>
    <row r="336" spans="1:35">
      <c r="A336" s="33"/>
      <c r="B336" s="55" t="str">
        <f>IF($A336="","",VLOOKUP($A336,Cierre!$A:$E,2,FALSE))</f>
        <v/>
      </c>
      <c r="C336" s="34"/>
      <c r="D336" s="34"/>
      <c r="E336" s="35"/>
      <c r="F336" s="35"/>
      <c r="G336" s="70"/>
      <c r="H336" s="36"/>
      <c r="I336" s="36"/>
      <c r="J336" s="68">
        <f t="shared" si="71"/>
        <v>0</v>
      </c>
      <c r="K336" s="68">
        <f t="shared" si="69"/>
        <v>0</v>
      </c>
      <c r="L336" s="37"/>
      <c r="M336" s="15">
        <f t="shared" si="72"/>
        <v>0</v>
      </c>
      <c r="N336" s="66" t="str">
        <f>IF(I336="","",ROUND(M336/VLOOKUP(YEAR(I336),SMMLV!$A$2:$B$42,2,FALSE),3))</f>
        <v/>
      </c>
      <c r="O336" s="95"/>
      <c r="P336" s="97">
        <f t="shared" si="70"/>
        <v>0</v>
      </c>
      <c r="Q336" s="16"/>
      <c r="R336" s="38"/>
      <c r="S336" s="38"/>
      <c r="T336" s="38"/>
      <c r="U336" s="38"/>
      <c r="V336" s="38"/>
      <c r="W336" s="39"/>
      <c r="X336" s="39"/>
      <c r="Y336" s="39"/>
      <c r="Z336" s="39"/>
      <c r="AA336" s="39"/>
      <c r="AB336" s="39"/>
      <c r="AC336" s="39"/>
      <c r="AD336" s="100">
        <f t="shared" si="63"/>
        <v>0</v>
      </c>
      <c r="AE336" s="100">
        <f t="shared" si="64"/>
        <v>0</v>
      </c>
      <c r="AF336" s="100">
        <f t="shared" si="65"/>
        <v>0</v>
      </c>
      <c r="AG336" s="100">
        <f t="shared" si="66"/>
        <v>0</v>
      </c>
      <c r="AH336" s="100">
        <f t="shared" si="67"/>
        <v>0</v>
      </c>
      <c r="AI336" s="100">
        <f t="shared" si="68"/>
        <v>0</v>
      </c>
    </row>
    <row r="337" spans="1:35">
      <c r="A337" s="33"/>
      <c r="B337" s="55" t="str">
        <f>IF($A337="","",VLOOKUP($A337,Cierre!$A:$E,2,FALSE))</f>
        <v/>
      </c>
      <c r="C337" s="34"/>
      <c r="D337" s="34"/>
      <c r="E337" s="35"/>
      <c r="F337" s="35"/>
      <c r="G337" s="70"/>
      <c r="H337" s="36"/>
      <c r="I337" s="36"/>
      <c r="J337" s="68">
        <f t="shared" si="71"/>
        <v>0</v>
      </c>
      <c r="K337" s="68">
        <f t="shared" si="69"/>
        <v>0</v>
      </c>
      <c r="L337" s="37"/>
      <c r="M337" s="15">
        <f t="shared" si="72"/>
        <v>0</v>
      </c>
      <c r="N337" s="66" t="str">
        <f>IF(I337="","",ROUND(M337/VLOOKUP(YEAR(I337),SMMLV!$A$2:$B$42,2,FALSE),3))</f>
        <v/>
      </c>
      <c r="O337" s="95"/>
      <c r="P337" s="97">
        <f t="shared" si="70"/>
        <v>0</v>
      </c>
      <c r="Q337" s="16"/>
      <c r="R337" s="38"/>
      <c r="S337" s="38"/>
      <c r="T337" s="38"/>
      <c r="U337" s="38"/>
      <c r="V337" s="38"/>
      <c r="W337" s="39"/>
      <c r="X337" s="39"/>
      <c r="Y337" s="39"/>
      <c r="Z337" s="39"/>
      <c r="AA337" s="39"/>
      <c r="AB337" s="39"/>
      <c r="AC337" s="39"/>
      <c r="AD337" s="100">
        <f t="shared" si="63"/>
        <v>0</v>
      </c>
      <c r="AE337" s="100">
        <f t="shared" si="64"/>
        <v>0</v>
      </c>
      <c r="AF337" s="100">
        <f t="shared" si="65"/>
        <v>0</v>
      </c>
      <c r="AG337" s="100">
        <f t="shared" si="66"/>
        <v>0</v>
      </c>
      <c r="AH337" s="100">
        <f t="shared" si="67"/>
        <v>0</v>
      </c>
      <c r="AI337" s="100">
        <f t="shared" si="68"/>
        <v>0</v>
      </c>
    </row>
    <row r="338" spans="1:35">
      <c r="A338" s="33"/>
      <c r="B338" s="55" t="str">
        <f>IF($A338="","",VLOOKUP($A338,Cierre!$A:$E,2,FALSE))</f>
        <v/>
      </c>
      <c r="C338" s="34"/>
      <c r="D338" s="34"/>
      <c r="E338" s="35"/>
      <c r="F338" s="35"/>
      <c r="G338" s="70"/>
      <c r="H338" s="36"/>
      <c r="I338" s="36"/>
      <c r="J338" s="68">
        <f t="shared" si="71"/>
        <v>0</v>
      </c>
      <c r="K338" s="68">
        <f t="shared" si="69"/>
        <v>0</v>
      </c>
      <c r="L338" s="37"/>
      <c r="M338" s="15">
        <f t="shared" si="72"/>
        <v>0</v>
      </c>
      <c r="N338" s="66" t="str">
        <f>IF(I338="","",ROUND(M338/VLOOKUP(YEAR(I338),SMMLV!$A$2:$B$42,2,FALSE),3))</f>
        <v/>
      </c>
      <c r="O338" s="95"/>
      <c r="P338" s="97">
        <f t="shared" si="70"/>
        <v>0</v>
      </c>
      <c r="Q338" s="16"/>
      <c r="R338" s="38"/>
      <c r="S338" s="38"/>
      <c r="T338" s="38"/>
      <c r="U338" s="38"/>
      <c r="V338" s="38"/>
      <c r="W338" s="39"/>
      <c r="X338" s="39"/>
      <c r="Y338" s="39"/>
      <c r="Z338" s="39"/>
      <c r="AA338" s="39"/>
      <c r="AB338" s="39"/>
      <c r="AC338" s="39"/>
      <c r="AD338" s="100">
        <f t="shared" si="63"/>
        <v>0</v>
      </c>
      <c r="AE338" s="100">
        <f t="shared" si="64"/>
        <v>0</v>
      </c>
      <c r="AF338" s="100">
        <f t="shared" si="65"/>
        <v>0</v>
      </c>
      <c r="AG338" s="100">
        <f t="shared" si="66"/>
        <v>0</v>
      </c>
      <c r="AH338" s="100">
        <f t="shared" si="67"/>
        <v>0</v>
      </c>
      <c r="AI338" s="100">
        <f t="shared" si="68"/>
        <v>0</v>
      </c>
    </row>
    <row r="339" spans="1:35">
      <c r="A339" s="33"/>
      <c r="B339" s="55" t="str">
        <f>IF($A339="","",VLOOKUP($A339,Cierre!$A:$E,2,FALSE))</f>
        <v/>
      </c>
      <c r="C339" s="34"/>
      <c r="D339" s="34"/>
      <c r="E339" s="35"/>
      <c r="F339" s="35"/>
      <c r="G339" s="70"/>
      <c r="H339" s="36"/>
      <c r="I339" s="36"/>
      <c r="J339" s="68">
        <f t="shared" si="71"/>
        <v>0</v>
      </c>
      <c r="K339" s="68">
        <f t="shared" si="69"/>
        <v>0</v>
      </c>
      <c r="L339" s="37"/>
      <c r="M339" s="15">
        <f t="shared" si="72"/>
        <v>0</v>
      </c>
      <c r="N339" s="66" t="str">
        <f>IF(I339="","",ROUND(M339/VLOOKUP(YEAR(I339),SMMLV!$A$2:$B$42,2,FALSE),3))</f>
        <v/>
      </c>
      <c r="O339" s="95"/>
      <c r="P339" s="97">
        <f t="shared" si="70"/>
        <v>0</v>
      </c>
      <c r="Q339" s="16"/>
      <c r="R339" s="38"/>
      <c r="S339" s="38"/>
      <c r="T339" s="38"/>
      <c r="U339" s="38"/>
      <c r="V339" s="38"/>
      <c r="W339" s="39"/>
      <c r="X339" s="39"/>
      <c r="Y339" s="39"/>
      <c r="Z339" s="39"/>
      <c r="AA339" s="39"/>
      <c r="AB339" s="39"/>
      <c r="AC339" s="39"/>
      <c r="AD339" s="100">
        <f t="shared" si="63"/>
        <v>0</v>
      </c>
      <c r="AE339" s="100">
        <f t="shared" si="64"/>
        <v>0</v>
      </c>
      <c r="AF339" s="100">
        <f t="shared" si="65"/>
        <v>0</v>
      </c>
      <c r="AG339" s="100">
        <f t="shared" si="66"/>
        <v>0</v>
      </c>
      <c r="AH339" s="100">
        <f t="shared" si="67"/>
        <v>0</v>
      </c>
      <c r="AI339" s="100">
        <f t="shared" si="68"/>
        <v>0</v>
      </c>
    </row>
    <row r="340" spans="1:35">
      <c r="A340" s="33"/>
      <c r="B340" s="55" t="str">
        <f>IF($A340="","",VLOOKUP($A340,Cierre!$A:$E,2,FALSE))</f>
        <v/>
      </c>
      <c r="C340" s="34"/>
      <c r="D340" s="34"/>
      <c r="E340" s="35"/>
      <c r="F340" s="35"/>
      <c r="G340" s="70"/>
      <c r="H340" s="36"/>
      <c r="I340" s="36"/>
      <c r="J340" s="68">
        <f t="shared" si="71"/>
        <v>0</v>
      </c>
      <c r="K340" s="68">
        <f t="shared" si="69"/>
        <v>0</v>
      </c>
      <c r="L340" s="37"/>
      <c r="M340" s="15">
        <f t="shared" si="72"/>
        <v>0</v>
      </c>
      <c r="N340" s="66" t="str">
        <f>IF(I340="","",ROUND(M340/VLOOKUP(YEAR(I340),SMMLV!$A$2:$B$42,2,FALSE),3))</f>
        <v/>
      </c>
      <c r="O340" s="95"/>
      <c r="P340" s="97">
        <f t="shared" si="70"/>
        <v>0</v>
      </c>
      <c r="Q340" s="16"/>
      <c r="R340" s="38"/>
      <c r="S340" s="38"/>
      <c r="T340" s="38"/>
      <c r="U340" s="38"/>
      <c r="V340" s="38"/>
      <c r="W340" s="39"/>
      <c r="X340" s="39"/>
      <c r="Y340" s="39"/>
      <c r="Z340" s="39"/>
      <c r="AA340" s="39"/>
      <c r="AB340" s="39"/>
      <c r="AC340" s="39"/>
      <c r="AD340" s="100">
        <f t="shared" ref="AD340:AD350" si="73">IF(R340="",0,ROUND((((S340-R340)+1)/30),3))</f>
        <v>0</v>
      </c>
      <c r="AE340" s="100">
        <f t="shared" ref="AE340:AE350" si="74">IF(T340="",0,ROUND((((U340-T340)+1)/30),3))</f>
        <v>0</v>
      </c>
      <c r="AF340" s="100">
        <f t="shared" ref="AF340:AF350" si="75">IF(V340="",0,ROUND((((W340-V340)+1)/30),3))</f>
        <v>0</v>
      </c>
      <c r="AG340" s="100">
        <f t="shared" ref="AG340:AG350" si="76">IF(X340="",0,ROUND((((Y340-X340)+1)/30),3))</f>
        <v>0</v>
      </c>
      <c r="AH340" s="100">
        <f t="shared" ref="AH340:AH350" si="77">IF(Z340="",0,ROUND((((AA340-Z340)+1)/30),3))</f>
        <v>0</v>
      </c>
      <c r="AI340" s="100">
        <f t="shared" ref="AI340:AI350" si="78">IF(AB340="",0,ROUND((((AC340-AB340)+1)/30),3))</f>
        <v>0</v>
      </c>
    </row>
    <row r="341" spans="1:35">
      <c r="A341" s="33"/>
      <c r="B341" s="55" t="str">
        <f>IF($A341="","",VLOOKUP($A341,Cierre!$A:$E,2,FALSE))</f>
        <v/>
      </c>
      <c r="C341" s="34"/>
      <c r="D341" s="34"/>
      <c r="E341" s="35"/>
      <c r="F341" s="35"/>
      <c r="G341" s="70"/>
      <c r="H341" s="36"/>
      <c r="I341" s="36"/>
      <c r="J341" s="68">
        <f t="shared" si="71"/>
        <v>0</v>
      </c>
      <c r="K341" s="68">
        <f t="shared" si="69"/>
        <v>0</v>
      </c>
      <c r="L341" s="37"/>
      <c r="M341" s="15">
        <f t="shared" si="72"/>
        <v>0</v>
      </c>
      <c r="N341" s="66" t="str">
        <f>IF(I341="","",ROUND(M341/VLOOKUP(YEAR(I341),SMMLV!$A$2:$B$42,2,FALSE),3))</f>
        <v/>
      </c>
      <c r="O341" s="95"/>
      <c r="P341" s="97">
        <f t="shared" si="70"/>
        <v>0</v>
      </c>
      <c r="Q341" s="16"/>
      <c r="R341" s="38"/>
      <c r="S341" s="38"/>
      <c r="T341" s="38"/>
      <c r="U341" s="38"/>
      <c r="V341" s="38"/>
      <c r="W341" s="39"/>
      <c r="X341" s="39"/>
      <c r="Y341" s="39"/>
      <c r="Z341" s="39"/>
      <c r="AA341" s="39"/>
      <c r="AB341" s="39"/>
      <c r="AC341" s="39"/>
      <c r="AD341" s="100">
        <f t="shared" si="73"/>
        <v>0</v>
      </c>
      <c r="AE341" s="100">
        <f t="shared" si="74"/>
        <v>0</v>
      </c>
      <c r="AF341" s="100">
        <f t="shared" si="75"/>
        <v>0</v>
      </c>
      <c r="AG341" s="100">
        <f t="shared" si="76"/>
        <v>0</v>
      </c>
      <c r="AH341" s="100">
        <f t="shared" si="77"/>
        <v>0</v>
      </c>
      <c r="AI341" s="100">
        <f t="shared" si="78"/>
        <v>0</v>
      </c>
    </row>
    <row r="342" spans="1:35">
      <c r="A342" s="33"/>
      <c r="B342" s="55" t="str">
        <f>IF($A342="","",VLOOKUP($A342,Cierre!$A:$E,2,FALSE))</f>
        <v/>
      </c>
      <c r="C342" s="34"/>
      <c r="D342" s="34"/>
      <c r="E342" s="35"/>
      <c r="F342" s="35"/>
      <c r="G342" s="70"/>
      <c r="H342" s="36"/>
      <c r="I342" s="36"/>
      <c r="J342" s="68">
        <f t="shared" si="71"/>
        <v>0</v>
      </c>
      <c r="K342" s="68">
        <f t="shared" si="69"/>
        <v>0</v>
      </c>
      <c r="L342" s="37"/>
      <c r="M342" s="15">
        <f t="shared" si="72"/>
        <v>0</v>
      </c>
      <c r="N342" s="66" t="str">
        <f>IF(I342="","",ROUND(M342/VLOOKUP(YEAR(I342),SMMLV!$A$2:$B$42,2,FALSE),3))</f>
        <v/>
      </c>
      <c r="O342" s="95"/>
      <c r="P342" s="97">
        <f t="shared" si="70"/>
        <v>0</v>
      </c>
      <c r="Q342" s="16"/>
      <c r="R342" s="38"/>
      <c r="S342" s="38"/>
      <c r="T342" s="38"/>
      <c r="U342" s="38"/>
      <c r="V342" s="38"/>
      <c r="W342" s="39"/>
      <c r="X342" s="39"/>
      <c r="Y342" s="39"/>
      <c r="Z342" s="39"/>
      <c r="AA342" s="39"/>
      <c r="AB342" s="39"/>
      <c r="AC342" s="39"/>
      <c r="AD342" s="100">
        <f t="shared" si="73"/>
        <v>0</v>
      </c>
      <c r="AE342" s="100">
        <f t="shared" si="74"/>
        <v>0</v>
      </c>
      <c r="AF342" s="100">
        <f t="shared" si="75"/>
        <v>0</v>
      </c>
      <c r="AG342" s="100">
        <f t="shared" si="76"/>
        <v>0</v>
      </c>
      <c r="AH342" s="100">
        <f t="shared" si="77"/>
        <v>0</v>
      </c>
      <c r="AI342" s="100">
        <f t="shared" si="78"/>
        <v>0</v>
      </c>
    </row>
    <row r="343" spans="1:35">
      <c r="A343" s="33"/>
      <c r="B343" s="55" t="str">
        <f>IF($A343="","",VLOOKUP($A343,Cierre!$A:$E,2,FALSE))</f>
        <v/>
      </c>
      <c r="C343" s="34"/>
      <c r="D343" s="34"/>
      <c r="E343" s="35"/>
      <c r="F343" s="35"/>
      <c r="G343" s="70"/>
      <c r="H343" s="36"/>
      <c r="I343" s="36"/>
      <c r="J343" s="68">
        <f t="shared" si="71"/>
        <v>0</v>
      </c>
      <c r="K343" s="68">
        <f t="shared" si="69"/>
        <v>0</v>
      </c>
      <c r="L343" s="37"/>
      <c r="M343" s="15">
        <f t="shared" si="72"/>
        <v>0</v>
      </c>
      <c r="N343" s="66" t="str">
        <f>IF(I343="","",ROUND(M343/VLOOKUP(YEAR(I343),SMMLV!$A$2:$B$42,2,FALSE),3))</f>
        <v/>
      </c>
      <c r="O343" s="95"/>
      <c r="P343" s="97">
        <f t="shared" si="70"/>
        <v>0</v>
      </c>
      <c r="Q343" s="16"/>
      <c r="R343" s="38"/>
      <c r="S343" s="38"/>
      <c r="T343" s="38"/>
      <c r="U343" s="38"/>
      <c r="V343" s="38"/>
      <c r="W343" s="39"/>
      <c r="X343" s="39"/>
      <c r="Y343" s="39"/>
      <c r="Z343" s="39"/>
      <c r="AA343" s="39"/>
      <c r="AB343" s="39"/>
      <c r="AC343" s="39"/>
      <c r="AD343" s="100">
        <f t="shared" si="73"/>
        <v>0</v>
      </c>
      <c r="AE343" s="100">
        <f t="shared" si="74"/>
        <v>0</v>
      </c>
      <c r="AF343" s="100">
        <f t="shared" si="75"/>
        <v>0</v>
      </c>
      <c r="AG343" s="100">
        <f t="shared" si="76"/>
        <v>0</v>
      </c>
      <c r="AH343" s="100">
        <f t="shared" si="77"/>
        <v>0</v>
      </c>
      <c r="AI343" s="100">
        <f t="shared" si="78"/>
        <v>0</v>
      </c>
    </row>
    <row r="344" spans="1:35">
      <c r="A344" s="33"/>
      <c r="B344" s="55" t="str">
        <f>IF($A344="","",VLOOKUP($A344,Cierre!$A:$E,2,FALSE))</f>
        <v/>
      </c>
      <c r="C344" s="34"/>
      <c r="D344" s="34"/>
      <c r="E344" s="35"/>
      <c r="F344" s="35"/>
      <c r="G344" s="70"/>
      <c r="H344" s="36"/>
      <c r="I344" s="36"/>
      <c r="J344" s="68">
        <f t="shared" si="71"/>
        <v>0</v>
      </c>
      <c r="K344" s="68">
        <f t="shared" si="69"/>
        <v>0</v>
      </c>
      <c r="L344" s="37"/>
      <c r="M344" s="15">
        <f t="shared" si="72"/>
        <v>0</v>
      </c>
      <c r="N344" s="66" t="str">
        <f>IF(I344="","",ROUND(M344/VLOOKUP(YEAR(I344),SMMLV!$A$2:$B$42,2,FALSE),3))</f>
        <v/>
      </c>
      <c r="O344" s="95"/>
      <c r="P344" s="97">
        <f t="shared" si="70"/>
        <v>0</v>
      </c>
      <c r="Q344" s="16"/>
      <c r="R344" s="38"/>
      <c r="S344" s="38"/>
      <c r="T344" s="38"/>
      <c r="U344" s="38"/>
      <c r="V344" s="38"/>
      <c r="W344" s="39"/>
      <c r="X344" s="39"/>
      <c r="Y344" s="39"/>
      <c r="Z344" s="39"/>
      <c r="AA344" s="39"/>
      <c r="AB344" s="39"/>
      <c r="AC344" s="39"/>
      <c r="AD344" s="100">
        <f t="shared" si="73"/>
        <v>0</v>
      </c>
      <c r="AE344" s="100">
        <f t="shared" si="74"/>
        <v>0</v>
      </c>
      <c r="AF344" s="100">
        <f t="shared" si="75"/>
        <v>0</v>
      </c>
      <c r="AG344" s="100">
        <f t="shared" si="76"/>
        <v>0</v>
      </c>
      <c r="AH344" s="100">
        <f t="shared" si="77"/>
        <v>0</v>
      </c>
      <c r="AI344" s="100">
        <f t="shared" si="78"/>
        <v>0</v>
      </c>
    </row>
    <row r="345" spans="1:35">
      <c r="A345" s="33"/>
      <c r="B345" s="55" t="str">
        <f>IF($A345="","",VLOOKUP($A345,Cierre!$A:$E,2,FALSE))</f>
        <v/>
      </c>
      <c r="C345" s="34"/>
      <c r="D345" s="34"/>
      <c r="E345" s="35"/>
      <c r="F345" s="35"/>
      <c r="G345" s="70"/>
      <c r="H345" s="36"/>
      <c r="I345" s="36"/>
      <c r="J345" s="68">
        <f t="shared" si="71"/>
        <v>0</v>
      </c>
      <c r="K345" s="68">
        <f t="shared" si="69"/>
        <v>0</v>
      </c>
      <c r="L345" s="37"/>
      <c r="M345" s="15">
        <f t="shared" si="72"/>
        <v>0</v>
      </c>
      <c r="N345" s="66" t="str">
        <f>IF(I345="","",ROUND(M345/VLOOKUP(YEAR(I345),SMMLV!$A$2:$B$42,2,FALSE),3))</f>
        <v/>
      </c>
      <c r="O345" s="95"/>
      <c r="P345" s="97">
        <f t="shared" si="70"/>
        <v>0</v>
      </c>
      <c r="Q345" s="16"/>
      <c r="R345" s="38"/>
      <c r="S345" s="38"/>
      <c r="T345" s="38"/>
      <c r="U345" s="38"/>
      <c r="V345" s="38"/>
      <c r="W345" s="39"/>
      <c r="X345" s="39"/>
      <c r="Y345" s="39"/>
      <c r="Z345" s="39"/>
      <c r="AA345" s="39"/>
      <c r="AB345" s="39"/>
      <c r="AC345" s="39"/>
      <c r="AD345" s="100">
        <f t="shared" si="73"/>
        <v>0</v>
      </c>
      <c r="AE345" s="100">
        <f t="shared" si="74"/>
        <v>0</v>
      </c>
      <c r="AF345" s="100">
        <f t="shared" si="75"/>
        <v>0</v>
      </c>
      <c r="AG345" s="100">
        <f t="shared" si="76"/>
        <v>0</v>
      </c>
      <c r="AH345" s="100">
        <f t="shared" si="77"/>
        <v>0</v>
      </c>
      <c r="AI345" s="100">
        <f t="shared" si="78"/>
        <v>0</v>
      </c>
    </row>
    <row r="346" spans="1:35">
      <c r="A346" s="33"/>
      <c r="B346" s="55" t="str">
        <f>IF($A346="","",VLOOKUP($A346,Cierre!$A:$E,2,FALSE))</f>
        <v/>
      </c>
      <c r="C346" s="34"/>
      <c r="D346" s="34"/>
      <c r="E346" s="35"/>
      <c r="F346" s="35"/>
      <c r="G346" s="70"/>
      <c r="H346" s="36"/>
      <c r="I346" s="36"/>
      <c r="J346" s="68">
        <f t="shared" si="71"/>
        <v>0</v>
      </c>
      <c r="K346" s="68">
        <f t="shared" si="69"/>
        <v>0</v>
      </c>
      <c r="L346" s="37"/>
      <c r="M346" s="15">
        <f t="shared" si="72"/>
        <v>0</v>
      </c>
      <c r="N346" s="66" t="str">
        <f>IF(I346="","",ROUND(M346/VLOOKUP(YEAR(I346),SMMLV!$A$2:$B$42,2,FALSE),3))</f>
        <v/>
      </c>
      <c r="O346" s="95"/>
      <c r="P346" s="97">
        <f t="shared" si="70"/>
        <v>0</v>
      </c>
      <c r="Q346" s="16"/>
      <c r="R346" s="38"/>
      <c r="S346" s="38"/>
      <c r="T346" s="38"/>
      <c r="U346" s="38"/>
      <c r="V346" s="38"/>
      <c r="W346" s="39"/>
      <c r="X346" s="39"/>
      <c r="Y346" s="39"/>
      <c r="Z346" s="39"/>
      <c r="AA346" s="39"/>
      <c r="AB346" s="39"/>
      <c r="AC346" s="39"/>
      <c r="AD346" s="100">
        <f t="shared" si="73"/>
        <v>0</v>
      </c>
      <c r="AE346" s="100">
        <f t="shared" si="74"/>
        <v>0</v>
      </c>
      <c r="AF346" s="100">
        <f t="shared" si="75"/>
        <v>0</v>
      </c>
      <c r="AG346" s="100">
        <f t="shared" si="76"/>
        <v>0</v>
      </c>
      <c r="AH346" s="100">
        <f t="shared" si="77"/>
        <v>0</v>
      </c>
      <c r="AI346" s="100">
        <f t="shared" si="78"/>
        <v>0</v>
      </c>
    </row>
    <row r="347" spans="1:35">
      <c r="A347" s="33"/>
      <c r="B347" s="55" t="str">
        <f>IF($A347="","",VLOOKUP($A347,Cierre!$A:$E,2,FALSE))</f>
        <v/>
      </c>
      <c r="C347" s="34"/>
      <c r="D347" s="34"/>
      <c r="E347" s="35"/>
      <c r="F347" s="35"/>
      <c r="G347" s="70"/>
      <c r="H347" s="36"/>
      <c r="I347" s="36"/>
      <c r="J347" s="68">
        <f t="shared" si="71"/>
        <v>0</v>
      </c>
      <c r="K347" s="68">
        <f t="shared" si="69"/>
        <v>0</v>
      </c>
      <c r="L347" s="37"/>
      <c r="M347" s="15">
        <f t="shared" si="72"/>
        <v>0</v>
      </c>
      <c r="N347" s="66" t="str">
        <f>IF(I347="","",ROUND(M347/VLOOKUP(YEAR(I347),SMMLV!$A$2:$B$42,2,FALSE),3))</f>
        <v/>
      </c>
      <c r="O347" s="95"/>
      <c r="P347" s="97">
        <f t="shared" si="70"/>
        <v>0</v>
      </c>
      <c r="Q347" s="16"/>
      <c r="R347" s="38"/>
      <c r="S347" s="38"/>
      <c r="T347" s="38"/>
      <c r="U347" s="38"/>
      <c r="V347" s="38"/>
      <c r="W347" s="39"/>
      <c r="X347" s="39"/>
      <c r="Y347" s="39"/>
      <c r="Z347" s="39"/>
      <c r="AA347" s="39"/>
      <c r="AB347" s="39"/>
      <c r="AC347" s="39"/>
      <c r="AD347" s="100">
        <f t="shared" si="73"/>
        <v>0</v>
      </c>
      <c r="AE347" s="100">
        <f t="shared" si="74"/>
        <v>0</v>
      </c>
      <c r="AF347" s="100">
        <f t="shared" si="75"/>
        <v>0</v>
      </c>
      <c r="AG347" s="100">
        <f t="shared" si="76"/>
        <v>0</v>
      </c>
      <c r="AH347" s="100">
        <f t="shared" si="77"/>
        <v>0</v>
      </c>
      <c r="AI347" s="100">
        <f t="shared" si="78"/>
        <v>0</v>
      </c>
    </row>
    <row r="348" spans="1:35">
      <c r="A348" s="33"/>
      <c r="B348" s="55" t="str">
        <f>IF($A348="","",VLOOKUP($A348,Cierre!$A:$E,2,FALSE))</f>
        <v/>
      </c>
      <c r="C348" s="34"/>
      <c r="D348" s="34"/>
      <c r="E348" s="35"/>
      <c r="F348" s="35"/>
      <c r="G348" s="70"/>
      <c r="H348" s="36"/>
      <c r="I348" s="36"/>
      <c r="J348" s="68">
        <f t="shared" si="71"/>
        <v>0</v>
      </c>
      <c r="K348" s="68">
        <f t="shared" si="69"/>
        <v>0</v>
      </c>
      <c r="L348" s="37"/>
      <c r="M348" s="15">
        <f t="shared" si="72"/>
        <v>0</v>
      </c>
      <c r="N348" s="66" t="str">
        <f>IF(I348="","",ROUND(M348/VLOOKUP(YEAR(I348),SMMLV!$A$2:$B$42,2,FALSE),3))</f>
        <v/>
      </c>
      <c r="O348" s="95"/>
      <c r="P348" s="97">
        <f t="shared" si="70"/>
        <v>0</v>
      </c>
      <c r="Q348" s="16"/>
      <c r="R348" s="38"/>
      <c r="S348" s="38"/>
      <c r="T348" s="38"/>
      <c r="U348" s="38"/>
      <c r="V348" s="38"/>
      <c r="W348" s="39"/>
      <c r="X348" s="39"/>
      <c r="Y348" s="39"/>
      <c r="Z348" s="39"/>
      <c r="AA348" s="39"/>
      <c r="AB348" s="39"/>
      <c r="AC348" s="39"/>
      <c r="AD348" s="100">
        <f t="shared" si="73"/>
        <v>0</v>
      </c>
      <c r="AE348" s="100">
        <f t="shared" si="74"/>
        <v>0</v>
      </c>
      <c r="AF348" s="100">
        <f t="shared" si="75"/>
        <v>0</v>
      </c>
      <c r="AG348" s="100">
        <f t="shared" si="76"/>
        <v>0</v>
      </c>
      <c r="AH348" s="100">
        <f t="shared" si="77"/>
        <v>0</v>
      </c>
      <c r="AI348" s="100">
        <f t="shared" si="78"/>
        <v>0</v>
      </c>
    </row>
    <row r="349" spans="1:35">
      <c r="A349" s="33"/>
      <c r="B349" s="55" t="str">
        <f>IF($A349="","",VLOOKUP($A349,Cierre!$A:$E,2,FALSE))</f>
        <v/>
      </c>
      <c r="C349" s="34"/>
      <c r="D349" s="34"/>
      <c r="E349" s="35"/>
      <c r="F349" s="35"/>
      <c r="G349" s="70"/>
      <c r="H349" s="36"/>
      <c r="I349" s="36"/>
      <c r="J349" s="68">
        <f t="shared" si="71"/>
        <v>0</v>
      </c>
      <c r="K349" s="68">
        <f t="shared" si="69"/>
        <v>0</v>
      </c>
      <c r="L349" s="37"/>
      <c r="M349" s="15">
        <f t="shared" si="72"/>
        <v>0</v>
      </c>
      <c r="N349" s="66" t="str">
        <f>IF(I349="","",ROUND(M349/VLOOKUP(YEAR(I349),SMMLV!$A$2:$B$42,2,FALSE),3))</f>
        <v/>
      </c>
      <c r="O349" s="95"/>
      <c r="P349" s="97">
        <f t="shared" si="70"/>
        <v>0</v>
      </c>
      <c r="Q349" s="16"/>
      <c r="R349" s="38"/>
      <c r="S349" s="38"/>
      <c r="T349" s="38"/>
      <c r="U349" s="38"/>
      <c r="V349" s="38"/>
      <c r="W349" s="39"/>
      <c r="X349" s="39"/>
      <c r="Y349" s="39"/>
      <c r="Z349" s="39"/>
      <c r="AA349" s="39"/>
      <c r="AB349" s="39"/>
      <c r="AC349" s="39"/>
      <c r="AD349" s="100">
        <f t="shared" si="73"/>
        <v>0</v>
      </c>
      <c r="AE349" s="100">
        <f t="shared" si="74"/>
        <v>0</v>
      </c>
      <c r="AF349" s="100">
        <f t="shared" si="75"/>
        <v>0</v>
      </c>
      <c r="AG349" s="100">
        <f t="shared" si="76"/>
        <v>0</v>
      </c>
      <c r="AH349" s="100">
        <f t="shared" si="77"/>
        <v>0</v>
      </c>
      <c r="AI349" s="100">
        <f t="shared" si="78"/>
        <v>0</v>
      </c>
    </row>
    <row r="350" spans="1:35">
      <c r="A350" s="33"/>
      <c r="B350" s="55" t="str">
        <f>IF($A350="","",VLOOKUP($A350,Cierre!$A:$E,2,FALSE))</f>
        <v/>
      </c>
      <c r="C350" s="34"/>
      <c r="D350" s="34"/>
      <c r="E350" s="35"/>
      <c r="F350" s="35"/>
      <c r="G350" s="70"/>
      <c r="H350" s="36"/>
      <c r="I350" s="36"/>
      <c r="J350" s="68">
        <f t="shared" si="71"/>
        <v>0</v>
      </c>
      <c r="K350" s="68">
        <f t="shared" si="69"/>
        <v>0</v>
      </c>
      <c r="L350" s="37"/>
      <c r="M350" s="15">
        <f t="shared" si="72"/>
        <v>0</v>
      </c>
      <c r="N350" s="66" t="str">
        <f>IF(I350="","",ROUND(M350/VLOOKUP(YEAR(I350),SMMLV!$A$2:$B$42,2,FALSE),3))</f>
        <v/>
      </c>
      <c r="O350" s="95"/>
      <c r="P350" s="97">
        <f t="shared" si="70"/>
        <v>0</v>
      </c>
      <c r="Q350" s="16"/>
      <c r="R350" s="38"/>
      <c r="S350" s="38"/>
      <c r="T350" s="38"/>
      <c r="U350" s="38"/>
      <c r="V350" s="38"/>
      <c r="W350" s="39"/>
      <c r="X350" s="39"/>
      <c r="Y350" s="39"/>
      <c r="Z350" s="39"/>
      <c r="AA350" s="39"/>
      <c r="AB350" s="39"/>
      <c r="AC350" s="39"/>
      <c r="AD350" s="100">
        <f t="shared" si="73"/>
        <v>0</v>
      </c>
      <c r="AE350" s="100">
        <f t="shared" si="74"/>
        <v>0</v>
      </c>
      <c r="AF350" s="100">
        <f t="shared" si="75"/>
        <v>0</v>
      </c>
      <c r="AG350" s="100">
        <f t="shared" si="76"/>
        <v>0</v>
      </c>
      <c r="AH350" s="100">
        <f t="shared" si="77"/>
        <v>0</v>
      </c>
      <c r="AI350" s="100">
        <f t="shared" si="78"/>
        <v>0</v>
      </c>
    </row>
    <row r="351" spans="1:35">
      <c r="A351" s="33"/>
      <c r="B351" s="55"/>
      <c r="C351" s="34"/>
      <c r="D351" s="34"/>
      <c r="E351" s="35"/>
      <c r="F351" s="35"/>
      <c r="G351" s="70"/>
      <c r="H351" s="36"/>
      <c r="I351" s="36"/>
      <c r="J351" s="68"/>
      <c r="K351" s="68"/>
      <c r="L351" s="37"/>
      <c r="M351" s="15"/>
      <c r="N351" s="66"/>
      <c r="O351" s="95"/>
      <c r="P351" s="97"/>
      <c r="Q351" s="16"/>
      <c r="R351" s="38"/>
      <c r="S351" s="38"/>
      <c r="T351" s="38"/>
      <c r="U351" s="38"/>
      <c r="V351" s="38"/>
      <c r="W351" s="39"/>
      <c r="X351" s="39"/>
      <c r="Y351" s="39"/>
      <c r="Z351" s="39"/>
      <c r="AA351" s="39"/>
      <c r="AB351" s="39"/>
      <c r="AC351" s="39"/>
      <c r="AD351" s="100"/>
      <c r="AE351" s="100"/>
      <c r="AF351" s="100"/>
      <c r="AG351" s="100"/>
      <c r="AH351" s="100"/>
      <c r="AI351" s="100"/>
    </row>
    <row r="352" spans="1:35">
      <c r="A352" s="33"/>
      <c r="B352" s="55"/>
      <c r="C352" s="34"/>
      <c r="D352" s="34"/>
      <c r="E352" s="35"/>
      <c r="F352" s="35"/>
      <c r="G352" s="70"/>
      <c r="H352" s="36"/>
      <c r="I352" s="36"/>
      <c r="J352" s="68"/>
      <c r="K352" s="68"/>
      <c r="L352" s="37"/>
      <c r="M352" s="15"/>
      <c r="N352" s="66"/>
      <c r="O352" s="95"/>
      <c r="P352" s="97"/>
      <c r="Q352" s="16"/>
      <c r="R352" s="38"/>
      <c r="S352" s="38"/>
      <c r="T352" s="38"/>
      <c r="U352" s="38"/>
      <c r="V352" s="38"/>
      <c r="W352" s="39"/>
      <c r="X352" s="39"/>
      <c r="Y352" s="39"/>
      <c r="Z352" s="39"/>
      <c r="AA352" s="39"/>
      <c r="AB352" s="39"/>
      <c r="AC352" s="39"/>
      <c r="AD352" s="100"/>
      <c r="AE352" s="100"/>
      <c r="AF352" s="100"/>
      <c r="AG352" s="100"/>
      <c r="AH352" s="100"/>
      <c r="AI352" s="100"/>
    </row>
    <row r="353" spans="1:35">
      <c r="A353" s="33"/>
      <c r="B353" s="55"/>
      <c r="C353" s="34"/>
      <c r="D353" s="34"/>
      <c r="E353" s="35"/>
      <c r="F353" s="35"/>
      <c r="G353" s="70"/>
      <c r="H353" s="36"/>
      <c r="I353" s="36"/>
      <c r="J353" s="68"/>
      <c r="K353" s="68"/>
      <c r="L353" s="37"/>
      <c r="M353" s="15"/>
      <c r="N353" s="66"/>
      <c r="O353" s="95"/>
      <c r="P353" s="97"/>
      <c r="Q353" s="16"/>
      <c r="R353" s="38"/>
      <c r="S353" s="38"/>
      <c r="T353" s="38"/>
      <c r="U353" s="38"/>
      <c r="V353" s="38"/>
      <c r="W353" s="39"/>
      <c r="X353" s="39"/>
      <c r="Y353" s="39"/>
      <c r="Z353" s="39"/>
      <c r="AA353" s="39"/>
      <c r="AB353" s="39"/>
      <c r="AC353" s="39"/>
      <c r="AD353" s="100"/>
      <c r="AE353" s="100"/>
      <c r="AF353" s="100"/>
      <c r="AG353" s="100"/>
      <c r="AH353" s="100"/>
      <c r="AI353" s="100"/>
    </row>
    <row r="354" spans="1:35">
      <c r="A354" s="33"/>
      <c r="B354" s="55"/>
      <c r="C354" s="34"/>
      <c r="D354" s="34"/>
      <c r="E354" s="35"/>
      <c r="F354" s="35"/>
      <c r="G354" s="70"/>
      <c r="H354" s="36"/>
      <c r="I354" s="36"/>
      <c r="J354" s="68"/>
      <c r="K354" s="68"/>
      <c r="L354" s="37"/>
      <c r="M354" s="15"/>
      <c r="N354" s="66"/>
      <c r="O354" s="95"/>
      <c r="P354" s="97"/>
      <c r="Q354" s="16"/>
      <c r="R354" s="38"/>
      <c r="S354" s="38"/>
      <c r="T354" s="38"/>
      <c r="U354" s="38"/>
      <c r="V354" s="38"/>
      <c r="W354" s="39"/>
      <c r="X354" s="39"/>
      <c r="Y354" s="39"/>
      <c r="Z354" s="39"/>
      <c r="AA354" s="39"/>
      <c r="AB354" s="39"/>
      <c r="AC354" s="39"/>
      <c r="AD354" s="100"/>
      <c r="AE354" s="100"/>
      <c r="AF354" s="100"/>
      <c r="AG354" s="100"/>
      <c r="AH354" s="100"/>
      <c r="AI354" s="100"/>
    </row>
    <row r="355" spans="1:35">
      <c r="A355" s="33"/>
      <c r="B355" s="55"/>
      <c r="C355" s="34"/>
      <c r="D355" s="34"/>
      <c r="E355" s="35"/>
      <c r="F355" s="35"/>
      <c r="G355" s="70"/>
      <c r="H355" s="36"/>
      <c r="I355" s="36"/>
      <c r="J355" s="68"/>
      <c r="K355" s="68"/>
      <c r="L355" s="37"/>
      <c r="M355" s="15"/>
      <c r="N355" s="66"/>
      <c r="O355" s="95"/>
      <c r="P355" s="97"/>
      <c r="Q355" s="16"/>
      <c r="R355" s="38"/>
      <c r="S355" s="38"/>
      <c r="T355" s="38"/>
      <c r="U355" s="38"/>
      <c r="V355" s="38"/>
      <c r="W355" s="39"/>
      <c r="X355" s="39"/>
      <c r="Y355" s="39"/>
      <c r="Z355" s="39"/>
      <c r="AA355" s="39"/>
      <c r="AB355" s="39"/>
      <c r="AC355" s="39"/>
      <c r="AD355" s="100"/>
      <c r="AE355" s="100"/>
      <c r="AF355" s="100"/>
      <c r="AG355" s="100"/>
      <c r="AH355" s="100"/>
      <c r="AI355" s="100"/>
    </row>
    <row r="356" spans="1:35">
      <c r="A356" s="33"/>
      <c r="B356" s="55"/>
      <c r="C356" s="34"/>
      <c r="D356" s="34"/>
      <c r="E356" s="35"/>
      <c r="F356" s="35"/>
      <c r="G356" s="70"/>
      <c r="H356" s="36"/>
      <c r="I356" s="36"/>
      <c r="J356" s="68"/>
      <c r="K356" s="68"/>
      <c r="L356" s="37"/>
      <c r="M356" s="15"/>
      <c r="N356" s="66"/>
      <c r="O356" s="95"/>
      <c r="P356" s="97"/>
      <c r="Q356" s="16"/>
      <c r="R356" s="38"/>
      <c r="S356" s="38"/>
      <c r="T356" s="38"/>
      <c r="U356" s="38"/>
      <c r="V356" s="38"/>
      <c r="W356" s="39"/>
      <c r="X356" s="39"/>
      <c r="Y356" s="39"/>
      <c r="Z356" s="39"/>
      <c r="AA356" s="39"/>
      <c r="AB356" s="39"/>
      <c r="AC356" s="39"/>
      <c r="AD356" s="100"/>
      <c r="AE356" s="100"/>
      <c r="AF356" s="100"/>
      <c r="AG356" s="100"/>
      <c r="AH356" s="100"/>
      <c r="AI356" s="100"/>
    </row>
    <row r="357" spans="1:35">
      <c r="A357" s="33"/>
      <c r="B357" s="55"/>
      <c r="C357" s="34"/>
      <c r="D357" s="34"/>
      <c r="E357" s="35"/>
      <c r="F357" s="35"/>
      <c r="G357" s="70"/>
      <c r="H357" s="36"/>
      <c r="I357" s="36"/>
      <c r="J357" s="68"/>
      <c r="K357" s="68"/>
      <c r="L357" s="37"/>
      <c r="M357" s="15"/>
      <c r="N357" s="66"/>
      <c r="O357" s="95"/>
      <c r="P357" s="97"/>
      <c r="Q357" s="16"/>
      <c r="R357" s="38"/>
      <c r="S357" s="38"/>
      <c r="T357" s="38"/>
      <c r="U357" s="38"/>
      <c r="V357" s="38"/>
      <c r="W357" s="39"/>
      <c r="X357" s="39"/>
      <c r="Y357" s="39"/>
      <c r="Z357" s="39"/>
      <c r="AA357" s="39"/>
      <c r="AB357" s="39"/>
      <c r="AC357" s="39"/>
      <c r="AD357" s="100"/>
      <c r="AE357" s="100"/>
      <c r="AF357" s="100"/>
      <c r="AG357" s="100"/>
      <c r="AH357" s="100"/>
      <c r="AI357" s="100"/>
    </row>
    <row r="358" spans="1:35">
      <c r="A358" s="33"/>
      <c r="B358" s="55"/>
      <c r="C358" s="34"/>
      <c r="D358" s="34"/>
      <c r="E358" s="35"/>
      <c r="F358" s="35"/>
      <c r="G358" s="70"/>
      <c r="H358" s="36"/>
      <c r="I358" s="36"/>
      <c r="J358" s="68"/>
      <c r="K358" s="68"/>
      <c r="L358" s="37"/>
      <c r="M358" s="15"/>
      <c r="N358" s="66"/>
      <c r="O358" s="95"/>
      <c r="P358" s="97"/>
      <c r="Q358" s="16"/>
      <c r="R358" s="38"/>
      <c r="S358" s="38"/>
      <c r="T358" s="38"/>
      <c r="U358" s="38"/>
      <c r="V358" s="38"/>
      <c r="W358" s="39"/>
      <c r="X358" s="39"/>
      <c r="Y358" s="39"/>
      <c r="Z358" s="39"/>
      <c r="AA358" s="39"/>
      <c r="AB358" s="39"/>
      <c r="AC358" s="39"/>
      <c r="AD358" s="100"/>
      <c r="AE358" s="100"/>
      <c r="AF358" s="100"/>
      <c r="AG358" s="100"/>
      <c r="AH358" s="100"/>
      <c r="AI358" s="100"/>
    </row>
    <row r="359" spans="1:35">
      <c r="A359" s="33"/>
      <c r="B359" s="55"/>
      <c r="C359" s="34"/>
      <c r="D359" s="34"/>
      <c r="E359" s="35"/>
      <c r="F359" s="35"/>
      <c r="G359" s="70"/>
      <c r="H359" s="36"/>
      <c r="I359" s="36"/>
      <c r="J359" s="68"/>
      <c r="K359" s="68"/>
      <c r="L359" s="37"/>
      <c r="M359" s="15"/>
      <c r="N359" s="66"/>
      <c r="O359" s="95"/>
      <c r="P359" s="97"/>
      <c r="Q359" s="16"/>
      <c r="R359" s="38"/>
      <c r="S359" s="38"/>
      <c r="T359" s="38"/>
      <c r="U359" s="38"/>
      <c r="V359" s="38"/>
      <c r="W359" s="39"/>
      <c r="X359" s="39"/>
      <c r="Y359" s="39"/>
      <c r="Z359" s="39"/>
      <c r="AA359" s="39"/>
      <c r="AB359" s="39"/>
      <c r="AC359" s="39"/>
      <c r="AD359" s="100"/>
      <c r="AE359" s="100"/>
      <c r="AF359" s="100"/>
      <c r="AG359" s="100"/>
      <c r="AH359" s="100"/>
      <c r="AI359" s="100"/>
    </row>
    <row r="360" spans="1:35">
      <c r="A360" s="33"/>
      <c r="B360" s="55"/>
      <c r="C360" s="34"/>
      <c r="D360" s="34"/>
      <c r="E360" s="35"/>
      <c r="F360" s="35"/>
      <c r="G360" s="70"/>
      <c r="H360" s="36"/>
      <c r="I360" s="36"/>
      <c r="J360" s="68"/>
      <c r="K360" s="68"/>
      <c r="L360" s="37"/>
      <c r="M360" s="15"/>
      <c r="N360" s="66"/>
      <c r="O360" s="95"/>
      <c r="P360" s="97"/>
      <c r="Q360" s="16"/>
      <c r="R360" s="38"/>
      <c r="S360" s="38"/>
      <c r="T360" s="38"/>
      <c r="U360" s="38"/>
      <c r="V360" s="38"/>
      <c r="W360" s="39"/>
      <c r="X360" s="39"/>
      <c r="Y360" s="39"/>
      <c r="Z360" s="39"/>
      <c r="AA360" s="39"/>
      <c r="AB360" s="39"/>
      <c r="AC360" s="39"/>
      <c r="AD360" s="100"/>
      <c r="AE360" s="100"/>
      <c r="AF360" s="100"/>
      <c r="AG360" s="100"/>
      <c r="AH360" s="100"/>
      <c r="AI360" s="100"/>
    </row>
    <row r="361" spans="1:35">
      <c r="A361" s="33"/>
      <c r="B361" s="55"/>
      <c r="C361" s="34"/>
      <c r="D361" s="34"/>
      <c r="E361" s="35"/>
      <c r="F361" s="35"/>
      <c r="G361" s="70"/>
      <c r="H361" s="36"/>
      <c r="I361" s="36"/>
      <c r="J361" s="68"/>
      <c r="K361" s="68"/>
      <c r="L361" s="37"/>
      <c r="M361" s="15"/>
      <c r="N361" s="66"/>
      <c r="O361" s="95"/>
      <c r="P361" s="97"/>
      <c r="Q361" s="16"/>
      <c r="R361" s="38"/>
      <c r="S361" s="38"/>
      <c r="T361" s="38"/>
      <c r="U361" s="38"/>
      <c r="V361" s="38"/>
      <c r="W361" s="39"/>
      <c r="X361" s="39"/>
      <c r="Y361" s="39"/>
      <c r="Z361" s="39"/>
      <c r="AA361" s="39"/>
      <c r="AB361" s="39"/>
      <c r="AC361" s="39"/>
      <c r="AD361" s="100"/>
      <c r="AE361" s="100"/>
      <c r="AF361" s="100"/>
      <c r="AG361" s="100"/>
      <c r="AH361" s="100"/>
      <c r="AI361" s="100"/>
    </row>
    <row r="362" spans="1:35">
      <c r="A362" s="33"/>
      <c r="B362" s="55"/>
      <c r="C362" s="34"/>
      <c r="D362" s="34"/>
      <c r="E362" s="35"/>
      <c r="F362" s="35"/>
      <c r="G362" s="70"/>
      <c r="H362" s="36"/>
      <c r="I362" s="36"/>
      <c r="J362" s="68"/>
      <c r="K362" s="68"/>
      <c r="L362" s="37"/>
      <c r="M362" s="15"/>
      <c r="N362" s="66"/>
      <c r="O362" s="95"/>
      <c r="P362" s="97"/>
      <c r="Q362" s="16"/>
      <c r="R362" s="38"/>
      <c r="S362" s="38"/>
      <c r="T362" s="38"/>
      <c r="U362" s="38"/>
      <c r="V362" s="38"/>
      <c r="W362" s="39"/>
      <c r="X362" s="39"/>
      <c r="Y362" s="39"/>
      <c r="Z362" s="39"/>
      <c r="AA362" s="39"/>
      <c r="AB362" s="39"/>
      <c r="AC362" s="39"/>
      <c r="AD362" s="100"/>
      <c r="AE362" s="100"/>
      <c r="AF362" s="100"/>
      <c r="AG362" s="100"/>
      <c r="AH362" s="100"/>
      <c r="AI362" s="100"/>
    </row>
    <row r="363" spans="1:35">
      <c r="A363" s="33"/>
      <c r="B363" s="55"/>
      <c r="C363" s="34"/>
      <c r="D363" s="34"/>
      <c r="E363" s="35"/>
      <c r="F363" s="35"/>
      <c r="G363" s="70"/>
      <c r="H363" s="36"/>
      <c r="I363" s="36"/>
      <c r="J363" s="68"/>
      <c r="K363" s="68"/>
      <c r="L363" s="37"/>
      <c r="M363" s="15"/>
      <c r="N363" s="66"/>
      <c r="O363" s="95"/>
      <c r="P363" s="97"/>
      <c r="Q363" s="16"/>
      <c r="R363" s="38"/>
      <c r="S363" s="38"/>
      <c r="T363" s="38"/>
      <c r="U363" s="38"/>
      <c r="V363" s="38"/>
      <c r="W363" s="39"/>
      <c r="X363" s="39"/>
      <c r="Y363" s="39"/>
      <c r="Z363" s="39"/>
      <c r="AA363" s="39"/>
      <c r="AB363" s="39"/>
      <c r="AC363" s="39"/>
      <c r="AD363" s="100"/>
      <c r="AE363" s="100"/>
      <c r="AF363" s="100"/>
      <c r="AG363" s="100"/>
      <c r="AH363" s="100"/>
      <c r="AI363" s="100"/>
    </row>
    <row r="364" spans="1:35">
      <c r="A364" s="33"/>
      <c r="B364" s="55"/>
      <c r="C364" s="34"/>
      <c r="D364" s="34"/>
      <c r="E364" s="35"/>
      <c r="F364" s="35"/>
      <c r="G364" s="70"/>
      <c r="H364" s="36"/>
      <c r="I364" s="36"/>
      <c r="J364" s="68"/>
      <c r="K364" s="68"/>
      <c r="L364" s="37"/>
      <c r="M364" s="15"/>
      <c r="N364" s="66"/>
      <c r="O364" s="95"/>
      <c r="P364" s="97"/>
      <c r="Q364" s="16"/>
      <c r="R364" s="38"/>
      <c r="S364" s="38"/>
      <c r="T364" s="38"/>
      <c r="U364" s="38"/>
      <c r="V364" s="38"/>
      <c r="W364" s="39"/>
      <c r="X364" s="39"/>
      <c r="Y364" s="39"/>
      <c r="Z364" s="39"/>
      <c r="AA364" s="39"/>
      <c r="AB364" s="39"/>
      <c r="AC364" s="39"/>
      <c r="AD364" s="100"/>
      <c r="AE364" s="100"/>
      <c r="AF364" s="100"/>
      <c r="AG364" s="100"/>
      <c r="AH364" s="100"/>
      <c r="AI364" s="100"/>
    </row>
    <row r="365" spans="1:35">
      <c r="A365" s="33"/>
      <c r="B365" s="55"/>
      <c r="C365" s="34"/>
      <c r="D365" s="34"/>
      <c r="E365" s="35"/>
      <c r="F365" s="35"/>
      <c r="G365" s="70"/>
      <c r="H365" s="36"/>
      <c r="I365" s="36"/>
      <c r="J365" s="68"/>
      <c r="K365" s="68"/>
      <c r="L365" s="37"/>
      <c r="M365" s="15"/>
      <c r="N365" s="66"/>
      <c r="O365" s="95"/>
      <c r="P365" s="97"/>
      <c r="Q365" s="16"/>
      <c r="R365" s="38"/>
      <c r="S365" s="38"/>
      <c r="T365" s="38"/>
      <c r="U365" s="38"/>
      <c r="V365" s="38"/>
      <c r="W365" s="39"/>
      <c r="X365" s="39"/>
      <c r="Y365" s="39"/>
      <c r="Z365" s="39"/>
      <c r="AA365" s="39"/>
      <c r="AB365" s="39"/>
      <c r="AC365" s="39"/>
      <c r="AD365" s="100"/>
      <c r="AE365" s="100"/>
      <c r="AF365" s="100"/>
      <c r="AG365" s="100"/>
      <c r="AH365" s="100"/>
      <c r="AI365" s="100"/>
    </row>
    <row r="366" spans="1:35">
      <c r="A366" s="33"/>
      <c r="B366" s="55"/>
      <c r="C366" s="34"/>
      <c r="D366" s="34"/>
      <c r="E366" s="35"/>
      <c r="F366" s="35"/>
      <c r="G366" s="70"/>
      <c r="H366" s="36"/>
      <c r="I366" s="36"/>
      <c r="J366" s="68"/>
      <c r="K366" s="68"/>
      <c r="L366" s="37"/>
      <c r="M366" s="15"/>
      <c r="N366" s="66"/>
      <c r="O366" s="95"/>
      <c r="P366" s="97"/>
      <c r="Q366" s="16"/>
      <c r="R366" s="38"/>
      <c r="S366" s="38"/>
      <c r="T366" s="38"/>
      <c r="U366" s="38"/>
      <c r="V366" s="38"/>
      <c r="W366" s="39"/>
      <c r="X366" s="39"/>
      <c r="Y366" s="39"/>
      <c r="Z366" s="39"/>
      <c r="AA366" s="39"/>
      <c r="AB366" s="39"/>
      <c r="AC366" s="39"/>
      <c r="AD366" s="100"/>
      <c r="AE366" s="100"/>
      <c r="AF366" s="100"/>
      <c r="AG366" s="100"/>
      <c r="AH366" s="100"/>
      <c r="AI366" s="100"/>
    </row>
    <row r="367" spans="1:35">
      <c r="A367" s="33"/>
      <c r="B367" s="55"/>
      <c r="C367" s="34"/>
      <c r="D367" s="34"/>
      <c r="E367" s="35"/>
      <c r="F367" s="35"/>
      <c r="G367" s="70"/>
      <c r="H367" s="36"/>
      <c r="I367" s="36"/>
      <c r="J367" s="68"/>
      <c r="K367" s="68"/>
      <c r="L367" s="37"/>
      <c r="M367" s="15"/>
      <c r="N367" s="66"/>
      <c r="O367" s="95"/>
      <c r="P367" s="97"/>
      <c r="Q367" s="16"/>
      <c r="R367" s="38"/>
      <c r="S367" s="38"/>
      <c r="T367" s="38"/>
      <c r="U367" s="38"/>
      <c r="V367" s="38"/>
      <c r="W367" s="39"/>
      <c r="X367" s="39"/>
      <c r="Y367" s="39"/>
      <c r="Z367" s="39"/>
      <c r="AA367" s="39"/>
      <c r="AB367" s="39"/>
      <c r="AC367" s="39"/>
      <c r="AD367" s="100"/>
      <c r="AE367" s="100"/>
      <c r="AF367" s="100"/>
      <c r="AG367" s="100"/>
      <c r="AH367" s="100"/>
      <c r="AI367" s="100"/>
    </row>
    <row r="368" spans="1:35">
      <c r="A368" s="33"/>
      <c r="B368" s="55"/>
      <c r="C368" s="34"/>
      <c r="D368" s="34"/>
      <c r="E368" s="35"/>
      <c r="F368" s="35"/>
      <c r="G368" s="70"/>
      <c r="H368" s="36"/>
      <c r="I368" s="36"/>
      <c r="J368" s="68"/>
      <c r="K368" s="68"/>
      <c r="L368" s="37"/>
      <c r="M368" s="15"/>
      <c r="N368" s="66"/>
      <c r="O368" s="95"/>
      <c r="P368" s="97"/>
      <c r="Q368" s="16"/>
      <c r="R368" s="38"/>
      <c r="S368" s="38"/>
      <c r="T368" s="38"/>
      <c r="U368" s="38"/>
      <c r="V368" s="38"/>
      <c r="W368" s="39"/>
      <c r="X368" s="39"/>
      <c r="Y368" s="39"/>
      <c r="Z368" s="39"/>
      <c r="AA368" s="39"/>
      <c r="AB368" s="39"/>
      <c r="AC368" s="39"/>
      <c r="AD368" s="100"/>
      <c r="AE368" s="100"/>
      <c r="AF368" s="100"/>
      <c r="AG368" s="100"/>
      <c r="AH368" s="100"/>
      <c r="AI368" s="100"/>
    </row>
    <row r="369" spans="1:35">
      <c r="A369" s="33"/>
      <c r="B369" s="55"/>
      <c r="C369" s="34"/>
      <c r="D369" s="34"/>
      <c r="E369" s="35"/>
      <c r="F369" s="35"/>
      <c r="G369" s="70"/>
      <c r="H369" s="36"/>
      <c r="I369" s="36"/>
      <c r="J369" s="68"/>
      <c r="K369" s="68"/>
      <c r="L369" s="37"/>
      <c r="M369" s="15"/>
      <c r="N369" s="66"/>
      <c r="O369" s="95"/>
      <c r="P369" s="97"/>
      <c r="Q369" s="16"/>
      <c r="R369" s="38"/>
      <c r="S369" s="38"/>
      <c r="T369" s="38"/>
      <c r="U369" s="38"/>
      <c r="V369" s="38"/>
      <c r="W369" s="39"/>
      <c r="X369" s="39"/>
      <c r="Y369" s="39"/>
      <c r="Z369" s="39"/>
      <c r="AA369" s="39"/>
      <c r="AB369" s="39"/>
      <c r="AC369" s="39"/>
      <c r="AD369" s="100"/>
      <c r="AE369" s="100"/>
      <c r="AF369" s="100"/>
      <c r="AG369" s="100"/>
      <c r="AH369" s="100"/>
      <c r="AI369" s="100"/>
    </row>
    <row r="370" spans="1:35">
      <c r="A370" s="33"/>
      <c r="B370" s="55"/>
      <c r="C370" s="34"/>
      <c r="D370" s="34"/>
      <c r="E370" s="35"/>
      <c r="F370" s="35"/>
      <c r="G370" s="70"/>
      <c r="H370" s="36"/>
      <c r="I370" s="36"/>
      <c r="J370" s="68"/>
      <c r="K370" s="68"/>
      <c r="L370" s="37"/>
      <c r="M370" s="15"/>
      <c r="N370" s="66"/>
      <c r="O370" s="95"/>
      <c r="P370" s="97"/>
      <c r="Q370" s="16"/>
      <c r="R370" s="38"/>
      <c r="S370" s="38"/>
      <c r="T370" s="38"/>
      <c r="U370" s="38"/>
      <c r="V370" s="38"/>
      <c r="W370" s="39"/>
      <c r="X370" s="39"/>
      <c r="Y370" s="39"/>
      <c r="Z370" s="39"/>
      <c r="AA370" s="39"/>
      <c r="AB370" s="39"/>
      <c r="AC370" s="39"/>
      <c r="AD370" s="100"/>
      <c r="AE370" s="100"/>
      <c r="AF370" s="100"/>
      <c r="AG370" s="100"/>
      <c r="AH370" s="100"/>
      <c r="AI370" s="100"/>
    </row>
    <row r="371" spans="1:35">
      <c r="A371" s="33"/>
      <c r="B371" s="55"/>
      <c r="C371" s="34"/>
      <c r="D371" s="34"/>
      <c r="E371" s="35"/>
      <c r="F371" s="35"/>
      <c r="G371" s="70"/>
      <c r="H371" s="36"/>
      <c r="I371" s="36"/>
      <c r="J371" s="68"/>
      <c r="K371" s="68"/>
      <c r="L371" s="37"/>
      <c r="M371" s="15"/>
      <c r="N371" s="66"/>
      <c r="O371" s="95"/>
      <c r="P371" s="97"/>
      <c r="Q371" s="16"/>
      <c r="R371" s="38"/>
      <c r="S371" s="38"/>
      <c r="T371" s="38"/>
      <c r="U371" s="38"/>
      <c r="V371" s="38"/>
      <c r="W371" s="39"/>
      <c r="X371" s="39"/>
      <c r="Y371" s="39"/>
      <c r="Z371" s="39"/>
      <c r="AA371" s="39"/>
      <c r="AB371" s="39"/>
      <c r="AC371" s="39"/>
      <c r="AD371" s="100"/>
      <c r="AE371" s="100"/>
      <c r="AF371" s="100"/>
      <c r="AG371" s="100"/>
      <c r="AH371" s="100"/>
      <c r="AI371" s="100"/>
    </row>
    <row r="372" spans="1:35">
      <c r="A372" s="33"/>
      <c r="B372" s="55"/>
      <c r="C372" s="34"/>
      <c r="D372" s="34"/>
      <c r="E372" s="35"/>
      <c r="F372" s="35"/>
      <c r="G372" s="70"/>
      <c r="H372" s="36"/>
      <c r="I372" s="36"/>
      <c r="J372" s="68"/>
      <c r="K372" s="68"/>
      <c r="L372" s="37"/>
      <c r="M372" s="15"/>
      <c r="N372" s="66"/>
      <c r="O372" s="95"/>
      <c r="P372" s="97"/>
      <c r="Q372" s="16"/>
      <c r="R372" s="38"/>
      <c r="S372" s="38"/>
      <c r="T372" s="38"/>
      <c r="U372" s="38"/>
      <c r="V372" s="38"/>
      <c r="W372" s="39"/>
      <c r="X372" s="39"/>
      <c r="Y372" s="39"/>
      <c r="Z372" s="39"/>
      <c r="AA372" s="39"/>
      <c r="AB372" s="39"/>
      <c r="AC372" s="39"/>
      <c r="AD372" s="100"/>
      <c r="AE372" s="100"/>
      <c r="AF372" s="100"/>
      <c r="AG372" s="100"/>
      <c r="AH372" s="100"/>
      <c r="AI372" s="100"/>
    </row>
    <row r="373" spans="1:35">
      <c r="A373" s="33"/>
      <c r="B373" s="55"/>
      <c r="C373" s="34"/>
      <c r="D373" s="34"/>
      <c r="E373" s="35"/>
      <c r="F373" s="35"/>
      <c r="G373" s="70"/>
      <c r="H373" s="36"/>
      <c r="I373" s="36"/>
      <c r="J373" s="68"/>
      <c r="K373" s="68"/>
      <c r="L373" s="37"/>
      <c r="M373" s="15"/>
      <c r="N373" s="66"/>
      <c r="O373" s="95"/>
      <c r="P373" s="97"/>
      <c r="Q373" s="16"/>
      <c r="R373" s="38"/>
      <c r="S373" s="38"/>
      <c r="T373" s="38"/>
      <c r="U373" s="38"/>
      <c r="V373" s="38"/>
      <c r="W373" s="39"/>
      <c r="X373" s="39"/>
      <c r="Y373" s="39"/>
      <c r="Z373" s="39"/>
      <c r="AA373" s="39"/>
      <c r="AB373" s="39"/>
      <c r="AC373" s="39"/>
      <c r="AD373" s="100"/>
      <c r="AE373" s="100"/>
      <c r="AF373" s="100"/>
      <c r="AG373" s="100"/>
      <c r="AH373" s="100"/>
      <c r="AI373" s="100"/>
    </row>
    <row r="374" spans="1:35">
      <c r="A374" s="33"/>
      <c r="B374" s="55"/>
      <c r="C374" s="34"/>
      <c r="D374" s="34"/>
      <c r="E374" s="35"/>
      <c r="F374" s="35"/>
      <c r="G374" s="70"/>
      <c r="H374" s="36"/>
      <c r="I374" s="36"/>
      <c r="J374" s="68"/>
      <c r="K374" s="68"/>
      <c r="L374" s="37"/>
      <c r="M374" s="15"/>
      <c r="N374" s="66"/>
      <c r="O374" s="95"/>
      <c r="P374" s="97"/>
      <c r="Q374" s="16"/>
      <c r="R374" s="38"/>
      <c r="S374" s="38"/>
      <c r="T374" s="38"/>
      <c r="U374" s="38"/>
      <c r="V374" s="38"/>
      <c r="W374" s="39"/>
      <c r="X374" s="39"/>
      <c r="Y374" s="39"/>
      <c r="Z374" s="39"/>
      <c r="AA374" s="39"/>
      <c r="AB374" s="39"/>
      <c r="AC374" s="39"/>
      <c r="AD374" s="100"/>
      <c r="AE374" s="100"/>
      <c r="AF374" s="100"/>
      <c r="AG374" s="100"/>
      <c r="AH374" s="100"/>
      <c r="AI374" s="100"/>
    </row>
  </sheetData>
  <autoFilter ref="A1:P90" xr:uid="{00000000-0009-0000-0000-000004000000}"/>
  <mergeCells count="6">
    <mergeCell ref="AB1:AC1"/>
    <mergeCell ref="R1:S1"/>
    <mergeCell ref="T1:U1"/>
    <mergeCell ref="V1:W1"/>
    <mergeCell ref="X1:Y1"/>
    <mergeCell ref="Z1:AA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82"/>
  <sheetViews>
    <sheetView zoomScale="82" zoomScaleNormal="82" workbookViewId="0">
      <pane xSplit="2" ySplit="2" topLeftCell="C3" activePane="bottomRight" state="frozenSplit"/>
      <selection pane="topRight" activeCell="K16" sqref="K16"/>
      <selection pane="bottomLeft" activeCell="K16" sqref="K16"/>
      <selection pane="bottomRight" activeCell="B3" sqref="B3"/>
    </sheetView>
  </sheetViews>
  <sheetFormatPr baseColWidth="10" defaultColWidth="11.42578125" defaultRowHeight="12.75"/>
  <cols>
    <col min="1" max="1" width="5.42578125" style="7" bestFit="1" customWidth="1"/>
    <col min="2" max="2" width="62.42578125" style="6" bestFit="1" customWidth="1"/>
    <col min="3" max="4" width="14.7109375" style="7" customWidth="1"/>
    <col min="5" max="5" width="18.7109375" style="7" bestFit="1" customWidth="1"/>
    <col min="6" max="6" width="16.7109375" style="7" customWidth="1"/>
    <col min="7" max="7" width="18.7109375" style="7" customWidth="1"/>
    <col min="8" max="9" width="14.7109375" style="7" customWidth="1"/>
    <col min="10" max="10" width="16.7109375" style="7" customWidth="1"/>
    <col min="11" max="11" width="15.5703125" style="7" customWidth="1"/>
    <col min="12" max="12" width="92.7109375" style="6" customWidth="1"/>
    <col min="13" max="16384" width="11.42578125" style="7"/>
  </cols>
  <sheetData>
    <row r="1" spans="1:12" ht="36" customHeight="1">
      <c r="A1" s="327" t="s">
        <v>37</v>
      </c>
      <c r="B1" s="327" t="s">
        <v>802</v>
      </c>
      <c r="C1" s="327" t="s">
        <v>853</v>
      </c>
      <c r="D1" s="327" t="s">
        <v>854</v>
      </c>
      <c r="E1" s="327" t="s">
        <v>855</v>
      </c>
      <c r="F1" s="332" t="s">
        <v>809</v>
      </c>
      <c r="G1" s="327" t="s">
        <v>856</v>
      </c>
      <c r="H1" s="329" t="s">
        <v>857</v>
      </c>
      <c r="I1" s="330"/>
      <c r="J1" s="330"/>
      <c r="K1" s="331"/>
      <c r="L1" s="327" t="s">
        <v>472</v>
      </c>
    </row>
    <row r="2" spans="1:12" ht="71.25" customHeight="1">
      <c r="A2" s="328"/>
      <c r="B2" s="328"/>
      <c r="C2" s="328"/>
      <c r="D2" s="328"/>
      <c r="E2" s="328"/>
      <c r="F2" s="328"/>
      <c r="G2" s="328"/>
      <c r="H2" s="11" t="s">
        <v>858</v>
      </c>
      <c r="I2" s="11" t="s">
        <v>859</v>
      </c>
      <c r="J2" s="11" t="s">
        <v>860</v>
      </c>
      <c r="K2" s="11" t="s">
        <v>861</v>
      </c>
      <c r="L2" s="328"/>
    </row>
    <row r="3" spans="1:12" ht="39.950000000000003" customHeight="1">
      <c r="A3" s="112">
        <v>1</v>
      </c>
      <c r="B3" s="72" t="str">
        <f>VLOOKUP($A3,Cierre!$A:$E,2,FALSE)</f>
        <v>BULLISH CONSTRUCCIONES E INGENIERÍA SAS</v>
      </c>
      <c r="C3" s="73">
        <f>VLOOKUP($A3,'Capacidad Juridica'!$A:$AR,43,FALSE)</f>
        <v>0</v>
      </c>
      <c r="D3" s="73" t="str">
        <f>VLOOKUP($A3,'Capacidad Financiera'!$A:$U,18,FALSE)</f>
        <v>NO HÁBIL</v>
      </c>
      <c r="E3" s="73" t="str">
        <f>VLOOKUP($A3,'Capacidad Financiera'!$A:$U,19,FALSE)</f>
        <v>NO HÁBIL</v>
      </c>
      <c r="F3" s="73" t="str">
        <f>VLOOKUP($A3,'Capacidad Financiera'!$A:$U,20,FALSE)</f>
        <v>NO HÁBIL</v>
      </c>
      <c r="G3" s="73" t="str">
        <f>IF(COUNTIF(Experiencia!$N:$N,A3)&lt;2,IF(SUMIF(Experiencia!$A:$A,A3,Experiencia!$N:$N)&gt;Información!$B$35*0.75,"HÁBIL","NO HÁBIL"),IF(OR(COUNTIF(Experiencia!$N:$N,A3)=3,COUNTIF(Experiencia!$N:$N,A3)=4)=TRUE,IF(SUMIF(Experiencia!$A:$A,A3,Experiencia!$N:$N)&gt;Información!$B$35*1.2,"HÁBIL","NO HÁBIL"),IF(SUMIF(Experiencia!$A:$A,A3,Experiencia!$N:$N)&gt;Información!$B$35*1.5,"HÁBIL","NO HÁBIL")))</f>
        <v>HÁBIL</v>
      </c>
      <c r="H3" s="99"/>
      <c r="I3" s="99">
        <v>0.19</v>
      </c>
      <c r="J3" s="99">
        <v>0.01</v>
      </c>
      <c r="K3" s="73"/>
      <c r="L3" s="58"/>
    </row>
    <row r="4" spans="1:12" ht="39.950000000000003" customHeight="1">
      <c r="A4" s="112">
        <v>2</v>
      </c>
      <c r="B4" s="72" t="str">
        <f>VLOOKUP($A4,Cierre!$A:$E,2,FALSE)</f>
        <v>UNIÓN TEMPORAL MANIZALES 2021</v>
      </c>
      <c r="C4" s="73">
        <f>VLOOKUP($A4,'Capacidad Juridica'!$A:$AR,43,FALSE)</f>
        <v>0</v>
      </c>
      <c r="D4" s="73" t="str">
        <f>VLOOKUP($A4,'Capacidad Financiera'!$A:$U,18,FALSE)</f>
        <v>NO HÁBIL</v>
      </c>
      <c r="E4" s="73" t="str">
        <f>VLOOKUP($A4,'Capacidad Financiera'!$A:$U,19,FALSE)</f>
        <v>NO HÁBIL</v>
      </c>
      <c r="F4" s="73" t="str">
        <f>VLOOKUP($A4,'Capacidad Financiera'!$A:$U,20,FALSE)</f>
        <v>NO HÁBIL</v>
      </c>
      <c r="G4" s="73" t="str">
        <f>IF(COUNTIF(Experiencia!$N:$N,A4)&lt;2,IF(SUMIF(Experiencia!$A:$A,A4,Experiencia!$N:$N)&gt;Información!$B$35*0.75,"HÁBIL","NO HÁBIL"),IF(OR(COUNTIF(Experiencia!$N:$N,A4)=3,COUNTIF(Experiencia!$N:$N,A4)=4)=TRUE,IF(SUMIF(Experiencia!$A:$A,A4,Experiencia!$N:$N)&gt;Información!$B$35*1.2,"HÁBIL","NO HÁBIL"),IF(SUMIF(Experiencia!$A:$A,A4,Experiencia!$N:$N)&gt;Información!$B$35*1.5,"HÁBIL","NO HÁBIL")))</f>
        <v>NO HÁBIL</v>
      </c>
      <c r="H4" s="99"/>
      <c r="I4" s="99"/>
      <c r="J4" s="99"/>
      <c r="K4" s="73"/>
      <c r="L4" s="58"/>
    </row>
    <row r="5" spans="1:12" ht="39.950000000000003" customHeight="1">
      <c r="A5" s="112">
        <v>3</v>
      </c>
      <c r="B5" s="72" t="str">
        <f>VLOOKUP($A5,Cierre!$A:$E,2,FALSE)</f>
        <v>CONSORCIO IP MANIZALES</v>
      </c>
      <c r="C5" s="73">
        <f>VLOOKUP($A5,'Capacidad Juridica'!$A:$AR,43,FALSE)</f>
        <v>0</v>
      </c>
      <c r="D5" s="73" t="str">
        <f>VLOOKUP($A5,'Capacidad Financiera'!$A:$U,18,FALSE)</f>
        <v>HÁBIL</v>
      </c>
      <c r="E5" s="73" t="str">
        <f>VLOOKUP($A5,'Capacidad Financiera'!$A:$U,19,FALSE)</f>
        <v>HÁBIL</v>
      </c>
      <c r="F5" s="73" t="str">
        <f>VLOOKUP($A5,'Capacidad Financiera'!$A:$U,20,FALSE)</f>
        <v>HÁBIL</v>
      </c>
      <c r="G5" s="73" t="str">
        <f>IF(COUNTIF(Experiencia!$N:$N,A5)&lt;2,IF(SUMIF(Experiencia!$A:$A,A5,Experiencia!$N:$N)&gt;Información!$B$35*0.75,"HÁBIL","NO HÁBIL"),IF(OR(COUNTIF(Experiencia!$N:$N,A5)=3,COUNTIF(Experiencia!$N:$N,A5)=4)=TRUE,IF(SUMIF(Experiencia!$A:$A,A5,Experiencia!$N:$N)&gt;Información!$B$35*1.2,"HÁBIL","NO HÁBIL"),IF(SUMIF(Experiencia!$A:$A,A5,Experiencia!$N:$N)&gt;Información!$B$35*1.5,"HÁBIL","NO HÁBIL")))</f>
        <v>NO HÁBIL</v>
      </c>
      <c r="H5" s="99"/>
      <c r="I5" s="99"/>
      <c r="J5" s="99"/>
      <c r="K5" s="73"/>
      <c r="L5" s="58"/>
    </row>
    <row r="6" spans="1:12" ht="39.950000000000003" customHeight="1">
      <c r="A6" s="112">
        <v>4</v>
      </c>
      <c r="B6" s="72" t="str">
        <f>VLOOKUP($A6,Cierre!$A:$E,2,FALSE)</f>
        <v>UT MANIZALES 2021</v>
      </c>
      <c r="C6" s="73">
        <f>VLOOKUP($A6,'Capacidad Juridica'!$A:$AR,43,FALSE)</f>
        <v>0</v>
      </c>
      <c r="D6" s="73" t="str">
        <f>VLOOKUP($A6,'Capacidad Financiera'!$A:$U,18,FALSE)</f>
        <v>HÁBIL</v>
      </c>
      <c r="E6" s="73" t="str">
        <f>VLOOKUP($A6,'Capacidad Financiera'!$A:$U,19,FALSE)</f>
        <v>HÁBIL</v>
      </c>
      <c r="F6" s="73" t="str">
        <f>VLOOKUP($A6,'Capacidad Financiera'!$A:$U,20,FALSE)</f>
        <v>HÁBIL</v>
      </c>
      <c r="G6" s="73" t="str">
        <f>IF(COUNTIF(Experiencia!$N:$N,A6)&lt;2,IF(SUMIF(Experiencia!$A:$A,A6,Experiencia!$N:$N)&gt;Información!$B$35*0.75,"HÁBIL","NO HÁBIL"),IF(OR(COUNTIF(Experiencia!$N:$N,A6)=3,COUNTIF(Experiencia!$N:$N,A6)=4)=TRUE,IF(SUMIF(Experiencia!$A:$A,A6,Experiencia!$N:$N)&gt;Información!$B$35*1.2,"HÁBIL","NO HÁBIL"),IF(SUMIF(Experiencia!$A:$A,A6,Experiencia!$N:$N)&gt;Información!$B$35*1.5,"HÁBIL","NO HÁBIL")))</f>
        <v>NO HÁBIL</v>
      </c>
      <c r="H6" s="99"/>
      <c r="I6" s="99"/>
      <c r="J6" s="99"/>
      <c r="K6" s="73"/>
      <c r="L6" s="58"/>
    </row>
    <row r="7" spans="1:12" ht="39.950000000000003" customHeight="1">
      <c r="A7" s="112">
        <v>5</v>
      </c>
      <c r="B7" s="72" t="str">
        <f>VLOOKUP($A7,Cierre!$A:$E,2,FALSE)</f>
        <v>INGENIERIA VOLQUETAS Y CONSTRUCCIONES - INGEVOLCO SAS</v>
      </c>
      <c r="C7" s="73">
        <f>VLOOKUP($A7,'Capacidad Juridica'!$A:$AR,43,FALSE)</f>
        <v>0</v>
      </c>
      <c r="D7" s="73" t="str">
        <f>VLOOKUP($A7,'Capacidad Financiera'!$A:$U,18,FALSE)</f>
        <v>HÁBIL</v>
      </c>
      <c r="E7" s="73" t="str">
        <f>VLOOKUP($A7,'Capacidad Financiera'!$A:$U,19,FALSE)</f>
        <v>HÁBIL</v>
      </c>
      <c r="F7" s="73" t="str">
        <f>VLOOKUP($A7,'Capacidad Financiera'!$A:$U,20,FALSE)</f>
        <v>HÁBIL</v>
      </c>
      <c r="G7" s="73" t="str">
        <f>IF(COUNTIF(Experiencia!$N:$N,A7)&lt;2,IF(SUMIF(Experiencia!$A:$A,A7,Experiencia!$N:$N)&gt;Información!$B$35*0.75,"HÁBIL","NO HÁBIL"),IF(OR(COUNTIF(Experiencia!$N:$N,A7)=3,COUNTIF(Experiencia!$N:$N,A7)=4)=TRUE,IF(SUMIF(Experiencia!$A:$A,A7,Experiencia!$N:$N)&gt;Información!$B$35*1.2,"HÁBIL","NO HÁBIL"),IF(SUMIF(Experiencia!$A:$A,A7,Experiencia!$N:$N)&gt;Información!$B$35*1.5,"HÁBIL","NO HÁBIL")))</f>
        <v>NO HÁBIL</v>
      </c>
      <c r="H7" s="99"/>
      <c r="I7" s="99"/>
      <c r="J7" s="99"/>
      <c r="K7" s="73"/>
      <c r="L7" s="58"/>
    </row>
    <row r="8" spans="1:12" ht="39.950000000000003" customHeight="1">
      <c r="A8" s="112">
        <v>6</v>
      </c>
      <c r="B8" s="72" t="str">
        <f>VLOOKUP($A8,Cierre!$A:$E,2,FALSE)</f>
        <v>CESAR AUGUSTO GIRALDO ATEHORTUA</v>
      </c>
      <c r="C8" s="73">
        <f>VLOOKUP($A8,'Capacidad Juridica'!$A:$AR,43,FALSE)</f>
        <v>0</v>
      </c>
      <c r="D8" s="73" t="e">
        <f>VLOOKUP($A8,'Capacidad Financiera'!$A:$U,18,FALSE)</f>
        <v>#N/A</v>
      </c>
      <c r="E8" s="73" t="e">
        <f>VLOOKUP($A8,'Capacidad Financiera'!$A:$U,19,FALSE)</f>
        <v>#N/A</v>
      </c>
      <c r="F8" s="73" t="e">
        <f>VLOOKUP($A8,'Capacidad Financiera'!$A:$U,20,FALSE)</f>
        <v>#N/A</v>
      </c>
      <c r="G8" s="73" t="str">
        <f>IF(COUNTIF(Experiencia!$N:$N,A8)&lt;2,IF(SUMIF(Experiencia!$A:$A,A8,Experiencia!$N:$N)&gt;Información!$B$35*0.75,"HÁBIL","NO HÁBIL"),IF(OR(COUNTIF(Experiencia!$N:$N,A8)=3,COUNTIF(Experiencia!$N:$N,A8)=4)=TRUE,IF(SUMIF(Experiencia!$A:$A,A8,Experiencia!$N:$N)&gt;Información!$B$35*1.2,"HÁBIL","NO HÁBIL"),IF(SUMIF(Experiencia!$A:$A,A8,Experiencia!$N:$N)&gt;Información!$B$35*1.5,"HÁBIL","NO HÁBIL")))</f>
        <v>NO HÁBIL</v>
      </c>
      <c r="H8" s="99"/>
      <c r="I8" s="99"/>
      <c r="J8" s="99"/>
      <c r="K8" s="73"/>
      <c r="L8" s="58"/>
    </row>
    <row r="9" spans="1:12" ht="39.950000000000003" customHeight="1">
      <c r="A9" s="112">
        <v>7</v>
      </c>
      <c r="B9" s="72" t="str">
        <f>VLOOKUP($A9,Cierre!$A:$E,2,FALSE)</f>
        <v>CONSORCIO LM MANIZALES</v>
      </c>
      <c r="C9" s="73">
        <f>VLOOKUP($A9,'Capacidad Juridica'!$A:$AR,43,FALSE)</f>
        <v>0</v>
      </c>
      <c r="D9" s="73" t="e">
        <f>VLOOKUP($A9,'Capacidad Financiera'!$A:$U,18,FALSE)</f>
        <v>#N/A</v>
      </c>
      <c r="E9" s="73" t="e">
        <f>VLOOKUP($A9,'Capacidad Financiera'!$A:$U,19,FALSE)</f>
        <v>#N/A</v>
      </c>
      <c r="F9" s="73" t="e">
        <f>VLOOKUP($A9,'Capacidad Financiera'!$A:$U,20,FALSE)</f>
        <v>#N/A</v>
      </c>
      <c r="G9" s="73" t="str">
        <f>IF(COUNTIF(Experiencia!$N:$N,A9)&lt;2,IF(SUMIF(Experiencia!$A:$A,A9,Experiencia!$N:$N)&gt;Información!$B$35*0.75,"HÁBIL","NO HÁBIL"),IF(OR(COUNTIF(Experiencia!$N:$N,A9)=3,COUNTIF(Experiencia!$N:$N,A9)=4)=TRUE,IF(SUMIF(Experiencia!$A:$A,A9,Experiencia!$N:$N)&gt;Información!$B$35*1.2,"HÁBIL","NO HÁBIL"),IF(SUMIF(Experiencia!$A:$A,A9,Experiencia!$N:$N)&gt;Información!$B$35*1.5,"HÁBIL","NO HÁBIL")))</f>
        <v>NO HÁBIL</v>
      </c>
      <c r="H9" s="99"/>
      <c r="I9" s="99"/>
      <c r="J9" s="99"/>
      <c r="K9" s="73"/>
      <c r="L9" s="58"/>
    </row>
    <row r="10" spans="1:12" ht="39.950000000000003" customHeight="1">
      <c r="A10" s="112">
        <v>8</v>
      </c>
      <c r="B10" s="72" t="str">
        <f>VLOOKUP($A10,Cierre!$A:$E,2,FALSE)</f>
        <v>SYC – S.A.S.</v>
      </c>
      <c r="C10" s="73">
        <f>VLOOKUP($A10,'Capacidad Juridica'!$A:$AR,43,FALSE)</f>
        <v>0</v>
      </c>
      <c r="D10" s="73" t="e">
        <f>VLOOKUP($A10,'Capacidad Financiera'!$A:$U,18,FALSE)</f>
        <v>#N/A</v>
      </c>
      <c r="E10" s="73" t="e">
        <f>VLOOKUP($A10,'Capacidad Financiera'!$A:$U,19,FALSE)</f>
        <v>#N/A</v>
      </c>
      <c r="F10" s="73" t="e">
        <f>VLOOKUP($A10,'Capacidad Financiera'!$A:$U,20,FALSE)</f>
        <v>#N/A</v>
      </c>
      <c r="G10" s="73" t="str">
        <f>IF(COUNTIF(Experiencia!$N:$N,A10)&lt;2,IF(SUMIF(Experiencia!$A:$A,A10,Experiencia!$N:$N)&gt;Información!$B$35*0.75,"HÁBIL","NO HÁBIL"),IF(OR(COUNTIF(Experiencia!$N:$N,A10)=3,COUNTIF(Experiencia!$N:$N,A10)=4)=TRUE,IF(SUMIF(Experiencia!$A:$A,A10,Experiencia!$N:$N)&gt;Información!$B$35*1.2,"HÁBIL","NO HÁBIL"),IF(SUMIF(Experiencia!$A:$A,A10,Experiencia!$N:$N)&gt;Información!$B$35*1.5,"HÁBIL","NO HÁBIL")))</f>
        <v>NO HÁBIL</v>
      </c>
      <c r="H10" s="99"/>
      <c r="I10" s="99"/>
      <c r="J10" s="99"/>
      <c r="K10" s="73"/>
      <c r="L10" s="58"/>
    </row>
    <row r="11" spans="1:12" ht="39.950000000000003" customHeight="1">
      <c r="A11" s="112">
        <v>9</v>
      </c>
      <c r="B11" s="72" t="str">
        <f>VLOOKUP($A11,Cierre!$A:$E,2,FALSE)</f>
        <v>CONCRE ACERO SAS</v>
      </c>
      <c r="C11" s="73">
        <f>VLOOKUP($A11,'Capacidad Juridica'!$A:$AR,43,FALSE)</f>
        <v>0</v>
      </c>
      <c r="D11" s="73" t="e">
        <f>VLOOKUP($A11,'Capacidad Financiera'!$A:$U,18,FALSE)</f>
        <v>#N/A</v>
      </c>
      <c r="E11" s="73" t="e">
        <f>VLOOKUP($A11,'Capacidad Financiera'!$A:$U,19,FALSE)</f>
        <v>#N/A</v>
      </c>
      <c r="F11" s="73" t="e">
        <f>VLOOKUP($A11,'Capacidad Financiera'!$A:$U,20,FALSE)</f>
        <v>#N/A</v>
      </c>
      <c r="G11" s="73" t="str">
        <f>IF(COUNTIF(Experiencia!$N:$N,A11)&lt;2,IF(SUMIF(Experiencia!$A:$A,A11,Experiencia!$N:$N)&gt;Información!$B$35*0.75,"HÁBIL","NO HÁBIL"),IF(OR(COUNTIF(Experiencia!$N:$N,A11)=3,COUNTIF(Experiencia!$N:$N,A11)=4)=TRUE,IF(SUMIF(Experiencia!$A:$A,A11,Experiencia!$N:$N)&gt;Información!$B$35*1.2,"HÁBIL","NO HÁBIL"),IF(SUMIF(Experiencia!$A:$A,A11,Experiencia!$N:$N)&gt;Información!$B$35*1.5,"HÁBIL","NO HÁBIL")))</f>
        <v>NO HÁBIL</v>
      </c>
      <c r="H11" s="99"/>
      <c r="I11" s="99"/>
      <c r="J11" s="99"/>
      <c r="K11" s="73"/>
      <c r="L11" s="58"/>
    </row>
    <row r="12" spans="1:12" ht="39.950000000000003" customHeight="1">
      <c r="A12" s="112">
        <v>10</v>
      </c>
      <c r="B12" s="10" t="str">
        <f>VLOOKUP($A12,Cierre!$A:$E,2,FALSE)</f>
        <v>JAIME ALBERTO OSORIO</v>
      </c>
      <c r="C12" s="73">
        <f>VLOOKUP($A12,'Capacidad Juridica'!$A:$AR,43,FALSE)</f>
        <v>0</v>
      </c>
      <c r="D12" s="73" t="e">
        <f>VLOOKUP($A12,'Capacidad Financiera'!$A:$U,18,FALSE)</f>
        <v>#N/A</v>
      </c>
      <c r="E12" s="73" t="e">
        <f>VLOOKUP($A12,'Capacidad Financiera'!$A:$U,19,FALSE)</f>
        <v>#N/A</v>
      </c>
      <c r="F12" s="73" t="e">
        <f>VLOOKUP($A12,'Capacidad Financiera'!$A:$U,20,FALSE)</f>
        <v>#N/A</v>
      </c>
      <c r="G12" s="73" t="str">
        <f>IF(COUNTIF(Experiencia!$N:$N,A12)&lt;2,IF(SUMIF(Experiencia!$A:$A,A12,Experiencia!$N:$N)&gt;Información!$B$35*0.75,"HÁBIL","NO HÁBIL"),IF(OR(COUNTIF(Experiencia!$N:$N,A12)=3,COUNTIF(Experiencia!$N:$N,A12)=4)=TRUE,IF(SUMIF(Experiencia!$A:$A,A12,Experiencia!$N:$N)&gt;Información!$B$35*1.2,"HÁBIL","NO HÁBIL"),IF(SUMIF(Experiencia!$A:$A,A12,Experiencia!$N:$N)&gt;Información!$B$35*1.5,"HÁBIL","NO HÁBIL")))</f>
        <v>NO HÁBIL</v>
      </c>
      <c r="H12" s="99"/>
      <c r="I12" s="99"/>
      <c r="J12" s="99"/>
      <c r="K12" s="73"/>
      <c r="L12" s="58"/>
    </row>
    <row r="13" spans="1:12" ht="39.950000000000003" customHeight="1">
      <c r="A13" s="112">
        <v>11</v>
      </c>
      <c r="B13" s="10" t="str">
        <f>VLOOKUP($A13,Cierre!$A:$E,2,FALSE)</f>
        <v>SOCOCIL S.A.S.</v>
      </c>
      <c r="C13" s="73">
        <f>VLOOKUP($A13,'Capacidad Juridica'!$A:$AR,43,FALSE)</f>
        <v>0</v>
      </c>
      <c r="D13" s="73" t="e">
        <f>VLOOKUP($A13,'Capacidad Financiera'!$A:$U,18,FALSE)</f>
        <v>#N/A</v>
      </c>
      <c r="E13" s="73" t="e">
        <f>VLOOKUP($A13,'Capacidad Financiera'!$A:$U,19,FALSE)</f>
        <v>#N/A</v>
      </c>
      <c r="F13" s="73" t="e">
        <f>VLOOKUP($A13,'Capacidad Financiera'!$A:$U,20,FALSE)</f>
        <v>#N/A</v>
      </c>
      <c r="G13" s="73" t="str">
        <f>IF(COUNTIF(Experiencia!$N:$N,A13)&lt;2,IF(SUMIF(Experiencia!$A:$A,A13,Experiencia!$N:$N)&gt;Información!$B$35*0.75,"HÁBIL","NO HÁBIL"),IF(OR(COUNTIF(Experiencia!$N:$N,A13)=3,COUNTIF(Experiencia!$N:$N,A13)=4)=TRUE,IF(SUMIF(Experiencia!$A:$A,A13,Experiencia!$N:$N)&gt;Información!$B$35*1.2,"HÁBIL","NO HÁBIL"),IF(SUMIF(Experiencia!$A:$A,A13,Experiencia!$N:$N)&gt;Información!$B$35*1.5,"HÁBIL","NO HÁBIL")))</f>
        <v>NO HÁBIL</v>
      </c>
      <c r="H13" s="99"/>
      <c r="I13" s="99"/>
      <c r="J13" s="99"/>
      <c r="K13" s="73"/>
      <c r="L13" s="58"/>
    </row>
    <row r="14" spans="1:12" ht="39.950000000000003" customHeight="1">
      <c r="A14" s="112">
        <v>12</v>
      </c>
      <c r="B14" s="10" t="str">
        <f>VLOOKUP($A14,Cierre!$A:$E,2,FALSE)</f>
        <v>MONTAJES DE MARCA S.A.</v>
      </c>
      <c r="C14" s="73">
        <f>VLOOKUP($A14,'Capacidad Juridica'!$A:$AR,43,FALSE)</f>
        <v>0</v>
      </c>
      <c r="D14" s="73" t="e">
        <f>VLOOKUP($A14,'Capacidad Financiera'!$A:$U,18,FALSE)</f>
        <v>#N/A</v>
      </c>
      <c r="E14" s="73" t="e">
        <f>VLOOKUP($A14,'Capacidad Financiera'!$A:$U,19,FALSE)</f>
        <v>#N/A</v>
      </c>
      <c r="F14" s="73" t="e">
        <f>VLOOKUP($A14,'Capacidad Financiera'!$A:$U,20,FALSE)</f>
        <v>#N/A</v>
      </c>
      <c r="G14" s="73" t="str">
        <f>IF(COUNTIF(Experiencia!$N:$N,A14)&lt;2,IF(SUMIF(Experiencia!$A:$A,A14,Experiencia!$N:$N)&gt;Información!$B$35*0.75,"HÁBIL","NO HÁBIL"),IF(OR(COUNTIF(Experiencia!$N:$N,A14)=3,COUNTIF(Experiencia!$N:$N,A14)=4)=TRUE,IF(SUMIF(Experiencia!$A:$A,A14,Experiencia!$N:$N)&gt;Información!$B$35*1.2,"HÁBIL","NO HÁBIL"),IF(SUMIF(Experiencia!$A:$A,A14,Experiencia!$N:$N)&gt;Información!$B$35*1.5,"HÁBIL","NO HÁBIL")))</f>
        <v>NO HÁBIL</v>
      </c>
      <c r="H14" s="99"/>
      <c r="I14" s="99"/>
      <c r="J14" s="99"/>
      <c r="K14" s="73"/>
      <c r="L14" s="58"/>
    </row>
    <row r="15" spans="1:12" ht="39.950000000000003" customHeight="1">
      <c r="A15" s="112">
        <v>13</v>
      </c>
      <c r="B15" s="10" t="str">
        <f>VLOOKUP($A15,Cierre!$A:$E,2,FALSE)</f>
        <v>CONSORCIO ARES</v>
      </c>
      <c r="C15" s="73">
        <f>VLOOKUP($A15,'Capacidad Juridica'!$A:$AR,43,FALSE)</f>
        <v>0</v>
      </c>
      <c r="D15" s="73" t="e">
        <f>VLOOKUP($A15,'Capacidad Financiera'!$A:$U,18,FALSE)</f>
        <v>#N/A</v>
      </c>
      <c r="E15" s="73" t="e">
        <f>VLOOKUP($A15,'Capacidad Financiera'!$A:$U,19,FALSE)</f>
        <v>#N/A</v>
      </c>
      <c r="F15" s="73" t="e">
        <f>VLOOKUP($A15,'Capacidad Financiera'!$A:$U,20,FALSE)</f>
        <v>#N/A</v>
      </c>
      <c r="G15" s="73" t="str">
        <f>IF(COUNTIF(Experiencia!$N:$N,A15)&lt;2,IF(SUMIF(Experiencia!$A:$A,A15,Experiencia!$N:$N)&gt;Información!$B$35*0.75,"HÁBIL","NO HÁBIL"),IF(OR(COUNTIF(Experiencia!$N:$N,A15)=3,COUNTIF(Experiencia!$N:$N,A15)=4)=TRUE,IF(SUMIF(Experiencia!$A:$A,A15,Experiencia!$N:$N)&gt;Información!$B$35*1.2,"HÁBIL","NO HÁBIL"),IF(SUMIF(Experiencia!$A:$A,A15,Experiencia!$N:$N)&gt;Información!$B$35*1.5,"HÁBIL","NO HÁBIL")))</f>
        <v>NO HÁBIL</v>
      </c>
      <c r="H15" s="99"/>
      <c r="I15" s="99"/>
      <c r="J15" s="99"/>
      <c r="K15" s="73"/>
      <c r="L15" s="58"/>
    </row>
    <row r="16" spans="1:12" ht="39.950000000000003" customHeight="1">
      <c r="A16" s="112">
        <v>14</v>
      </c>
      <c r="B16" s="10" t="str">
        <f>VLOOKUP($A16,Cierre!$A:$E,2,FALSE)</f>
        <v>CONSORCIO COING</v>
      </c>
      <c r="C16" s="73">
        <f>VLOOKUP($A16,'Capacidad Juridica'!$A:$AR,43,FALSE)</f>
        <v>0</v>
      </c>
      <c r="D16" s="73" t="e">
        <f>VLOOKUP($A16,'Capacidad Financiera'!$A:$U,18,FALSE)</f>
        <v>#N/A</v>
      </c>
      <c r="E16" s="73" t="e">
        <f>VLOOKUP($A16,'Capacidad Financiera'!$A:$U,19,FALSE)</f>
        <v>#N/A</v>
      </c>
      <c r="F16" s="73" t="e">
        <f>VLOOKUP($A16,'Capacidad Financiera'!$A:$U,20,FALSE)</f>
        <v>#N/A</v>
      </c>
      <c r="G16" s="73" t="str">
        <f>IF(COUNTIF(Experiencia!$N:$N,A16)&lt;2,IF(SUMIF(Experiencia!$A:$A,A16,Experiencia!$N:$N)&gt;Información!$B$35*0.75,"HÁBIL","NO HÁBIL"),IF(OR(COUNTIF(Experiencia!$N:$N,A16)=3,COUNTIF(Experiencia!$N:$N,A16)=4)=TRUE,IF(SUMIF(Experiencia!$A:$A,A16,Experiencia!$N:$N)&gt;Información!$B$35*1.2,"HÁBIL","NO HÁBIL"),IF(SUMIF(Experiencia!$A:$A,A16,Experiencia!$N:$N)&gt;Información!$B$35*1.5,"HÁBIL","NO HÁBIL")))</f>
        <v>NO HÁBIL</v>
      </c>
      <c r="H16" s="99"/>
      <c r="I16" s="99"/>
      <c r="J16" s="99"/>
      <c r="K16" s="73"/>
      <c r="L16" s="58"/>
    </row>
    <row r="17" spans="1:12" ht="39.950000000000003" customHeight="1">
      <c r="A17" s="112">
        <v>15</v>
      </c>
      <c r="B17" s="10" t="str">
        <f>VLOOKUP($A17,Cierre!$A:$E,2,FALSE)</f>
        <v>DIEGO LEON MARTINEZ GOMEZ</v>
      </c>
      <c r="C17" s="73">
        <f>VLOOKUP($A17,'Capacidad Juridica'!$A:$AR,43,FALSE)</f>
        <v>0</v>
      </c>
      <c r="D17" s="73" t="e">
        <f>VLOOKUP($A17,'Capacidad Financiera'!$A:$U,18,FALSE)</f>
        <v>#N/A</v>
      </c>
      <c r="E17" s="73" t="e">
        <f>VLOOKUP($A17,'Capacidad Financiera'!$A:$U,19,FALSE)</f>
        <v>#N/A</v>
      </c>
      <c r="F17" s="73" t="e">
        <f>VLOOKUP($A17,'Capacidad Financiera'!$A:$U,20,FALSE)</f>
        <v>#N/A</v>
      </c>
      <c r="G17" s="73" t="str">
        <f>IF(COUNTIF(Experiencia!$N:$N,A17)&lt;2,IF(SUMIF(Experiencia!$A:$A,A17,Experiencia!$N:$N)&gt;Información!$B$35*0.75,"HÁBIL","NO HÁBIL"),IF(OR(COUNTIF(Experiencia!$N:$N,A17)=3,COUNTIF(Experiencia!$N:$N,A17)=4)=TRUE,IF(SUMIF(Experiencia!$A:$A,A17,Experiencia!$N:$N)&gt;Información!$B$35*1.2,"HÁBIL","NO HÁBIL"),IF(SUMIF(Experiencia!$A:$A,A17,Experiencia!$N:$N)&gt;Información!$B$35*1.5,"HÁBIL","NO HÁBIL")))</f>
        <v>NO HÁBIL</v>
      </c>
      <c r="H17" s="99"/>
      <c r="I17" s="99"/>
      <c r="J17" s="99"/>
      <c r="K17" s="73"/>
      <c r="L17" s="58"/>
    </row>
    <row r="18" spans="1:12" ht="39.950000000000003" customHeight="1">
      <c r="A18" s="112">
        <v>16</v>
      </c>
      <c r="B18" s="72" t="str">
        <f>VLOOKUP($A18,Cierre!$A:$E,2,FALSE)</f>
        <v>CONSTRUCTORA POLIOBRAS</v>
      </c>
      <c r="C18" s="73">
        <f>VLOOKUP($A18,'Capacidad Juridica'!$A:$AR,43,FALSE)</f>
        <v>0</v>
      </c>
      <c r="D18" s="73" t="e">
        <f>VLOOKUP($A18,'Capacidad Financiera'!$A:$U,18,FALSE)</f>
        <v>#N/A</v>
      </c>
      <c r="E18" s="73" t="e">
        <f>VLOOKUP($A18,'Capacidad Financiera'!$A:$U,19,FALSE)</f>
        <v>#N/A</v>
      </c>
      <c r="F18" s="73" t="e">
        <f>VLOOKUP($A18,'Capacidad Financiera'!$A:$U,20,FALSE)</f>
        <v>#N/A</v>
      </c>
      <c r="G18" s="73" t="str">
        <f>IF(COUNTIF(Experiencia!$N:$N,A18)&lt;2,IF(SUMIF(Experiencia!$A:$A,A18,Experiencia!$N:$N)&gt;Información!$B$35*0.75,"HÁBIL","NO HÁBIL"),IF(OR(COUNTIF(Experiencia!$N:$N,A18)=3,COUNTIF(Experiencia!$N:$N,A18)=4)=TRUE,IF(SUMIF(Experiencia!$A:$A,A18,Experiencia!$N:$N)&gt;Información!$B$35*1.2,"HÁBIL","NO HÁBIL"),IF(SUMIF(Experiencia!$A:$A,A18,Experiencia!$N:$N)&gt;Información!$B$35*1.5,"HÁBIL","NO HÁBIL")))</f>
        <v>NO HÁBIL</v>
      </c>
      <c r="H18" s="99"/>
      <c r="I18" s="99"/>
      <c r="J18" s="99"/>
      <c r="K18" s="73"/>
      <c r="L18" s="58"/>
    </row>
    <row r="19" spans="1:12" ht="39.950000000000003" customHeight="1">
      <c r="A19" s="112">
        <v>17</v>
      </c>
      <c r="B19" s="72" t="str">
        <f>VLOOKUP($A19,Cierre!$A:$E,2,FALSE)</f>
        <v>CONSORCIO VN</v>
      </c>
      <c r="C19" s="73">
        <f>VLOOKUP($A19,'Capacidad Juridica'!$A:$AR,43,FALSE)</f>
        <v>0</v>
      </c>
      <c r="D19" s="73" t="e">
        <f>VLOOKUP($A19,'Capacidad Financiera'!$A:$U,18,FALSE)</f>
        <v>#N/A</v>
      </c>
      <c r="E19" s="73" t="e">
        <f>VLOOKUP($A19,'Capacidad Financiera'!$A:$U,19,FALSE)</f>
        <v>#N/A</v>
      </c>
      <c r="F19" s="73" t="e">
        <f>VLOOKUP($A19,'Capacidad Financiera'!$A:$U,20,FALSE)</f>
        <v>#N/A</v>
      </c>
      <c r="G19" s="73" t="str">
        <f>IF(COUNTIF(Experiencia!$N:$N,A19)&lt;2,IF(SUMIF(Experiencia!$A:$A,A19,Experiencia!$N:$N)&gt;Información!$B$35*0.75,"HÁBIL","NO HÁBIL"),IF(OR(COUNTIF(Experiencia!$N:$N,A19)=3,COUNTIF(Experiencia!$N:$N,A19)=4)=TRUE,IF(SUMIF(Experiencia!$A:$A,A19,Experiencia!$N:$N)&gt;Información!$B$35*1.2,"HÁBIL","NO HÁBIL"),IF(SUMIF(Experiencia!$A:$A,A19,Experiencia!$N:$N)&gt;Información!$B$35*1.5,"HÁBIL","NO HÁBIL")))</f>
        <v>NO HÁBIL</v>
      </c>
      <c r="H19" s="99"/>
      <c r="I19" s="99"/>
      <c r="J19" s="99"/>
      <c r="K19" s="73"/>
      <c r="L19" s="58"/>
    </row>
    <row r="20" spans="1:12" ht="39.950000000000003" customHeight="1">
      <c r="A20" s="112">
        <v>18</v>
      </c>
      <c r="B20" s="72" t="str">
        <f>VLOOKUP($A20,Cierre!$A:$E,2,FALSE)</f>
        <v>CONSORCIO OMEGA</v>
      </c>
      <c r="C20" s="73">
        <f>VLOOKUP($A20,'Capacidad Juridica'!$A:$AR,43,FALSE)</f>
        <v>0</v>
      </c>
      <c r="D20" s="73" t="e">
        <f>VLOOKUP($A20,'Capacidad Financiera'!$A:$U,18,FALSE)</f>
        <v>#N/A</v>
      </c>
      <c r="E20" s="73" t="e">
        <f>VLOOKUP($A20,'Capacidad Financiera'!$A:$U,19,FALSE)</f>
        <v>#N/A</v>
      </c>
      <c r="F20" s="73" t="e">
        <f>VLOOKUP($A20,'Capacidad Financiera'!$A:$U,20,FALSE)</f>
        <v>#N/A</v>
      </c>
      <c r="G20" s="73" t="str">
        <f>IF(COUNTIF(Experiencia!$N:$N,A20)&lt;2,IF(SUMIF(Experiencia!$A:$A,A20,Experiencia!$N:$N)&gt;Información!$B$35*0.75,"HÁBIL","NO HÁBIL"),IF(OR(COUNTIF(Experiencia!$N:$N,A20)=3,COUNTIF(Experiencia!$N:$N,A20)=4)=TRUE,IF(SUMIF(Experiencia!$A:$A,A20,Experiencia!$N:$N)&gt;Información!$B$35*1.2,"HÁBIL","NO HÁBIL"),IF(SUMIF(Experiencia!$A:$A,A20,Experiencia!$N:$N)&gt;Información!$B$35*1.5,"HÁBIL","NO HÁBIL")))</f>
        <v>NO HÁBIL</v>
      </c>
      <c r="H20" s="99"/>
      <c r="I20" s="99"/>
      <c r="J20" s="99"/>
      <c r="K20" s="73"/>
      <c r="L20" s="58"/>
    </row>
    <row r="21" spans="1:12" ht="39.950000000000003" customHeight="1">
      <c r="A21" s="112">
        <v>19</v>
      </c>
      <c r="B21" s="72" t="str">
        <f>VLOOKUP($A21,Cierre!$A:$E,2,FALSE)</f>
        <v>ALVARO AGUIRRE MARIN</v>
      </c>
      <c r="C21" s="73">
        <f>VLOOKUP($A21,'Capacidad Juridica'!$A:$AR,43,FALSE)</f>
        <v>0</v>
      </c>
      <c r="D21" s="73" t="e">
        <f>VLOOKUP($A21,'Capacidad Financiera'!$A:$U,18,FALSE)</f>
        <v>#N/A</v>
      </c>
      <c r="E21" s="73" t="e">
        <f>VLOOKUP($A21,'Capacidad Financiera'!$A:$U,19,FALSE)</f>
        <v>#N/A</v>
      </c>
      <c r="F21" s="73" t="e">
        <f>VLOOKUP($A21,'Capacidad Financiera'!$A:$U,20,FALSE)</f>
        <v>#N/A</v>
      </c>
      <c r="G21" s="73" t="str">
        <f>IF(COUNTIF(Experiencia!$N:$N,A21)&lt;2,IF(SUMIF(Experiencia!$A:$A,A21,Experiencia!$N:$N)&gt;Información!$B$35*0.75,"HÁBIL","NO HÁBIL"),IF(OR(COUNTIF(Experiencia!$N:$N,A21)=3,COUNTIF(Experiencia!$N:$N,A21)=4)=TRUE,IF(SUMIF(Experiencia!$A:$A,A21,Experiencia!$N:$N)&gt;Información!$B$35*1.2,"HÁBIL","NO HÁBIL"),IF(SUMIF(Experiencia!$A:$A,A21,Experiencia!$N:$N)&gt;Información!$B$35*1.5,"HÁBIL","NO HÁBIL")))</f>
        <v>NO HÁBIL</v>
      </c>
      <c r="H21" s="106"/>
      <c r="I21" s="106"/>
      <c r="J21" s="106"/>
      <c r="K21" s="73"/>
      <c r="L21" s="58"/>
    </row>
    <row r="22" spans="1:12" ht="39.950000000000003" customHeight="1">
      <c r="A22" s="112">
        <v>20</v>
      </c>
      <c r="B22" s="72" t="str">
        <f>VLOOKUP($A22,Cierre!$A:$E,2,FALSE)</f>
        <v>CONSORCIO ESTADIO 21</v>
      </c>
      <c r="C22" s="73">
        <f>VLOOKUP($A22,'Capacidad Juridica'!$A:$AR,43,FALSE)</f>
        <v>0</v>
      </c>
      <c r="D22" s="73" t="e">
        <f>VLOOKUP($A22,'Capacidad Financiera'!$A:$U,18,FALSE)</f>
        <v>#N/A</v>
      </c>
      <c r="E22" s="73" t="e">
        <f>VLOOKUP($A22,'Capacidad Financiera'!$A:$U,19,FALSE)</f>
        <v>#N/A</v>
      </c>
      <c r="F22" s="73" t="e">
        <f>VLOOKUP($A22,'Capacidad Financiera'!$A:$U,20,FALSE)</f>
        <v>#N/A</v>
      </c>
      <c r="G22" s="73" t="str">
        <f>IF(COUNTIF(Experiencia!$N:$N,A22)&lt;2,IF(SUMIF(Experiencia!$A:$A,A22,Experiencia!$N:$N)&gt;Información!$B$35*0.75,"HÁBIL","NO HÁBIL"),IF(OR(COUNTIF(Experiencia!$N:$N,A22)=3,COUNTIF(Experiencia!$N:$N,A22)=4)=TRUE,IF(SUMIF(Experiencia!$A:$A,A22,Experiencia!$N:$N)&gt;Información!$B$35*1.2,"HÁBIL","NO HÁBIL"),IF(SUMIF(Experiencia!$A:$A,A22,Experiencia!$N:$N)&gt;Información!$B$35*1.5,"HÁBIL","NO HÁBIL")))</f>
        <v>NO HÁBIL</v>
      </c>
      <c r="H22" s="107"/>
      <c r="I22" s="106"/>
      <c r="J22" s="106"/>
      <c r="K22" s="73"/>
      <c r="L22" s="58"/>
    </row>
    <row r="23" spans="1:12" ht="39.950000000000003" customHeight="1">
      <c r="A23" s="112">
        <v>21</v>
      </c>
      <c r="B23" s="72" t="str">
        <f>VLOOKUP($A23,Cierre!$A:$E,2,FALSE)</f>
        <v>GERMÁN SALAZAR MEJÍA</v>
      </c>
      <c r="C23" s="73">
        <f>VLOOKUP($A23,'Capacidad Juridica'!$A:$AR,43,FALSE)</f>
        <v>0</v>
      </c>
      <c r="D23" s="73" t="e">
        <f>VLOOKUP($A23,'Capacidad Financiera'!$A:$U,18,FALSE)</f>
        <v>#N/A</v>
      </c>
      <c r="E23" s="73" t="e">
        <f>VLOOKUP($A23,'Capacidad Financiera'!$A:$U,19,FALSE)</f>
        <v>#N/A</v>
      </c>
      <c r="F23" s="73" t="e">
        <f>VLOOKUP($A23,'Capacidad Financiera'!$A:$U,20,FALSE)</f>
        <v>#N/A</v>
      </c>
      <c r="G23" s="73" t="str">
        <f>IF(COUNTIF(Experiencia!$N:$N,A23)&lt;2,IF(SUMIF(Experiencia!$A:$A,A23,Experiencia!$N:$N)&gt;Información!$B$35*0.75,"HÁBIL","NO HÁBIL"),IF(OR(COUNTIF(Experiencia!$N:$N,A23)=3,COUNTIF(Experiencia!$N:$N,A23)=4)=TRUE,IF(SUMIF(Experiencia!$A:$A,A23,Experiencia!$N:$N)&gt;Información!$B$35*1.2,"HÁBIL","NO HÁBIL"),IF(SUMIF(Experiencia!$A:$A,A23,Experiencia!$N:$N)&gt;Información!$B$35*1.5,"HÁBIL","NO HÁBIL")))</f>
        <v>NO HÁBIL</v>
      </c>
      <c r="H23" s="106"/>
      <c r="I23" s="106"/>
      <c r="J23" s="106"/>
      <c r="K23" s="73"/>
      <c r="L23" s="58"/>
    </row>
    <row r="24" spans="1:12" ht="39.950000000000003" customHeight="1">
      <c r="A24" s="112">
        <v>22</v>
      </c>
      <c r="B24" s="72" t="str">
        <f>VLOOKUP($A24,Cierre!$A:$E,2,FALSE)</f>
        <v>CONSORCIO MANIZALES GP1</v>
      </c>
      <c r="C24" s="73">
        <f>VLOOKUP($A24,'Capacidad Juridica'!$A:$AR,43,FALSE)</f>
        <v>0</v>
      </c>
      <c r="D24" s="73" t="e">
        <f>VLOOKUP($A24,'Capacidad Financiera'!$A:$U,18,FALSE)</f>
        <v>#N/A</v>
      </c>
      <c r="E24" s="73" t="e">
        <f>VLOOKUP($A24,'Capacidad Financiera'!$A:$U,19,FALSE)</f>
        <v>#N/A</v>
      </c>
      <c r="F24" s="73" t="e">
        <f>VLOOKUP($A24,'Capacidad Financiera'!$A:$U,20,FALSE)</f>
        <v>#N/A</v>
      </c>
      <c r="G24" s="73" t="str">
        <f>IF(COUNTIF(Experiencia!$N:$N,A24)&lt;2,IF(SUMIF(Experiencia!$A:$A,A24,Experiencia!$N:$N)&gt;Información!$B$35*0.75,"HÁBIL","NO HÁBIL"),IF(OR(COUNTIF(Experiencia!$N:$N,A24)=3,COUNTIF(Experiencia!$N:$N,A24)=4)=TRUE,IF(SUMIF(Experiencia!$A:$A,A24,Experiencia!$N:$N)&gt;Información!$B$35*1.2,"HÁBIL","NO HÁBIL"),IF(SUMIF(Experiencia!$A:$A,A24,Experiencia!$N:$N)&gt;Información!$B$35*1.5,"HÁBIL","NO HÁBIL")))</f>
        <v>NO HÁBIL</v>
      </c>
      <c r="H24" s="106"/>
      <c r="I24" s="106"/>
      <c r="J24" s="106"/>
      <c r="K24" s="73"/>
      <c r="L24" s="58"/>
    </row>
    <row r="25" spans="1:12" ht="39.950000000000003" customHeight="1">
      <c r="A25" s="112">
        <v>23</v>
      </c>
      <c r="B25" s="72" t="str">
        <f>VLOOKUP($A25,Cierre!$A:$E,2,FALSE)</f>
        <v>LUIS MITON ORTIZ VERGEL</v>
      </c>
      <c r="C25" s="73">
        <f>VLOOKUP($A25,'Capacidad Juridica'!$A:$AR,43,FALSE)</f>
        <v>0</v>
      </c>
      <c r="D25" s="73" t="e">
        <f>VLOOKUP($A25,'Capacidad Financiera'!$A:$U,18,FALSE)</f>
        <v>#N/A</v>
      </c>
      <c r="E25" s="73" t="e">
        <f>VLOOKUP($A25,'Capacidad Financiera'!$A:$U,19,FALSE)</f>
        <v>#N/A</v>
      </c>
      <c r="F25" s="73" t="e">
        <f>VLOOKUP($A25,'Capacidad Financiera'!$A:$U,20,FALSE)</f>
        <v>#N/A</v>
      </c>
      <c r="G25" s="73" t="str">
        <f>IF(COUNTIF(Experiencia!$N:$N,A25)&lt;2,IF(SUMIF(Experiencia!$A:$A,A25,Experiencia!$N:$N)&gt;Información!$B$35*0.75,"HÁBIL","NO HÁBIL"),IF(OR(COUNTIF(Experiencia!$N:$N,A25)=3,COUNTIF(Experiencia!$N:$N,A25)=4)=TRUE,IF(SUMIF(Experiencia!$A:$A,A25,Experiencia!$N:$N)&gt;Información!$B$35*1.2,"HÁBIL","NO HÁBIL"),IF(SUMIF(Experiencia!$A:$A,A25,Experiencia!$N:$N)&gt;Información!$B$35*1.5,"HÁBIL","NO HÁBIL")))</f>
        <v>NO HÁBIL</v>
      </c>
      <c r="H25" s="106"/>
      <c r="I25" s="106"/>
      <c r="J25" s="106"/>
      <c r="K25" s="73"/>
      <c r="L25" s="58"/>
    </row>
    <row r="26" spans="1:12" ht="39.950000000000003" customHeight="1">
      <c r="A26" s="112">
        <v>24</v>
      </c>
      <c r="B26" s="72" t="str">
        <f>VLOOKUP($A26,Cierre!$A:$E,2,FALSE)</f>
        <v>INGENIERIA CIVIL Y GEODESIA SAS – INCIGE SAS</v>
      </c>
      <c r="C26" s="73">
        <f>VLOOKUP($A26,'Capacidad Juridica'!$A:$AR,43,FALSE)</f>
        <v>0</v>
      </c>
      <c r="D26" s="73" t="e">
        <f>VLOOKUP($A26,'Capacidad Financiera'!$A:$U,18,FALSE)</f>
        <v>#N/A</v>
      </c>
      <c r="E26" s="73" t="e">
        <f>VLOOKUP($A26,'Capacidad Financiera'!$A:$U,19,FALSE)</f>
        <v>#N/A</v>
      </c>
      <c r="F26" s="73" t="e">
        <f>VLOOKUP($A26,'Capacidad Financiera'!$A:$U,20,FALSE)</f>
        <v>#N/A</v>
      </c>
      <c r="G26" s="73" t="str">
        <f>IF(COUNTIF(Experiencia!$N:$N,A26)&lt;2,IF(SUMIF(Experiencia!$A:$A,A26,Experiencia!$N:$N)&gt;Información!$B$35*0.75,"HÁBIL","NO HÁBIL"),IF(OR(COUNTIF(Experiencia!$N:$N,A26)=3,COUNTIF(Experiencia!$N:$N,A26)=4)=TRUE,IF(SUMIF(Experiencia!$A:$A,A26,Experiencia!$N:$N)&gt;Información!$B$35*1.2,"HÁBIL","NO HÁBIL"),IF(SUMIF(Experiencia!$A:$A,A26,Experiencia!$N:$N)&gt;Información!$B$35*1.5,"HÁBIL","NO HÁBIL")))</f>
        <v>NO HÁBIL</v>
      </c>
      <c r="H26" s="106"/>
      <c r="I26" s="106"/>
      <c r="J26" s="106"/>
      <c r="K26" s="73"/>
      <c r="L26" s="58"/>
    </row>
    <row r="27" spans="1:12" ht="39.950000000000003" customHeight="1">
      <c r="A27" s="112">
        <v>25</v>
      </c>
      <c r="B27" s="72" t="str">
        <f>VLOOKUP($A27,Cierre!$A:$E,2,FALSE)</f>
        <v>JULIO CESAR SALGADO GALEANO</v>
      </c>
      <c r="C27" s="73">
        <f>VLOOKUP($A27,'Capacidad Juridica'!$A:$AR,43,FALSE)</f>
        <v>0</v>
      </c>
      <c r="D27" s="73" t="e">
        <f>VLOOKUP($A27,'Capacidad Financiera'!$A:$U,18,FALSE)</f>
        <v>#N/A</v>
      </c>
      <c r="E27" s="73" t="e">
        <f>VLOOKUP($A27,'Capacidad Financiera'!$A:$U,19,FALSE)</f>
        <v>#N/A</v>
      </c>
      <c r="F27" s="73" t="e">
        <f>VLOOKUP($A27,'Capacidad Financiera'!$A:$U,20,FALSE)</f>
        <v>#N/A</v>
      </c>
      <c r="G27" s="73" t="str">
        <f>IF(COUNTIF(Experiencia!$N:$N,A27)&lt;2,IF(SUMIF(Experiencia!$A:$A,A27,Experiencia!$N:$N)&gt;Información!$B$35*0.75,"HÁBIL","NO HÁBIL"),IF(OR(COUNTIF(Experiencia!$N:$N,A27)=3,COUNTIF(Experiencia!$N:$N,A27)=4)=TRUE,IF(SUMIF(Experiencia!$A:$A,A27,Experiencia!$N:$N)&gt;Información!$B$35*1.2,"HÁBIL","NO HÁBIL"),IF(SUMIF(Experiencia!$A:$A,A27,Experiencia!$N:$N)&gt;Información!$B$35*1.5,"HÁBIL","NO HÁBIL")))</f>
        <v>NO HÁBIL</v>
      </c>
      <c r="H27" s="106"/>
      <c r="I27" s="106"/>
      <c r="J27" s="106"/>
      <c r="K27" s="73"/>
      <c r="L27" s="58"/>
    </row>
    <row r="28" spans="1:12" ht="39.950000000000003" customHeight="1">
      <c r="A28" s="112">
        <v>26</v>
      </c>
      <c r="B28" s="72" t="str">
        <f>VLOOKUP($A28,Cierre!$A:$E,2,FALSE)</f>
        <v>CONSORCIO J-INGENIEROS PROSPERIDAD</v>
      </c>
      <c r="C28" s="73">
        <f>VLOOKUP($A28,'Capacidad Juridica'!$A:$AR,43,FALSE)</f>
        <v>0</v>
      </c>
      <c r="D28" s="73" t="e">
        <f>VLOOKUP($A28,'Capacidad Financiera'!$A:$U,18,FALSE)</f>
        <v>#N/A</v>
      </c>
      <c r="E28" s="73" t="e">
        <f>VLOOKUP($A28,'Capacidad Financiera'!$A:$U,19,FALSE)</f>
        <v>#N/A</v>
      </c>
      <c r="F28" s="73" t="e">
        <f>VLOOKUP($A28,'Capacidad Financiera'!$A:$U,20,FALSE)</f>
        <v>#N/A</v>
      </c>
      <c r="G28" s="73" t="str">
        <f>IF(COUNTIF(Experiencia!$N:$N,A28)&lt;2,IF(SUMIF(Experiencia!$A:$A,A28,Experiencia!$N:$N)&gt;Información!$B$35*0.75,"HÁBIL","NO HÁBIL"),IF(OR(COUNTIF(Experiencia!$N:$N,A28)=3,COUNTIF(Experiencia!$N:$N,A28)=4)=TRUE,IF(SUMIF(Experiencia!$A:$A,A28,Experiencia!$N:$N)&gt;Información!$B$35*1.2,"HÁBIL","NO HÁBIL"),IF(SUMIF(Experiencia!$A:$A,A28,Experiencia!$N:$N)&gt;Información!$B$35*1.5,"HÁBIL","NO HÁBIL")))</f>
        <v>NO HÁBIL</v>
      </c>
      <c r="H28" s="106"/>
      <c r="I28" s="106"/>
      <c r="J28" s="106"/>
      <c r="K28" s="73"/>
      <c r="L28" s="58"/>
    </row>
    <row r="29" spans="1:12" ht="39.950000000000003" customHeight="1">
      <c r="A29" s="112">
        <v>27</v>
      </c>
      <c r="B29" s="72" t="str">
        <f>VLOOKUP($A29,Cierre!$A:$E,2,FALSE)</f>
        <v>COINOC S.A.S.</v>
      </c>
      <c r="C29" s="73">
        <f>VLOOKUP($A29,'Capacidad Juridica'!$A:$AR,43,FALSE)</f>
        <v>0</v>
      </c>
      <c r="D29" s="73" t="e">
        <f>VLOOKUP($A29,'Capacidad Financiera'!$A:$U,18,FALSE)</f>
        <v>#N/A</v>
      </c>
      <c r="E29" s="73" t="e">
        <f>VLOOKUP($A29,'Capacidad Financiera'!$A:$U,19,FALSE)</f>
        <v>#N/A</v>
      </c>
      <c r="F29" s="73" t="e">
        <f>VLOOKUP($A29,'Capacidad Financiera'!$A:$U,20,FALSE)</f>
        <v>#N/A</v>
      </c>
      <c r="G29" s="73" t="str">
        <f>IF(COUNTIF(Experiencia!$N:$N,A29)&lt;2,IF(SUMIF(Experiencia!$A:$A,A29,Experiencia!$N:$N)&gt;Información!$B$35*0.75,"HÁBIL","NO HÁBIL"),IF(OR(COUNTIF(Experiencia!$N:$N,A29)=3,COUNTIF(Experiencia!$N:$N,A29)=4)=TRUE,IF(SUMIF(Experiencia!$A:$A,A29,Experiencia!$N:$N)&gt;Información!$B$35*1.2,"HÁBIL","NO HÁBIL"),IF(SUMIF(Experiencia!$A:$A,A29,Experiencia!$N:$N)&gt;Información!$B$35*1.5,"HÁBIL","NO HÁBIL")))</f>
        <v>NO HÁBIL</v>
      </c>
      <c r="H29" s="106"/>
      <c r="I29" s="106"/>
      <c r="J29" s="106"/>
      <c r="K29" s="73"/>
      <c r="L29" s="58"/>
    </row>
    <row r="30" spans="1:12" ht="39.950000000000003" customHeight="1">
      <c r="A30" s="112">
        <v>28</v>
      </c>
      <c r="B30" s="72" t="str">
        <f>VLOOKUP($A30,Cierre!$A:$E,2,FALSE)</f>
        <v>CONSORCIO EP MANIZALES</v>
      </c>
      <c r="C30" s="73">
        <f>VLOOKUP($A30,'Capacidad Juridica'!$A:$AR,43,FALSE)</f>
        <v>0</v>
      </c>
      <c r="D30" s="73" t="e">
        <f>VLOOKUP($A30,'Capacidad Financiera'!$A:$U,18,FALSE)</f>
        <v>#N/A</v>
      </c>
      <c r="E30" s="73" t="e">
        <f>VLOOKUP($A30,'Capacidad Financiera'!$A:$U,19,FALSE)</f>
        <v>#N/A</v>
      </c>
      <c r="F30" s="73" t="e">
        <f>VLOOKUP($A30,'Capacidad Financiera'!$A:$U,20,FALSE)</f>
        <v>#N/A</v>
      </c>
      <c r="G30" s="73" t="str">
        <f>IF(COUNTIF(Experiencia!$N:$N,A30)&lt;2,IF(SUMIF(Experiencia!$A:$A,A30,Experiencia!$N:$N)&gt;Información!$B$35*0.75,"HÁBIL","NO HÁBIL"),IF(OR(COUNTIF(Experiencia!$N:$N,A30)=3,COUNTIF(Experiencia!$N:$N,A30)=4)=TRUE,IF(SUMIF(Experiencia!$A:$A,A30,Experiencia!$N:$N)&gt;Información!$B$35*1.2,"HÁBIL","NO HÁBIL"),IF(SUMIF(Experiencia!$A:$A,A30,Experiencia!$N:$N)&gt;Información!$B$35*1.5,"HÁBIL","NO HÁBIL")))</f>
        <v>NO HÁBIL</v>
      </c>
      <c r="H30" s="106"/>
      <c r="I30" s="106"/>
      <c r="J30" s="106"/>
      <c r="K30" s="73"/>
      <c r="L30" s="58"/>
    </row>
    <row r="31" spans="1:12" ht="39.950000000000003" customHeight="1">
      <c r="A31" s="112">
        <v>29</v>
      </c>
      <c r="B31" s="72" t="str">
        <f>VLOOKUP($A31,Cierre!$A:$E,2,FALSE)</f>
        <v>NILDO PEDRAZA PEDRAZA</v>
      </c>
      <c r="C31" s="73">
        <f>VLOOKUP($A31,'Capacidad Juridica'!$A:$AR,43,FALSE)</f>
        <v>0</v>
      </c>
      <c r="D31" s="73" t="e">
        <f>VLOOKUP($A31,'Capacidad Financiera'!$A:$U,18,FALSE)</f>
        <v>#N/A</v>
      </c>
      <c r="E31" s="73" t="e">
        <f>VLOOKUP($A31,'Capacidad Financiera'!$A:$U,19,FALSE)</f>
        <v>#N/A</v>
      </c>
      <c r="F31" s="73" t="e">
        <f>VLOOKUP($A31,'Capacidad Financiera'!$A:$U,20,FALSE)</f>
        <v>#N/A</v>
      </c>
      <c r="G31" s="73" t="str">
        <f>IF(COUNTIF(Experiencia!$N:$N,A31)&lt;2,IF(SUMIF(Experiencia!$A:$A,A31,Experiencia!$N:$N)&gt;Información!$B$35*0.75,"HÁBIL","NO HÁBIL"),IF(OR(COUNTIF(Experiencia!$N:$N,A31)=3,COUNTIF(Experiencia!$N:$N,A31)=4)=TRUE,IF(SUMIF(Experiencia!$A:$A,A31,Experiencia!$N:$N)&gt;Información!$B$35*1.2,"HÁBIL","NO HÁBIL"),IF(SUMIF(Experiencia!$A:$A,A31,Experiencia!$N:$N)&gt;Información!$B$35*1.5,"HÁBIL","NO HÁBIL")))</f>
        <v>NO HÁBIL</v>
      </c>
      <c r="H31" s="106"/>
      <c r="I31" s="106"/>
      <c r="J31" s="106"/>
      <c r="K31" s="73"/>
      <c r="L31" s="58"/>
    </row>
    <row r="32" spans="1:12" ht="39.950000000000003" customHeight="1">
      <c r="A32" s="112">
        <v>30</v>
      </c>
      <c r="B32" s="72" t="str">
        <f>VLOOKUP($A32,Cierre!$A:$E,2,FALSE)</f>
        <v>FEDERICO ESTRADA JARAMILLO</v>
      </c>
      <c r="C32" s="73">
        <f>VLOOKUP($A32,'Capacidad Juridica'!$A:$AR,43,FALSE)</f>
        <v>0</v>
      </c>
      <c r="D32" s="73" t="e">
        <f>VLOOKUP($A32,'Capacidad Financiera'!$A:$U,18,FALSE)</f>
        <v>#N/A</v>
      </c>
      <c r="E32" s="73" t="e">
        <f>VLOOKUP($A32,'Capacidad Financiera'!$A:$U,19,FALSE)</f>
        <v>#N/A</v>
      </c>
      <c r="F32" s="73" t="e">
        <f>VLOOKUP($A32,'Capacidad Financiera'!$A:$U,20,FALSE)</f>
        <v>#N/A</v>
      </c>
      <c r="G32" s="73" t="str">
        <f>IF(COUNTIF(Experiencia!$N:$N,A32)&lt;2,IF(SUMIF(Experiencia!$A:$A,A32,Experiencia!$N:$N)&gt;Información!$B$35*0.75,"HÁBIL","NO HÁBIL"),IF(OR(COUNTIF(Experiencia!$N:$N,A32)=3,COUNTIF(Experiencia!$N:$N,A32)=4)=TRUE,IF(SUMIF(Experiencia!$A:$A,A32,Experiencia!$N:$N)&gt;Información!$B$35*1.2,"HÁBIL","NO HÁBIL"),IF(SUMIF(Experiencia!$A:$A,A32,Experiencia!$N:$N)&gt;Información!$B$35*1.5,"HÁBIL","NO HÁBIL")))</f>
        <v>NO HÁBIL</v>
      </c>
      <c r="H32" s="106"/>
      <c r="I32" s="106"/>
      <c r="J32" s="106"/>
      <c r="K32" s="73"/>
      <c r="L32" s="58"/>
    </row>
    <row r="33" spans="1:12" ht="39.950000000000003" customHeight="1">
      <c r="A33" s="112">
        <v>31</v>
      </c>
      <c r="B33" s="72" t="str">
        <f>VLOOKUP($A33,Cierre!$A:$E,2,FALSE)</f>
        <v>RICAURTE VALENCIA GÓMEZ</v>
      </c>
      <c r="C33" s="73">
        <f>VLOOKUP($A33,'Capacidad Juridica'!$A:$AR,43,FALSE)</f>
        <v>0</v>
      </c>
      <c r="D33" s="73" t="e">
        <f>VLOOKUP($A33,'Capacidad Financiera'!$A:$U,18,FALSE)</f>
        <v>#N/A</v>
      </c>
      <c r="E33" s="73" t="e">
        <f>VLOOKUP($A33,'Capacidad Financiera'!$A:$U,19,FALSE)</f>
        <v>#N/A</v>
      </c>
      <c r="F33" s="73" t="e">
        <f>VLOOKUP($A33,'Capacidad Financiera'!$A:$U,20,FALSE)</f>
        <v>#N/A</v>
      </c>
      <c r="G33" s="73" t="str">
        <f>IF(COUNTIF(Experiencia!$N:$N,A33)&lt;2,IF(SUMIF(Experiencia!$A:$A,A33,Experiencia!$N:$N)&gt;Información!$B$35*0.75,"HÁBIL","NO HÁBIL"),IF(OR(COUNTIF(Experiencia!$N:$N,A33)=3,COUNTIF(Experiencia!$N:$N,A33)=4)=TRUE,IF(SUMIF(Experiencia!$A:$A,A33,Experiencia!$N:$N)&gt;Información!$B$35*1.2,"HÁBIL","NO HÁBIL"),IF(SUMIF(Experiencia!$A:$A,A33,Experiencia!$N:$N)&gt;Información!$B$35*1.5,"HÁBIL","NO HÁBIL")))</f>
        <v>NO HÁBIL</v>
      </c>
      <c r="H33" s="106"/>
      <c r="I33" s="106"/>
      <c r="J33" s="106"/>
      <c r="K33" s="73"/>
      <c r="L33" s="58"/>
    </row>
    <row r="34" spans="1:12" ht="39.950000000000003" customHeight="1">
      <c r="A34" s="112">
        <v>32</v>
      </c>
      <c r="B34" s="72" t="str">
        <f>VLOOKUP($A34,Cierre!$A:$E,2,FALSE)</f>
        <v>JAIRO ANTONIO OSSA LOPEZ</v>
      </c>
      <c r="C34" s="73">
        <f>VLOOKUP($A34,'Capacidad Juridica'!$A:$AR,43,FALSE)</f>
        <v>0</v>
      </c>
      <c r="D34" s="73" t="e">
        <f>VLOOKUP($A34,'Capacidad Financiera'!$A:$U,18,FALSE)</f>
        <v>#N/A</v>
      </c>
      <c r="E34" s="73" t="e">
        <f>VLOOKUP($A34,'Capacidad Financiera'!$A:$U,19,FALSE)</f>
        <v>#N/A</v>
      </c>
      <c r="F34" s="73" t="e">
        <f>VLOOKUP($A34,'Capacidad Financiera'!$A:$U,20,FALSE)</f>
        <v>#N/A</v>
      </c>
      <c r="G34" s="73" t="str">
        <f>IF(COUNTIF(Experiencia!$N:$N,A34)&lt;2,IF(SUMIF(Experiencia!$A:$A,A34,Experiencia!$N:$N)&gt;Información!$B$35*0.75,"HÁBIL","NO HÁBIL"),IF(OR(COUNTIF(Experiencia!$N:$N,A34)=3,COUNTIF(Experiencia!$N:$N,A34)=4)=TRUE,IF(SUMIF(Experiencia!$A:$A,A34,Experiencia!$N:$N)&gt;Información!$B$35*1.2,"HÁBIL","NO HÁBIL"),IF(SUMIF(Experiencia!$A:$A,A34,Experiencia!$N:$N)&gt;Información!$B$35*1.5,"HÁBIL","NO HÁBIL")))</f>
        <v>NO HÁBIL</v>
      </c>
      <c r="H34" s="106"/>
      <c r="I34" s="106"/>
      <c r="J34" s="106"/>
      <c r="K34" s="73"/>
      <c r="L34" s="58"/>
    </row>
    <row r="35" spans="1:12" ht="39.950000000000003" customHeight="1">
      <c r="A35" s="112">
        <v>33</v>
      </c>
      <c r="B35" s="72" t="str">
        <f>VLOOKUP($A35,Cierre!$A:$E,2,FALSE)</f>
        <v>GENERADORA DE PROYECTOS DE PUERTOS ARQUITECTURA Y VIAS SAS</v>
      </c>
      <c r="C35" s="73">
        <f>VLOOKUP($A35,'Capacidad Juridica'!$A:$AR,43,FALSE)</f>
        <v>0</v>
      </c>
      <c r="D35" s="73" t="e">
        <f>VLOOKUP($A35,'Capacidad Financiera'!$A:$U,18,FALSE)</f>
        <v>#N/A</v>
      </c>
      <c r="E35" s="73" t="e">
        <f>VLOOKUP($A35,'Capacidad Financiera'!$A:$U,19,FALSE)</f>
        <v>#N/A</v>
      </c>
      <c r="F35" s="73" t="e">
        <f>VLOOKUP($A35,'Capacidad Financiera'!$A:$U,20,FALSE)</f>
        <v>#N/A</v>
      </c>
      <c r="G35" s="73" t="str">
        <f>IF(COUNTIF(Experiencia!$N:$N,A35)&lt;2,IF(SUMIF(Experiencia!$A:$A,A35,Experiencia!$N:$N)&gt;Información!$B$35*0.75,"HÁBIL","NO HÁBIL"),IF(OR(COUNTIF(Experiencia!$N:$N,A35)=3,COUNTIF(Experiencia!$N:$N,A35)=4)=TRUE,IF(SUMIF(Experiencia!$A:$A,A35,Experiencia!$N:$N)&gt;Información!$B$35*1.2,"HÁBIL","NO HÁBIL"),IF(SUMIF(Experiencia!$A:$A,A35,Experiencia!$N:$N)&gt;Información!$B$35*1.5,"HÁBIL","NO HÁBIL")))</f>
        <v>NO HÁBIL</v>
      </c>
      <c r="H35" s="106"/>
      <c r="I35" s="106"/>
      <c r="J35" s="106"/>
      <c r="K35" s="73"/>
      <c r="L35" s="58"/>
    </row>
    <row r="36" spans="1:12" ht="39.950000000000003" customHeight="1">
      <c r="A36" s="112">
        <v>34</v>
      </c>
      <c r="B36" s="72" t="str">
        <f>VLOOKUP($A36,Cierre!$A:$E,2,FALSE)</f>
        <v>CONSORCIO EJE CAFETERO</v>
      </c>
      <c r="C36" s="73">
        <f>VLOOKUP($A36,'Capacidad Juridica'!$A:$AR,43,FALSE)</f>
        <v>0</v>
      </c>
      <c r="D36" s="73" t="e">
        <f>VLOOKUP($A36,'Capacidad Financiera'!$A:$U,18,FALSE)</f>
        <v>#N/A</v>
      </c>
      <c r="E36" s="73" t="e">
        <f>VLOOKUP($A36,'Capacidad Financiera'!$A:$U,19,FALSE)</f>
        <v>#N/A</v>
      </c>
      <c r="F36" s="73" t="e">
        <f>VLOOKUP($A36,'Capacidad Financiera'!$A:$U,20,FALSE)</f>
        <v>#N/A</v>
      </c>
      <c r="G36" s="73" t="str">
        <f>IF(COUNTIF(Experiencia!$N:$N,A36)&lt;2,IF(SUMIF(Experiencia!$A:$A,A36,Experiencia!$N:$N)&gt;Información!$B$35*0.75,"HÁBIL","NO HÁBIL"),IF(OR(COUNTIF(Experiencia!$N:$N,A36)=3,COUNTIF(Experiencia!$N:$N,A36)=4)=TRUE,IF(SUMIF(Experiencia!$A:$A,A36,Experiencia!$N:$N)&gt;Información!$B$35*1.2,"HÁBIL","NO HÁBIL"),IF(SUMIF(Experiencia!$A:$A,A36,Experiencia!$N:$N)&gt;Información!$B$35*1.5,"HÁBIL","NO HÁBIL")))</f>
        <v>NO HÁBIL</v>
      </c>
      <c r="H36" s="106"/>
      <c r="I36" s="106"/>
      <c r="J36" s="106"/>
      <c r="K36" s="73"/>
      <c r="L36" s="58"/>
    </row>
    <row r="37" spans="1:12" ht="39.950000000000003" customHeight="1">
      <c r="A37" s="112">
        <v>35</v>
      </c>
      <c r="B37" s="72" t="str">
        <f>VLOOKUP($A37,Cierre!$A:$E,2,FALSE)</f>
        <v>CONSORCIO INGEPROYECT MANIZALES</v>
      </c>
      <c r="C37" s="73">
        <f>VLOOKUP($A37,'Capacidad Juridica'!$A:$AR,43,FALSE)</f>
        <v>0</v>
      </c>
      <c r="D37" s="73" t="e">
        <f>VLOOKUP($A37,'Capacidad Financiera'!$A:$U,18,FALSE)</f>
        <v>#N/A</v>
      </c>
      <c r="E37" s="73" t="e">
        <f>VLOOKUP($A37,'Capacidad Financiera'!$A:$U,19,FALSE)</f>
        <v>#N/A</v>
      </c>
      <c r="F37" s="73" t="e">
        <f>VLOOKUP($A37,'Capacidad Financiera'!$A:$U,20,FALSE)</f>
        <v>#N/A</v>
      </c>
      <c r="G37" s="73" t="str">
        <f>IF(COUNTIF(Experiencia!$N:$N,A37)&lt;2,IF(SUMIF(Experiencia!$A:$A,A37,Experiencia!$N:$N)&gt;Información!$B$35*0.75,"HÁBIL","NO HÁBIL"),IF(OR(COUNTIF(Experiencia!$N:$N,A37)=3,COUNTIF(Experiencia!$N:$N,A37)=4)=TRUE,IF(SUMIF(Experiencia!$A:$A,A37,Experiencia!$N:$N)&gt;Información!$B$35*1.2,"HÁBIL","NO HÁBIL"),IF(SUMIF(Experiencia!$A:$A,A37,Experiencia!$N:$N)&gt;Información!$B$35*1.5,"HÁBIL","NO HÁBIL")))</f>
        <v>NO HÁBIL</v>
      </c>
      <c r="H37" s="106"/>
      <c r="I37" s="106"/>
      <c r="J37" s="106"/>
      <c r="K37" s="73"/>
      <c r="L37" s="58"/>
    </row>
    <row r="38" spans="1:12" ht="39.950000000000003" customHeight="1">
      <c r="A38" s="112">
        <v>36</v>
      </c>
      <c r="B38" s="72" t="str">
        <f>VLOOKUP($A38,Cierre!$A:$E,2,FALSE)</f>
        <v>JOHN ESNEIDER CARDONA GUTIERREZ</v>
      </c>
      <c r="C38" s="73">
        <f>VLOOKUP($A38,'Capacidad Juridica'!$A:$AR,43,FALSE)</f>
        <v>0</v>
      </c>
      <c r="D38" s="73" t="e">
        <f>VLOOKUP($A38,'Capacidad Financiera'!$A:$U,18,FALSE)</f>
        <v>#N/A</v>
      </c>
      <c r="E38" s="73" t="e">
        <f>VLOOKUP($A38,'Capacidad Financiera'!$A:$U,19,FALSE)</f>
        <v>#N/A</v>
      </c>
      <c r="F38" s="73" t="e">
        <f>VLOOKUP($A38,'Capacidad Financiera'!$A:$U,20,FALSE)</f>
        <v>#N/A</v>
      </c>
      <c r="G38" s="73" t="str">
        <f>IF(COUNTIF(Experiencia!$N:$N,A38)&lt;2,IF(SUMIF(Experiencia!$A:$A,A38,Experiencia!$N:$N)&gt;Información!$B$35*0.75,"HÁBIL","NO HÁBIL"),IF(OR(COUNTIF(Experiencia!$N:$N,A38)=3,COUNTIF(Experiencia!$N:$N,A38)=4)=TRUE,IF(SUMIF(Experiencia!$A:$A,A38,Experiencia!$N:$N)&gt;Información!$B$35*1.2,"HÁBIL","NO HÁBIL"),IF(SUMIF(Experiencia!$A:$A,A38,Experiencia!$N:$N)&gt;Información!$B$35*1.5,"HÁBIL","NO HÁBIL")))</f>
        <v>NO HÁBIL</v>
      </c>
      <c r="H38" s="106"/>
      <c r="I38" s="106"/>
      <c r="J38" s="106"/>
      <c r="K38" s="73"/>
      <c r="L38" s="58"/>
    </row>
    <row r="39" spans="1:12" ht="39.950000000000003" customHeight="1">
      <c r="A39" s="112">
        <v>37</v>
      </c>
      <c r="B39" s="72" t="str">
        <f>VLOOKUP($A39,Cierre!$A:$E,2,FALSE)</f>
        <v>CONSORCIO ZAINCO BULEVAR MANIZALES</v>
      </c>
      <c r="C39" s="73">
        <f>VLOOKUP($A39,'Capacidad Juridica'!$A:$AR,43,FALSE)</f>
        <v>0</v>
      </c>
      <c r="D39" s="73" t="e">
        <f>VLOOKUP($A39,'Capacidad Financiera'!$A:$U,18,FALSE)</f>
        <v>#N/A</v>
      </c>
      <c r="E39" s="73" t="e">
        <f>VLOOKUP($A39,'Capacidad Financiera'!$A:$U,19,FALSE)</f>
        <v>#N/A</v>
      </c>
      <c r="F39" s="73" t="e">
        <f>VLOOKUP($A39,'Capacidad Financiera'!$A:$U,20,FALSE)</f>
        <v>#N/A</v>
      </c>
      <c r="G39" s="73" t="str">
        <f>IF(COUNTIF(Experiencia!$N:$N,A39)&lt;2,IF(SUMIF(Experiencia!$A:$A,A39,Experiencia!$N:$N)&gt;Información!$B$35*0.75,"HÁBIL","NO HÁBIL"),IF(OR(COUNTIF(Experiencia!$N:$N,A39)=3,COUNTIF(Experiencia!$N:$N,A39)=4)=TRUE,IF(SUMIF(Experiencia!$A:$A,A39,Experiencia!$N:$N)&gt;Información!$B$35*1.2,"HÁBIL","NO HÁBIL"),IF(SUMIF(Experiencia!$A:$A,A39,Experiencia!$N:$N)&gt;Información!$B$35*1.5,"HÁBIL","NO HÁBIL")))</f>
        <v>NO HÁBIL</v>
      </c>
      <c r="H39" s="99"/>
      <c r="I39" s="99"/>
      <c r="J39" s="99"/>
      <c r="K39" s="73"/>
      <c r="L39" s="58"/>
    </row>
    <row r="40" spans="1:12" ht="39.950000000000003" customHeight="1">
      <c r="A40" s="112">
        <v>38</v>
      </c>
      <c r="B40" s="72" t="str">
        <f>VLOOKUP($A40,Cierre!$A:$E,2,FALSE)</f>
        <v>CONSTRUCCIONES DEL ESTADO INGENIERIA S.A.S</v>
      </c>
      <c r="C40" s="73">
        <f>VLOOKUP($A40,'Capacidad Juridica'!$A:$AR,43,FALSE)</f>
        <v>0</v>
      </c>
      <c r="D40" s="73" t="e">
        <f>VLOOKUP($A40,'Capacidad Financiera'!$A:$U,18,FALSE)</f>
        <v>#N/A</v>
      </c>
      <c r="E40" s="73" t="e">
        <f>VLOOKUP($A40,'Capacidad Financiera'!$A:$U,19,FALSE)</f>
        <v>#N/A</v>
      </c>
      <c r="F40" s="73" t="e">
        <f>VLOOKUP($A40,'Capacidad Financiera'!$A:$U,20,FALSE)</f>
        <v>#N/A</v>
      </c>
      <c r="G40" s="73" t="str">
        <f>IF(COUNTIF(Experiencia!$N:$N,A40)&lt;2,IF(SUMIF(Experiencia!$A:$A,A40,Experiencia!$N:$N)&gt;Información!$B$35*0.75,"HÁBIL","NO HÁBIL"),IF(OR(COUNTIF(Experiencia!$N:$N,A40)=3,COUNTIF(Experiencia!$N:$N,A40)=4)=TRUE,IF(SUMIF(Experiencia!$A:$A,A40,Experiencia!$N:$N)&gt;Información!$B$35*1.2,"HÁBIL","NO HÁBIL"),IF(SUMIF(Experiencia!$A:$A,A40,Experiencia!$N:$N)&gt;Información!$B$35*1.5,"HÁBIL","NO HÁBIL")))</f>
        <v>NO HÁBIL</v>
      </c>
      <c r="H40" s="99"/>
      <c r="I40" s="99"/>
      <c r="J40" s="99"/>
      <c r="K40" s="73"/>
      <c r="L40" s="132"/>
    </row>
    <row r="41" spans="1:12" ht="39.950000000000003" customHeight="1">
      <c r="A41" s="112">
        <v>39</v>
      </c>
      <c r="B41" s="72" t="str">
        <f>VLOOKUP($A41,Cierre!$A:$E,2,FALSE)</f>
        <v>AC2R INGENIERIA Y PROYECTOS S.A.S</v>
      </c>
      <c r="C41" s="73">
        <f>VLOOKUP($A41,'Capacidad Juridica'!$A:$AR,43,FALSE)</f>
        <v>0</v>
      </c>
      <c r="D41" s="73" t="e">
        <f>VLOOKUP($A41,'Capacidad Financiera'!$A:$U,18,FALSE)</f>
        <v>#N/A</v>
      </c>
      <c r="E41" s="73" t="e">
        <f>VLOOKUP($A41,'Capacidad Financiera'!$A:$U,19,FALSE)</f>
        <v>#N/A</v>
      </c>
      <c r="F41" s="73" t="e">
        <f>VLOOKUP($A41,'Capacidad Financiera'!$A:$U,20,FALSE)</f>
        <v>#N/A</v>
      </c>
      <c r="G41" s="73" t="str">
        <f>IF(COUNTIF(Experiencia!$N:$N,A41)&lt;2,IF(SUMIF(Experiencia!$A:$A,A41,Experiencia!$N:$N)&gt;Información!$B$35*0.75,"HÁBIL","NO HÁBIL"),IF(OR(COUNTIF(Experiencia!$N:$N,A41)=3,COUNTIF(Experiencia!$N:$N,A41)=4)=TRUE,IF(SUMIF(Experiencia!$A:$A,A41,Experiencia!$N:$N)&gt;Información!$B$35*1.2,"HÁBIL","NO HÁBIL"),IF(SUMIF(Experiencia!$A:$A,A41,Experiencia!$N:$N)&gt;Información!$B$35*1.5,"HÁBIL","NO HÁBIL")))</f>
        <v>NO HÁBIL</v>
      </c>
      <c r="H41" s="99"/>
      <c r="I41" s="99"/>
      <c r="J41" s="99"/>
      <c r="K41" s="73"/>
      <c r="L41" s="58"/>
    </row>
    <row r="42" spans="1:12" ht="39.950000000000003" customHeight="1">
      <c r="A42" s="112">
        <v>40</v>
      </c>
      <c r="B42" s="72" t="str">
        <f>VLOOKUP($A42,Cierre!$A:$E,2,FALSE)</f>
        <v>CONSORCIO BULEVAR MANIZALES 2021</v>
      </c>
      <c r="C42" s="73">
        <f>VLOOKUP($A42,'Capacidad Juridica'!$A:$AR,43,FALSE)</f>
        <v>0</v>
      </c>
      <c r="D42" s="73" t="e">
        <f>VLOOKUP($A42,'Capacidad Financiera'!$A:$U,18,FALSE)</f>
        <v>#N/A</v>
      </c>
      <c r="E42" s="73" t="e">
        <f>VLOOKUP($A42,'Capacidad Financiera'!$A:$U,19,FALSE)</f>
        <v>#N/A</v>
      </c>
      <c r="F42" s="73" t="e">
        <f>VLOOKUP($A42,'Capacidad Financiera'!$A:$U,20,FALSE)</f>
        <v>#N/A</v>
      </c>
      <c r="G42" s="73" t="str">
        <f>IF(COUNTIF(Experiencia!$N:$N,A42)&lt;2,IF(SUMIF(Experiencia!$A:$A,A42,Experiencia!$N:$N)&gt;Información!$B$35*0.75,"HÁBIL","NO HÁBIL"),IF(OR(COUNTIF(Experiencia!$N:$N,A42)=3,COUNTIF(Experiencia!$N:$N,A42)=4)=TRUE,IF(SUMIF(Experiencia!$A:$A,A42,Experiencia!$N:$N)&gt;Información!$B$35*1.2,"HÁBIL","NO HÁBIL"),IF(SUMIF(Experiencia!$A:$A,A42,Experiencia!$N:$N)&gt;Información!$B$35*1.5,"HÁBIL","NO HÁBIL")))</f>
        <v>NO HÁBIL</v>
      </c>
      <c r="H42" s="99"/>
      <c r="I42" s="99"/>
      <c r="J42" s="99"/>
      <c r="K42" s="73"/>
      <c r="L42" s="58"/>
    </row>
    <row r="43" spans="1:12" ht="39.950000000000003" customHeight="1">
      <c r="A43" s="112">
        <v>41</v>
      </c>
      <c r="B43" s="72" t="str">
        <f>VLOOKUP($A43,Cierre!$A:$E,2,FALSE)</f>
        <v>CONSORCIO AG3 - CALDAS</v>
      </c>
      <c r="C43" s="73">
        <f>VLOOKUP($A43,'Capacidad Juridica'!$A:$AR,43,FALSE)</f>
        <v>0</v>
      </c>
      <c r="D43" s="73" t="e">
        <f>VLOOKUP($A43,'Capacidad Financiera'!$A:$U,18,FALSE)</f>
        <v>#N/A</v>
      </c>
      <c r="E43" s="73" t="e">
        <f>VLOOKUP($A43,'Capacidad Financiera'!$A:$U,19,FALSE)</f>
        <v>#N/A</v>
      </c>
      <c r="F43" s="73" t="e">
        <f>VLOOKUP($A43,'Capacidad Financiera'!$A:$U,20,FALSE)</f>
        <v>#N/A</v>
      </c>
      <c r="G43" s="73" t="str">
        <f>IF(COUNTIF(Experiencia!$N:$N,A43)&lt;2,IF(SUMIF(Experiencia!$A:$A,A43,Experiencia!$N:$N)&gt;Información!$B$35*0.75,"HÁBIL","NO HÁBIL"),IF(OR(COUNTIF(Experiencia!$N:$N,A43)=3,COUNTIF(Experiencia!$N:$N,A43)=4)=TRUE,IF(SUMIF(Experiencia!$A:$A,A43,Experiencia!$N:$N)&gt;Información!$B$35*1.2,"HÁBIL","NO HÁBIL"),IF(SUMIF(Experiencia!$A:$A,A43,Experiencia!$N:$N)&gt;Información!$B$35*1.5,"HÁBIL","NO HÁBIL")))</f>
        <v>NO HÁBIL</v>
      </c>
      <c r="H43" s="99"/>
      <c r="I43" s="99"/>
      <c r="J43" s="99"/>
      <c r="K43" s="73"/>
      <c r="L43" s="58"/>
    </row>
    <row r="44" spans="1:12" ht="39.950000000000003" customHeight="1">
      <c r="A44" s="112">
        <v>42</v>
      </c>
      <c r="B44" s="72" t="str">
        <f>VLOOKUP($A44,Cierre!$A:$E,2,FALSE)</f>
        <v>IVÁN ECHEVERRI OSORIO</v>
      </c>
      <c r="C44" s="73">
        <f>VLOOKUP($A44,'Capacidad Juridica'!$A:$AR,43,FALSE)</f>
        <v>0</v>
      </c>
      <c r="D44" s="73" t="e">
        <f>VLOOKUP($A44,'Capacidad Financiera'!$A:$U,18,FALSE)</f>
        <v>#N/A</v>
      </c>
      <c r="E44" s="73" t="e">
        <f>VLOOKUP($A44,'Capacidad Financiera'!$A:$U,19,FALSE)</f>
        <v>#N/A</v>
      </c>
      <c r="F44" s="73" t="e">
        <f>VLOOKUP($A44,'Capacidad Financiera'!$A:$U,20,FALSE)</f>
        <v>#N/A</v>
      </c>
      <c r="G44" s="73" t="str">
        <f>IF(COUNTIF(Experiencia!$N:$N,A44)&lt;2,IF(SUMIF(Experiencia!$A:$A,A44,Experiencia!$N:$N)&gt;Información!$B$35*0.75,"HÁBIL","NO HÁBIL"),IF(OR(COUNTIF(Experiencia!$N:$N,A44)=3,COUNTIF(Experiencia!$N:$N,A44)=4)=TRUE,IF(SUMIF(Experiencia!$A:$A,A44,Experiencia!$N:$N)&gt;Información!$B$35*1.2,"HÁBIL","NO HÁBIL"),IF(SUMIF(Experiencia!$A:$A,A44,Experiencia!$N:$N)&gt;Información!$B$35*1.5,"HÁBIL","NO HÁBIL")))</f>
        <v>NO HÁBIL</v>
      </c>
      <c r="H44" s="99"/>
      <c r="I44" s="99"/>
      <c r="J44" s="99"/>
      <c r="K44" s="73"/>
      <c r="L44" s="132"/>
    </row>
    <row r="45" spans="1:12" ht="39.950000000000003" customHeight="1">
      <c r="A45" s="112">
        <v>43</v>
      </c>
      <c r="B45" s="72" t="str">
        <f>VLOOKUP($A45,Cierre!$A:$E,2,FALSE)</f>
        <v>URIBE ARQUITECTOS CONSTRUCTORES UAC SAS</v>
      </c>
      <c r="C45" s="73">
        <f>VLOOKUP($A45,'Capacidad Juridica'!$A:$AR,43,FALSE)</f>
        <v>0</v>
      </c>
      <c r="D45" s="73" t="e">
        <f>VLOOKUP($A45,'Capacidad Financiera'!$A:$U,18,FALSE)</f>
        <v>#N/A</v>
      </c>
      <c r="E45" s="73" t="e">
        <f>VLOOKUP($A45,'Capacidad Financiera'!$A:$U,19,FALSE)</f>
        <v>#N/A</v>
      </c>
      <c r="F45" s="73" t="e">
        <f>VLOOKUP($A45,'Capacidad Financiera'!$A:$U,20,FALSE)</f>
        <v>#N/A</v>
      </c>
      <c r="G45" s="73" t="str">
        <f>IF(COUNTIF(Experiencia!$N:$N,A45)&lt;2,IF(SUMIF(Experiencia!$A:$A,A45,Experiencia!$N:$N)&gt;Información!$B$35*0.75,"HÁBIL","NO HÁBIL"),IF(OR(COUNTIF(Experiencia!$N:$N,A45)=3,COUNTIF(Experiencia!$N:$N,A45)=4)=TRUE,IF(SUMIF(Experiencia!$A:$A,A45,Experiencia!$N:$N)&gt;Información!$B$35*1.2,"HÁBIL","NO HÁBIL"),IF(SUMIF(Experiencia!$A:$A,A45,Experiencia!$N:$N)&gt;Información!$B$35*1.5,"HÁBIL","NO HÁBIL")))</f>
        <v>NO HÁBIL</v>
      </c>
      <c r="H45" s="99"/>
      <c r="I45" s="99"/>
      <c r="J45" s="99"/>
      <c r="K45" s="73"/>
      <c r="L45" s="58"/>
    </row>
    <row r="46" spans="1:12" ht="39.950000000000003" customHeight="1">
      <c r="A46" s="112">
        <v>44</v>
      </c>
      <c r="B46" s="72" t="str">
        <f>VLOOKUP($A46,Cierre!$A:$E,2,FALSE)</f>
        <v>LR AMBIENTAL S.A.S,</v>
      </c>
      <c r="C46" s="73">
        <f>VLOOKUP($A46,'Capacidad Juridica'!$A:$AR,43,FALSE)</f>
        <v>0</v>
      </c>
      <c r="D46" s="73" t="e">
        <f>VLOOKUP($A46,'Capacidad Financiera'!$A:$U,18,FALSE)</f>
        <v>#N/A</v>
      </c>
      <c r="E46" s="73" t="e">
        <f>VLOOKUP($A46,'Capacidad Financiera'!$A:$U,19,FALSE)</f>
        <v>#N/A</v>
      </c>
      <c r="F46" s="73" t="e">
        <f>VLOOKUP($A46,'Capacidad Financiera'!$A:$U,20,FALSE)</f>
        <v>#N/A</v>
      </c>
      <c r="G46" s="73" t="str">
        <f>IF(COUNTIF(Experiencia!$N:$N,A46)&lt;2,IF(SUMIF(Experiencia!$A:$A,A46,Experiencia!$N:$N)&gt;Información!$B$35*0.75,"HÁBIL","NO HÁBIL"),IF(OR(COUNTIF(Experiencia!$N:$N,A46)=3,COUNTIF(Experiencia!$N:$N,A46)=4)=TRUE,IF(SUMIF(Experiencia!$A:$A,A46,Experiencia!$N:$N)&gt;Información!$B$35*1.2,"HÁBIL","NO HÁBIL"),IF(SUMIF(Experiencia!$A:$A,A46,Experiencia!$N:$N)&gt;Información!$B$35*1.5,"HÁBIL","NO HÁBIL")))</f>
        <v>NO HÁBIL</v>
      </c>
      <c r="H46" s="99"/>
      <c r="I46" s="99"/>
      <c r="J46" s="99"/>
      <c r="K46" s="73"/>
      <c r="L46" s="58"/>
    </row>
    <row r="47" spans="1:12" ht="39.950000000000003" customHeight="1">
      <c r="A47" s="112">
        <v>45</v>
      </c>
      <c r="B47" s="72" t="str">
        <f>VLOOKUP($A47,Cierre!$A:$E,2,FALSE)</f>
        <v>VIACOL INGENIEROS CONTRATISTAS SAS</v>
      </c>
      <c r="C47" s="73">
        <f>VLOOKUP($A47,'Capacidad Juridica'!$A:$AR,43,FALSE)</f>
        <v>0</v>
      </c>
      <c r="D47" s="73" t="e">
        <f>VLOOKUP($A47,'Capacidad Financiera'!$A:$U,18,FALSE)</f>
        <v>#N/A</v>
      </c>
      <c r="E47" s="73" t="e">
        <f>VLOOKUP($A47,'Capacidad Financiera'!$A:$U,19,FALSE)</f>
        <v>#N/A</v>
      </c>
      <c r="F47" s="73" t="e">
        <f>VLOOKUP($A47,'Capacidad Financiera'!$A:$U,20,FALSE)</f>
        <v>#N/A</v>
      </c>
      <c r="G47" s="73" t="str">
        <f>IF(COUNTIF(Experiencia!$N:$N,A47)&lt;2,IF(SUMIF(Experiencia!$A:$A,A47,Experiencia!$N:$N)&gt;Información!$B$35*0.75,"HÁBIL","NO HÁBIL"),IF(OR(COUNTIF(Experiencia!$N:$N,A47)=3,COUNTIF(Experiencia!$N:$N,A47)=4)=TRUE,IF(SUMIF(Experiencia!$A:$A,A47,Experiencia!$N:$N)&gt;Información!$B$35*1.2,"HÁBIL","NO HÁBIL"),IF(SUMIF(Experiencia!$A:$A,A47,Experiencia!$N:$N)&gt;Información!$B$35*1.5,"HÁBIL","NO HÁBIL")))</f>
        <v>NO HÁBIL</v>
      </c>
      <c r="H47" s="99"/>
      <c r="I47" s="99"/>
      <c r="J47" s="99"/>
      <c r="K47" s="73"/>
      <c r="L47" s="58"/>
    </row>
    <row r="48" spans="1:12" ht="39.950000000000003" customHeight="1">
      <c r="A48" s="112">
        <v>46</v>
      </c>
      <c r="B48" s="72" t="str">
        <f>VLOOKUP($A48,Cierre!$A:$E,2,FALSE)</f>
        <v>JAVIER DE JESUS GARCIA PAREJA</v>
      </c>
      <c r="C48" s="73">
        <f>VLOOKUP($A48,'Capacidad Juridica'!$A:$AR,43,FALSE)</f>
        <v>0</v>
      </c>
      <c r="D48" s="73" t="e">
        <f>VLOOKUP($A48,'Capacidad Financiera'!$A:$U,18,FALSE)</f>
        <v>#N/A</v>
      </c>
      <c r="E48" s="73" t="e">
        <f>VLOOKUP($A48,'Capacidad Financiera'!$A:$U,19,FALSE)</f>
        <v>#N/A</v>
      </c>
      <c r="F48" s="73" t="e">
        <f>VLOOKUP($A48,'Capacidad Financiera'!$A:$U,20,FALSE)</f>
        <v>#N/A</v>
      </c>
      <c r="G48" s="73" t="str">
        <f>IF(COUNTIF(Experiencia!$N:$N,A48)&lt;2,IF(SUMIF(Experiencia!$A:$A,A48,Experiencia!$N:$N)&gt;Información!$B$35*0.75,"HÁBIL","NO HÁBIL"),IF(OR(COUNTIF(Experiencia!$N:$N,A48)=3,COUNTIF(Experiencia!$N:$N,A48)=4)=TRUE,IF(SUMIF(Experiencia!$A:$A,A48,Experiencia!$N:$N)&gt;Información!$B$35*1.2,"HÁBIL","NO HÁBIL"),IF(SUMIF(Experiencia!$A:$A,A48,Experiencia!$N:$N)&gt;Información!$B$35*1.5,"HÁBIL","NO HÁBIL")))</f>
        <v>NO HÁBIL</v>
      </c>
      <c r="H48" s="99"/>
      <c r="I48" s="99"/>
      <c r="J48" s="99"/>
      <c r="K48" s="73"/>
      <c r="L48" s="58"/>
    </row>
    <row r="49" spans="1:12" ht="39.950000000000003" customHeight="1">
      <c r="A49" s="112">
        <v>47</v>
      </c>
      <c r="B49" s="72" t="str">
        <f>VLOOKUP($A49,Cierre!$A:$E,2,FALSE)</f>
        <v>VÍAS Y CANALES S.A.S</v>
      </c>
      <c r="C49" s="73">
        <f>VLOOKUP($A49,'Capacidad Juridica'!$A:$AR,43,FALSE)</f>
        <v>0</v>
      </c>
      <c r="D49" s="73" t="e">
        <f>VLOOKUP($A49,'Capacidad Financiera'!$A:$U,18,FALSE)</f>
        <v>#N/A</v>
      </c>
      <c r="E49" s="73" t="e">
        <f>VLOOKUP($A49,'Capacidad Financiera'!$A:$U,19,FALSE)</f>
        <v>#N/A</v>
      </c>
      <c r="F49" s="73" t="e">
        <f>VLOOKUP($A49,'Capacidad Financiera'!$A:$U,20,FALSE)</f>
        <v>#N/A</v>
      </c>
      <c r="G49" s="73" t="str">
        <f>IF(COUNTIF(Experiencia!$N:$N,A49)&lt;2,IF(SUMIF(Experiencia!$A:$A,A49,Experiencia!$N:$N)&gt;Información!$B$35*0.75,"HÁBIL","NO HÁBIL"),IF(OR(COUNTIF(Experiencia!$N:$N,A49)=3,COUNTIF(Experiencia!$N:$N,A49)=4)=TRUE,IF(SUMIF(Experiencia!$A:$A,A49,Experiencia!$N:$N)&gt;Información!$B$35*1.2,"HÁBIL","NO HÁBIL"),IF(SUMIF(Experiencia!$A:$A,A49,Experiencia!$N:$N)&gt;Información!$B$35*1.5,"HÁBIL","NO HÁBIL")))</f>
        <v>NO HÁBIL</v>
      </c>
      <c r="H49" s="99"/>
      <c r="I49" s="99"/>
      <c r="J49" s="99"/>
      <c r="K49" s="73"/>
      <c r="L49" s="58"/>
    </row>
    <row r="50" spans="1:12" ht="39.950000000000003" customHeight="1">
      <c r="A50" s="112">
        <v>48</v>
      </c>
      <c r="B50" s="72" t="str">
        <f>VLOOKUP($A50,Cierre!$A:$E,2,FALSE)</f>
        <v>PROFESIONALES ASOCIADOS LTDA</v>
      </c>
      <c r="C50" s="73">
        <f>VLOOKUP($A50,'Capacidad Juridica'!$A:$AR,43,FALSE)</f>
        <v>0</v>
      </c>
      <c r="D50" s="73" t="e">
        <f>VLOOKUP($A50,'Capacidad Financiera'!$A:$U,18,FALSE)</f>
        <v>#N/A</v>
      </c>
      <c r="E50" s="73" t="e">
        <f>VLOOKUP($A50,'Capacidad Financiera'!$A:$U,19,FALSE)</f>
        <v>#N/A</v>
      </c>
      <c r="F50" s="73" t="e">
        <f>VLOOKUP($A50,'Capacidad Financiera'!$A:$U,20,FALSE)</f>
        <v>#N/A</v>
      </c>
      <c r="G50" s="73" t="str">
        <f>IF(COUNTIF(Experiencia!$N:$N,A50)&lt;2,IF(SUMIF(Experiencia!$A:$A,A50,Experiencia!$N:$N)&gt;Información!$B$35*0.75,"HÁBIL","NO HÁBIL"),IF(OR(COUNTIF(Experiencia!$N:$N,A50)=3,COUNTIF(Experiencia!$N:$N,A50)=4)=TRUE,IF(SUMIF(Experiencia!$A:$A,A50,Experiencia!$N:$N)&gt;Información!$B$35*1.2,"HÁBIL","NO HÁBIL"),IF(SUMIF(Experiencia!$A:$A,A50,Experiencia!$N:$N)&gt;Información!$B$35*1.5,"HÁBIL","NO HÁBIL")))</f>
        <v>NO HÁBIL</v>
      </c>
      <c r="H50" s="99"/>
      <c r="I50" s="99"/>
      <c r="J50" s="99"/>
      <c r="K50" s="73"/>
      <c r="L50" s="58"/>
    </row>
    <row r="51" spans="1:12" ht="39.950000000000003" customHeight="1">
      <c r="A51" s="112">
        <v>49</v>
      </c>
      <c r="B51" s="72" t="str">
        <f>VLOOKUP($A51,Cierre!$A:$E,2,FALSE)</f>
        <v>LUIS GUILLERMO CARDENAS SANDOVAL</v>
      </c>
      <c r="C51" s="73">
        <f>VLOOKUP($A51,'Capacidad Juridica'!$A:$AR,43,FALSE)</f>
        <v>0</v>
      </c>
      <c r="D51" s="73" t="e">
        <f>VLOOKUP($A51,'Capacidad Financiera'!$A:$U,18,FALSE)</f>
        <v>#N/A</v>
      </c>
      <c r="E51" s="73" t="e">
        <f>VLOOKUP($A51,'Capacidad Financiera'!$A:$U,19,FALSE)</f>
        <v>#N/A</v>
      </c>
      <c r="F51" s="73" t="e">
        <f>VLOOKUP($A51,'Capacidad Financiera'!$A:$U,20,FALSE)</f>
        <v>#N/A</v>
      </c>
      <c r="G51" s="73" t="str">
        <f>IF(COUNTIF(Experiencia!$N:$N,A51)&lt;2,IF(SUMIF(Experiencia!$A:$A,A51,Experiencia!$N:$N)&gt;Información!$B$35*0.75,"HÁBIL","NO HÁBIL"),IF(OR(COUNTIF(Experiencia!$N:$N,A51)=3,COUNTIF(Experiencia!$N:$N,A51)=4)=TRUE,IF(SUMIF(Experiencia!$A:$A,A51,Experiencia!$N:$N)&gt;Información!$B$35*1.2,"HÁBIL","NO HÁBIL"),IF(SUMIF(Experiencia!$A:$A,A51,Experiencia!$N:$N)&gt;Información!$B$35*1.5,"HÁBIL","NO HÁBIL")))</f>
        <v>NO HÁBIL</v>
      </c>
      <c r="H51" s="99"/>
      <c r="I51" s="99"/>
      <c r="J51" s="99"/>
      <c r="K51" s="73"/>
      <c r="L51" s="58"/>
    </row>
    <row r="52" spans="1:12" ht="39.950000000000003" customHeight="1">
      <c r="A52" s="112">
        <v>50</v>
      </c>
      <c r="B52" s="72" t="str">
        <f>VLOOKUP($A52,Cierre!$A:$E,2,FALSE)</f>
        <v>GRANCONSTRUCTORA SAS</v>
      </c>
      <c r="C52" s="73">
        <f>VLOOKUP($A52,'Capacidad Juridica'!$A:$AR,43,FALSE)</f>
        <v>0</v>
      </c>
      <c r="D52" s="73" t="e">
        <f>VLOOKUP($A52,'Capacidad Financiera'!$A:$U,18,FALSE)</f>
        <v>#N/A</v>
      </c>
      <c r="E52" s="73" t="e">
        <f>VLOOKUP($A52,'Capacidad Financiera'!$A:$U,19,FALSE)</f>
        <v>#N/A</v>
      </c>
      <c r="F52" s="73" t="e">
        <f>VLOOKUP($A52,'Capacidad Financiera'!$A:$U,20,FALSE)</f>
        <v>#N/A</v>
      </c>
      <c r="G52" s="73" t="str">
        <f>IF(COUNTIF(Experiencia!$N:$N,A52)&lt;2,IF(SUMIF(Experiencia!$A:$A,A52,Experiencia!$N:$N)&gt;Información!$B$35*0.75,"HÁBIL","NO HÁBIL"),IF(OR(COUNTIF(Experiencia!$N:$N,A52)=3,COUNTIF(Experiencia!$N:$N,A52)=4)=TRUE,IF(SUMIF(Experiencia!$A:$A,A52,Experiencia!$N:$N)&gt;Información!$B$35*1.2,"HÁBIL","NO HÁBIL"),IF(SUMIF(Experiencia!$A:$A,A52,Experiencia!$N:$N)&gt;Información!$B$35*1.5,"HÁBIL","NO HÁBIL")))</f>
        <v>NO HÁBIL</v>
      </c>
      <c r="H52" s="99"/>
      <c r="I52" s="99"/>
      <c r="J52" s="99"/>
      <c r="K52" s="73"/>
      <c r="L52" s="58"/>
    </row>
    <row r="53" spans="1:12" ht="39.950000000000003" customHeight="1">
      <c r="A53" s="112">
        <v>51</v>
      </c>
      <c r="B53" s="72" t="str">
        <f>VLOOKUP($A53,Cierre!$A:$E,2,FALSE)</f>
        <v>CONSORCIO GIRALDO ASOCIADOS</v>
      </c>
      <c r="C53" s="73">
        <f>VLOOKUP($A53,'Capacidad Juridica'!$A:$AR,43,FALSE)</f>
        <v>0</v>
      </c>
      <c r="D53" s="73" t="e">
        <f>VLOOKUP($A53,'Capacidad Financiera'!$A:$U,18,FALSE)</f>
        <v>#N/A</v>
      </c>
      <c r="E53" s="73" t="e">
        <f>VLOOKUP($A53,'Capacidad Financiera'!$A:$U,19,FALSE)</f>
        <v>#N/A</v>
      </c>
      <c r="F53" s="73" t="e">
        <f>VLOOKUP($A53,'Capacidad Financiera'!$A:$U,20,FALSE)</f>
        <v>#N/A</v>
      </c>
      <c r="G53" s="73" t="str">
        <f>IF(COUNTIF(Experiencia!$N:$N,A53)&lt;2,IF(SUMIF(Experiencia!$A:$A,A53,Experiencia!$N:$N)&gt;Información!$B$35*0.75,"HÁBIL","NO HÁBIL"),IF(OR(COUNTIF(Experiencia!$N:$N,A53)=3,COUNTIF(Experiencia!$N:$N,A53)=4)=TRUE,IF(SUMIF(Experiencia!$A:$A,A53,Experiencia!$N:$N)&gt;Información!$B$35*1.2,"HÁBIL","NO HÁBIL"),IF(SUMIF(Experiencia!$A:$A,A53,Experiencia!$N:$N)&gt;Información!$B$35*1.5,"HÁBIL","NO HÁBIL")))</f>
        <v>NO HÁBIL</v>
      </c>
      <c r="H53" s="99"/>
      <c r="I53" s="99"/>
      <c r="J53" s="99"/>
      <c r="K53" s="73"/>
      <c r="L53" s="58"/>
    </row>
    <row r="54" spans="1:12" ht="39.950000000000003" customHeight="1">
      <c r="A54" s="112">
        <v>52</v>
      </c>
      <c r="B54" s="72" t="str">
        <f>VLOOKUP($A54,Cierre!$A:$E,2,FALSE)</f>
        <v>BROKA CONSTRUCCIONES E INTERVENTORIAS S.A.S</v>
      </c>
      <c r="C54" s="73">
        <f>VLOOKUP($A54,'Capacidad Juridica'!$A:$AR,43,FALSE)</f>
        <v>0</v>
      </c>
      <c r="D54" s="73" t="e">
        <f>VLOOKUP($A54,'Capacidad Financiera'!$A:$U,18,FALSE)</f>
        <v>#N/A</v>
      </c>
      <c r="E54" s="73" t="e">
        <f>VLOOKUP($A54,'Capacidad Financiera'!$A:$U,19,FALSE)</f>
        <v>#N/A</v>
      </c>
      <c r="F54" s="73" t="e">
        <f>VLOOKUP($A54,'Capacidad Financiera'!$A:$U,20,FALSE)</f>
        <v>#N/A</v>
      </c>
      <c r="G54" s="73" t="str">
        <f>IF(COUNTIF(Experiencia!$N:$N,A54)&lt;2,IF(SUMIF(Experiencia!$A:$A,A54,Experiencia!$N:$N)&gt;Información!$B$35*0.75,"HÁBIL","NO HÁBIL"),IF(OR(COUNTIF(Experiencia!$N:$N,A54)=3,COUNTIF(Experiencia!$N:$N,A54)=4)=TRUE,IF(SUMIF(Experiencia!$A:$A,A54,Experiencia!$N:$N)&gt;Información!$B$35*1.2,"HÁBIL","NO HÁBIL"),IF(SUMIF(Experiencia!$A:$A,A54,Experiencia!$N:$N)&gt;Información!$B$35*1.5,"HÁBIL","NO HÁBIL")))</f>
        <v>NO HÁBIL</v>
      </c>
      <c r="H54" s="99"/>
      <c r="I54" s="99"/>
      <c r="J54" s="99"/>
      <c r="K54" s="73"/>
      <c r="L54" s="58"/>
    </row>
    <row r="55" spans="1:12" ht="39.950000000000003" customHeight="1">
      <c r="A55" s="112">
        <v>53</v>
      </c>
      <c r="B55" s="72" t="str">
        <f>VLOOKUP($A55,Cierre!$A:$E,2,FALSE)</f>
        <v>MAURICIO ANTONIO CORTES REINA</v>
      </c>
      <c r="C55" s="73">
        <f>VLOOKUP($A55,'Capacidad Juridica'!$A:$AR,43,FALSE)</f>
        <v>0</v>
      </c>
      <c r="D55" s="73" t="e">
        <f>VLOOKUP($A55,'Capacidad Financiera'!$A:$U,18,FALSE)</f>
        <v>#N/A</v>
      </c>
      <c r="E55" s="73" t="e">
        <f>VLOOKUP($A55,'Capacidad Financiera'!$A:$U,19,FALSE)</f>
        <v>#N/A</v>
      </c>
      <c r="F55" s="73" t="e">
        <f>VLOOKUP($A55,'Capacidad Financiera'!$A:$U,20,FALSE)</f>
        <v>#N/A</v>
      </c>
      <c r="G55" s="73" t="str">
        <f>IF(COUNTIF(Experiencia!$N:$N,A55)&lt;2,IF(SUMIF(Experiencia!$A:$A,A55,Experiencia!$N:$N)&gt;Información!$B$35*0.75,"HÁBIL","NO HÁBIL"),IF(OR(COUNTIF(Experiencia!$N:$N,A55)=3,COUNTIF(Experiencia!$N:$N,A55)=4)=TRUE,IF(SUMIF(Experiencia!$A:$A,A55,Experiencia!$N:$N)&gt;Información!$B$35*1.2,"HÁBIL","NO HÁBIL"),IF(SUMIF(Experiencia!$A:$A,A55,Experiencia!$N:$N)&gt;Información!$B$35*1.5,"HÁBIL","NO HÁBIL")))</f>
        <v>NO HÁBIL</v>
      </c>
      <c r="H55" s="99"/>
      <c r="I55" s="99"/>
      <c r="J55" s="99"/>
      <c r="K55" s="73"/>
      <c r="L55" s="58"/>
    </row>
    <row r="56" spans="1:12" ht="39.950000000000003" customHeight="1">
      <c r="A56" s="112">
        <v>54</v>
      </c>
      <c r="B56" s="72" t="str">
        <f>VLOOKUP($A56,Cierre!$A:$E,2,FALSE)</f>
        <v>JORGE HERNAN GUTIERREZ RIVERA</v>
      </c>
      <c r="C56" s="73">
        <f>VLOOKUP($A56,'Capacidad Juridica'!$A:$AR,43,FALSE)</f>
        <v>0</v>
      </c>
      <c r="D56" s="73" t="e">
        <f>VLOOKUP($A56,'Capacidad Financiera'!$A:$U,18,FALSE)</f>
        <v>#N/A</v>
      </c>
      <c r="E56" s="73" t="e">
        <f>VLOOKUP($A56,'Capacidad Financiera'!$A:$U,19,FALSE)</f>
        <v>#N/A</v>
      </c>
      <c r="F56" s="73" t="e">
        <f>VLOOKUP($A56,'Capacidad Financiera'!$A:$U,20,FALSE)</f>
        <v>#N/A</v>
      </c>
      <c r="G56" s="73" t="str">
        <f>IF(COUNTIF(Experiencia!$N:$N,A56)&lt;2,IF(SUMIF(Experiencia!$A:$A,A56,Experiencia!$N:$N)&gt;Información!$B$35*0.75,"HÁBIL","NO HÁBIL"),IF(OR(COUNTIF(Experiencia!$N:$N,A56)=3,COUNTIF(Experiencia!$N:$N,A56)=4)=TRUE,IF(SUMIF(Experiencia!$A:$A,A56,Experiencia!$N:$N)&gt;Información!$B$35*1.2,"HÁBIL","NO HÁBIL"),IF(SUMIF(Experiencia!$A:$A,A56,Experiencia!$N:$N)&gt;Información!$B$35*1.5,"HÁBIL","NO HÁBIL")))</f>
        <v>NO HÁBIL</v>
      </c>
      <c r="H56" s="99"/>
      <c r="I56" s="99"/>
      <c r="J56" s="99"/>
      <c r="K56" s="73"/>
      <c r="L56" s="58"/>
    </row>
    <row r="57" spans="1:12" ht="39.950000000000003" customHeight="1">
      <c r="A57" s="112">
        <v>55</v>
      </c>
      <c r="B57" s="72" t="str">
        <f>VLOOKUP($A57,Cierre!$A:$E,2,FALSE)</f>
        <v>GV GARCÍA VILLA INGENIEROS S.A.S.</v>
      </c>
      <c r="C57" s="73">
        <f>VLOOKUP($A57,'Capacidad Juridica'!$A:$AR,43,FALSE)</f>
        <v>0</v>
      </c>
      <c r="D57" s="73" t="e">
        <f>VLOOKUP($A57,'Capacidad Financiera'!$A:$U,18,FALSE)</f>
        <v>#N/A</v>
      </c>
      <c r="E57" s="73" t="e">
        <f>VLOOKUP($A57,'Capacidad Financiera'!$A:$U,19,FALSE)</f>
        <v>#N/A</v>
      </c>
      <c r="F57" s="73" t="e">
        <f>VLOOKUP($A57,'Capacidad Financiera'!$A:$U,20,FALSE)</f>
        <v>#N/A</v>
      </c>
      <c r="G57" s="73" t="str">
        <f>IF(COUNTIF(Experiencia!$N:$N,A57)&lt;2,IF(SUMIF(Experiencia!$A:$A,A57,Experiencia!$N:$N)&gt;Información!$B$35*0.75,"HÁBIL","NO HÁBIL"),IF(OR(COUNTIF(Experiencia!$N:$N,A57)=3,COUNTIF(Experiencia!$N:$N,A57)=4)=TRUE,IF(SUMIF(Experiencia!$A:$A,A57,Experiencia!$N:$N)&gt;Información!$B$35*1.2,"HÁBIL","NO HÁBIL"),IF(SUMIF(Experiencia!$A:$A,A57,Experiencia!$N:$N)&gt;Información!$B$35*1.5,"HÁBIL","NO HÁBIL")))</f>
        <v>NO HÁBIL</v>
      </c>
      <c r="H57" s="99"/>
      <c r="I57" s="99"/>
      <c r="J57" s="99"/>
      <c r="K57" s="73"/>
      <c r="L57" s="58"/>
    </row>
    <row r="58" spans="1:12" ht="39.950000000000003" customHeight="1">
      <c r="A58" s="112">
        <v>56</v>
      </c>
      <c r="B58" s="72" t="str">
        <f>VLOOKUP($A58,Cierre!$A:$E,2,FALSE)</f>
        <v>CONSORCIO MILGUI</v>
      </c>
      <c r="C58" s="73">
        <f>VLOOKUP($A58,'Capacidad Juridica'!$A:$AR,43,FALSE)</f>
        <v>0</v>
      </c>
      <c r="D58" s="73" t="e">
        <f>VLOOKUP($A58,'Capacidad Financiera'!$A:$U,18,FALSE)</f>
        <v>#N/A</v>
      </c>
      <c r="E58" s="73" t="e">
        <f>VLOOKUP($A58,'Capacidad Financiera'!$A:$U,19,FALSE)</f>
        <v>#N/A</v>
      </c>
      <c r="F58" s="73" t="e">
        <f>VLOOKUP($A58,'Capacidad Financiera'!$A:$U,20,FALSE)</f>
        <v>#N/A</v>
      </c>
      <c r="G58" s="73" t="str">
        <f>IF(COUNTIF(Experiencia!$N:$N,A58)&lt;2,IF(SUMIF(Experiencia!$A:$A,A58,Experiencia!$N:$N)&gt;Información!$B$35*0.75,"HÁBIL","NO HÁBIL"),IF(OR(COUNTIF(Experiencia!$N:$N,A58)=3,COUNTIF(Experiencia!$N:$N,A58)=4)=TRUE,IF(SUMIF(Experiencia!$A:$A,A58,Experiencia!$N:$N)&gt;Información!$B$35*1.2,"HÁBIL","NO HÁBIL"),IF(SUMIF(Experiencia!$A:$A,A58,Experiencia!$N:$N)&gt;Información!$B$35*1.5,"HÁBIL","NO HÁBIL")))</f>
        <v>NO HÁBIL</v>
      </c>
      <c r="H58" s="99"/>
      <c r="I58" s="99"/>
      <c r="J58" s="99"/>
      <c r="K58" s="73"/>
      <c r="L58" s="58"/>
    </row>
    <row r="59" spans="1:12" ht="39.950000000000003" customHeight="1">
      <c r="A59" s="112">
        <v>57</v>
      </c>
      <c r="B59" s="72" t="str">
        <f>VLOOKUP($A59,Cierre!$A:$E,2,FALSE)</f>
        <v>CONSORCIO BULEVAR MANIZALES</v>
      </c>
      <c r="C59" s="73">
        <f>VLOOKUP($A59,'Capacidad Juridica'!$A:$AR,43,FALSE)</f>
        <v>0</v>
      </c>
      <c r="D59" s="73" t="e">
        <f>VLOOKUP($A59,'Capacidad Financiera'!$A:$U,18,FALSE)</f>
        <v>#N/A</v>
      </c>
      <c r="E59" s="73" t="e">
        <f>VLOOKUP($A59,'Capacidad Financiera'!$A:$U,19,FALSE)</f>
        <v>#N/A</v>
      </c>
      <c r="F59" s="73" t="e">
        <f>VLOOKUP($A59,'Capacidad Financiera'!$A:$U,20,FALSE)</f>
        <v>#N/A</v>
      </c>
      <c r="G59" s="73" t="str">
        <f>IF(COUNTIF(Experiencia!$N:$N,A59)&lt;2,IF(SUMIF(Experiencia!$A:$A,A59,Experiencia!$N:$N)&gt;Información!$B$35*0.75,"HÁBIL","NO HÁBIL"),IF(OR(COUNTIF(Experiencia!$N:$N,A59)=3,COUNTIF(Experiencia!$N:$N,A59)=4)=TRUE,IF(SUMIF(Experiencia!$A:$A,A59,Experiencia!$N:$N)&gt;Información!$B$35*1.2,"HÁBIL","NO HÁBIL"),IF(SUMIF(Experiencia!$A:$A,A59,Experiencia!$N:$N)&gt;Información!$B$35*1.5,"HÁBIL","NO HÁBIL")))</f>
        <v>NO HÁBIL</v>
      </c>
      <c r="H59" s="99"/>
      <c r="I59" s="99"/>
      <c r="J59" s="99"/>
      <c r="K59" s="73"/>
      <c r="L59" s="58"/>
    </row>
    <row r="60" spans="1:12" ht="39.950000000000003" customHeight="1">
      <c r="A60" s="112">
        <v>58</v>
      </c>
      <c r="B60" s="72" t="str">
        <f>VLOOKUP($A60,Cierre!$A:$E,2,FALSE)</f>
        <v>CONSORCIO BULEVAR RG</v>
      </c>
      <c r="C60" s="73">
        <f>VLOOKUP($A60,'Capacidad Juridica'!$A:$AR,43,FALSE)</f>
        <v>0</v>
      </c>
      <c r="D60" s="73" t="e">
        <f>VLOOKUP($A60,'Capacidad Financiera'!$A:$U,18,FALSE)</f>
        <v>#N/A</v>
      </c>
      <c r="E60" s="73" t="e">
        <f>VLOOKUP($A60,'Capacidad Financiera'!$A:$U,19,FALSE)</f>
        <v>#N/A</v>
      </c>
      <c r="F60" s="73" t="e">
        <f>VLOOKUP($A60,'Capacidad Financiera'!$A:$U,20,FALSE)</f>
        <v>#N/A</v>
      </c>
      <c r="G60" s="73" t="str">
        <f>IF(COUNTIF(Experiencia!$N:$N,A60)&lt;2,IF(SUMIF(Experiencia!$A:$A,A60,Experiencia!$N:$N)&gt;Información!$B$35*0.75,"HÁBIL","NO HÁBIL"),IF(OR(COUNTIF(Experiencia!$N:$N,A60)=3,COUNTIF(Experiencia!$N:$N,A60)=4)=TRUE,IF(SUMIF(Experiencia!$A:$A,A60,Experiencia!$N:$N)&gt;Información!$B$35*1.2,"HÁBIL","NO HÁBIL"),IF(SUMIF(Experiencia!$A:$A,A60,Experiencia!$N:$N)&gt;Información!$B$35*1.5,"HÁBIL","NO HÁBIL")))</f>
        <v>NO HÁBIL</v>
      </c>
      <c r="H60" s="99"/>
      <c r="I60" s="99"/>
      <c r="J60" s="99"/>
      <c r="K60" s="73"/>
    </row>
    <row r="61" spans="1:12" ht="39.950000000000003" customHeight="1">
      <c r="A61" s="112">
        <v>59</v>
      </c>
      <c r="B61" s="72" t="str">
        <f>VLOOKUP($A61,Cierre!$A:$E,2,FALSE)</f>
        <v>CONSORCIO SANTA MARTA 21</v>
      </c>
      <c r="C61" s="73">
        <f>VLOOKUP($A61,'Capacidad Juridica'!$A:$AR,43,FALSE)</f>
        <v>0</v>
      </c>
      <c r="D61" s="73" t="e">
        <f>VLOOKUP($A61,'Capacidad Financiera'!$A:$U,18,FALSE)</f>
        <v>#N/A</v>
      </c>
      <c r="E61" s="73" t="e">
        <f>VLOOKUP($A61,'Capacidad Financiera'!$A:$U,19,FALSE)</f>
        <v>#N/A</v>
      </c>
      <c r="F61" s="73" t="e">
        <f>VLOOKUP($A61,'Capacidad Financiera'!$A:$U,20,FALSE)</f>
        <v>#N/A</v>
      </c>
      <c r="G61" s="73" t="str">
        <f>IF(COUNTIF(Experiencia!$N:$N,A61)&lt;2,IF(SUMIF(Experiencia!$A:$A,A61,Experiencia!$N:$N)&gt;Información!$B$35*0.75,"HÁBIL","NO HÁBIL"),IF(OR(COUNTIF(Experiencia!$N:$N,A61)=3,COUNTIF(Experiencia!$N:$N,A61)=4)=TRUE,IF(SUMIF(Experiencia!$A:$A,A61,Experiencia!$N:$N)&gt;Información!$B$35*1.2,"HÁBIL","NO HÁBIL"),IF(SUMIF(Experiencia!$A:$A,A61,Experiencia!$N:$N)&gt;Información!$B$35*1.5,"HÁBIL","NO HÁBIL")))</f>
        <v>NO HÁBIL</v>
      </c>
      <c r="H61" s="99"/>
      <c r="I61" s="99"/>
      <c r="J61" s="99"/>
      <c r="K61" s="73"/>
      <c r="L61" s="58"/>
    </row>
    <row r="62" spans="1:12" ht="39.950000000000003" customHeight="1">
      <c r="A62" s="112">
        <v>60</v>
      </c>
      <c r="B62" s="72" t="str">
        <f>VLOOKUP($A62,Cierre!$A:$E,2,FALSE)</f>
        <v>ALFONSO PARRA DE LOS RIOS</v>
      </c>
      <c r="C62" s="73">
        <f>VLOOKUP($A62,'Capacidad Juridica'!$A:$AR,43,FALSE)</f>
        <v>0</v>
      </c>
      <c r="D62" s="73" t="e">
        <f>VLOOKUP($A62,'Capacidad Financiera'!$A:$U,18,FALSE)</f>
        <v>#N/A</v>
      </c>
      <c r="E62" s="73" t="e">
        <f>VLOOKUP($A62,'Capacidad Financiera'!$A:$U,19,FALSE)</f>
        <v>#N/A</v>
      </c>
      <c r="F62" s="73" t="e">
        <f>VLOOKUP($A62,'Capacidad Financiera'!$A:$U,20,FALSE)</f>
        <v>#N/A</v>
      </c>
      <c r="G62" s="73" t="str">
        <f>IF(COUNTIF(Experiencia!$N:$N,A62)&lt;2,IF(SUMIF(Experiencia!$A:$A,A62,Experiencia!$N:$N)&gt;Información!$B$35*0.75,"HÁBIL","NO HÁBIL"),IF(OR(COUNTIF(Experiencia!$N:$N,A62)=3,COUNTIF(Experiencia!$N:$N,A62)=4)=TRUE,IF(SUMIF(Experiencia!$A:$A,A62,Experiencia!$N:$N)&gt;Información!$B$35*1.2,"HÁBIL","NO HÁBIL"),IF(SUMIF(Experiencia!$A:$A,A62,Experiencia!$N:$N)&gt;Información!$B$35*1.5,"HÁBIL","NO HÁBIL")))</f>
        <v>NO HÁBIL</v>
      </c>
      <c r="H62" s="99"/>
      <c r="I62" s="99"/>
      <c r="J62" s="99"/>
      <c r="K62" s="73"/>
      <c r="L62" s="58"/>
    </row>
    <row r="63" spans="1:12" ht="39.950000000000003" customHeight="1">
      <c r="A63" s="112">
        <v>61</v>
      </c>
      <c r="B63" s="72" t="str">
        <f>VLOOKUP($A63,Cierre!$A:$E,2,FALSE)</f>
        <v>CONSORCIO CALDAS</v>
      </c>
      <c r="C63" s="73">
        <f>VLOOKUP($A63,'Capacidad Juridica'!$A:$AR,43,FALSE)</f>
        <v>0</v>
      </c>
      <c r="D63" s="73" t="e">
        <f>VLOOKUP($A63,'Capacidad Financiera'!$A:$U,18,FALSE)</f>
        <v>#N/A</v>
      </c>
      <c r="E63" s="73" t="e">
        <f>VLOOKUP($A63,'Capacidad Financiera'!$A:$U,19,FALSE)</f>
        <v>#N/A</v>
      </c>
      <c r="F63" s="73" t="e">
        <f>VLOOKUP($A63,'Capacidad Financiera'!$A:$U,20,FALSE)</f>
        <v>#N/A</v>
      </c>
      <c r="G63" s="73" t="str">
        <f>IF(COUNTIF(Experiencia!$N:$N,A63)&lt;2,IF(SUMIF(Experiencia!$A:$A,A63,Experiencia!$N:$N)&gt;Información!$B$35*0.75,"HÁBIL","NO HÁBIL"),IF(OR(COUNTIF(Experiencia!$N:$N,A63)=3,COUNTIF(Experiencia!$N:$N,A63)=4)=TRUE,IF(SUMIF(Experiencia!$A:$A,A63,Experiencia!$N:$N)&gt;Información!$B$35*1.2,"HÁBIL","NO HÁBIL"),IF(SUMIF(Experiencia!$A:$A,A63,Experiencia!$N:$N)&gt;Información!$B$35*1.5,"HÁBIL","NO HÁBIL")))</f>
        <v>NO HÁBIL</v>
      </c>
      <c r="H63" s="99"/>
      <c r="I63" s="99"/>
      <c r="J63" s="99"/>
      <c r="K63" s="73"/>
      <c r="L63" s="58"/>
    </row>
    <row r="64" spans="1:12" ht="39.950000000000003" customHeight="1">
      <c r="A64" s="112">
        <v>62</v>
      </c>
      <c r="B64" s="72" t="str">
        <f>VLOOKUP($A64,Cierre!$A:$E,2,FALSE)</f>
        <v>CONSORCIO BULEVAR CONDICO</v>
      </c>
      <c r="C64" s="73">
        <f>VLOOKUP($A64,'Capacidad Juridica'!$A:$AR,43,FALSE)</f>
        <v>0</v>
      </c>
      <c r="D64" s="73" t="e">
        <f>VLOOKUP($A64,'Capacidad Financiera'!$A:$U,18,FALSE)</f>
        <v>#N/A</v>
      </c>
      <c r="E64" s="73" t="e">
        <f>VLOOKUP($A64,'Capacidad Financiera'!$A:$U,19,FALSE)</f>
        <v>#N/A</v>
      </c>
      <c r="F64" s="73" t="e">
        <f>VLOOKUP($A64,'Capacidad Financiera'!$A:$U,20,FALSE)</f>
        <v>#N/A</v>
      </c>
      <c r="G64" s="73" t="str">
        <f>IF(COUNTIF(Experiencia!$N:$N,A64)&lt;2,IF(SUMIF(Experiencia!$A:$A,A64,Experiencia!$N:$N)&gt;Información!$B$35*0.75,"HÁBIL","NO HÁBIL"),IF(OR(COUNTIF(Experiencia!$N:$N,A64)=3,COUNTIF(Experiencia!$N:$N,A64)=4)=TRUE,IF(SUMIF(Experiencia!$A:$A,A64,Experiencia!$N:$N)&gt;Información!$B$35*1.2,"HÁBIL","NO HÁBIL"),IF(SUMIF(Experiencia!$A:$A,A64,Experiencia!$N:$N)&gt;Información!$B$35*1.5,"HÁBIL","NO HÁBIL")))</f>
        <v>NO HÁBIL</v>
      </c>
      <c r="H64" s="99"/>
      <c r="I64" s="99"/>
      <c r="J64" s="99"/>
      <c r="K64" s="73"/>
      <c r="L64" s="58"/>
    </row>
    <row r="65" spans="1:12" ht="39.950000000000003" customHeight="1">
      <c r="A65" s="112">
        <v>63</v>
      </c>
      <c r="B65" s="72" t="str">
        <f>VLOOKUP($A65,Cierre!$A:$E,2,FALSE)</f>
        <v>OBRAS Y PROYECTOS MJ SAS</v>
      </c>
      <c r="C65" s="73">
        <f>VLOOKUP($A65,'Capacidad Juridica'!$A:$AR,43,FALSE)</f>
        <v>0</v>
      </c>
      <c r="D65" s="73" t="e">
        <f>VLOOKUP($A65,'Capacidad Financiera'!$A:$U,18,FALSE)</f>
        <v>#N/A</v>
      </c>
      <c r="E65" s="73" t="e">
        <f>VLOOKUP($A65,'Capacidad Financiera'!$A:$U,19,FALSE)</f>
        <v>#N/A</v>
      </c>
      <c r="F65" s="73" t="e">
        <f>VLOOKUP($A65,'Capacidad Financiera'!$A:$U,20,FALSE)</f>
        <v>#N/A</v>
      </c>
      <c r="G65" s="73" t="str">
        <f>IF(COUNTIF(Experiencia!$N:$N,A65)&lt;2,IF(SUMIF(Experiencia!$A:$A,A65,Experiencia!$N:$N)&gt;Información!$B$35*0.75,"HÁBIL","NO HÁBIL"),IF(OR(COUNTIF(Experiencia!$N:$N,A65)=3,COUNTIF(Experiencia!$N:$N,A65)=4)=TRUE,IF(SUMIF(Experiencia!$A:$A,A65,Experiencia!$N:$N)&gt;Información!$B$35*1.2,"HÁBIL","NO HÁBIL"),IF(SUMIF(Experiencia!$A:$A,A65,Experiencia!$N:$N)&gt;Información!$B$35*1.5,"HÁBIL","NO HÁBIL")))</f>
        <v>NO HÁBIL</v>
      </c>
      <c r="H65" s="99"/>
      <c r="I65" s="99"/>
      <c r="J65" s="99"/>
      <c r="K65" s="73"/>
      <c r="L65" s="58"/>
    </row>
    <row r="66" spans="1:12" ht="39.950000000000003" customHeight="1">
      <c r="A66" s="112">
        <v>64</v>
      </c>
      <c r="B66" s="72" t="str">
        <f>VLOOKUP($A66,Cierre!$A:$E,2,FALSE)</f>
        <v>CONCRECIVIL S.A.</v>
      </c>
      <c r="C66" s="73">
        <f>VLOOKUP($A66,'Capacidad Juridica'!$A:$AR,43,FALSE)</f>
        <v>0</v>
      </c>
      <c r="D66" s="73" t="e">
        <f>VLOOKUP($A66,'Capacidad Financiera'!$A:$U,18,FALSE)</f>
        <v>#N/A</v>
      </c>
      <c r="E66" s="73" t="e">
        <f>VLOOKUP($A66,'Capacidad Financiera'!$A:$U,19,FALSE)</f>
        <v>#N/A</v>
      </c>
      <c r="F66" s="73" t="e">
        <f>VLOOKUP($A66,'Capacidad Financiera'!$A:$U,20,FALSE)</f>
        <v>#N/A</v>
      </c>
      <c r="G66" s="73" t="str">
        <f>IF(COUNTIF(Experiencia!$N:$N,A66)&lt;2,IF(SUMIF(Experiencia!$A:$A,A66,Experiencia!$N:$N)&gt;Información!$B$35*0.75,"HÁBIL","NO HÁBIL"),IF(OR(COUNTIF(Experiencia!$N:$N,A66)=3,COUNTIF(Experiencia!$N:$N,A66)=4)=TRUE,IF(SUMIF(Experiencia!$A:$A,A66,Experiencia!$N:$N)&gt;Información!$B$35*1.2,"HÁBIL","NO HÁBIL"),IF(SUMIF(Experiencia!$A:$A,A66,Experiencia!$N:$N)&gt;Información!$B$35*1.5,"HÁBIL","NO HÁBIL")))</f>
        <v>NO HÁBIL</v>
      </c>
      <c r="H66" s="99"/>
      <c r="I66" s="99"/>
      <c r="J66" s="99"/>
      <c r="K66" s="73"/>
      <c r="L66" s="58"/>
    </row>
    <row r="67" spans="1:12" ht="39.950000000000003" customHeight="1">
      <c r="A67" s="112">
        <v>65</v>
      </c>
      <c r="B67" s="72" t="str">
        <f>VLOOKUP($A67,Cierre!$A:$E,2,FALSE)</f>
        <v>IES INGENIEROS S A S</v>
      </c>
      <c r="C67" s="73">
        <f>VLOOKUP($A67,'Capacidad Juridica'!$A:$AR,43,FALSE)</f>
        <v>0</v>
      </c>
      <c r="D67" s="73" t="e">
        <f>VLOOKUP($A67,'Capacidad Financiera'!$A:$U,18,FALSE)</f>
        <v>#N/A</v>
      </c>
      <c r="E67" s="73" t="e">
        <f>VLOOKUP($A67,'Capacidad Financiera'!$A:$U,19,FALSE)</f>
        <v>#N/A</v>
      </c>
      <c r="F67" s="73" t="e">
        <f>VLOOKUP($A67,'Capacidad Financiera'!$A:$U,20,FALSE)</f>
        <v>#N/A</v>
      </c>
      <c r="G67" s="73" t="str">
        <f>IF(COUNTIF(Experiencia!$N:$N,A67)&lt;2,IF(SUMIF(Experiencia!$A:$A,A67,Experiencia!$N:$N)&gt;Información!$B$35*0.75,"HÁBIL","NO HÁBIL"),IF(OR(COUNTIF(Experiencia!$N:$N,A67)=3,COUNTIF(Experiencia!$N:$N,A67)=4)=TRUE,IF(SUMIF(Experiencia!$A:$A,A67,Experiencia!$N:$N)&gt;Información!$B$35*1.2,"HÁBIL","NO HÁBIL"),IF(SUMIF(Experiencia!$A:$A,A67,Experiencia!$N:$N)&gt;Información!$B$35*1.5,"HÁBIL","NO HÁBIL")))</f>
        <v>NO HÁBIL</v>
      </c>
      <c r="H67" s="99"/>
      <c r="I67" s="99"/>
      <c r="J67" s="99"/>
      <c r="K67" s="73"/>
      <c r="L67" s="58"/>
    </row>
    <row r="68" spans="1:12" ht="39.950000000000003" customHeight="1">
      <c r="A68" s="112">
        <v>66</v>
      </c>
      <c r="B68" s="72" t="str">
        <f>VLOOKUP($A68,Cierre!$A:$E,2,FALSE)</f>
        <v>CONSORCIO IPC MANIZALES 2021</v>
      </c>
      <c r="C68" s="73">
        <f>VLOOKUP($A68,'Capacidad Juridica'!$A:$AR,43,FALSE)</f>
        <v>0</v>
      </c>
      <c r="D68" s="73" t="e">
        <f>VLOOKUP($A68,'Capacidad Financiera'!$A:$U,18,FALSE)</f>
        <v>#N/A</v>
      </c>
      <c r="E68" s="73" t="e">
        <f>VLOOKUP($A68,'Capacidad Financiera'!$A:$U,19,FALSE)</f>
        <v>#N/A</v>
      </c>
      <c r="F68" s="73" t="e">
        <f>VLOOKUP($A68,'Capacidad Financiera'!$A:$U,20,FALSE)</f>
        <v>#N/A</v>
      </c>
      <c r="G68" s="73" t="str">
        <f>IF(COUNTIF(Experiencia!$N:$N,A68)&lt;2,IF(SUMIF(Experiencia!$A:$A,A68,Experiencia!$N:$N)&gt;Información!$B$35*0.75,"HÁBIL","NO HÁBIL"),IF(OR(COUNTIF(Experiencia!$N:$N,A68)=3,COUNTIF(Experiencia!$N:$N,A68)=4)=TRUE,IF(SUMIF(Experiencia!$A:$A,A68,Experiencia!$N:$N)&gt;Información!$B$35*1.2,"HÁBIL","NO HÁBIL"),IF(SUMIF(Experiencia!$A:$A,A68,Experiencia!$N:$N)&gt;Información!$B$35*1.5,"HÁBIL","NO HÁBIL")))</f>
        <v>NO HÁBIL</v>
      </c>
      <c r="H68" s="99"/>
      <c r="I68" s="99"/>
      <c r="J68" s="99"/>
      <c r="K68" s="73"/>
    </row>
    <row r="69" spans="1:12" ht="39.950000000000003" customHeight="1">
      <c r="A69" s="112">
        <v>67</v>
      </c>
      <c r="B69" s="72" t="str">
        <f>VLOOKUP($A69,Cierre!$A:$E,2,FALSE)</f>
        <v>JUAN CARLOS BRICEÑO CHAVES</v>
      </c>
      <c r="C69" s="73">
        <f>VLOOKUP($A69,'Capacidad Juridica'!$A:$AR,43,FALSE)</f>
        <v>0</v>
      </c>
      <c r="D69" s="73" t="e">
        <f>VLOOKUP($A69,'Capacidad Financiera'!$A:$U,18,FALSE)</f>
        <v>#N/A</v>
      </c>
      <c r="E69" s="73" t="e">
        <f>VLOOKUP($A69,'Capacidad Financiera'!$A:$U,19,FALSE)</f>
        <v>#N/A</v>
      </c>
      <c r="F69" s="73" t="e">
        <f>VLOOKUP($A69,'Capacidad Financiera'!$A:$U,20,FALSE)</f>
        <v>#N/A</v>
      </c>
      <c r="G69" s="73" t="str">
        <f>IF(COUNTIF(Experiencia!$N:$N,A69)&lt;2,IF(SUMIF(Experiencia!$A:$A,A69,Experiencia!$N:$N)&gt;Información!$B$35*0.75,"HÁBIL","NO HÁBIL"),IF(OR(COUNTIF(Experiencia!$N:$N,A69)=3,COUNTIF(Experiencia!$N:$N,A69)=4)=TRUE,IF(SUMIF(Experiencia!$A:$A,A69,Experiencia!$N:$N)&gt;Información!$B$35*1.2,"HÁBIL","NO HÁBIL"),IF(SUMIF(Experiencia!$A:$A,A69,Experiencia!$N:$N)&gt;Información!$B$35*1.5,"HÁBIL","NO HÁBIL")))</f>
        <v>NO HÁBIL</v>
      </c>
      <c r="H69" s="99"/>
      <c r="I69" s="99"/>
      <c r="J69" s="99"/>
      <c r="K69" s="73"/>
      <c r="L69" s="58"/>
    </row>
    <row r="70" spans="1:12" ht="39.950000000000003" customHeight="1">
      <c r="A70" s="112">
        <v>68</v>
      </c>
      <c r="B70" s="72" t="str">
        <f>VLOOKUP($A70,Cierre!$A:$E,2,FALSE)</f>
        <v>CONSORCIO RJ8 2</v>
      </c>
      <c r="C70" s="73">
        <f>VLOOKUP($A70,'Capacidad Juridica'!$A:$AR,43,FALSE)</f>
        <v>0</v>
      </c>
      <c r="D70" s="73" t="e">
        <f>VLOOKUP($A70,'Capacidad Financiera'!$A:$U,18,FALSE)</f>
        <v>#N/A</v>
      </c>
      <c r="E70" s="73" t="e">
        <f>VLOOKUP($A70,'Capacidad Financiera'!$A:$U,19,FALSE)</f>
        <v>#N/A</v>
      </c>
      <c r="F70" s="73" t="e">
        <f>VLOOKUP($A70,'Capacidad Financiera'!$A:$U,20,FALSE)</f>
        <v>#N/A</v>
      </c>
      <c r="G70" s="73" t="str">
        <f>IF(COUNTIF(Experiencia!$N:$N,A70)&lt;2,IF(SUMIF(Experiencia!$A:$A,A70,Experiencia!$N:$N)&gt;Información!$B$35*0.75,"HÁBIL","NO HÁBIL"),IF(OR(COUNTIF(Experiencia!$N:$N,A70)=3,COUNTIF(Experiencia!$N:$N,A70)=4)=TRUE,IF(SUMIF(Experiencia!$A:$A,A70,Experiencia!$N:$N)&gt;Información!$B$35*1.2,"HÁBIL","NO HÁBIL"),IF(SUMIF(Experiencia!$A:$A,A70,Experiencia!$N:$N)&gt;Información!$B$35*1.5,"HÁBIL","NO HÁBIL")))</f>
        <v>NO HÁBIL</v>
      </c>
      <c r="H70" s="99"/>
      <c r="I70" s="99"/>
      <c r="J70" s="99"/>
      <c r="K70" s="73"/>
      <c r="L70" s="58"/>
    </row>
    <row r="71" spans="1:12" ht="39.950000000000003" customHeight="1">
      <c r="A71" s="112">
        <v>69</v>
      </c>
      <c r="B71" s="72" t="str">
        <f>VLOOKUP($A71,Cierre!$A:$E,2,FALSE)</f>
        <v>CONSORCIO LA LEYENDA</v>
      </c>
      <c r="C71" s="73">
        <f>VLOOKUP($A71,'Capacidad Juridica'!$A:$AR,43,FALSE)</f>
        <v>0</v>
      </c>
      <c r="D71" s="73" t="e">
        <f>VLOOKUP($A71,'Capacidad Financiera'!$A:$U,18,FALSE)</f>
        <v>#N/A</v>
      </c>
      <c r="E71" s="73" t="e">
        <f>VLOOKUP($A71,'Capacidad Financiera'!$A:$U,19,FALSE)</f>
        <v>#N/A</v>
      </c>
      <c r="F71" s="73" t="e">
        <f>VLOOKUP($A71,'Capacidad Financiera'!$A:$U,20,FALSE)</f>
        <v>#N/A</v>
      </c>
      <c r="G71" s="73" t="str">
        <f>IF(COUNTIF(Experiencia!$N:$N,A71)&lt;2,IF(SUMIF(Experiencia!$A:$A,A71,Experiencia!$N:$N)&gt;Información!$B$35*0.75,"HÁBIL","NO HÁBIL"),IF(OR(COUNTIF(Experiencia!$N:$N,A71)=3,COUNTIF(Experiencia!$N:$N,A71)=4)=TRUE,IF(SUMIF(Experiencia!$A:$A,A71,Experiencia!$N:$N)&gt;Información!$B$35*1.2,"HÁBIL","NO HÁBIL"),IF(SUMIF(Experiencia!$A:$A,A71,Experiencia!$N:$N)&gt;Información!$B$35*1.5,"HÁBIL","NO HÁBIL")))</f>
        <v>NO HÁBIL</v>
      </c>
      <c r="H71" s="99"/>
      <c r="I71" s="99"/>
      <c r="J71" s="99"/>
      <c r="K71" s="73"/>
      <c r="L71" s="58"/>
    </row>
    <row r="72" spans="1:12" ht="39.950000000000003" customHeight="1">
      <c r="A72" s="112">
        <v>70</v>
      </c>
      <c r="B72" s="72" t="str">
        <f>VLOOKUP($A72,Cierre!$A:$E,2,FALSE)</f>
        <v>CONSORCIO OBRAS MYRLA</v>
      </c>
      <c r="C72" s="73">
        <f>VLOOKUP($A72,'Capacidad Juridica'!$A:$AR,43,FALSE)</f>
        <v>0</v>
      </c>
      <c r="D72" s="73" t="e">
        <f>VLOOKUP($A72,'Capacidad Financiera'!$A:$U,18,FALSE)</f>
        <v>#N/A</v>
      </c>
      <c r="E72" s="73" t="e">
        <f>VLOOKUP($A72,'Capacidad Financiera'!$A:$U,19,FALSE)</f>
        <v>#N/A</v>
      </c>
      <c r="F72" s="73" t="e">
        <f>VLOOKUP($A72,'Capacidad Financiera'!$A:$U,20,FALSE)</f>
        <v>#N/A</v>
      </c>
      <c r="G72" s="73" t="str">
        <f>IF(COUNTIF(Experiencia!$N:$N,A72)&lt;2,IF(SUMIF(Experiencia!$A:$A,A72,Experiencia!$N:$N)&gt;Información!$B$35*0.75,"HÁBIL","NO HÁBIL"),IF(OR(COUNTIF(Experiencia!$N:$N,A72)=3,COUNTIF(Experiencia!$N:$N,A72)=4)=TRUE,IF(SUMIF(Experiencia!$A:$A,A72,Experiencia!$N:$N)&gt;Información!$B$35*1.2,"HÁBIL","NO HÁBIL"),IF(SUMIF(Experiencia!$A:$A,A72,Experiencia!$N:$N)&gt;Información!$B$35*1.5,"HÁBIL","NO HÁBIL")))</f>
        <v>NO HÁBIL</v>
      </c>
      <c r="H72" s="99"/>
      <c r="I72" s="99"/>
      <c r="J72" s="99"/>
      <c r="K72" s="73"/>
      <c r="L72" s="58"/>
    </row>
    <row r="73" spans="1:12" ht="39.950000000000003" customHeight="1">
      <c r="A73" s="112">
        <v>71</v>
      </c>
      <c r="B73" s="72" t="str">
        <f>VLOOKUP($A73,Cierre!$A:$E,2,FALSE)</f>
        <v>JORGE JULIO CARMONA GIRALDO</v>
      </c>
      <c r="C73" s="73">
        <f>VLOOKUP($A73,'Capacidad Juridica'!$A:$AR,43,FALSE)</f>
        <v>0</v>
      </c>
      <c r="D73" s="73" t="e">
        <f>VLOOKUP($A73,'Capacidad Financiera'!$A:$U,18,FALSE)</f>
        <v>#N/A</v>
      </c>
      <c r="E73" s="73" t="e">
        <f>VLOOKUP($A73,'Capacidad Financiera'!$A:$U,19,FALSE)</f>
        <v>#N/A</v>
      </c>
      <c r="F73" s="73" t="e">
        <f>VLOOKUP($A73,'Capacidad Financiera'!$A:$U,20,FALSE)</f>
        <v>#N/A</v>
      </c>
      <c r="G73" s="73" t="str">
        <f>IF(COUNTIF(Experiencia!$N:$N,A73)&lt;2,IF(SUMIF(Experiencia!$A:$A,A73,Experiencia!$N:$N)&gt;Información!$B$35*0.75,"HÁBIL","NO HÁBIL"),IF(OR(COUNTIF(Experiencia!$N:$N,A73)=3,COUNTIF(Experiencia!$N:$N,A73)=4)=TRUE,IF(SUMIF(Experiencia!$A:$A,A73,Experiencia!$N:$N)&gt;Información!$B$35*1.2,"HÁBIL","NO HÁBIL"),IF(SUMIF(Experiencia!$A:$A,A73,Experiencia!$N:$N)&gt;Información!$B$35*1.5,"HÁBIL","NO HÁBIL")))</f>
        <v>NO HÁBIL</v>
      </c>
      <c r="H73" s="99"/>
      <c r="I73" s="99"/>
      <c r="J73" s="99"/>
      <c r="K73" s="73"/>
      <c r="L73" s="58"/>
    </row>
    <row r="74" spans="1:12" ht="39.950000000000003" customHeight="1">
      <c r="A74" s="112">
        <v>72</v>
      </c>
      <c r="B74" s="72" t="str">
        <f>VLOOKUP($A74,Cierre!$A:$E,2,FALSE)</f>
        <v>CONSORCIO MANIZALES AI</v>
      </c>
      <c r="C74" s="73">
        <f>VLOOKUP($A74,'Capacidad Juridica'!$A:$AR,43,FALSE)</f>
        <v>0</v>
      </c>
      <c r="D74" s="73" t="e">
        <f>VLOOKUP($A74,'Capacidad Financiera'!$A:$U,18,FALSE)</f>
        <v>#N/A</v>
      </c>
      <c r="E74" s="73" t="e">
        <f>VLOOKUP($A74,'Capacidad Financiera'!$A:$U,19,FALSE)</f>
        <v>#N/A</v>
      </c>
      <c r="F74" s="73" t="e">
        <f>VLOOKUP($A74,'Capacidad Financiera'!$A:$U,20,FALSE)</f>
        <v>#N/A</v>
      </c>
      <c r="G74" s="73" t="str">
        <f>IF(COUNTIF(Experiencia!$N:$N,A74)&lt;2,IF(SUMIF(Experiencia!$A:$A,A74,Experiencia!$N:$N)&gt;Información!$B$35*0.75,"HÁBIL","NO HÁBIL"),IF(OR(COUNTIF(Experiencia!$N:$N,A74)=3,COUNTIF(Experiencia!$N:$N,A74)=4)=TRUE,IF(SUMIF(Experiencia!$A:$A,A74,Experiencia!$N:$N)&gt;Información!$B$35*1.2,"HÁBIL","NO HÁBIL"),IF(SUMIF(Experiencia!$A:$A,A74,Experiencia!$N:$N)&gt;Información!$B$35*1.5,"HÁBIL","NO HÁBIL")))</f>
        <v>NO HÁBIL</v>
      </c>
      <c r="H74" s="99"/>
      <c r="I74" s="99"/>
      <c r="J74" s="99"/>
      <c r="K74" s="73"/>
      <c r="L74" s="58"/>
    </row>
    <row r="75" spans="1:12" ht="39.950000000000003" customHeight="1">
      <c r="A75" s="112">
        <v>73</v>
      </c>
      <c r="B75" s="72" t="str">
        <f>VLOOKUP($A75,Cierre!$A:$E,2,FALSE)</f>
        <v>CONSORCIO LMDARLEV</v>
      </c>
      <c r="C75" s="73">
        <f>VLOOKUP($A75,'Capacidad Juridica'!$A:$AR,43,FALSE)</f>
        <v>0</v>
      </c>
      <c r="D75" s="73" t="e">
        <f>VLOOKUP($A75,'Capacidad Financiera'!$A:$U,18,FALSE)</f>
        <v>#N/A</v>
      </c>
      <c r="E75" s="73" t="e">
        <f>VLOOKUP($A75,'Capacidad Financiera'!$A:$U,19,FALSE)</f>
        <v>#N/A</v>
      </c>
      <c r="F75" s="73" t="e">
        <f>VLOOKUP($A75,'Capacidad Financiera'!$A:$U,20,FALSE)</f>
        <v>#N/A</v>
      </c>
      <c r="G75" s="73" t="str">
        <f>IF(COUNTIF(Experiencia!$N:$N,A75)&lt;2,IF(SUMIF(Experiencia!$A:$A,A75,Experiencia!$N:$N)&gt;Información!$B$35*0.75,"HÁBIL","NO HÁBIL"),IF(OR(COUNTIF(Experiencia!$N:$N,A75)=3,COUNTIF(Experiencia!$N:$N,A75)=4)=TRUE,IF(SUMIF(Experiencia!$A:$A,A75,Experiencia!$N:$N)&gt;Información!$B$35*1.2,"HÁBIL","NO HÁBIL"),IF(SUMIF(Experiencia!$A:$A,A75,Experiencia!$N:$N)&gt;Información!$B$35*1.5,"HÁBIL","NO HÁBIL")))</f>
        <v>NO HÁBIL</v>
      </c>
      <c r="H75" s="99"/>
      <c r="I75" s="99"/>
      <c r="J75" s="99"/>
      <c r="K75" s="73"/>
      <c r="L75" s="58"/>
    </row>
    <row r="76" spans="1:12" ht="39.950000000000003" customHeight="1">
      <c r="A76" s="112">
        <v>74</v>
      </c>
      <c r="B76" s="72" t="str">
        <f>VLOOKUP($A76,Cierre!$A:$E,2,FALSE)</f>
        <v>CONSORCIO TER-NE</v>
      </c>
      <c r="C76" s="73">
        <f>VLOOKUP($A76,'Capacidad Juridica'!$A:$AR,43,FALSE)</f>
        <v>0</v>
      </c>
      <c r="D76" s="73" t="e">
        <f>VLOOKUP($A76,'Capacidad Financiera'!$A:$U,18,FALSE)</f>
        <v>#N/A</v>
      </c>
      <c r="E76" s="73" t="e">
        <f>VLOOKUP($A76,'Capacidad Financiera'!$A:$U,19,FALSE)</f>
        <v>#N/A</v>
      </c>
      <c r="F76" s="73" t="e">
        <f>VLOOKUP($A76,'Capacidad Financiera'!$A:$U,20,FALSE)</f>
        <v>#N/A</v>
      </c>
      <c r="G76" s="73" t="str">
        <f>IF(COUNTIF(Experiencia!$N:$N,A76)&lt;2,IF(SUMIF(Experiencia!$A:$A,A76,Experiencia!$N:$N)&gt;Información!$B$35*0.75,"HÁBIL","NO HÁBIL"),IF(OR(COUNTIF(Experiencia!$N:$N,A76)=3,COUNTIF(Experiencia!$N:$N,A76)=4)=TRUE,IF(SUMIF(Experiencia!$A:$A,A76,Experiencia!$N:$N)&gt;Información!$B$35*1.2,"HÁBIL","NO HÁBIL"),IF(SUMIF(Experiencia!$A:$A,A76,Experiencia!$N:$N)&gt;Información!$B$35*1.5,"HÁBIL","NO HÁBIL")))</f>
        <v>NO HÁBIL</v>
      </c>
      <c r="H76" s="99"/>
      <c r="I76" s="99"/>
      <c r="J76" s="99"/>
      <c r="K76" s="73"/>
      <c r="L76" s="58"/>
    </row>
    <row r="77" spans="1:12" ht="39.950000000000003" customHeight="1">
      <c r="A77" s="112">
        <v>75</v>
      </c>
      <c r="B77" s="72" t="str">
        <f>VLOOKUP($A77,Cierre!$A:$E,2,FALSE)</f>
        <v>CONSORCIO OBRAS MANIZALES - GN</v>
      </c>
      <c r="C77" s="73">
        <f>VLOOKUP($A77,'Capacidad Juridica'!$A:$AR,43,FALSE)</f>
        <v>0</v>
      </c>
      <c r="D77" s="73" t="e">
        <f>VLOOKUP($A77,'Capacidad Financiera'!$A:$U,18,FALSE)</f>
        <v>#N/A</v>
      </c>
      <c r="E77" s="73" t="e">
        <f>VLOOKUP($A77,'Capacidad Financiera'!$A:$U,19,FALSE)</f>
        <v>#N/A</v>
      </c>
      <c r="F77" s="73" t="e">
        <f>VLOOKUP($A77,'Capacidad Financiera'!$A:$U,20,FALSE)</f>
        <v>#N/A</v>
      </c>
      <c r="G77" s="73" t="str">
        <f>IF(COUNTIF(Experiencia!$N:$N,A77)&lt;2,IF(SUMIF(Experiencia!$A:$A,A77,Experiencia!$N:$N)&gt;Información!$B$35*0.75,"HÁBIL","NO HÁBIL"),IF(OR(COUNTIF(Experiencia!$N:$N,A77)=3,COUNTIF(Experiencia!$N:$N,A77)=4)=TRUE,IF(SUMIF(Experiencia!$A:$A,A77,Experiencia!$N:$N)&gt;Información!$B$35*1.2,"HÁBIL","NO HÁBIL"),IF(SUMIF(Experiencia!$A:$A,A77,Experiencia!$N:$N)&gt;Información!$B$35*1.5,"HÁBIL","NO HÁBIL")))</f>
        <v>NO HÁBIL</v>
      </c>
      <c r="H77" s="99"/>
      <c r="I77" s="99"/>
      <c r="J77" s="99"/>
      <c r="K77" s="73"/>
      <c r="L77" s="58"/>
    </row>
    <row r="78" spans="1:12" ht="39.950000000000003" customHeight="1">
      <c r="A78" s="112">
        <v>76</v>
      </c>
      <c r="B78" s="72" t="str">
        <f>VLOOKUP($A78,Cierre!$A:$E,2,FALSE)</f>
        <v>CONSORCIO CARRETERAS DE COLOMBIA MANIZALES</v>
      </c>
      <c r="C78" s="73">
        <f>VLOOKUP($A78,'Capacidad Juridica'!$A:$AR,43,FALSE)</f>
        <v>0</v>
      </c>
      <c r="D78" s="73" t="e">
        <f>VLOOKUP($A78,'Capacidad Financiera'!$A:$U,18,FALSE)</f>
        <v>#N/A</v>
      </c>
      <c r="E78" s="73" t="e">
        <f>VLOOKUP($A78,'Capacidad Financiera'!$A:$U,19,FALSE)</f>
        <v>#N/A</v>
      </c>
      <c r="F78" s="73" t="e">
        <f>VLOOKUP($A78,'Capacidad Financiera'!$A:$U,20,FALSE)</f>
        <v>#N/A</v>
      </c>
      <c r="G78" s="73" t="str">
        <f>IF(COUNTIF(Experiencia!$N:$N,A78)&lt;2,IF(SUMIF(Experiencia!$A:$A,A78,Experiencia!$N:$N)&gt;Información!$B$35*0.75,"HÁBIL","NO HÁBIL"),IF(OR(COUNTIF(Experiencia!$N:$N,A78)=3,COUNTIF(Experiencia!$N:$N,A78)=4)=TRUE,IF(SUMIF(Experiencia!$A:$A,A78,Experiencia!$N:$N)&gt;Información!$B$35*1.2,"HÁBIL","NO HÁBIL"),IF(SUMIF(Experiencia!$A:$A,A78,Experiencia!$N:$N)&gt;Información!$B$35*1.5,"HÁBIL","NO HÁBIL")))</f>
        <v>NO HÁBIL</v>
      </c>
      <c r="H78" s="99"/>
      <c r="I78" s="99"/>
      <c r="J78" s="99"/>
      <c r="K78" s="73"/>
      <c r="L78" s="58"/>
    </row>
    <row r="79" spans="1:12" ht="39.950000000000003" customHeight="1">
      <c r="A79" s="112">
        <v>77</v>
      </c>
      <c r="B79" s="72" t="str">
        <f>VLOOKUP($A79,Cierre!$A:$E,2,FALSE)</f>
        <v>CONSORCIO AZIMUT INGENIEROS 2021</v>
      </c>
      <c r="C79" s="73">
        <f>VLOOKUP($A79,'Capacidad Juridica'!$A:$AR,43,FALSE)</f>
        <v>0</v>
      </c>
      <c r="D79" s="73" t="e">
        <f>VLOOKUP($A79,'Capacidad Financiera'!$A:$U,18,FALSE)</f>
        <v>#N/A</v>
      </c>
      <c r="E79" s="73" t="e">
        <f>VLOOKUP($A79,'Capacidad Financiera'!$A:$U,19,FALSE)</f>
        <v>#N/A</v>
      </c>
      <c r="F79" s="73" t="e">
        <f>VLOOKUP($A79,'Capacidad Financiera'!$A:$U,20,FALSE)</f>
        <v>#N/A</v>
      </c>
      <c r="G79" s="73" t="str">
        <f>IF(COUNTIF(Experiencia!$N:$N,A79)&lt;2,IF(SUMIF(Experiencia!$A:$A,A79,Experiencia!$N:$N)&gt;Información!$B$35*0.75,"HÁBIL","NO HÁBIL"),IF(OR(COUNTIF(Experiencia!$N:$N,A79)=3,COUNTIF(Experiencia!$N:$N,A79)=4)=TRUE,IF(SUMIF(Experiencia!$A:$A,A79,Experiencia!$N:$N)&gt;Información!$B$35*1.2,"HÁBIL","NO HÁBIL"),IF(SUMIF(Experiencia!$A:$A,A79,Experiencia!$N:$N)&gt;Información!$B$35*1.5,"HÁBIL","NO HÁBIL")))</f>
        <v>NO HÁBIL</v>
      </c>
      <c r="H79" s="99"/>
      <c r="I79" s="99"/>
      <c r="J79" s="99"/>
      <c r="K79" s="73"/>
      <c r="L79" s="58"/>
    </row>
    <row r="80" spans="1:12" ht="39.950000000000003" customHeight="1">
      <c r="A80" s="112">
        <v>78</v>
      </c>
      <c r="B80" s="72" t="str">
        <f>VLOOKUP($A80,Cierre!$A:$E,2,FALSE)</f>
        <v>A.S.S CONSTRUCTORA SAS</v>
      </c>
      <c r="C80" s="73">
        <f>VLOOKUP($A80,'Capacidad Juridica'!$A:$AR,43,FALSE)</f>
        <v>0</v>
      </c>
      <c r="D80" s="73" t="e">
        <f>VLOOKUP($A80,'Capacidad Financiera'!$A:$U,18,FALSE)</f>
        <v>#N/A</v>
      </c>
      <c r="E80" s="73" t="e">
        <f>VLOOKUP($A80,'Capacidad Financiera'!$A:$U,19,FALSE)</f>
        <v>#N/A</v>
      </c>
      <c r="F80" s="73" t="e">
        <f>VLOOKUP($A80,'Capacidad Financiera'!$A:$U,20,FALSE)</f>
        <v>#N/A</v>
      </c>
      <c r="G80" s="73" t="str">
        <f>IF(COUNTIF(Experiencia!$N:$N,A80)&lt;2,IF(SUMIF(Experiencia!$A:$A,A80,Experiencia!$N:$N)&gt;Información!$B$35*0.75,"HÁBIL","NO HÁBIL"),IF(OR(COUNTIF(Experiencia!$N:$N,A80)=3,COUNTIF(Experiencia!$N:$N,A80)=4)=TRUE,IF(SUMIF(Experiencia!$A:$A,A80,Experiencia!$N:$N)&gt;Información!$B$35*1.2,"HÁBIL","NO HÁBIL"),IF(SUMIF(Experiencia!$A:$A,A80,Experiencia!$N:$N)&gt;Información!$B$35*1.5,"HÁBIL","NO HÁBIL")))</f>
        <v>NO HÁBIL</v>
      </c>
      <c r="H80" s="99"/>
      <c r="I80" s="99"/>
      <c r="J80" s="99"/>
      <c r="K80" s="73"/>
      <c r="L80" s="58"/>
    </row>
    <row r="81" spans="1:12" ht="39.950000000000003" customHeight="1">
      <c r="A81" s="112">
        <v>79</v>
      </c>
      <c r="B81" s="72" t="str">
        <f>VLOOKUP($A81,Cierre!$A:$E,2,FALSE)</f>
        <v>INCIVILES ASOCIADOS S.A.S</v>
      </c>
      <c r="C81" s="73">
        <f>VLOOKUP($A81,'Capacidad Juridica'!$A:$AR,43,FALSE)</f>
        <v>0</v>
      </c>
      <c r="D81" s="73" t="e">
        <f>VLOOKUP($A81,'Capacidad Financiera'!$A:$U,18,FALSE)</f>
        <v>#N/A</v>
      </c>
      <c r="E81" s="73" t="e">
        <f>VLOOKUP($A81,'Capacidad Financiera'!$A:$U,19,FALSE)</f>
        <v>#N/A</v>
      </c>
      <c r="F81" s="73" t="e">
        <f>VLOOKUP($A81,'Capacidad Financiera'!$A:$U,20,FALSE)</f>
        <v>#N/A</v>
      </c>
      <c r="G81" s="73" t="str">
        <f>IF(COUNTIF(Experiencia!$N:$N,A81)&lt;2,IF(SUMIF(Experiencia!$A:$A,A81,Experiencia!$N:$N)&gt;Información!$B$35*0.75,"HÁBIL","NO HÁBIL"),IF(OR(COUNTIF(Experiencia!$N:$N,A81)=3,COUNTIF(Experiencia!$N:$N,A81)=4)=TRUE,IF(SUMIF(Experiencia!$A:$A,A81,Experiencia!$N:$N)&gt;Información!$B$35*1.2,"HÁBIL","NO HÁBIL"),IF(SUMIF(Experiencia!$A:$A,A81,Experiencia!$N:$N)&gt;Información!$B$35*1.5,"HÁBIL","NO HÁBIL")))</f>
        <v>NO HÁBIL</v>
      </c>
      <c r="H81" s="99"/>
      <c r="I81" s="99"/>
      <c r="J81" s="99"/>
      <c r="K81" s="73"/>
      <c r="L81" s="58"/>
    </row>
    <row r="82" spans="1:12" ht="39.950000000000003" customHeight="1">
      <c r="A82" s="112">
        <v>80</v>
      </c>
      <c r="B82" s="72" t="str">
        <f>VLOOKUP($A82,Cierre!$A:$E,2,FALSE)</f>
        <v>CONSORCIO MANIZALES-2021</v>
      </c>
      <c r="C82" s="73">
        <f>VLOOKUP($A82,'Capacidad Juridica'!$A:$AR,43,FALSE)</f>
        <v>0</v>
      </c>
      <c r="D82" s="73" t="e">
        <f>VLOOKUP($A82,'Capacidad Financiera'!$A:$U,18,FALSE)</f>
        <v>#N/A</v>
      </c>
      <c r="E82" s="73" t="e">
        <f>VLOOKUP($A82,'Capacidad Financiera'!$A:$U,19,FALSE)</f>
        <v>#N/A</v>
      </c>
      <c r="F82" s="73" t="e">
        <f>VLOOKUP($A82,'Capacidad Financiera'!$A:$U,20,FALSE)</f>
        <v>#N/A</v>
      </c>
      <c r="G82" s="73" t="str">
        <f>IF(COUNTIF(Experiencia!$N:$N,A82)&lt;2,IF(SUMIF(Experiencia!$A:$A,A82,Experiencia!$N:$N)&gt;Información!$B$35*0.75,"HÁBIL","NO HÁBIL"),IF(OR(COUNTIF(Experiencia!$N:$N,A82)=3,COUNTIF(Experiencia!$N:$N,A82)=4)=TRUE,IF(SUMIF(Experiencia!$A:$A,A82,Experiencia!$N:$N)&gt;Información!$B$35*1.2,"HÁBIL","NO HÁBIL"),IF(SUMIF(Experiencia!$A:$A,A82,Experiencia!$N:$N)&gt;Información!$B$35*1.5,"HÁBIL","NO HÁBIL")))</f>
        <v>NO HÁBIL</v>
      </c>
      <c r="H82" s="99"/>
      <c r="I82" s="99"/>
      <c r="J82" s="99"/>
      <c r="K82" s="73"/>
      <c r="L82" s="58"/>
    </row>
    <row r="83" spans="1:12" ht="39.950000000000003" customHeight="1">
      <c r="A83" s="112">
        <v>81</v>
      </c>
      <c r="B83" s="72" t="str">
        <f>VLOOKUP($A83,Cierre!$A:$E,2,FALSE)</f>
        <v>APIA PROYECTOS Y SOLUCIONES SAS</v>
      </c>
      <c r="C83" s="73">
        <f>VLOOKUP($A83,'Capacidad Juridica'!$A:$AR,43,FALSE)</f>
        <v>0</v>
      </c>
      <c r="D83" s="73" t="e">
        <f>VLOOKUP($A83,'Capacidad Financiera'!$A:$U,18,FALSE)</f>
        <v>#N/A</v>
      </c>
      <c r="E83" s="73" t="e">
        <f>VLOOKUP($A83,'Capacidad Financiera'!$A:$U,19,FALSE)</f>
        <v>#N/A</v>
      </c>
      <c r="F83" s="73" t="e">
        <f>VLOOKUP($A83,'Capacidad Financiera'!$A:$U,20,FALSE)</f>
        <v>#N/A</v>
      </c>
      <c r="G83" s="73" t="str">
        <f>IF(COUNTIF(Experiencia!$N:$N,A83)&lt;2,IF(SUMIF(Experiencia!$A:$A,A83,Experiencia!$N:$N)&gt;Información!$B$35*0.75,"HÁBIL","NO HÁBIL"),IF(OR(COUNTIF(Experiencia!$N:$N,A83)=3,COUNTIF(Experiencia!$N:$N,A83)=4)=TRUE,IF(SUMIF(Experiencia!$A:$A,A83,Experiencia!$N:$N)&gt;Información!$B$35*1.2,"HÁBIL","NO HÁBIL"),IF(SUMIF(Experiencia!$A:$A,A83,Experiencia!$N:$N)&gt;Información!$B$35*1.5,"HÁBIL","NO HÁBIL")))</f>
        <v>NO HÁBIL</v>
      </c>
      <c r="H83" s="99"/>
      <c r="I83" s="99"/>
      <c r="J83" s="99"/>
      <c r="K83" s="73"/>
      <c r="L83" s="58"/>
    </row>
    <row r="84" spans="1:12" ht="39.950000000000003" customHeight="1">
      <c r="A84" s="112">
        <v>82</v>
      </c>
      <c r="B84" s="72" t="str">
        <f>VLOOKUP($A84,Cierre!$A:$E,2,FALSE)</f>
        <v>LIZETTE CHARLOT GARCIA GONZALEZ</v>
      </c>
      <c r="C84" s="73">
        <f>VLOOKUP($A84,'Capacidad Juridica'!$A:$AR,43,FALSE)</f>
        <v>0</v>
      </c>
      <c r="D84" s="73" t="e">
        <f>VLOOKUP($A84,'Capacidad Financiera'!$A:$U,18,FALSE)</f>
        <v>#N/A</v>
      </c>
      <c r="E84" s="73" t="e">
        <f>VLOOKUP($A84,'Capacidad Financiera'!$A:$U,19,FALSE)</f>
        <v>#N/A</v>
      </c>
      <c r="F84" s="73" t="e">
        <f>VLOOKUP($A84,'Capacidad Financiera'!$A:$U,20,FALSE)</f>
        <v>#N/A</v>
      </c>
      <c r="G84" s="73" t="str">
        <f>IF(COUNTIF(Experiencia!$N:$N,A84)&lt;2,IF(SUMIF(Experiencia!$A:$A,A84,Experiencia!$N:$N)&gt;Información!$B$35*0.75,"HÁBIL","NO HÁBIL"),IF(OR(COUNTIF(Experiencia!$N:$N,A84)=3,COUNTIF(Experiencia!$N:$N,A84)=4)=TRUE,IF(SUMIF(Experiencia!$A:$A,A84,Experiencia!$N:$N)&gt;Información!$B$35*1.2,"HÁBIL","NO HÁBIL"),IF(SUMIF(Experiencia!$A:$A,A84,Experiencia!$N:$N)&gt;Información!$B$35*1.5,"HÁBIL","NO HÁBIL")))</f>
        <v>NO HÁBIL</v>
      </c>
      <c r="H84" s="99"/>
      <c r="I84" s="99"/>
      <c r="J84" s="99"/>
      <c r="K84" s="73"/>
      <c r="L84" s="58"/>
    </row>
    <row r="85" spans="1:12" ht="39.950000000000003" customHeight="1">
      <c r="A85" s="112">
        <v>83</v>
      </c>
      <c r="B85" s="72" t="str">
        <f>VLOOKUP($A85,Cierre!$A:$E,2,FALSE)</f>
        <v>CARLOS ALBERTO ROJAS PINEDA</v>
      </c>
      <c r="C85" s="73">
        <f>VLOOKUP($A85,'Capacidad Juridica'!$A:$AR,43,FALSE)</f>
        <v>0</v>
      </c>
      <c r="D85" s="73" t="e">
        <f>VLOOKUP($A85,'Capacidad Financiera'!$A:$U,18,FALSE)</f>
        <v>#N/A</v>
      </c>
      <c r="E85" s="73" t="e">
        <f>VLOOKUP($A85,'Capacidad Financiera'!$A:$U,19,FALSE)</f>
        <v>#N/A</v>
      </c>
      <c r="F85" s="73" t="e">
        <f>VLOOKUP($A85,'Capacidad Financiera'!$A:$U,20,FALSE)</f>
        <v>#N/A</v>
      </c>
      <c r="G85" s="73" t="str">
        <f>IF(COUNTIF(Experiencia!$N:$N,A85)&lt;2,IF(SUMIF(Experiencia!$A:$A,A85,Experiencia!$N:$N)&gt;Información!$B$35*0.75,"HÁBIL","NO HÁBIL"),IF(OR(COUNTIF(Experiencia!$N:$N,A85)=3,COUNTIF(Experiencia!$N:$N,A85)=4)=TRUE,IF(SUMIF(Experiencia!$A:$A,A85,Experiencia!$N:$N)&gt;Información!$B$35*1.2,"HÁBIL","NO HÁBIL"),IF(SUMIF(Experiencia!$A:$A,A85,Experiencia!$N:$N)&gt;Información!$B$35*1.5,"HÁBIL","NO HÁBIL")))</f>
        <v>NO HÁBIL</v>
      </c>
      <c r="H85" s="99"/>
      <c r="I85" s="99"/>
      <c r="J85" s="99"/>
      <c r="K85" s="73"/>
      <c r="L85" s="58"/>
    </row>
    <row r="86" spans="1:12" ht="39.950000000000003" customHeight="1">
      <c r="A86" s="112">
        <v>84</v>
      </c>
      <c r="B86" s="72" t="str">
        <f>VLOOKUP($A86,Cierre!$A:$E,2,FALSE)</f>
        <v>CLAUDIA PILAR CALDERÒN ACUÑA</v>
      </c>
      <c r="C86" s="73">
        <f>VLOOKUP($A86,'Capacidad Juridica'!$A:$AR,43,FALSE)</f>
        <v>0</v>
      </c>
      <c r="D86" s="73" t="e">
        <f>VLOOKUP($A86,'Capacidad Financiera'!$A:$U,18,FALSE)</f>
        <v>#N/A</v>
      </c>
      <c r="E86" s="73" t="e">
        <f>VLOOKUP($A86,'Capacidad Financiera'!$A:$U,19,FALSE)</f>
        <v>#N/A</v>
      </c>
      <c r="F86" s="73" t="e">
        <f>VLOOKUP($A86,'Capacidad Financiera'!$A:$U,20,FALSE)</f>
        <v>#N/A</v>
      </c>
      <c r="G86" s="73" t="str">
        <f>IF(COUNTIF(Experiencia!$N:$N,A86)&lt;2,IF(SUMIF(Experiencia!$A:$A,A86,Experiencia!$N:$N)&gt;Información!$B$35*0.75,"HÁBIL","NO HÁBIL"),IF(OR(COUNTIF(Experiencia!$N:$N,A86)=3,COUNTIF(Experiencia!$N:$N,A86)=4)=TRUE,IF(SUMIF(Experiencia!$A:$A,A86,Experiencia!$N:$N)&gt;Información!$B$35*1.2,"HÁBIL","NO HÁBIL"),IF(SUMIF(Experiencia!$A:$A,A86,Experiencia!$N:$N)&gt;Información!$B$35*1.5,"HÁBIL","NO HÁBIL")))</f>
        <v>NO HÁBIL</v>
      </c>
      <c r="H86" s="99"/>
      <c r="I86" s="99"/>
      <c r="J86" s="99"/>
      <c r="K86" s="73"/>
      <c r="L86" s="58"/>
    </row>
    <row r="87" spans="1:12" ht="39.950000000000003" customHeight="1">
      <c r="A87" s="112">
        <v>85</v>
      </c>
      <c r="B87" s="72" t="str">
        <f>VLOOKUP($A87,Cierre!$A:$E,2,FALSE)</f>
        <v>CAMPO ELIAS ALOMIA</v>
      </c>
      <c r="C87" s="73">
        <f>VLOOKUP($A87,'Capacidad Juridica'!$A:$AR,43,FALSE)</f>
        <v>0</v>
      </c>
      <c r="D87" s="73" t="e">
        <f>VLOOKUP($A87,'Capacidad Financiera'!$A:$U,18,FALSE)</f>
        <v>#N/A</v>
      </c>
      <c r="E87" s="73" t="e">
        <f>VLOOKUP($A87,'Capacidad Financiera'!$A:$U,19,FALSE)</f>
        <v>#N/A</v>
      </c>
      <c r="F87" s="73" t="e">
        <f>VLOOKUP($A87,'Capacidad Financiera'!$A:$U,20,FALSE)</f>
        <v>#N/A</v>
      </c>
      <c r="G87" s="73" t="str">
        <f>IF(COUNTIF(Experiencia!$N:$N,A87)&lt;2,IF(SUMIF(Experiencia!$A:$A,A87,Experiencia!$N:$N)&gt;Información!$B$35*0.75,"HÁBIL","NO HÁBIL"),IF(OR(COUNTIF(Experiencia!$N:$N,A87)=3,COUNTIF(Experiencia!$N:$N,A87)=4)=TRUE,IF(SUMIF(Experiencia!$A:$A,A87,Experiencia!$N:$N)&gt;Información!$B$35*1.2,"HÁBIL","NO HÁBIL"),IF(SUMIF(Experiencia!$A:$A,A87,Experiencia!$N:$N)&gt;Información!$B$35*1.5,"HÁBIL","NO HÁBIL")))</f>
        <v>NO HÁBIL</v>
      </c>
      <c r="H87" s="99"/>
      <c r="I87" s="99"/>
      <c r="J87" s="99"/>
      <c r="K87" s="73"/>
      <c r="L87" s="58"/>
    </row>
    <row r="88" spans="1:12" ht="39.950000000000003" customHeight="1">
      <c r="A88" s="112">
        <v>86</v>
      </c>
      <c r="B88" s="72" t="str">
        <f>VLOOKUP($A88,Cierre!$A:$E,2,FALSE)</f>
        <v>CONSORCIO ESPACIO PUBLICO</v>
      </c>
      <c r="C88" s="73">
        <f>VLOOKUP($A88,'Capacidad Juridica'!$A:$AR,43,FALSE)</f>
        <v>0</v>
      </c>
      <c r="D88" s="73" t="e">
        <f>VLOOKUP($A88,'Capacidad Financiera'!$A:$U,18,FALSE)</f>
        <v>#N/A</v>
      </c>
      <c r="E88" s="73" t="e">
        <f>VLOOKUP($A88,'Capacidad Financiera'!$A:$U,19,FALSE)</f>
        <v>#N/A</v>
      </c>
      <c r="F88" s="73" t="e">
        <f>VLOOKUP($A88,'Capacidad Financiera'!$A:$U,20,FALSE)</f>
        <v>#N/A</v>
      </c>
      <c r="G88" s="73" t="str">
        <f>IF(COUNTIF(Experiencia!$N:$N,A88)&lt;2,IF(SUMIF(Experiencia!$A:$A,A88,Experiencia!$N:$N)&gt;Información!$B$35*0.75,"HÁBIL","NO HÁBIL"),IF(OR(COUNTIF(Experiencia!$N:$N,A88)=3,COUNTIF(Experiencia!$N:$N,A88)=4)=TRUE,IF(SUMIF(Experiencia!$A:$A,A88,Experiencia!$N:$N)&gt;Información!$B$35*1.2,"HÁBIL","NO HÁBIL"),IF(SUMIF(Experiencia!$A:$A,A88,Experiencia!$N:$N)&gt;Información!$B$35*1.5,"HÁBIL","NO HÁBIL")))</f>
        <v>NO HÁBIL</v>
      </c>
      <c r="H88" s="99"/>
      <c r="I88" s="99"/>
      <c r="J88" s="116"/>
      <c r="K88" s="117"/>
      <c r="L88" s="58"/>
    </row>
    <row r="89" spans="1:12" ht="39.950000000000003" customHeight="1">
      <c r="A89" s="112">
        <v>87</v>
      </c>
      <c r="B89" s="72" t="str">
        <f>VLOOKUP($A89,Cierre!$A:$E,2,FALSE)</f>
        <v>IRMA SERNA LONDOÑO</v>
      </c>
      <c r="C89" s="73">
        <f>VLOOKUP($A89,'Capacidad Juridica'!$A:$AR,43,FALSE)</f>
        <v>0</v>
      </c>
      <c r="D89" s="73" t="e">
        <f>VLOOKUP($A89,'Capacidad Financiera'!$A:$U,18,FALSE)</f>
        <v>#N/A</v>
      </c>
      <c r="E89" s="73" t="e">
        <f>VLOOKUP($A89,'Capacidad Financiera'!$A:$U,19,FALSE)</f>
        <v>#N/A</v>
      </c>
      <c r="F89" s="73" t="e">
        <f>VLOOKUP($A89,'Capacidad Financiera'!$A:$U,20,FALSE)</f>
        <v>#N/A</v>
      </c>
      <c r="G89" s="73" t="str">
        <f>IF(COUNTIF(Experiencia!$N:$N,A89)&lt;2,IF(SUMIF(Experiencia!$A:$A,A89,Experiencia!$N:$N)&gt;Información!$B$35*0.75,"HÁBIL","NO HÁBIL"),IF(OR(COUNTIF(Experiencia!$N:$N,A89)=3,COUNTIF(Experiencia!$N:$N,A89)=4)=TRUE,IF(SUMIF(Experiencia!$A:$A,A89,Experiencia!$N:$N)&gt;Información!$B$35*1.2,"HÁBIL","NO HÁBIL"),IF(SUMIF(Experiencia!$A:$A,A89,Experiencia!$N:$N)&gt;Información!$B$35*1.5,"HÁBIL","NO HÁBIL")))</f>
        <v>NO HÁBIL</v>
      </c>
      <c r="H89" s="116"/>
      <c r="I89" s="99"/>
      <c r="J89" s="116"/>
      <c r="K89" s="117"/>
      <c r="L89" s="58"/>
    </row>
    <row r="90" spans="1:12" ht="39.950000000000003" customHeight="1">
      <c r="A90" s="112">
        <v>88</v>
      </c>
      <c r="B90" s="72" t="str">
        <f>VLOOKUP($A90,Cierre!$A:$E,2,FALSE)</f>
        <v>CONSORCIO 2R VIAL</v>
      </c>
      <c r="C90" s="73">
        <f>VLOOKUP($A90,'Capacidad Juridica'!$A:$AR,43,FALSE)</f>
        <v>0</v>
      </c>
      <c r="D90" s="73" t="e">
        <f>VLOOKUP($A90,'Capacidad Financiera'!$A:$U,18,FALSE)</f>
        <v>#N/A</v>
      </c>
      <c r="E90" s="73" t="e">
        <f>VLOOKUP($A90,'Capacidad Financiera'!$A:$U,19,FALSE)</f>
        <v>#N/A</v>
      </c>
      <c r="F90" s="73" t="e">
        <f>VLOOKUP($A90,'Capacidad Financiera'!$A:$U,20,FALSE)</f>
        <v>#N/A</v>
      </c>
      <c r="G90" s="73" t="str">
        <f>IF(COUNTIF(Experiencia!$N:$N,A90)&lt;2,IF(SUMIF(Experiencia!$A:$A,A90,Experiencia!$N:$N)&gt;Información!$B$35*0.75,"HÁBIL","NO HÁBIL"),IF(OR(COUNTIF(Experiencia!$N:$N,A90)=3,COUNTIF(Experiencia!$N:$N,A90)=4)=TRUE,IF(SUMIF(Experiencia!$A:$A,A90,Experiencia!$N:$N)&gt;Información!$B$35*1.2,"HÁBIL","NO HÁBIL"),IF(SUMIF(Experiencia!$A:$A,A90,Experiencia!$N:$N)&gt;Información!$B$35*1.5,"HÁBIL","NO HÁBIL")))</f>
        <v>NO HÁBIL</v>
      </c>
      <c r="H90" s="99"/>
      <c r="I90" s="99"/>
      <c r="J90" s="116"/>
      <c r="K90" s="117"/>
      <c r="L90" s="58"/>
    </row>
    <row r="91" spans="1:12" ht="39.950000000000003" customHeight="1">
      <c r="A91" s="112">
        <v>89</v>
      </c>
      <c r="B91" s="72" t="str">
        <f>VLOOKUP($A91,Cierre!$A:$E,2,FALSE)</f>
        <v>JAIRO IVAN CASTILLO CASTILLO</v>
      </c>
      <c r="C91" s="73">
        <f>VLOOKUP($A91,'Capacidad Juridica'!$A:$AR,43,FALSE)</f>
        <v>0</v>
      </c>
      <c r="D91" s="73" t="e">
        <f>VLOOKUP($A91,'Capacidad Financiera'!$A:$U,18,FALSE)</f>
        <v>#N/A</v>
      </c>
      <c r="E91" s="73" t="e">
        <f>VLOOKUP($A91,'Capacidad Financiera'!$A:$U,19,FALSE)</f>
        <v>#N/A</v>
      </c>
      <c r="F91" s="73" t="e">
        <f>VLOOKUP($A91,'Capacidad Financiera'!$A:$U,20,FALSE)</f>
        <v>#N/A</v>
      </c>
      <c r="G91" s="73" t="str">
        <f>IF(COUNTIF(Experiencia!$N:$N,A91)&lt;2,IF(SUMIF(Experiencia!$A:$A,A91,Experiencia!$N:$N)&gt;Información!$B$35*0.75,"HÁBIL","NO HÁBIL"),IF(OR(COUNTIF(Experiencia!$N:$N,A91)=3,COUNTIF(Experiencia!$N:$N,A91)=4)=TRUE,IF(SUMIF(Experiencia!$A:$A,A91,Experiencia!$N:$N)&gt;Información!$B$35*1.2,"HÁBIL","NO HÁBIL"),IF(SUMIF(Experiencia!$A:$A,A91,Experiencia!$N:$N)&gt;Información!$B$35*1.5,"HÁBIL","NO HÁBIL")))</f>
        <v>NO HÁBIL</v>
      </c>
      <c r="H91" s="99"/>
      <c r="I91" s="99"/>
      <c r="J91" s="116"/>
      <c r="K91" s="117"/>
      <c r="L91" s="58"/>
    </row>
    <row r="92" spans="1:12" ht="39.950000000000003" customHeight="1">
      <c r="A92" s="112">
        <v>90</v>
      </c>
      <c r="B92" s="72" t="str">
        <f>VLOOKUP($A92,Cierre!$A:$E,2,FALSE)</f>
        <v>CONSORCIO OBRAR GO</v>
      </c>
      <c r="C92" s="73">
        <f>VLOOKUP($A92,'Capacidad Juridica'!$A:$AR,43,FALSE)</f>
        <v>0</v>
      </c>
      <c r="D92" s="73" t="e">
        <f>VLOOKUP($A92,'Capacidad Financiera'!$A:$U,18,FALSE)</f>
        <v>#N/A</v>
      </c>
      <c r="E92" s="73" t="e">
        <f>VLOOKUP($A92,'Capacidad Financiera'!$A:$U,19,FALSE)</f>
        <v>#N/A</v>
      </c>
      <c r="F92" s="73" t="e">
        <f>VLOOKUP($A92,'Capacidad Financiera'!$A:$U,20,FALSE)</f>
        <v>#N/A</v>
      </c>
      <c r="G92" s="73" t="str">
        <f>IF(COUNTIF(Experiencia!$N:$N,A92)&lt;2,IF(SUMIF(Experiencia!$A:$A,A92,Experiencia!$N:$N)&gt;Información!$B$35*0.75,"HÁBIL","NO HÁBIL"),IF(OR(COUNTIF(Experiencia!$N:$N,A92)=3,COUNTIF(Experiencia!$N:$N,A92)=4)=TRUE,IF(SUMIF(Experiencia!$A:$A,A92,Experiencia!$N:$N)&gt;Información!$B$35*1.2,"HÁBIL","NO HÁBIL"),IF(SUMIF(Experiencia!$A:$A,A92,Experiencia!$N:$N)&gt;Información!$B$35*1.5,"HÁBIL","NO HÁBIL")))</f>
        <v>NO HÁBIL</v>
      </c>
      <c r="H92" s="99"/>
      <c r="I92" s="99"/>
      <c r="J92" s="116"/>
      <c r="K92" s="117"/>
      <c r="L92" s="58"/>
    </row>
    <row r="93" spans="1:12" ht="39.950000000000003" customHeight="1">
      <c r="A93" s="112">
        <v>91</v>
      </c>
      <c r="B93" s="72" t="str">
        <f>VLOOKUP($A93,Cierre!$A:$E,2,FALSE)</f>
        <v>CONSORCIO BULEVAR ANDISIMARQ</v>
      </c>
      <c r="C93" s="73">
        <f>VLOOKUP($A93,'Capacidad Juridica'!$A:$AR,43,FALSE)</f>
        <v>0</v>
      </c>
      <c r="D93" s="73" t="e">
        <f>VLOOKUP($A93,'Capacidad Financiera'!$A:$U,18,FALSE)</f>
        <v>#N/A</v>
      </c>
      <c r="E93" s="73" t="e">
        <f>VLOOKUP($A93,'Capacidad Financiera'!$A:$U,19,FALSE)</f>
        <v>#N/A</v>
      </c>
      <c r="F93" s="73" t="e">
        <f>VLOOKUP($A93,'Capacidad Financiera'!$A:$U,20,FALSE)</f>
        <v>#N/A</v>
      </c>
      <c r="G93" s="73" t="str">
        <f>IF(COUNTIF(Experiencia!$N:$N,A93)&lt;2,IF(SUMIF(Experiencia!$A:$A,A93,Experiencia!$N:$N)&gt;Información!$B$35*0.75,"HÁBIL","NO HÁBIL"),IF(OR(COUNTIF(Experiencia!$N:$N,A93)=3,COUNTIF(Experiencia!$N:$N,A93)=4)=TRUE,IF(SUMIF(Experiencia!$A:$A,A93,Experiencia!$N:$N)&gt;Información!$B$35*1.2,"HÁBIL","NO HÁBIL"),IF(SUMIF(Experiencia!$A:$A,A93,Experiencia!$N:$N)&gt;Información!$B$35*1.5,"HÁBIL","NO HÁBIL")))</f>
        <v>NO HÁBIL</v>
      </c>
      <c r="H93" s="99"/>
      <c r="I93" s="99"/>
      <c r="J93" s="116"/>
      <c r="K93" s="117"/>
      <c r="L93" s="58"/>
    </row>
    <row r="94" spans="1:12" ht="39.950000000000003" customHeight="1">
      <c r="A94" s="112">
        <v>92</v>
      </c>
      <c r="B94" s="72" t="str">
        <f>VLOOKUP($A94,Cierre!$A:$E,2,FALSE)</f>
        <v>CONSTRUCTORA VMJ S.A.S</v>
      </c>
      <c r="C94" s="73">
        <f>VLOOKUP($A94,'Capacidad Juridica'!$A:$AR,43,FALSE)</f>
        <v>0</v>
      </c>
      <c r="D94" s="73" t="e">
        <f>VLOOKUP($A94,'Capacidad Financiera'!$A:$U,18,FALSE)</f>
        <v>#N/A</v>
      </c>
      <c r="E94" s="73" t="e">
        <f>VLOOKUP($A94,'Capacidad Financiera'!$A:$U,19,FALSE)</f>
        <v>#N/A</v>
      </c>
      <c r="F94" s="73" t="e">
        <f>VLOOKUP($A94,'Capacidad Financiera'!$A:$U,20,FALSE)</f>
        <v>#N/A</v>
      </c>
      <c r="G94" s="73" t="str">
        <f>IF(COUNTIF(Experiencia!$N:$N,A94)&lt;2,IF(SUMIF(Experiencia!$A:$A,A94,Experiencia!$N:$N)&gt;Información!$B$35*0.75,"HÁBIL","NO HÁBIL"),IF(OR(COUNTIF(Experiencia!$N:$N,A94)=3,COUNTIF(Experiencia!$N:$N,A94)=4)=TRUE,IF(SUMIF(Experiencia!$A:$A,A94,Experiencia!$N:$N)&gt;Información!$B$35*1.2,"HÁBIL","NO HÁBIL"),IF(SUMIF(Experiencia!$A:$A,A94,Experiencia!$N:$N)&gt;Información!$B$35*1.5,"HÁBIL","NO HÁBIL")))</f>
        <v>NO HÁBIL</v>
      </c>
      <c r="H94" s="99"/>
      <c r="I94" s="99"/>
      <c r="J94" s="116"/>
      <c r="K94" s="117"/>
      <c r="L94" s="58"/>
    </row>
    <row r="95" spans="1:12" ht="39.950000000000003" customHeight="1">
      <c r="A95" s="112">
        <v>93</v>
      </c>
      <c r="B95" s="72" t="str">
        <f>VLOOKUP($A95,Cierre!$A:$E,2,FALSE)</f>
        <v>CONSORCIO LA ENEA S&amp;C</v>
      </c>
      <c r="C95" s="73">
        <f>VLOOKUP($A95,'Capacidad Juridica'!$A:$AR,43,FALSE)</f>
        <v>0</v>
      </c>
      <c r="D95" s="73" t="e">
        <f>VLOOKUP($A95,'Capacidad Financiera'!$A:$U,18,FALSE)</f>
        <v>#N/A</v>
      </c>
      <c r="E95" s="73" t="e">
        <f>VLOOKUP($A95,'Capacidad Financiera'!$A:$U,19,FALSE)</f>
        <v>#N/A</v>
      </c>
      <c r="F95" s="73" t="e">
        <f>VLOOKUP($A95,'Capacidad Financiera'!$A:$U,20,FALSE)</f>
        <v>#N/A</v>
      </c>
      <c r="G95" s="73" t="str">
        <f>IF(COUNTIF(Experiencia!$N:$N,A95)&lt;2,IF(SUMIF(Experiencia!$A:$A,A95,Experiencia!$N:$N)&gt;Información!$B$35*0.75,"HÁBIL","NO HÁBIL"),IF(OR(COUNTIF(Experiencia!$N:$N,A95)=3,COUNTIF(Experiencia!$N:$N,A95)=4)=TRUE,IF(SUMIF(Experiencia!$A:$A,A95,Experiencia!$N:$N)&gt;Información!$B$35*1.2,"HÁBIL","NO HÁBIL"),IF(SUMIF(Experiencia!$A:$A,A95,Experiencia!$N:$N)&gt;Información!$B$35*1.5,"HÁBIL","NO HÁBIL")))</f>
        <v>NO HÁBIL</v>
      </c>
      <c r="H95" s="99"/>
      <c r="I95" s="99"/>
      <c r="J95" s="116"/>
      <c r="K95" s="117"/>
      <c r="L95" s="58"/>
    </row>
    <row r="96" spans="1:12" ht="39.950000000000003" customHeight="1">
      <c r="A96" s="112">
        <v>94</v>
      </c>
      <c r="B96" s="72" t="str">
        <f>VLOOKUP($A96,Cierre!$A:$E,2,FALSE)</f>
        <v>JHON ALEXANDER CARDONA PEÑARREDONDA</v>
      </c>
      <c r="C96" s="73">
        <f>VLOOKUP($A96,'Capacidad Juridica'!$A:$AR,43,FALSE)</f>
        <v>0</v>
      </c>
      <c r="D96" s="73" t="e">
        <f>VLOOKUP($A96,'Capacidad Financiera'!$A:$U,18,FALSE)</f>
        <v>#N/A</v>
      </c>
      <c r="E96" s="73" t="e">
        <f>VLOOKUP($A96,'Capacidad Financiera'!$A:$U,19,FALSE)</f>
        <v>#N/A</v>
      </c>
      <c r="F96" s="73" t="e">
        <f>VLOOKUP($A96,'Capacidad Financiera'!$A:$U,20,FALSE)</f>
        <v>#N/A</v>
      </c>
      <c r="G96" s="73" t="str">
        <f>IF(COUNTIF(Experiencia!$N:$N,A96)&lt;2,IF(SUMIF(Experiencia!$A:$A,A96,Experiencia!$N:$N)&gt;Información!$B$35*0.75,"HÁBIL","NO HÁBIL"),IF(OR(COUNTIF(Experiencia!$N:$N,A96)=3,COUNTIF(Experiencia!$N:$N,A96)=4)=TRUE,IF(SUMIF(Experiencia!$A:$A,A96,Experiencia!$N:$N)&gt;Información!$B$35*1.2,"HÁBIL","NO HÁBIL"),IF(SUMIF(Experiencia!$A:$A,A96,Experiencia!$N:$N)&gt;Información!$B$35*1.5,"HÁBIL","NO HÁBIL")))</f>
        <v>NO HÁBIL</v>
      </c>
      <c r="H96" s="99"/>
      <c r="I96" s="99"/>
      <c r="J96" s="116"/>
      <c r="K96" s="117"/>
      <c r="L96" s="58"/>
    </row>
    <row r="97" spans="1:12" ht="39.950000000000003" customHeight="1">
      <c r="A97" s="112">
        <v>95</v>
      </c>
      <c r="B97" s="72" t="str">
        <f>VLOOKUP($A97,Cierre!$A:$E,2,FALSE)</f>
        <v>CONSORCIO BULEVAR</v>
      </c>
      <c r="C97" s="73">
        <f>VLOOKUP($A97,'Capacidad Juridica'!$A:$AR,43,FALSE)</f>
        <v>0</v>
      </c>
      <c r="D97" s="73" t="e">
        <f>VLOOKUP($A97,'Capacidad Financiera'!$A:$U,18,FALSE)</f>
        <v>#N/A</v>
      </c>
      <c r="E97" s="73" t="e">
        <f>VLOOKUP($A97,'Capacidad Financiera'!$A:$U,19,FALSE)</f>
        <v>#N/A</v>
      </c>
      <c r="F97" s="73" t="e">
        <f>VLOOKUP($A97,'Capacidad Financiera'!$A:$U,20,FALSE)</f>
        <v>#N/A</v>
      </c>
      <c r="G97" s="73" t="str">
        <f>IF(COUNTIF(Experiencia!$N:$N,A97)&lt;2,IF(SUMIF(Experiencia!$A:$A,A97,Experiencia!$N:$N)&gt;Información!$B$35*0.75,"HÁBIL","NO HÁBIL"),IF(OR(COUNTIF(Experiencia!$N:$N,A97)=3,COUNTIF(Experiencia!$N:$N,A97)=4)=TRUE,IF(SUMIF(Experiencia!$A:$A,A97,Experiencia!$N:$N)&gt;Información!$B$35*1.2,"HÁBIL","NO HÁBIL"),IF(SUMIF(Experiencia!$A:$A,A97,Experiencia!$N:$N)&gt;Información!$B$35*1.5,"HÁBIL","NO HÁBIL")))</f>
        <v>NO HÁBIL</v>
      </c>
      <c r="H97" s="99"/>
      <c r="I97" s="99"/>
      <c r="J97" s="116"/>
      <c r="K97" s="117"/>
      <c r="L97" s="58"/>
    </row>
    <row r="98" spans="1:12" ht="39.950000000000003" customHeight="1">
      <c r="A98" s="112">
        <v>96</v>
      </c>
      <c r="B98" s="72" t="str">
        <f>VLOOKUP($A98,Cierre!$A:$E,2,FALSE)</f>
        <v>CONSORCIO AMAYA-RESTREPO</v>
      </c>
      <c r="C98" s="73">
        <f>VLOOKUP($A98,'Capacidad Juridica'!$A:$AR,43,FALSE)</f>
        <v>0</v>
      </c>
      <c r="D98" s="73" t="e">
        <f>VLOOKUP($A98,'Capacidad Financiera'!$A:$U,18,FALSE)</f>
        <v>#N/A</v>
      </c>
      <c r="E98" s="73" t="e">
        <f>VLOOKUP($A98,'Capacidad Financiera'!$A:$U,19,FALSE)</f>
        <v>#N/A</v>
      </c>
      <c r="F98" s="73" t="e">
        <f>VLOOKUP($A98,'Capacidad Financiera'!$A:$U,20,FALSE)</f>
        <v>#N/A</v>
      </c>
      <c r="G98" s="73" t="str">
        <f>IF(COUNTIF(Experiencia!$N:$N,A98)&lt;2,IF(SUMIF(Experiencia!$A:$A,A98,Experiencia!$N:$N)&gt;Información!$B$35*0.75,"HÁBIL","NO HÁBIL"),IF(OR(COUNTIF(Experiencia!$N:$N,A98)=3,COUNTIF(Experiencia!$N:$N,A98)=4)=TRUE,IF(SUMIF(Experiencia!$A:$A,A98,Experiencia!$N:$N)&gt;Información!$B$35*1.2,"HÁBIL","NO HÁBIL"),IF(SUMIF(Experiencia!$A:$A,A98,Experiencia!$N:$N)&gt;Información!$B$35*1.5,"HÁBIL","NO HÁBIL")))</f>
        <v>NO HÁBIL</v>
      </c>
      <c r="H98" s="99"/>
      <c r="I98" s="99"/>
      <c r="J98" s="116"/>
      <c r="K98" s="117"/>
      <c r="L98" s="58"/>
    </row>
    <row r="99" spans="1:12" ht="39.950000000000003" customHeight="1">
      <c r="A99" s="112">
        <v>97</v>
      </c>
      <c r="B99" s="72" t="str">
        <f>VLOOKUP($A99,Cierre!$A:$E,2,FALSE)</f>
        <v>GUSTAVO ADOLFO AGUDELO LOPEZ</v>
      </c>
      <c r="C99" s="73">
        <f>VLOOKUP($A99,'Capacidad Juridica'!$A:$AR,43,FALSE)</f>
        <v>0</v>
      </c>
      <c r="D99" s="73" t="e">
        <f>VLOOKUP($A99,'Capacidad Financiera'!$A:$U,18,FALSE)</f>
        <v>#N/A</v>
      </c>
      <c r="E99" s="73" t="e">
        <f>VLOOKUP($A99,'Capacidad Financiera'!$A:$U,19,FALSE)</f>
        <v>#N/A</v>
      </c>
      <c r="F99" s="73" t="e">
        <f>VLOOKUP($A99,'Capacidad Financiera'!$A:$U,20,FALSE)</f>
        <v>#N/A</v>
      </c>
      <c r="G99" s="73" t="str">
        <f>IF(COUNTIF(Experiencia!$N:$N,A99)&lt;2,IF(SUMIF(Experiencia!$A:$A,A99,Experiencia!$N:$N)&gt;Información!$B$35*0.75,"HÁBIL","NO HÁBIL"),IF(OR(COUNTIF(Experiencia!$N:$N,A99)=3,COUNTIF(Experiencia!$N:$N,A99)=4)=TRUE,IF(SUMIF(Experiencia!$A:$A,A99,Experiencia!$N:$N)&gt;Información!$B$35*1.2,"HÁBIL","NO HÁBIL"),IF(SUMIF(Experiencia!$A:$A,A99,Experiencia!$N:$N)&gt;Información!$B$35*1.5,"HÁBIL","NO HÁBIL")))</f>
        <v>NO HÁBIL</v>
      </c>
      <c r="H99" s="99"/>
      <c r="I99" s="99"/>
      <c r="J99" s="116"/>
      <c r="K99" s="117"/>
      <c r="L99" s="58"/>
    </row>
    <row r="100" spans="1:12" ht="39.950000000000003" customHeight="1">
      <c r="A100" s="112">
        <v>98</v>
      </c>
      <c r="B100" s="72" t="str">
        <f>VLOOKUP($A100,Cierre!$A:$E,2,FALSE)</f>
        <v>CONSORCIO ACTIVA GALLEGO 2021</v>
      </c>
      <c r="C100" s="73">
        <f>VLOOKUP($A100,'Capacidad Juridica'!$A:$AR,43,FALSE)</f>
        <v>0</v>
      </c>
      <c r="D100" s="73" t="e">
        <f>VLOOKUP($A100,'Capacidad Financiera'!$A:$U,18,FALSE)</f>
        <v>#N/A</v>
      </c>
      <c r="E100" s="73" t="e">
        <f>VLOOKUP($A100,'Capacidad Financiera'!$A:$U,19,FALSE)</f>
        <v>#N/A</v>
      </c>
      <c r="F100" s="73" t="e">
        <f>VLOOKUP($A100,'Capacidad Financiera'!$A:$U,20,FALSE)</f>
        <v>#N/A</v>
      </c>
      <c r="G100" s="73" t="str">
        <f>IF(COUNTIF(Experiencia!$N:$N,A100)&lt;2,IF(SUMIF(Experiencia!$A:$A,A100,Experiencia!$N:$N)&gt;Información!$B$35*0.75,"HÁBIL","NO HÁBIL"),IF(OR(COUNTIF(Experiencia!$N:$N,A100)=3,COUNTIF(Experiencia!$N:$N,A100)=4)=TRUE,IF(SUMIF(Experiencia!$A:$A,A100,Experiencia!$N:$N)&gt;Información!$B$35*1.2,"HÁBIL","NO HÁBIL"),IF(SUMIF(Experiencia!$A:$A,A100,Experiencia!$N:$N)&gt;Información!$B$35*1.5,"HÁBIL","NO HÁBIL")))</f>
        <v>NO HÁBIL</v>
      </c>
      <c r="H100" s="116"/>
      <c r="I100" s="99"/>
      <c r="J100" s="116"/>
      <c r="K100" s="117"/>
      <c r="L100" s="58"/>
    </row>
    <row r="101" spans="1:12" ht="39.950000000000003" customHeight="1">
      <c r="A101" s="112">
        <v>99</v>
      </c>
      <c r="B101" s="72" t="str">
        <f>VLOOKUP($A101,Cierre!$A:$E,2,FALSE)</f>
        <v>CONSORCIO SAN JERONIMO</v>
      </c>
      <c r="C101" s="73">
        <f>VLOOKUP($A101,'Capacidad Juridica'!$A:$AR,43,FALSE)</f>
        <v>0</v>
      </c>
      <c r="D101" s="73" t="e">
        <f>VLOOKUP($A101,'Capacidad Financiera'!$A:$U,18,FALSE)</f>
        <v>#N/A</v>
      </c>
      <c r="E101" s="73" t="e">
        <f>VLOOKUP($A101,'Capacidad Financiera'!$A:$U,19,FALSE)</f>
        <v>#N/A</v>
      </c>
      <c r="F101" s="73" t="e">
        <f>VLOOKUP($A101,'Capacidad Financiera'!$A:$U,20,FALSE)</f>
        <v>#N/A</v>
      </c>
      <c r="G101" s="73" t="str">
        <f>IF(COUNTIF(Experiencia!$N:$N,A101)&lt;2,IF(SUMIF(Experiencia!$A:$A,A101,Experiencia!$N:$N)&gt;Información!$B$35*0.75,"HÁBIL","NO HÁBIL"),IF(OR(COUNTIF(Experiencia!$N:$N,A101)=3,COUNTIF(Experiencia!$N:$N,A101)=4)=TRUE,IF(SUMIF(Experiencia!$A:$A,A101,Experiencia!$N:$N)&gt;Información!$B$35*1.2,"HÁBIL","NO HÁBIL"),IF(SUMIF(Experiencia!$A:$A,A101,Experiencia!$N:$N)&gt;Información!$B$35*1.5,"HÁBIL","NO HÁBIL")))</f>
        <v>NO HÁBIL</v>
      </c>
      <c r="H101" s="99"/>
      <c r="I101" s="99"/>
      <c r="J101" s="116"/>
      <c r="K101" s="117"/>
      <c r="L101" s="58"/>
    </row>
    <row r="102" spans="1:12" ht="39.950000000000003" customHeight="1">
      <c r="A102" s="112">
        <v>100</v>
      </c>
      <c r="B102" s="72" t="str">
        <f>VLOOKUP($A102,Cierre!$A:$E,2,FALSE)</f>
        <v>CARLOS ALBERTO ZULUAGA</v>
      </c>
      <c r="C102" s="73">
        <f>VLOOKUP($A102,'Capacidad Juridica'!$A:$AR,43,FALSE)</f>
        <v>0</v>
      </c>
      <c r="D102" s="73" t="e">
        <f>VLOOKUP($A102,'Capacidad Financiera'!$A:$U,18,FALSE)</f>
        <v>#N/A</v>
      </c>
      <c r="E102" s="73" t="e">
        <f>VLOOKUP($A102,'Capacidad Financiera'!$A:$U,19,FALSE)</f>
        <v>#N/A</v>
      </c>
      <c r="F102" s="73" t="e">
        <f>VLOOKUP($A102,'Capacidad Financiera'!$A:$U,20,FALSE)</f>
        <v>#N/A</v>
      </c>
      <c r="G102" s="73" t="str">
        <f>IF(COUNTIF(Experiencia!$N:$N,A102)&lt;2,IF(SUMIF(Experiencia!$A:$A,A102,Experiencia!$N:$N)&gt;Información!$B$35*0.75,"HÁBIL","NO HÁBIL"),IF(OR(COUNTIF(Experiencia!$N:$N,A102)=3,COUNTIF(Experiencia!$N:$N,A102)=4)=TRUE,IF(SUMIF(Experiencia!$A:$A,A102,Experiencia!$N:$N)&gt;Información!$B$35*1.2,"HÁBIL","NO HÁBIL"),IF(SUMIF(Experiencia!$A:$A,A102,Experiencia!$N:$N)&gt;Información!$B$35*1.5,"HÁBIL","NO HÁBIL")))</f>
        <v>NO HÁBIL</v>
      </c>
      <c r="H102" s="99"/>
      <c r="I102" s="99"/>
      <c r="J102" s="116"/>
      <c r="K102" s="117"/>
      <c r="L102" s="58"/>
    </row>
    <row r="103" spans="1:12" ht="39.950000000000003" customHeight="1">
      <c r="A103" s="112">
        <v>101</v>
      </c>
      <c r="B103" s="72" t="str">
        <f>VLOOKUP($A103,Cierre!$A:$E,2,FALSE)</f>
        <v>CONSORCIO BULEVAR CC 2021</v>
      </c>
      <c r="C103" s="73">
        <f>VLOOKUP($A103,'Capacidad Juridica'!$A:$AR,43,FALSE)</f>
        <v>0</v>
      </c>
      <c r="D103" s="73" t="e">
        <f>VLOOKUP($A103,'Capacidad Financiera'!$A:$U,18,FALSE)</f>
        <v>#N/A</v>
      </c>
      <c r="E103" s="73" t="e">
        <f>VLOOKUP($A103,'Capacidad Financiera'!$A:$U,19,FALSE)</f>
        <v>#N/A</v>
      </c>
      <c r="F103" s="73" t="e">
        <f>VLOOKUP($A103,'Capacidad Financiera'!$A:$U,20,FALSE)</f>
        <v>#N/A</v>
      </c>
      <c r="G103" s="73" t="str">
        <f>IF(COUNTIF(Experiencia!$N:$N,A103)&lt;2,IF(SUMIF(Experiencia!$A:$A,A103,Experiencia!$N:$N)&gt;Información!$B$35*0.75,"HÁBIL","NO HÁBIL"),IF(OR(COUNTIF(Experiencia!$N:$N,A103)=3,COUNTIF(Experiencia!$N:$N,A103)=4)=TRUE,IF(SUMIF(Experiencia!$A:$A,A103,Experiencia!$N:$N)&gt;Información!$B$35*1.2,"HÁBIL","NO HÁBIL"),IF(SUMIF(Experiencia!$A:$A,A103,Experiencia!$N:$N)&gt;Información!$B$35*1.5,"HÁBIL","NO HÁBIL")))</f>
        <v>NO HÁBIL</v>
      </c>
      <c r="H103" s="99"/>
      <c r="I103" s="99"/>
      <c r="J103" s="116"/>
      <c r="K103" s="117"/>
      <c r="L103" s="58"/>
    </row>
    <row r="104" spans="1:12" ht="39.950000000000003" customHeight="1">
      <c r="A104" s="112">
        <v>102</v>
      </c>
      <c r="B104" s="72" t="str">
        <f>VLOOKUP($A104,Cierre!$A:$E,2,FALSE)</f>
        <v xml:space="preserve"> CONSORCIO AMOBLAMIENTO MANIZALES 2021
INCORET LTDA</v>
      </c>
      <c r="C104" s="73">
        <f>VLOOKUP($A104,'Capacidad Juridica'!$A:$AR,43,FALSE)</f>
        <v>0</v>
      </c>
      <c r="D104" s="73" t="e">
        <f>VLOOKUP($A104,'Capacidad Financiera'!$A:$U,18,FALSE)</f>
        <v>#N/A</v>
      </c>
      <c r="E104" s="73" t="e">
        <f>VLOOKUP($A104,'Capacidad Financiera'!$A:$U,19,FALSE)</f>
        <v>#N/A</v>
      </c>
      <c r="F104" s="73" t="e">
        <f>VLOOKUP($A104,'Capacidad Financiera'!$A:$U,20,FALSE)</f>
        <v>#N/A</v>
      </c>
      <c r="G104" s="73" t="str">
        <f>IF(COUNTIF(Experiencia!$N:$N,A104)&lt;2,IF(SUMIF(Experiencia!$A:$A,A104,Experiencia!$N:$N)&gt;Información!$B$35*0.75,"HÁBIL","NO HÁBIL"),IF(OR(COUNTIF(Experiencia!$N:$N,A104)=3,COUNTIF(Experiencia!$N:$N,A104)=4)=TRUE,IF(SUMIF(Experiencia!$A:$A,A104,Experiencia!$N:$N)&gt;Información!$B$35*1.2,"HÁBIL","NO HÁBIL"),IF(SUMIF(Experiencia!$A:$A,A104,Experiencia!$N:$N)&gt;Información!$B$35*1.5,"HÁBIL","NO HÁBIL")))</f>
        <v>NO HÁBIL</v>
      </c>
      <c r="H104" s="99"/>
      <c r="I104" s="99"/>
      <c r="J104" s="116"/>
      <c r="K104" s="117"/>
      <c r="L104" s="58"/>
    </row>
    <row r="105" spans="1:12" ht="39.950000000000003" customHeight="1">
      <c r="A105" s="112">
        <v>103</v>
      </c>
      <c r="B105" s="72" t="str">
        <f>VLOOKUP($A105,Cierre!$A:$E,2,FALSE)</f>
        <v>CONSORCIO PANAMERICANA 35</v>
      </c>
      <c r="C105" s="73">
        <f>VLOOKUP($A105,'Capacidad Juridica'!$A:$AR,43,FALSE)</f>
        <v>0</v>
      </c>
      <c r="D105" s="73" t="e">
        <f>VLOOKUP($A105,'Capacidad Financiera'!$A:$U,18,FALSE)</f>
        <v>#N/A</v>
      </c>
      <c r="E105" s="73" t="e">
        <f>VLOOKUP($A105,'Capacidad Financiera'!$A:$U,19,FALSE)</f>
        <v>#N/A</v>
      </c>
      <c r="F105" s="73" t="e">
        <f>VLOOKUP($A105,'Capacidad Financiera'!$A:$U,20,FALSE)</f>
        <v>#N/A</v>
      </c>
      <c r="G105" s="73" t="str">
        <f>IF(COUNTIF(Experiencia!$N:$N,A105)&lt;2,IF(SUMIF(Experiencia!$A:$A,A105,Experiencia!$N:$N)&gt;Información!$B$35*0.75,"HÁBIL","NO HÁBIL"),IF(OR(COUNTIF(Experiencia!$N:$N,A105)=3,COUNTIF(Experiencia!$N:$N,A105)=4)=TRUE,IF(SUMIF(Experiencia!$A:$A,A105,Experiencia!$N:$N)&gt;Información!$B$35*1.2,"HÁBIL","NO HÁBIL"),IF(SUMIF(Experiencia!$A:$A,A105,Experiencia!$N:$N)&gt;Información!$B$35*1.5,"HÁBIL","NO HÁBIL")))</f>
        <v>NO HÁBIL</v>
      </c>
      <c r="H105" s="99"/>
      <c r="I105" s="99"/>
      <c r="J105" s="116"/>
      <c r="K105" s="117"/>
      <c r="L105" s="58"/>
    </row>
    <row r="106" spans="1:12" ht="39.950000000000003" customHeight="1">
      <c r="A106" s="112">
        <v>104</v>
      </c>
      <c r="B106" s="72" t="str">
        <f>VLOOKUP($A106,Cierre!$A:$E,2,FALSE)</f>
        <v>CONSORCIO GALACTICO</v>
      </c>
      <c r="C106" s="73">
        <f>VLOOKUP($A106,'Capacidad Juridica'!$A:$AR,43,FALSE)</f>
        <v>0</v>
      </c>
      <c r="D106" s="73" t="e">
        <f>VLOOKUP($A106,'Capacidad Financiera'!$A:$U,18,FALSE)</f>
        <v>#N/A</v>
      </c>
      <c r="E106" s="73" t="e">
        <f>VLOOKUP($A106,'Capacidad Financiera'!$A:$U,19,FALSE)</f>
        <v>#N/A</v>
      </c>
      <c r="F106" s="73" t="e">
        <f>VLOOKUP($A106,'Capacidad Financiera'!$A:$U,20,FALSE)</f>
        <v>#N/A</v>
      </c>
      <c r="G106" s="73" t="str">
        <f>IF(COUNTIF(Experiencia!$N:$N,A106)&lt;2,IF(SUMIF(Experiencia!$A:$A,A106,Experiencia!$N:$N)&gt;Información!$B$35*0.75,"HÁBIL","NO HÁBIL"),IF(OR(COUNTIF(Experiencia!$N:$N,A106)=3,COUNTIF(Experiencia!$N:$N,A106)=4)=TRUE,IF(SUMIF(Experiencia!$A:$A,A106,Experiencia!$N:$N)&gt;Información!$B$35*1.2,"HÁBIL","NO HÁBIL"),IF(SUMIF(Experiencia!$A:$A,A106,Experiencia!$N:$N)&gt;Información!$B$35*1.5,"HÁBIL","NO HÁBIL")))</f>
        <v>NO HÁBIL</v>
      </c>
      <c r="H106" s="99"/>
      <c r="I106" s="99"/>
      <c r="J106" s="116"/>
      <c r="K106" s="117"/>
      <c r="L106" s="58"/>
    </row>
    <row r="107" spans="1:12" ht="39.950000000000003" customHeight="1">
      <c r="A107" s="112">
        <v>105</v>
      </c>
      <c r="B107" s="72" t="str">
        <f>VLOOKUP($A107,Cierre!$A:$E,2,FALSE)</f>
        <v>CONSORCIO JC</v>
      </c>
      <c r="C107" s="73">
        <f>VLOOKUP($A107,'Capacidad Juridica'!$A:$AR,43,FALSE)</f>
        <v>0</v>
      </c>
      <c r="D107" s="73" t="e">
        <f>VLOOKUP($A107,'Capacidad Financiera'!$A:$U,18,FALSE)</f>
        <v>#N/A</v>
      </c>
      <c r="E107" s="73" t="e">
        <f>VLOOKUP($A107,'Capacidad Financiera'!$A:$U,19,FALSE)</f>
        <v>#N/A</v>
      </c>
      <c r="F107" s="73" t="e">
        <f>VLOOKUP($A107,'Capacidad Financiera'!$A:$U,20,FALSE)</f>
        <v>#N/A</v>
      </c>
      <c r="G107" s="73" t="str">
        <f>IF(COUNTIF(Experiencia!$N:$N,A107)&lt;2,IF(SUMIF(Experiencia!$A:$A,A107,Experiencia!$N:$N)&gt;Información!$B$35*0.75,"HÁBIL","NO HÁBIL"),IF(OR(COUNTIF(Experiencia!$N:$N,A107)=3,COUNTIF(Experiencia!$N:$N,A107)=4)=TRUE,IF(SUMIF(Experiencia!$A:$A,A107,Experiencia!$N:$N)&gt;Información!$B$35*1.2,"HÁBIL","NO HÁBIL"),IF(SUMIF(Experiencia!$A:$A,A107,Experiencia!$N:$N)&gt;Información!$B$35*1.5,"HÁBIL","NO HÁBIL")))</f>
        <v>NO HÁBIL</v>
      </c>
      <c r="H107" s="99"/>
      <c r="I107" s="99"/>
      <c r="J107" s="116"/>
      <c r="K107" s="117"/>
      <c r="L107" s="58"/>
    </row>
    <row r="108" spans="1:12" ht="39.950000000000003" customHeight="1">
      <c r="A108" s="112">
        <v>106</v>
      </c>
      <c r="B108" s="72" t="str">
        <f>VLOOKUP($A108,Cierre!$A:$E,2,FALSE)</f>
        <v xml:space="preserve"> CONSORCIO SONERCONS</v>
      </c>
      <c r="C108" s="73">
        <f>VLOOKUP($A108,'Capacidad Juridica'!$A:$AR,43,FALSE)</f>
        <v>0</v>
      </c>
      <c r="D108" s="73" t="e">
        <f>VLOOKUP($A108,'Capacidad Financiera'!$A:$U,18,FALSE)</f>
        <v>#N/A</v>
      </c>
      <c r="E108" s="73" t="e">
        <f>VLOOKUP($A108,'Capacidad Financiera'!$A:$U,19,FALSE)</f>
        <v>#N/A</v>
      </c>
      <c r="F108" s="73" t="e">
        <f>VLOOKUP($A108,'Capacidad Financiera'!$A:$U,20,FALSE)</f>
        <v>#N/A</v>
      </c>
      <c r="G108" s="73" t="str">
        <f>IF(COUNTIF(Experiencia!$N:$N,A108)&lt;2,IF(SUMIF(Experiencia!$A:$A,A108,Experiencia!$N:$N)&gt;Información!$B$35*0.75,"HÁBIL","NO HÁBIL"),IF(OR(COUNTIF(Experiencia!$N:$N,A108)=3,COUNTIF(Experiencia!$N:$N,A108)=4)=TRUE,IF(SUMIF(Experiencia!$A:$A,A108,Experiencia!$N:$N)&gt;Información!$B$35*1.2,"HÁBIL","NO HÁBIL"),IF(SUMIF(Experiencia!$A:$A,A108,Experiencia!$N:$N)&gt;Información!$B$35*1.5,"HÁBIL","NO HÁBIL")))</f>
        <v>NO HÁBIL</v>
      </c>
      <c r="H108" s="99"/>
      <c r="I108" s="99"/>
      <c r="J108" s="116"/>
      <c r="K108" s="117"/>
      <c r="L108" s="58"/>
    </row>
    <row r="109" spans="1:12" ht="39.950000000000003" customHeight="1">
      <c r="A109" s="112">
        <v>107</v>
      </c>
      <c r="B109" s="72" t="str">
        <f>VLOOKUP($A109,Cierre!$A:$E,2,FALSE)</f>
        <v>OBECATL SAS</v>
      </c>
      <c r="C109" s="73">
        <f>VLOOKUP($A109,'Capacidad Juridica'!$A:$AR,43,FALSE)</f>
        <v>0</v>
      </c>
      <c r="D109" s="73" t="e">
        <f>VLOOKUP($A109,'Capacidad Financiera'!$A:$U,18,FALSE)</f>
        <v>#N/A</v>
      </c>
      <c r="E109" s="73" t="e">
        <f>VLOOKUP($A109,'Capacidad Financiera'!$A:$U,19,FALSE)</f>
        <v>#N/A</v>
      </c>
      <c r="F109" s="73" t="e">
        <f>VLOOKUP($A109,'Capacidad Financiera'!$A:$U,20,FALSE)</f>
        <v>#N/A</v>
      </c>
      <c r="G109" s="73" t="str">
        <f>IF(COUNTIF(Experiencia!$N:$N,A109)&lt;2,IF(SUMIF(Experiencia!$A:$A,A109,Experiencia!$N:$N)&gt;Información!$B$35*0.75,"HÁBIL","NO HÁBIL"),IF(OR(COUNTIF(Experiencia!$N:$N,A109)=3,COUNTIF(Experiencia!$N:$N,A109)=4)=TRUE,IF(SUMIF(Experiencia!$A:$A,A109,Experiencia!$N:$N)&gt;Información!$B$35*1.2,"HÁBIL","NO HÁBIL"),IF(SUMIF(Experiencia!$A:$A,A109,Experiencia!$N:$N)&gt;Información!$B$35*1.5,"HÁBIL","NO HÁBIL")))</f>
        <v>NO HÁBIL</v>
      </c>
      <c r="H109" s="99"/>
      <c r="I109" s="99"/>
      <c r="J109" s="99"/>
      <c r="K109" s="73"/>
      <c r="L109" s="58"/>
    </row>
    <row r="110" spans="1:12" ht="39.950000000000003" customHeight="1">
      <c r="A110" s="112">
        <v>108</v>
      </c>
      <c r="B110" s="72" t="str">
        <f>VLOOKUP($A110,Cierre!$A:$E,2,FALSE)</f>
        <v>CONSORCIO SIKER</v>
      </c>
      <c r="C110" s="73">
        <f>VLOOKUP($A110,'Capacidad Juridica'!$A:$AR,43,FALSE)</f>
        <v>0</v>
      </c>
      <c r="D110" s="73" t="e">
        <f>VLOOKUP($A110,'Capacidad Financiera'!$A:$U,18,FALSE)</f>
        <v>#N/A</v>
      </c>
      <c r="E110" s="73" t="e">
        <f>VLOOKUP($A110,'Capacidad Financiera'!$A:$U,19,FALSE)</f>
        <v>#N/A</v>
      </c>
      <c r="F110" s="73" t="e">
        <f>VLOOKUP($A110,'Capacidad Financiera'!$A:$U,20,FALSE)</f>
        <v>#N/A</v>
      </c>
      <c r="G110" s="73" t="str">
        <f>IF(COUNTIF(Experiencia!$N:$N,A110)&lt;2,IF(SUMIF(Experiencia!$A:$A,A110,Experiencia!$N:$N)&gt;Información!$B$35*0.75,"HÁBIL","NO HÁBIL"),IF(OR(COUNTIF(Experiencia!$N:$N,A110)=3,COUNTIF(Experiencia!$N:$N,A110)=4)=TRUE,IF(SUMIF(Experiencia!$A:$A,A110,Experiencia!$N:$N)&gt;Información!$B$35*1.2,"HÁBIL","NO HÁBIL"),IF(SUMIF(Experiencia!$A:$A,A110,Experiencia!$N:$N)&gt;Información!$B$35*1.5,"HÁBIL","NO HÁBIL")))</f>
        <v>NO HÁBIL</v>
      </c>
      <c r="H110" s="99"/>
      <c r="I110" s="99"/>
      <c r="J110" s="99"/>
      <c r="K110" s="73"/>
      <c r="L110" s="58"/>
    </row>
    <row r="111" spans="1:12" ht="39.950000000000003" customHeight="1">
      <c r="A111" s="112">
        <v>109</v>
      </c>
      <c r="B111" s="72" t="str">
        <f>VLOOKUP($A111,Cierre!$A:$E,2,FALSE)</f>
        <v>COOTRAGUACAL CTA</v>
      </c>
      <c r="C111" s="73">
        <f>VLOOKUP($A111,'Capacidad Juridica'!$A:$AR,43,FALSE)</f>
        <v>0</v>
      </c>
      <c r="D111" s="73" t="e">
        <f>VLOOKUP($A111,'Capacidad Financiera'!$A:$U,18,FALSE)</f>
        <v>#N/A</v>
      </c>
      <c r="E111" s="73" t="e">
        <f>VLOOKUP($A111,'Capacidad Financiera'!$A:$U,19,FALSE)</f>
        <v>#N/A</v>
      </c>
      <c r="F111" s="73" t="e">
        <f>VLOOKUP($A111,'Capacidad Financiera'!$A:$U,20,FALSE)</f>
        <v>#N/A</v>
      </c>
      <c r="G111" s="73" t="str">
        <f>IF(COUNTIF(Experiencia!$N:$N,A111)&lt;2,IF(SUMIF(Experiencia!$A:$A,A111,Experiencia!$N:$N)&gt;Información!$B$35*0.75,"HÁBIL","NO HÁBIL"),IF(OR(COUNTIF(Experiencia!$N:$N,A111)=3,COUNTIF(Experiencia!$N:$N,A111)=4)=TRUE,IF(SUMIF(Experiencia!$A:$A,A111,Experiencia!$N:$N)&gt;Información!$B$35*1.2,"HÁBIL","NO HÁBIL"),IF(SUMIF(Experiencia!$A:$A,A111,Experiencia!$N:$N)&gt;Información!$B$35*1.5,"HÁBIL","NO HÁBIL")))</f>
        <v>NO HÁBIL</v>
      </c>
      <c r="H111" s="99"/>
      <c r="I111" s="99"/>
      <c r="J111" s="99"/>
      <c r="K111" s="73"/>
      <c r="L111" s="58"/>
    </row>
    <row r="112" spans="1:12" ht="39.950000000000003" customHeight="1">
      <c r="A112" s="112">
        <v>110</v>
      </c>
      <c r="B112" s="72" t="str">
        <f>VLOOKUP($A112,Cierre!$A:$E,2,FALSE)</f>
        <v>3S INGENIERÍA ESPECIALIZADA S.A.S.</v>
      </c>
      <c r="C112" s="73">
        <f>VLOOKUP($A112,'Capacidad Juridica'!$A:$AR,43,FALSE)</f>
        <v>0</v>
      </c>
      <c r="D112" s="73" t="e">
        <f>VLOOKUP($A112,'Capacidad Financiera'!$A:$U,18,FALSE)</f>
        <v>#N/A</v>
      </c>
      <c r="E112" s="73" t="e">
        <f>VLOOKUP($A112,'Capacidad Financiera'!$A:$U,19,FALSE)</f>
        <v>#N/A</v>
      </c>
      <c r="F112" s="73" t="e">
        <f>VLOOKUP($A112,'Capacidad Financiera'!$A:$U,20,FALSE)</f>
        <v>#N/A</v>
      </c>
      <c r="G112" s="73" t="str">
        <f>IF(COUNTIF(Experiencia!$N:$N,A112)&lt;2,IF(SUMIF(Experiencia!$A:$A,A112,Experiencia!$N:$N)&gt;Información!$B$35*0.75,"HÁBIL","NO HÁBIL"),IF(OR(COUNTIF(Experiencia!$N:$N,A112)=3,COUNTIF(Experiencia!$N:$N,A112)=4)=TRUE,IF(SUMIF(Experiencia!$A:$A,A112,Experiencia!$N:$N)&gt;Información!$B$35*1.2,"HÁBIL","NO HÁBIL"),IF(SUMIF(Experiencia!$A:$A,A112,Experiencia!$N:$N)&gt;Información!$B$35*1.5,"HÁBIL","NO HÁBIL")))</f>
        <v>NO HÁBIL</v>
      </c>
      <c r="H112" s="99"/>
      <c r="I112" s="99"/>
      <c r="J112" s="99"/>
      <c r="K112" s="73"/>
      <c r="L112" s="58"/>
    </row>
    <row r="113" spans="1:12" ht="39.950000000000003" customHeight="1">
      <c r="A113" s="112">
        <v>111</v>
      </c>
      <c r="B113" s="72" t="str">
        <f>VLOOKUP($A113,Cierre!$A:$E,2,FALSE)</f>
        <v xml:space="preserve">SOFIA CASTRILLON ARCE </v>
      </c>
      <c r="C113" s="73">
        <f>VLOOKUP($A113,'Capacidad Juridica'!$A:$AR,43,FALSE)</f>
        <v>0</v>
      </c>
      <c r="D113" s="73" t="e">
        <f>VLOOKUP($A113,'Capacidad Financiera'!$A:$U,18,FALSE)</f>
        <v>#N/A</v>
      </c>
      <c r="E113" s="73" t="e">
        <f>VLOOKUP($A113,'Capacidad Financiera'!$A:$U,19,FALSE)</f>
        <v>#N/A</v>
      </c>
      <c r="F113" s="73" t="e">
        <f>VLOOKUP($A113,'Capacidad Financiera'!$A:$U,20,FALSE)</f>
        <v>#N/A</v>
      </c>
      <c r="G113" s="73" t="str">
        <f>IF(COUNTIF(Experiencia!$N:$N,A113)&lt;2,IF(SUMIF(Experiencia!$A:$A,A113,Experiencia!$N:$N)&gt;Información!$B$35*0.75,"HÁBIL","NO HÁBIL"),IF(OR(COUNTIF(Experiencia!$N:$N,A113)=3,COUNTIF(Experiencia!$N:$N,A113)=4)=TRUE,IF(SUMIF(Experiencia!$A:$A,A113,Experiencia!$N:$N)&gt;Información!$B$35*1.2,"HÁBIL","NO HÁBIL"),IF(SUMIF(Experiencia!$A:$A,A113,Experiencia!$N:$N)&gt;Información!$B$35*1.5,"HÁBIL","NO HÁBIL")))</f>
        <v>NO HÁBIL</v>
      </c>
      <c r="H113" s="99"/>
      <c r="I113" s="99"/>
      <c r="J113" s="99"/>
      <c r="K113" s="73"/>
      <c r="L113" s="58"/>
    </row>
    <row r="114" spans="1:12" ht="39.950000000000003" customHeight="1">
      <c r="A114" s="112">
        <v>112</v>
      </c>
      <c r="B114" s="72" t="str">
        <f>VLOOKUP($A114,Cierre!$A:$E,2,FALSE)</f>
        <v>BRAYCO SAS</v>
      </c>
      <c r="C114" s="73">
        <f>VLOOKUP($A114,'Capacidad Juridica'!$A:$AR,43,FALSE)</f>
        <v>0</v>
      </c>
      <c r="D114" s="73" t="e">
        <f>VLOOKUP($A114,'Capacidad Financiera'!$A:$U,18,FALSE)</f>
        <v>#N/A</v>
      </c>
      <c r="E114" s="73" t="e">
        <f>VLOOKUP($A114,'Capacidad Financiera'!$A:$U,19,FALSE)</f>
        <v>#N/A</v>
      </c>
      <c r="F114" s="73" t="e">
        <f>VLOOKUP($A114,'Capacidad Financiera'!$A:$U,20,FALSE)</f>
        <v>#N/A</v>
      </c>
      <c r="G114" s="73" t="str">
        <f>IF(COUNTIF(Experiencia!$N:$N,A114)&lt;2,IF(SUMIF(Experiencia!$A:$A,A114,Experiencia!$N:$N)&gt;Información!$B$35*0.75,"HÁBIL","NO HÁBIL"),IF(OR(COUNTIF(Experiencia!$N:$N,A114)=3,COUNTIF(Experiencia!$N:$N,A114)=4)=TRUE,IF(SUMIF(Experiencia!$A:$A,A114,Experiencia!$N:$N)&gt;Información!$B$35*1.2,"HÁBIL","NO HÁBIL"),IF(SUMIF(Experiencia!$A:$A,A114,Experiencia!$N:$N)&gt;Información!$B$35*1.5,"HÁBIL","NO HÁBIL")))</f>
        <v>NO HÁBIL</v>
      </c>
      <c r="H114" s="99"/>
      <c r="I114" s="99"/>
      <c r="J114" s="99"/>
      <c r="K114" s="73"/>
      <c r="L114" s="58"/>
    </row>
    <row r="115" spans="1:12" ht="39.950000000000003" customHeight="1">
      <c r="A115" s="112">
        <v>113</v>
      </c>
      <c r="B115" s="72" t="str">
        <f>VLOOKUP($A115,Cierre!$A:$E,2,FALSE)</f>
        <v>ALIANZA MUNDIAL S.A.S</v>
      </c>
      <c r="C115" s="73">
        <f>VLOOKUP($A115,'Capacidad Juridica'!$A:$AR,43,FALSE)</f>
        <v>0</v>
      </c>
      <c r="D115" s="73" t="e">
        <f>VLOOKUP($A115,'Capacidad Financiera'!$A:$U,18,FALSE)</f>
        <v>#N/A</v>
      </c>
      <c r="E115" s="73" t="e">
        <f>VLOOKUP($A115,'Capacidad Financiera'!$A:$U,19,FALSE)</f>
        <v>#N/A</v>
      </c>
      <c r="F115" s="73" t="e">
        <f>VLOOKUP($A115,'Capacidad Financiera'!$A:$U,20,FALSE)</f>
        <v>#N/A</v>
      </c>
      <c r="G115" s="73" t="str">
        <f>IF(COUNTIF(Experiencia!$N:$N,A115)&lt;2,IF(SUMIF(Experiencia!$A:$A,A115,Experiencia!$N:$N)&gt;Información!$B$35*0.75,"HÁBIL","NO HÁBIL"),IF(OR(COUNTIF(Experiencia!$N:$N,A115)=3,COUNTIF(Experiencia!$N:$N,A115)=4)=TRUE,IF(SUMIF(Experiencia!$A:$A,A115,Experiencia!$N:$N)&gt;Información!$B$35*1.2,"HÁBIL","NO HÁBIL"),IF(SUMIF(Experiencia!$A:$A,A115,Experiencia!$N:$N)&gt;Información!$B$35*1.5,"HÁBIL","NO HÁBIL")))</f>
        <v>NO HÁBIL</v>
      </c>
      <c r="H115" s="99"/>
      <c r="I115" s="99"/>
      <c r="J115" s="99"/>
      <c r="K115" s="73"/>
      <c r="L115" s="58"/>
    </row>
    <row r="116" spans="1:12" ht="39.950000000000003" customHeight="1">
      <c r="A116" s="112">
        <v>114</v>
      </c>
      <c r="B116" s="72" t="str">
        <f>VLOOKUP($A116,Cierre!$A:$E,2,FALSE)</f>
        <v>HUMBERTO HURTADO NARIÑO</v>
      </c>
      <c r="C116" s="73">
        <f>VLOOKUP($A116,'Capacidad Juridica'!$A:$AR,43,FALSE)</f>
        <v>0</v>
      </c>
      <c r="D116" s="73" t="e">
        <f>VLOOKUP($A116,'Capacidad Financiera'!$A:$U,18,FALSE)</f>
        <v>#N/A</v>
      </c>
      <c r="E116" s="73" t="e">
        <f>VLOOKUP($A116,'Capacidad Financiera'!$A:$U,19,FALSE)</f>
        <v>#N/A</v>
      </c>
      <c r="F116" s="73" t="e">
        <f>VLOOKUP($A116,'Capacidad Financiera'!$A:$U,20,FALSE)</f>
        <v>#N/A</v>
      </c>
      <c r="G116" s="73" t="str">
        <f>IF(COUNTIF(Experiencia!$N:$N,A116)&lt;2,IF(SUMIF(Experiencia!$A:$A,A116,Experiencia!$N:$N)&gt;Información!$B$35*0.75,"HÁBIL","NO HÁBIL"),IF(OR(COUNTIF(Experiencia!$N:$N,A116)=3,COUNTIF(Experiencia!$N:$N,A116)=4)=TRUE,IF(SUMIF(Experiencia!$A:$A,A116,Experiencia!$N:$N)&gt;Información!$B$35*1.2,"HÁBIL","NO HÁBIL"),IF(SUMIF(Experiencia!$A:$A,A116,Experiencia!$N:$N)&gt;Información!$B$35*1.5,"HÁBIL","NO HÁBIL")))</f>
        <v>NO HÁBIL</v>
      </c>
      <c r="H116" s="99"/>
      <c r="I116" s="99"/>
      <c r="J116" s="99"/>
      <c r="K116" s="73"/>
      <c r="L116" s="58"/>
    </row>
    <row r="117" spans="1:12" ht="39.950000000000003" customHeight="1">
      <c r="A117" s="112">
        <v>115</v>
      </c>
      <c r="B117" s="72" t="str">
        <f>VLOOKUP($A117,Cierre!$A:$E,2,FALSE)</f>
        <v>CONSORCIO ST</v>
      </c>
      <c r="C117" s="73">
        <f>VLOOKUP($A117,'Capacidad Juridica'!$A:$AR,43,FALSE)</f>
        <v>0</v>
      </c>
      <c r="D117" s="73" t="e">
        <f>VLOOKUP($A117,'Capacidad Financiera'!$A:$U,18,FALSE)</f>
        <v>#N/A</v>
      </c>
      <c r="E117" s="73" t="e">
        <f>VLOOKUP($A117,'Capacidad Financiera'!$A:$U,19,FALSE)</f>
        <v>#N/A</v>
      </c>
      <c r="F117" s="73" t="e">
        <f>VLOOKUP($A117,'Capacidad Financiera'!$A:$U,20,FALSE)</f>
        <v>#N/A</v>
      </c>
      <c r="G117" s="73" t="str">
        <f>IF(COUNTIF(Experiencia!$N:$N,A117)&lt;2,IF(SUMIF(Experiencia!$A:$A,A117,Experiencia!$N:$N)&gt;Información!$B$35*0.75,"HÁBIL","NO HÁBIL"),IF(OR(COUNTIF(Experiencia!$N:$N,A117)=3,COUNTIF(Experiencia!$N:$N,A117)=4)=TRUE,IF(SUMIF(Experiencia!$A:$A,A117,Experiencia!$N:$N)&gt;Información!$B$35*1.2,"HÁBIL","NO HÁBIL"),IF(SUMIF(Experiencia!$A:$A,A117,Experiencia!$N:$N)&gt;Información!$B$35*1.5,"HÁBIL","NO HÁBIL")))</f>
        <v>NO HÁBIL</v>
      </c>
      <c r="H117" s="99"/>
      <c r="I117" s="99"/>
      <c r="J117" s="99"/>
      <c r="K117" s="73"/>
      <c r="L117" s="58"/>
    </row>
    <row r="118" spans="1:12" ht="39.950000000000003" customHeight="1">
      <c r="A118" s="112">
        <v>116</v>
      </c>
      <c r="B118" s="72" t="str">
        <f>VLOOKUP($A118,Cierre!$A:$E,2,FALSE)</f>
        <v>CARLOS EDUARDO HERNÁNDEZ VALENCIA</v>
      </c>
      <c r="C118" s="73">
        <f>VLOOKUP($A118,'Capacidad Juridica'!$A:$AR,43,FALSE)</f>
        <v>0</v>
      </c>
      <c r="D118" s="73" t="e">
        <f>VLOOKUP($A118,'Capacidad Financiera'!$A:$U,18,FALSE)</f>
        <v>#N/A</v>
      </c>
      <c r="E118" s="73" t="e">
        <f>VLOOKUP($A118,'Capacidad Financiera'!$A:$U,19,FALSE)</f>
        <v>#N/A</v>
      </c>
      <c r="F118" s="73" t="e">
        <f>VLOOKUP($A118,'Capacidad Financiera'!$A:$U,20,FALSE)</f>
        <v>#N/A</v>
      </c>
      <c r="G118" s="73" t="str">
        <f>IF(COUNTIF(Experiencia!$N:$N,A118)&lt;2,IF(SUMIF(Experiencia!$A:$A,A118,Experiencia!$N:$N)&gt;Información!$B$35*0.75,"HÁBIL","NO HÁBIL"),IF(OR(COUNTIF(Experiencia!$N:$N,A118)=3,COUNTIF(Experiencia!$N:$N,A118)=4)=TRUE,IF(SUMIF(Experiencia!$A:$A,A118,Experiencia!$N:$N)&gt;Información!$B$35*1.2,"HÁBIL","NO HÁBIL"),IF(SUMIF(Experiencia!$A:$A,A118,Experiencia!$N:$N)&gt;Información!$B$35*1.5,"HÁBIL","NO HÁBIL")))</f>
        <v>NO HÁBIL</v>
      </c>
      <c r="H118" s="99"/>
      <c r="I118" s="99"/>
      <c r="J118" s="99"/>
      <c r="K118" s="73"/>
      <c r="L118" s="58"/>
    </row>
    <row r="119" spans="1:12" ht="39.950000000000003" customHeight="1">
      <c r="A119" s="112">
        <v>117</v>
      </c>
      <c r="B119" s="72" t="str">
        <f>VLOOKUP($A119,Cierre!$A:$E,2,FALSE)</f>
        <v>CONSORCIO OBRAS PROJURO</v>
      </c>
      <c r="C119" s="73">
        <f>VLOOKUP($A119,'Capacidad Juridica'!$A:$AR,43,FALSE)</f>
        <v>0</v>
      </c>
      <c r="D119" s="73" t="e">
        <f>VLOOKUP($A119,'Capacidad Financiera'!$A:$U,18,FALSE)</f>
        <v>#N/A</v>
      </c>
      <c r="E119" s="73" t="e">
        <f>VLOOKUP($A119,'Capacidad Financiera'!$A:$U,19,FALSE)</f>
        <v>#N/A</v>
      </c>
      <c r="F119" s="73" t="e">
        <f>VLOOKUP($A119,'Capacidad Financiera'!$A:$U,20,FALSE)</f>
        <v>#N/A</v>
      </c>
      <c r="G119" s="73" t="str">
        <f>IF(COUNTIF(Experiencia!$N:$N,A119)&lt;2,IF(SUMIF(Experiencia!$A:$A,A119,Experiencia!$N:$N)&gt;Información!$B$35*0.75,"HÁBIL","NO HÁBIL"),IF(OR(COUNTIF(Experiencia!$N:$N,A119)=3,COUNTIF(Experiencia!$N:$N,A119)=4)=TRUE,IF(SUMIF(Experiencia!$A:$A,A119,Experiencia!$N:$N)&gt;Información!$B$35*1.2,"HÁBIL","NO HÁBIL"),IF(SUMIF(Experiencia!$A:$A,A119,Experiencia!$N:$N)&gt;Información!$B$35*1.5,"HÁBIL","NO HÁBIL")))</f>
        <v>NO HÁBIL</v>
      </c>
      <c r="H119" s="99"/>
      <c r="I119" s="99"/>
      <c r="J119" s="99"/>
      <c r="K119" s="73"/>
      <c r="L119" s="58"/>
    </row>
    <row r="120" spans="1:12" ht="39.950000000000003" customHeight="1">
      <c r="A120" s="112">
        <v>118</v>
      </c>
      <c r="B120" s="72" t="str">
        <f>VLOOKUP($A120,Cierre!$A:$E,2,FALSE)</f>
        <v>CONSORCIO PEATONALES 2021</v>
      </c>
      <c r="C120" s="73">
        <f>VLOOKUP($A120,'Capacidad Juridica'!$A:$AR,43,FALSE)</f>
        <v>0</v>
      </c>
      <c r="D120" s="73" t="e">
        <f>VLOOKUP($A120,'Capacidad Financiera'!$A:$U,18,FALSE)</f>
        <v>#N/A</v>
      </c>
      <c r="E120" s="73" t="e">
        <f>VLOOKUP($A120,'Capacidad Financiera'!$A:$U,19,FALSE)</f>
        <v>#N/A</v>
      </c>
      <c r="F120" s="73" t="e">
        <f>VLOOKUP($A120,'Capacidad Financiera'!$A:$U,20,FALSE)</f>
        <v>#N/A</v>
      </c>
      <c r="G120" s="73" t="str">
        <f>IF(COUNTIF(Experiencia!$N:$N,A120)&lt;2,IF(SUMIF(Experiencia!$A:$A,A120,Experiencia!$N:$N)&gt;Información!$B$35*0.75,"HÁBIL","NO HÁBIL"),IF(OR(COUNTIF(Experiencia!$N:$N,A120)=3,COUNTIF(Experiencia!$N:$N,A120)=4)=TRUE,IF(SUMIF(Experiencia!$A:$A,A120,Experiencia!$N:$N)&gt;Información!$B$35*1.2,"HÁBIL","NO HÁBIL"),IF(SUMIF(Experiencia!$A:$A,A120,Experiencia!$N:$N)&gt;Información!$B$35*1.5,"HÁBIL","NO HÁBIL")))</f>
        <v>NO HÁBIL</v>
      </c>
      <c r="H120" s="99"/>
      <c r="I120" s="99"/>
      <c r="J120" s="99"/>
      <c r="K120" s="73"/>
      <c r="L120" s="58"/>
    </row>
    <row r="121" spans="1:12" ht="39.950000000000003" customHeight="1">
      <c r="A121" s="112">
        <v>119</v>
      </c>
      <c r="B121" s="72" t="str">
        <f>VLOOKUP($A121,Cierre!$A:$E,2,FALSE)</f>
        <v>CONSORCIO CALDAS 2021</v>
      </c>
      <c r="C121" s="73">
        <f>VLOOKUP($A121,'Capacidad Juridica'!$A:$AR,43,FALSE)</f>
        <v>0</v>
      </c>
      <c r="D121" s="73" t="e">
        <f>VLOOKUP($A121,'Capacidad Financiera'!$A:$U,18,FALSE)</f>
        <v>#N/A</v>
      </c>
      <c r="E121" s="73" t="e">
        <f>VLOOKUP($A121,'Capacidad Financiera'!$A:$U,19,FALSE)</f>
        <v>#N/A</v>
      </c>
      <c r="F121" s="73" t="e">
        <f>VLOOKUP($A121,'Capacidad Financiera'!$A:$U,20,FALSE)</f>
        <v>#N/A</v>
      </c>
      <c r="G121" s="73" t="str">
        <f>IF(COUNTIF(Experiencia!$N:$N,A121)&lt;2,IF(SUMIF(Experiencia!$A:$A,A121,Experiencia!$N:$N)&gt;Información!$B$35*0.75,"HÁBIL","NO HÁBIL"),IF(OR(COUNTIF(Experiencia!$N:$N,A121)=3,COUNTIF(Experiencia!$N:$N,A121)=4)=TRUE,IF(SUMIF(Experiencia!$A:$A,A121,Experiencia!$N:$N)&gt;Información!$B$35*1.2,"HÁBIL","NO HÁBIL"),IF(SUMIF(Experiencia!$A:$A,A121,Experiencia!$N:$N)&gt;Información!$B$35*1.5,"HÁBIL","NO HÁBIL")))</f>
        <v>NO HÁBIL</v>
      </c>
      <c r="H121" s="99"/>
      <c r="I121" s="99"/>
      <c r="J121" s="99"/>
      <c r="K121" s="73"/>
      <c r="L121" s="58"/>
    </row>
    <row r="122" spans="1:12" ht="39.950000000000003" customHeight="1">
      <c r="A122" s="112">
        <v>120</v>
      </c>
      <c r="B122" s="72" t="str">
        <f>VLOOKUP($A122,Cierre!$A:$E,2,FALSE)</f>
        <v>Disser Ingeniería S.A.S</v>
      </c>
      <c r="C122" s="73">
        <f>VLOOKUP($A122,'Capacidad Juridica'!$A:$AR,43,FALSE)</f>
        <v>0</v>
      </c>
      <c r="D122" s="73" t="e">
        <f>VLOOKUP($A122,'Capacidad Financiera'!$A:$U,18,FALSE)</f>
        <v>#N/A</v>
      </c>
      <c r="E122" s="73" t="e">
        <f>VLOOKUP($A122,'Capacidad Financiera'!$A:$U,19,FALSE)</f>
        <v>#N/A</v>
      </c>
      <c r="F122" s="73" t="e">
        <f>VLOOKUP($A122,'Capacidad Financiera'!$A:$U,20,FALSE)</f>
        <v>#N/A</v>
      </c>
      <c r="G122" s="73" t="str">
        <f>IF(COUNTIF(Experiencia!$N:$N,A122)&lt;2,IF(SUMIF(Experiencia!$A:$A,A122,Experiencia!$N:$N)&gt;Información!$B$35*0.75,"HÁBIL","NO HÁBIL"),IF(OR(COUNTIF(Experiencia!$N:$N,A122)=3,COUNTIF(Experiencia!$N:$N,A122)=4)=TRUE,IF(SUMIF(Experiencia!$A:$A,A122,Experiencia!$N:$N)&gt;Información!$B$35*1.2,"HÁBIL","NO HÁBIL"),IF(SUMIF(Experiencia!$A:$A,A122,Experiencia!$N:$N)&gt;Información!$B$35*1.5,"HÁBIL","NO HÁBIL")))</f>
        <v>NO HÁBIL</v>
      </c>
      <c r="H122" s="99"/>
      <c r="I122" s="99"/>
      <c r="J122" s="99"/>
      <c r="K122" s="73"/>
      <c r="L122" s="58"/>
    </row>
    <row r="123" spans="1:12" ht="39.950000000000003" customHeight="1">
      <c r="A123" s="112">
        <v>121</v>
      </c>
      <c r="B123" s="72" t="str">
        <f>VLOOKUP($A123,Cierre!$A:$E,2,FALSE)</f>
        <v>CONSORCIO VIAS DE CALDAS</v>
      </c>
      <c r="C123" s="73">
        <f>VLOOKUP($A123,'Capacidad Juridica'!$A:$AR,43,FALSE)</f>
        <v>0</v>
      </c>
      <c r="D123" s="73" t="e">
        <f>VLOOKUP($A123,'Capacidad Financiera'!$A:$U,18,FALSE)</f>
        <v>#N/A</v>
      </c>
      <c r="E123" s="73" t="e">
        <f>VLOOKUP($A123,'Capacidad Financiera'!$A:$U,19,FALSE)</f>
        <v>#N/A</v>
      </c>
      <c r="F123" s="73" t="e">
        <f>VLOOKUP($A123,'Capacidad Financiera'!$A:$U,20,FALSE)</f>
        <v>#N/A</v>
      </c>
      <c r="G123" s="73" t="str">
        <f>IF(COUNTIF(Experiencia!$N:$N,A123)&lt;2,IF(SUMIF(Experiencia!$A:$A,A123,Experiencia!$N:$N)&gt;Información!$B$35*0.75,"HÁBIL","NO HÁBIL"),IF(OR(COUNTIF(Experiencia!$N:$N,A123)=3,COUNTIF(Experiencia!$N:$N,A123)=4)=TRUE,IF(SUMIF(Experiencia!$A:$A,A123,Experiencia!$N:$N)&gt;Información!$B$35*1.2,"HÁBIL","NO HÁBIL"),IF(SUMIF(Experiencia!$A:$A,A123,Experiencia!$N:$N)&gt;Información!$B$35*1.5,"HÁBIL","NO HÁBIL")))</f>
        <v>NO HÁBIL</v>
      </c>
      <c r="H123" s="99"/>
      <c r="I123" s="99"/>
      <c r="J123" s="99"/>
      <c r="K123" s="73"/>
      <c r="L123" s="58"/>
    </row>
    <row r="124" spans="1:12" ht="39.950000000000003" customHeight="1">
      <c r="A124" s="112">
        <v>122</v>
      </c>
      <c r="B124" s="72" t="str">
        <f>VLOOKUP($A124,Cierre!$A:$E,2,FALSE)</f>
        <v>CONSTRUCTORA PAIS SAS</v>
      </c>
      <c r="C124" s="73">
        <f>VLOOKUP($A124,'Capacidad Juridica'!$A:$AR,43,FALSE)</f>
        <v>0</v>
      </c>
      <c r="D124" s="73" t="e">
        <f>VLOOKUP($A124,'Capacidad Financiera'!$A:$U,18,FALSE)</f>
        <v>#N/A</v>
      </c>
      <c r="E124" s="73" t="e">
        <f>VLOOKUP($A124,'Capacidad Financiera'!$A:$U,19,FALSE)</f>
        <v>#N/A</v>
      </c>
      <c r="F124" s="73" t="e">
        <f>VLOOKUP($A124,'Capacidad Financiera'!$A:$U,20,FALSE)</f>
        <v>#N/A</v>
      </c>
      <c r="G124" s="73" t="str">
        <f>IF(COUNTIF(Experiencia!$N:$N,A124)&lt;2,IF(SUMIF(Experiencia!$A:$A,A124,Experiencia!$N:$N)&gt;Información!$B$35*0.75,"HÁBIL","NO HÁBIL"),IF(OR(COUNTIF(Experiencia!$N:$N,A124)=3,COUNTIF(Experiencia!$N:$N,A124)=4)=TRUE,IF(SUMIF(Experiencia!$A:$A,A124,Experiencia!$N:$N)&gt;Información!$B$35*1.2,"HÁBIL","NO HÁBIL"),IF(SUMIF(Experiencia!$A:$A,A124,Experiencia!$N:$N)&gt;Información!$B$35*1.5,"HÁBIL","NO HÁBIL")))</f>
        <v>NO HÁBIL</v>
      </c>
      <c r="H124" s="99"/>
      <c r="I124" s="99"/>
      <c r="J124" s="99"/>
      <c r="K124" s="73"/>
      <c r="L124" s="58"/>
    </row>
    <row r="125" spans="1:12" ht="39.950000000000003" customHeight="1">
      <c r="A125" s="112">
        <v>123</v>
      </c>
      <c r="B125" s="72" t="str">
        <f>VLOOKUP($A125,Cierre!$A:$E,2,FALSE)</f>
        <v xml:space="preserve"> CONSORCIO CLARA AURORA</v>
      </c>
      <c r="C125" s="73">
        <f>VLOOKUP($A125,'Capacidad Juridica'!$A:$AR,43,FALSE)</f>
        <v>0</v>
      </c>
      <c r="D125" s="73" t="e">
        <f>VLOOKUP($A125,'Capacidad Financiera'!$A:$U,18,FALSE)</f>
        <v>#N/A</v>
      </c>
      <c r="E125" s="73" t="e">
        <f>VLOOKUP($A125,'Capacidad Financiera'!$A:$U,19,FALSE)</f>
        <v>#N/A</v>
      </c>
      <c r="F125" s="73" t="e">
        <f>VLOOKUP($A125,'Capacidad Financiera'!$A:$U,20,FALSE)</f>
        <v>#N/A</v>
      </c>
      <c r="G125" s="73" t="str">
        <f>IF(COUNTIF(Experiencia!$N:$N,A125)&lt;2,IF(SUMIF(Experiencia!$A:$A,A125,Experiencia!$N:$N)&gt;Información!$B$35*0.75,"HÁBIL","NO HÁBIL"),IF(OR(COUNTIF(Experiencia!$N:$N,A125)=3,COUNTIF(Experiencia!$N:$N,A125)=4)=TRUE,IF(SUMIF(Experiencia!$A:$A,A125,Experiencia!$N:$N)&gt;Información!$B$35*1.2,"HÁBIL","NO HÁBIL"),IF(SUMIF(Experiencia!$A:$A,A125,Experiencia!$N:$N)&gt;Información!$B$35*1.5,"HÁBIL","NO HÁBIL")))</f>
        <v>NO HÁBIL</v>
      </c>
      <c r="H125" s="99"/>
      <c r="I125" s="99"/>
      <c r="J125" s="99"/>
      <c r="K125" s="73"/>
      <c r="L125" s="58"/>
    </row>
    <row r="126" spans="1:12" ht="39.950000000000003" customHeight="1">
      <c r="A126" s="112">
        <v>124</v>
      </c>
      <c r="B126" s="72" t="str">
        <f>VLOOKUP($A126,Cierre!$A:$E,2,FALSE)</f>
        <v>CONSORCIO VIALES BULEVAR</v>
      </c>
      <c r="C126" s="73">
        <f>VLOOKUP($A126,'Capacidad Juridica'!$A:$AR,43,FALSE)</f>
        <v>0</v>
      </c>
      <c r="D126" s="73" t="e">
        <f>VLOOKUP($A126,'Capacidad Financiera'!$A:$U,18,FALSE)</f>
        <v>#N/A</v>
      </c>
      <c r="E126" s="73" t="e">
        <f>VLOOKUP($A126,'Capacidad Financiera'!$A:$U,19,FALSE)</f>
        <v>#N/A</v>
      </c>
      <c r="F126" s="73" t="e">
        <f>VLOOKUP($A126,'Capacidad Financiera'!$A:$U,20,FALSE)</f>
        <v>#N/A</v>
      </c>
      <c r="G126" s="73" t="str">
        <f>IF(COUNTIF(Experiencia!$N:$N,A126)&lt;2,IF(SUMIF(Experiencia!$A:$A,A126,Experiencia!$N:$N)&gt;Información!$B$35*0.75,"HÁBIL","NO HÁBIL"),IF(OR(COUNTIF(Experiencia!$N:$N,A126)=3,COUNTIF(Experiencia!$N:$N,A126)=4)=TRUE,IF(SUMIF(Experiencia!$A:$A,A126,Experiencia!$N:$N)&gt;Información!$B$35*1.2,"HÁBIL","NO HÁBIL"),IF(SUMIF(Experiencia!$A:$A,A126,Experiencia!$N:$N)&gt;Información!$B$35*1.5,"HÁBIL","NO HÁBIL")))</f>
        <v>NO HÁBIL</v>
      </c>
      <c r="H126" s="99"/>
      <c r="I126" s="99"/>
      <c r="J126" s="99"/>
      <c r="K126" s="73"/>
      <c r="L126" s="58"/>
    </row>
    <row r="127" spans="1:12" ht="39.950000000000003" customHeight="1">
      <c r="A127" s="112">
        <v>125</v>
      </c>
      <c r="B127" s="72" t="str">
        <f>VLOOKUP($A127,Cierre!$A:$E,2,FALSE)</f>
        <v>CONSORCIO INGEOBRA</v>
      </c>
      <c r="C127" s="73">
        <f>VLOOKUP($A127,'Capacidad Juridica'!$A:$AR,43,FALSE)</f>
        <v>0</v>
      </c>
      <c r="D127" s="73" t="e">
        <f>VLOOKUP($A127,'Capacidad Financiera'!$A:$U,18,FALSE)</f>
        <v>#N/A</v>
      </c>
      <c r="E127" s="73" t="e">
        <f>VLOOKUP($A127,'Capacidad Financiera'!$A:$U,19,FALSE)</f>
        <v>#N/A</v>
      </c>
      <c r="F127" s="73" t="e">
        <f>VLOOKUP($A127,'Capacidad Financiera'!$A:$U,20,FALSE)</f>
        <v>#N/A</v>
      </c>
      <c r="G127" s="73" t="str">
        <f>IF(COUNTIF(Experiencia!$N:$N,A127)&lt;2,IF(SUMIF(Experiencia!$A:$A,A127,Experiencia!$N:$N)&gt;Información!$B$35*0.75,"HÁBIL","NO HÁBIL"),IF(OR(COUNTIF(Experiencia!$N:$N,A127)=3,COUNTIF(Experiencia!$N:$N,A127)=4)=TRUE,IF(SUMIF(Experiencia!$A:$A,A127,Experiencia!$N:$N)&gt;Información!$B$35*1.2,"HÁBIL","NO HÁBIL"),IF(SUMIF(Experiencia!$A:$A,A127,Experiencia!$N:$N)&gt;Información!$B$35*1.5,"HÁBIL","NO HÁBIL")))</f>
        <v>NO HÁBIL</v>
      </c>
      <c r="H127" s="99"/>
      <c r="I127" s="99"/>
      <c r="J127" s="99"/>
      <c r="K127" s="73"/>
      <c r="L127" s="58"/>
    </row>
    <row r="128" spans="1:12" ht="39.950000000000003" customHeight="1">
      <c r="A128" s="112">
        <v>126</v>
      </c>
      <c r="B128" s="72" t="str">
        <f>VLOOKUP($A128,Cierre!$A:$E,2,FALSE)</f>
        <v>CONSORCIO VIAS MANIZALES 2021</v>
      </c>
      <c r="C128" s="73">
        <f>VLOOKUP($A128,'Capacidad Juridica'!$A:$AR,43,FALSE)</f>
        <v>0</v>
      </c>
      <c r="D128" s="73" t="e">
        <f>VLOOKUP($A128,'Capacidad Financiera'!$A:$U,18,FALSE)</f>
        <v>#N/A</v>
      </c>
      <c r="E128" s="73" t="e">
        <f>VLOOKUP($A128,'Capacidad Financiera'!$A:$U,19,FALSE)</f>
        <v>#N/A</v>
      </c>
      <c r="F128" s="73" t="e">
        <f>VLOOKUP($A128,'Capacidad Financiera'!$A:$U,20,FALSE)</f>
        <v>#N/A</v>
      </c>
      <c r="G128" s="73" t="str">
        <f>IF(COUNTIF(Experiencia!$N:$N,A128)&lt;2,IF(SUMIF(Experiencia!$A:$A,A128,Experiencia!$N:$N)&gt;Información!$B$35*0.75,"HÁBIL","NO HÁBIL"),IF(OR(COUNTIF(Experiencia!$N:$N,A128)=3,COUNTIF(Experiencia!$N:$N,A128)=4)=TRUE,IF(SUMIF(Experiencia!$A:$A,A128,Experiencia!$N:$N)&gt;Información!$B$35*1.2,"HÁBIL","NO HÁBIL"),IF(SUMIF(Experiencia!$A:$A,A128,Experiencia!$N:$N)&gt;Información!$B$35*1.5,"HÁBIL","NO HÁBIL")))</f>
        <v>NO HÁBIL</v>
      </c>
      <c r="H128" s="99"/>
      <c r="I128" s="99"/>
      <c r="J128" s="99"/>
      <c r="K128" s="73"/>
      <c r="L128" s="58"/>
    </row>
    <row r="129" spans="1:12" ht="39.950000000000003" customHeight="1">
      <c r="A129" s="112">
        <v>127</v>
      </c>
      <c r="B129" s="72" t="str">
        <f>VLOOKUP($A129,Cierre!$A:$E,2,FALSE)</f>
        <v xml:space="preserve">CONSORCIO ESPACIOS ENEA AC </v>
      </c>
      <c r="C129" s="73">
        <f>VLOOKUP($A129,'Capacidad Juridica'!$A:$AR,43,FALSE)</f>
        <v>0</v>
      </c>
      <c r="D129" s="73" t="e">
        <f>VLOOKUP($A129,'Capacidad Financiera'!$A:$U,18,FALSE)</f>
        <v>#N/A</v>
      </c>
      <c r="E129" s="73" t="e">
        <f>VLOOKUP($A129,'Capacidad Financiera'!$A:$U,19,FALSE)</f>
        <v>#N/A</v>
      </c>
      <c r="F129" s="73" t="e">
        <f>VLOOKUP($A129,'Capacidad Financiera'!$A:$U,20,FALSE)</f>
        <v>#N/A</v>
      </c>
      <c r="G129" s="73" t="str">
        <f>IF(COUNTIF(Experiencia!$N:$N,A129)&lt;2,IF(SUMIF(Experiencia!$A:$A,A129,Experiencia!$N:$N)&gt;Información!$B$35*0.75,"HÁBIL","NO HÁBIL"),IF(OR(COUNTIF(Experiencia!$N:$N,A129)=3,COUNTIF(Experiencia!$N:$N,A129)=4)=TRUE,IF(SUMIF(Experiencia!$A:$A,A129,Experiencia!$N:$N)&gt;Información!$B$35*1.2,"HÁBIL","NO HÁBIL"),IF(SUMIF(Experiencia!$A:$A,A129,Experiencia!$N:$N)&gt;Información!$B$35*1.5,"HÁBIL","NO HÁBIL")))</f>
        <v>NO HÁBIL</v>
      </c>
      <c r="H129" s="99"/>
      <c r="I129" s="99"/>
      <c r="J129" s="99"/>
      <c r="K129" s="73"/>
      <c r="L129" s="58"/>
    </row>
    <row r="130" spans="1:12" ht="39.950000000000003" customHeight="1">
      <c r="A130" s="112">
        <v>128</v>
      </c>
      <c r="B130" s="72" t="str">
        <f>VLOOKUP($A130,Cierre!$A:$E,2,FALSE)</f>
        <v xml:space="preserve"> CONSORCIO ESPACIO PUBLICO 402</v>
      </c>
      <c r="C130" s="73">
        <f>VLOOKUP($A130,'Capacidad Juridica'!$A:$AR,43,FALSE)</f>
        <v>0</v>
      </c>
      <c r="D130" s="73" t="e">
        <f>VLOOKUP($A130,'Capacidad Financiera'!$A:$U,18,FALSE)</f>
        <v>#N/A</v>
      </c>
      <c r="E130" s="73" t="e">
        <f>VLOOKUP($A130,'Capacidad Financiera'!$A:$U,19,FALSE)</f>
        <v>#N/A</v>
      </c>
      <c r="F130" s="73" t="e">
        <f>VLOOKUP($A130,'Capacidad Financiera'!$A:$U,20,FALSE)</f>
        <v>#N/A</v>
      </c>
      <c r="G130" s="73" t="str">
        <f>IF(COUNTIF(Experiencia!$N:$N,A130)&lt;2,IF(SUMIF(Experiencia!$A:$A,A130,Experiencia!$N:$N)&gt;Información!$B$35*0.75,"HÁBIL","NO HÁBIL"),IF(OR(COUNTIF(Experiencia!$N:$N,A130)=3,COUNTIF(Experiencia!$N:$N,A130)=4)=TRUE,IF(SUMIF(Experiencia!$A:$A,A130,Experiencia!$N:$N)&gt;Información!$B$35*1.2,"HÁBIL","NO HÁBIL"),IF(SUMIF(Experiencia!$A:$A,A130,Experiencia!$N:$N)&gt;Información!$B$35*1.5,"HÁBIL","NO HÁBIL")))</f>
        <v>NO HÁBIL</v>
      </c>
      <c r="H130" s="99"/>
      <c r="I130" s="99"/>
      <c r="J130" s="99"/>
      <c r="K130" s="73"/>
      <c r="L130" s="58"/>
    </row>
    <row r="131" spans="1:12" ht="39.950000000000003" customHeight="1">
      <c r="A131" s="112">
        <v>129</v>
      </c>
      <c r="B131" s="72" t="str">
        <f>VLOOKUP($A131,Cierre!$A:$E,2,FALSE)</f>
        <v>CONSORCIO HH1</v>
      </c>
      <c r="C131" s="73">
        <f>VLOOKUP($A131,'Capacidad Juridica'!$A:$AR,43,FALSE)</f>
        <v>0</v>
      </c>
      <c r="D131" s="73" t="e">
        <f>VLOOKUP($A131,'Capacidad Financiera'!$A:$U,18,FALSE)</f>
        <v>#N/A</v>
      </c>
      <c r="E131" s="73" t="e">
        <f>VLOOKUP($A131,'Capacidad Financiera'!$A:$U,19,FALSE)</f>
        <v>#N/A</v>
      </c>
      <c r="F131" s="73" t="e">
        <f>VLOOKUP($A131,'Capacidad Financiera'!$A:$U,20,FALSE)</f>
        <v>#N/A</v>
      </c>
      <c r="G131" s="73" t="str">
        <f>IF(COUNTIF(Experiencia!$N:$N,A131)&lt;2,IF(SUMIF(Experiencia!$A:$A,A131,Experiencia!$N:$N)&gt;Información!$B$35*0.75,"HÁBIL","NO HÁBIL"),IF(OR(COUNTIF(Experiencia!$N:$N,A131)=3,COUNTIF(Experiencia!$N:$N,A131)=4)=TRUE,IF(SUMIF(Experiencia!$A:$A,A131,Experiencia!$N:$N)&gt;Información!$B$35*1.2,"HÁBIL","NO HÁBIL"),IF(SUMIF(Experiencia!$A:$A,A131,Experiencia!$N:$N)&gt;Información!$B$35*1.5,"HÁBIL","NO HÁBIL")))</f>
        <v>NO HÁBIL</v>
      </c>
      <c r="H131" s="99"/>
      <c r="I131" s="99"/>
      <c r="J131" s="99"/>
      <c r="K131" s="73"/>
      <c r="L131" s="58"/>
    </row>
    <row r="132" spans="1:12" ht="39.950000000000003" customHeight="1">
      <c r="A132" s="112">
        <v>130</v>
      </c>
      <c r="B132" s="72" t="str">
        <f>VLOOKUP($A132,Cierre!$A:$E,2,FALSE)</f>
        <v>CONSORCIO IG VIAL</v>
      </c>
      <c r="C132" s="73">
        <f>VLOOKUP($A132,'Capacidad Juridica'!$A:$AR,43,FALSE)</f>
        <v>0</v>
      </c>
      <c r="D132" s="73" t="e">
        <f>VLOOKUP($A132,'Capacidad Financiera'!$A:$U,18,FALSE)</f>
        <v>#N/A</v>
      </c>
      <c r="E132" s="73" t="e">
        <f>VLOOKUP($A132,'Capacidad Financiera'!$A:$U,19,FALSE)</f>
        <v>#N/A</v>
      </c>
      <c r="F132" s="73" t="e">
        <f>VLOOKUP($A132,'Capacidad Financiera'!$A:$U,20,FALSE)</f>
        <v>#N/A</v>
      </c>
      <c r="G132" s="73" t="str">
        <f>IF(COUNTIF(Experiencia!$N:$N,A132)&lt;2,IF(SUMIF(Experiencia!$A:$A,A132,Experiencia!$N:$N)&gt;Información!$B$35*0.75,"HÁBIL","NO HÁBIL"),IF(OR(COUNTIF(Experiencia!$N:$N,A132)=3,COUNTIF(Experiencia!$N:$N,A132)=4)=TRUE,IF(SUMIF(Experiencia!$A:$A,A132,Experiencia!$N:$N)&gt;Información!$B$35*1.2,"HÁBIL","NO HÁBIL"),IF(SUMIF(Experiencia!$A:$A,A132,Experiencia!$N:$N)&gt;Información!$B$35*1.5,"HÁBIL","NO HÁBIL")))</f>
        <v>NO HÁBIL</v>
      </c>
      <c r="H132" s="99"/>
      <c r="I132" s="99"/>
      <c r="J132" s="99"/>
      <c r="K132" s="73"/>
      <c r="L132" s="58"/>
    </row>
    <row r="133" spans="1:12" ht="39.950000000000003" customHeight="1">
      <c r="A133" s="112">
        <v>131</v>
      </c>
      <c r="B133" s="72" t="str">
        <f>VLOOKUP($A133,Cierre!$A:$E,2,FALSE)</f>
        <v>HUGO ALBERTO ARIAS DUQUE</v>
      </c>
      <c r="C133" s="73">
        <f>VLOOKUP($A133,'Capacidad Juridica'!$A:$AR,43,FALSE)</f>
        <v>0</v>
      </c>
      <c r="D133" s="73" t="e">
        <f>VLOOKUP($A133,'Capacidad Financiera'!$A:$U,18,FALSE)</f>
        <v>#N/A</v>
      </c>
      <c r="E133" s="73" t="e">
        <f>VLOOKUP($A133,'Capacidad Financiera'!$A:$U,19,FALSE)</f>
        <v>#N/A</v>
      </c>
      <c r="F133" s="73" t="e">
        <f>VLOOKUP($A133,'Capacidad Financiera'!$A:$U,20,FALSE)</f>
        <v>#N/A</v>
      </c>
      <c r="G133" s="73" t="str">
        <f>IF(COUNTIF(Experiencia!$N:$N,A133)&lt;2,IF(SUMIF(Experiencia!$A:$A,A133,Experiencia!$N:$N)&gt;Información!$B$35*0.75,"HÁBIL","NO HÁBIL"),IF(OR(COUNTIF(Experiencia!$N:$N,A133)=3,COUNTIF(Experiencia!$N:$N,A133)=4)=TRUE,IF(SUMIF(Experiencia!$A:$A,A133,Experiencia!$N:$N)&gt;Información!$B$35*1.2,"HÁBIL","NO HÁBIL"),IF(SUMIF(Experiencia!$A:$A,A133,Experiencia!$N:$N)&gt;Información!$B$35*1.5,"HÁBIL","NO HÁBIL")))</f>
        <v>NO HÁBIL</v>
      </c>
      <c r="H133" s="99"/>
      <c r="I133" s="99"/>
      <c r="J133" s="99"/>
      <c r="K133" s="73"/>
      <c r="L133" s="58"/>
    </row>
    <row r="134" spans="1:12" ht="39.950000000000003" customHeight="1">
      <c r="A134" s="112">
        <v>132</v>
      </c>
      <c r="B134" s="72" t="str">
        <f>VLOOKUP($A134,Cierre!$A:$E,2,FALSE)</f>
        <v>CONSORCIO CONSTRUCTURA CUCUTA S.A</v>
      </c>
      <c r="C134" s="73">
        <f>VLOOKUP($A134,'Capacidad Juridica'!$A:$AR,43,FALSE)</f>
        <v>0</v>
      </c>
      <c r="D134" s="73" t="e">
        <f>VLOOKUP($A134,'Capacidad Financiera'!$A:$U,18,FALSE)</f>
        <v>#N/A</v>
      </c>
      <c r="E134" s="73" t="e">
        <f>VLOOKUP($A134,'Capacidad Financiera'!$A:$U,19,FALSE)</f>
        <v>#N/A</v>
      </c>
      <c r="F134" s="73" t="e">
        <f>VLOOKUP($A134,'Capacidad Financiera'!$A:$U,20,FALSE)</f>
        <v>#N/A</v>
      </c>
      <c r="G134" s="73" t="str">
        <f>IF(COUNTIF(Experiencia!$N:$N,A134)&lt;2,IF(SUMIF(Experiencia!$A:$A,A134,Experiencia!$N:$N)&gt;Información!$B$35*0.75,"HÁBIL","NO HÁBIL"),IF(OR(COUNTIF(Experiencia!$N:$N,A134)=3,COUNTIF(Experiencia!$N:$N,A134)=4)=TRUE,IF(SUMIF(Experiencia!$A:$A,A134,Experiencia!$N:$N)&gt;Información!$B$35*1.2,"HÁBIL","NO HÁBIL"),IF(SUMIF(Experiencia!$A:$A,A134,Experiencia!$N:$N)&gt;Información!$B$35*1.5,"HÁBIL","NO HÁBIL")))</f>
        <v>NO HÁBIL</v>
      </c>
      <c r="H134" s="99"/>
      <c r="I134" s="99"/>
      <c r="J134" s="99"/>
      <c r="K134" s="73"/>
      <c r="L134" s="58"/>
    </row>
    <row r="135" spans="1:12" ht="39.950000000000003" customHeight="1">
      <c r="A135" s="112">
        <v>133</v>
      </c>
      <c r="B135" s="72" t="str">
        <f>VLOOKUP($A135,Cierre!$A:$E,2,FALSE)</f>
        <v>CONSORCIO ENEA</v>
      </c>
      <c r="C135" s="73">
        <f>VLOOKUP($A135,'Capacidad Juridica'!$A:$AR,43,FALSE)</f>
        <v>0</v>
      </c>
      <c r="D135" s="73" t="e">
        <f>VLOOKUP($A135,'Capacidad Financiera'!$A:$U,18,FALSE)</f>
        <v>#N/A</v>
      </c>
      <c r="E135" s="73" t="e">
        <f>VLOOKUP($A135,'Capacidad Financiera'!$A:$U,19,FALSE)</f>
        <v>#N/A</v>
      </c>
      <c r="F135" s="73" t="e">
        <f>VLOOKUP($A135,'Capacidad Financiera'!$A:$U,20,FALSE)</f>
        <v>#N/A</v>
      </c>
      <c r="G135" s="73" t="str">
        <f>IF(COUNTIF(Experiencia!$N:$N,A135)&lt;2,IF(SUMIF(Experiencia!$A:$A,A135,Experiencia!$N:$N)&gt;Información!$B$35*0.75,"HÁBIL","NO HÁBIL"),IF(OR(COUNTIF(Experiencia!$N:$N,A135)=3,COUNTIF(Experiencia!$N:$N,A135)=4)=TRUE,IF(SUMIF(Experiencia!$A:$A,A135,Experiencia!$N:$N)&gt;Información!$B$35*1.2,"HÁBIL","NO HÁBIL"),IF(SUMIF(Experiencia!$A:$A,A135,Experiencia!$N:$N)&gt;Información!$B$35*1.5,"HÁBIL","NO HÁBIL")))</f>
        <v>NO HÁBIL</v>
      </c>
      <c r="H135" s="99"/>
      <c r="I135" s="99"/>
      <c r="J135" s="99"/>
      <c r="K135" s="73"/>
      <c r="L135" s="58"/>
    </row>
    <row r="136" spans="1:12" ht="39.950000000000003" customHeight="1">
      <c r="A136" s="112">
        <v>134</v>
      </c>
      <c r="B136" s="72" t="str">
        <f>VLOOKUP($A136,Cierre!$A:$E,2,FALSE)</f>
        <v>FRANCISCO JAVIER VINASCO VERGARA</v>
      </c>
      <c r="C136" s="73">
        <f>VLOOKUP($A136,'Capacidad Juridica'!$A:$AR,43,FALSE)</f>
        <v>0</v>
      </c>
      <c r="D136" s="73" t="e">
        <f>VLOOKUP($A136,'Capacidad Financiera'!$A:$U,18,FALSE)</f>
        <v>#N/A</v>
      </c>
      <c r="E136" s="73" t="e">
        <f>VLOOKUP($A136,'Capacidad Financiera'!$A:$U,19,FALSE)</f>
        <v>#N/A</v>
      </c>
      <c r="F136" s="73" t="e">
        <f>VLOOKUP($A136,'Capacidad Financiera'!$A:$U,20,FALSE)</f>
        <v>#N/A</v>
      </c>
      <c r="G136" s="73" t="str">
        <f>IF(COUNTIF(Experiencia!$N:$N,A136)&lt;2,IF(SUMIF(Experiencia!$A:$A,A136,Experiencia!$N:$N)&gt;Información!$B$35*0.75,"HÁBIL","NO HÁBIL"),IF(OR(COUNTIF(Experiencia!$N:$N,A136)=3,COUNTIF(Experiencia!$N:$N,A136)=4)=TRUE,IF(SUMIF(Experiencia!$A:$A,A136,Experiencia!$N:$N)&gt;Información!$B$35*1.2,"HÁBIL","NO HÁBIL"),IF(SUMIF(Experiencia!$A:$A,A136,Experiencia!$N:$N)&gt;Información!$B$35*1.5,"HÁBIL","NO HÁBIL")))</f>
        <v>NO HÁBIL</v>
      </c>
      <c r="H136" s="99"/>
      <c r="I136" s="99"/>
      <c r="J136" s="99"/>
      <c r="K136" s="73"/>
      <c r="L136" s="58"/>
    </row>
    <row r="137" spans="1:12" ht="39.950000000000003" customHeight="1">
      <c r="A137" s="112">
        <v>135</v>
      </c>
      <c r="B137" s="72" t="str">
        <f>VLOOKUP($A137,Cierre!$A:$E,2,FALSE)</f>
        <v>CONSORCIO CALDAS 2021</v>
      </c>
      <c r="C137" s="73">
        <f>VLOOKUP($A137,'Capacidad Juridica'!$A:$AR,43,FALSE)</f>
        <v>0</v>
      </c>
      <c r="D137" s="73" t="e">
        <f>VLOOKUP($A137,'Capacidad Financiera'!$A:$U,18,FALSE)</f>
        <v>#N/A</v>
      </c>
      <c r="E137" s="73" t="e">
        <f>VLOOKUP($A137,'Capacidad Financiera'!$A:$U,19,FALSE)</f>
        <v>#N/A</v>
      </c>
      <c r="F137" s="73" t="e">
        <f>VLOOKUP($A137,'Capacidad Financiera'!$A:$U,20,FALSE)</f>
        <v>#N/A</v>
      </c>
      <c r="G137" s="73" t="str">
        <f>IF(COUNTIF(Experiencia!$N:$N,A137)&lt;2,IF(SUMIF(Experiencia!$A:$A,A137,Experiencia!$N:$N)&gt;Información!$B$35*0.75,"HÁBIL","NO HÁBIL"),IF(OR(COUNTIF(Experiencia!$N:$N,A137)=3,COUNTIF(Experiencia!$N:$N,A137)=4)=TRUE,IF(SUMIF(Experiencia!$A:$A,A137,Experiencia!$N:$N)&gt;Información!$B$35*1.2,"HÁBIL","NO HÁBIL"),IF(SUMIF(Experiencia!$A:$A,A137,Experiencia!$N:$N)&gt;Información!$B$35*1.5,"HÁBIL","NO HÁBIL")))</f>
        <v>NO HÁBIL</v>
      </c>
      <c r="H137" s="99"/>
      <c r="I137" s="99"/>
      <c r="J137" s="99"/>
      <c r="K137" s="73"/>
      <c r="L137" s="58"/>
    </row>
    <row r="138" spans="1:12" ht="39.950000000000003" customHeight="1">
      <c r="A138" s="112">
        <v>136</v>
      </c>
      <c r="B138" s="72" t="str">
        <f>VLOOKUP($A138,Cierre!$A:$E,2,FALSE)</f>
        <v xml:space="preserve">OL INGENIERÍA DE CONSTRUCCIÓN S.A.S </v>
      </c>
      <c r="C138" s="73">
        <f>VLOOKUP($A138,'Capacidad Juridica'!$A:$AR,43,FALSE)</f>
        <v>0</v>
      </c>
      <c r="D138" s="73" t="e">
        <f>VLOOKUP($A138,'Capacidad Financiera'!$A:$U,18,FALSE)</f>
        <v>#N/A</v>
      </c>
      <c r="E138" s="73" t="e">
        <f>VLOOKUP($A138,'Capacidad Financiera'!$A:$U,19,FALSE)</f>
        <v>#N/A</v>
      </c>
      <c r="F138" s="73" t="e">
        <f>VLOOKUP($A138,'Capacidad Financiera'!$A:$U,20,FALSE)</f>
        <v>#N/A</v>
      </c>
      <c r="G138" s="73" t="str">
        <f>IF(COUNTIF(Experiencia!$N:$N,A138)&lt;2,IF(SUMIF(Experiencia!$A:$A,A138,Experiencia!$N:$N)&gt;Información!$B$35*0.75,"HÁBIL","NO HÁBIL"),IF(OR(COUNTIF(Experiencia!$N:$N,A138)=3,COUNTIF(Experiencia!$N:$N,A138)=4)=TRUE,IF(SUMIF(Experiencia!$A:$A,A138,Experiencia!$N:$N)&gt;Información!$B$35*1.2,"HÁBIL","NO HÁBIL"),IF(SUMIF(Experiencia!$A:$A,A138,Experiencia!$N:$N)&gt;Información!$B$35*1.5,"HÁBIL","NO HÁBIL")))</f>
        <v>NO HÁBIL</v>
      </c>
      <c r="H138" s="99"/>
      <c r="I138" s="99"/>
      <c r="J138" s="99"/>
      <c r="K138" s="73"/>
      <c r="L138" s="58"/>
    </row>
    <row r="139" spans="1:12" ht="39.950000000000003" customHeight="1">
      <c r="A139" s="112">
        <v>137</v>
      </c>
      <c r="B139" s="72" t="str">
        <f>VLOOKUP($A139,Cierre!$A:$E,2,FALSE)</f>
        <v>CONSORCIO ZUME ALCALDIA</v>
      </c>
      <c r="C139" s="73">
        <f>VLOOKUP($A139,'Capacidad Juridica'!$A:$AR,43,FALSE)</f>
        <v>0</v>
      </c>
      <c r="D139" s="73" t="e">
        <f>VLOOKUP($A139,'Capacidad Financiera'!$A:$U,18,FALSE)</f>
        <v>#N/A</v>
      </c>
      <c r="E139" s="73" t="e">
        <f>VLOOKUP($A139,'Capacidad Financiera'!$A:$U,19,FALSE)</f>
        <v>#N/A</v>
      </c>
      <c r="F139" s="73" t="e">
        <f>VLOOKUP($A139,'Capacidad Financiera'!$A:$U,20,FALSE)</f>
        <v>#N/A</v>
      </c>
      <c r="G139" s="73" t="str">
        <f>IF(COUNTIF(Experiencia!$N:$N,A139)&lt;2,IF(SUMIF(Experiencia!$A:$A,A139,Experiencia!$N:$N)&gt;Información!$B$35*0.75,"HÁBIL","NO HÁBIL"),IF(OR(COUNTIF(Experiencia!$N:$N,A139)=3,COUNTIF(Experiencia!$N:$N,A139)=4)=TRUE,IF(SUMIF(Experiencia!$A:$A,A139,Experiencia!$N:$N)&gt;Información!$B$35*1.2,"HÁBIL","NO HÁBIL"),IF(SUMIF(Experiencia!$A:$A,A139,Experiencia!$N:$N)&gt;Información!$B$35*1.5,"HÁBIL","NO HÁBIL")))</f>
        <v>NO HÁBIL</v>
      </c>
      <c r="H139" s="99"/>
      <c r="I139" s="99"/>
      <c r="J139" s="99"/>
      <c r="K139" s="73"/>
      <c r="L139" s="58"/>
    </row>
    <row r="140" spans="1:12" ht="39.950000000000003" customHeight="1">
      <c r="A140" s="112">
        <v>138</v>
      </c>
      <c r="B140" s="72" t="str">
        <f>VLOOKUP($A140,Cierre!$A:$E,2,FALSE)</f>
        <v>CONSORCIO CONSTRUCCIONES 2021</v>
      </c>
      <c r="C140" s="73">
        <f>VLOOKUP($A140,'Capacidad Juridica'!$A:$AR,43,FALSE)</f>
        <v>0</v>
      </c>
      <c r="D140" s="73" t="e">
        <f>VLOOKUP($A140,'Capacidad Financiera'!$A:$U,18,FALSE)</f>
        <v>#N/A</v>
      </c>
      <c r="E140" s="73" t="e">
        <f>VLOOKUP($A140,'Capacidad Financiera'!$A:$U,19,FALSE)</f>
        <v>#N/A</v>
      </c>
      <c r="F140" s="73" t="e">
        <f>VLOOKUP($A140,'Capacidad Financiera'!$A:$U,20,FALSE)</f>
        <v>#N/A</v>
      </c>
      <c r="G140" s="73" t="str">
        <f>IF(COUNTIF(Experiencia!$N:$N,A140)&lt;2,IF(SUMIF(Experiencia!$A:$A,A140,Experiencia!$N:$N)&gt;Información!$B$35*0.75,"HÁBIL","NO HÁBIL"),IF(OR(COUNTIF(Experiencia!$N:$N,A140)=3,COUNTIF(Experiencia!$N:$N,A140)=4)=TRUE,IF(SUMIF(Experiencia!$A:$A,A140,Experiencia!$N:$N)&gt;Información!$B$35*1.2,"HÁBIL","NO HÁBIL"),IF(SUMIF(Experiencia!$A:$A,A140,Experiencia!$N:$N)&gt;Información!$B$35*1.5,"HÁBIL","NO HÁBIL")))</f>
        <v>NO HÁBIL</v>
      </c>
      <c r="H140" s="99"/>
      <c r="I140" s="99"/>
      <c r="J140" s="99"/>
      <c r="K140" s="73"/>
      <c r="L140" s="58"/>
    </row>
    <row r="141" spans="1:12" ht="39.950000000000003" customHeight="1">
      <c r="A141" s="112">
        <v>139</v>
      </c>
      <c r="B141" s="72" t="str">
        <f>VLOOKUP($A141,Cierre!$A:$E,2,FALSE)</f>
        <v>CONSORCIO URBANO R&amp;R</v>
      </c>
      <c r="C141" s="73">
        <f>VLOOKUP($A141,'Capacidad Juridica'!$A:$AR,43,FALSE)</f>
        <v>0</v>
      </c>
      <c r="D141" s="73" t="e">
        <f>VLOOKUP($A141,'Capacidad Financiera'!$A:$U,18,FALSE)</f>
        <v>#N/A</v>
      </c>
      <c r="E141" s="73" t="e">
        <f>VLOOKUP($A141,'Capacidad Financiera'!$A:$U,19,FALSE)</f>
        <v>#N/A</v>
      </c>
      <c r="F141" s="73" t="e">
        <f>VLOOKUP($A141,'Capacidad Financiera'!$A:$U,20,FALSE)</f>
        <v>#N/A</v>
      </c>
      <c r="G141" s="73" t="str">
        <f>IF(COUNTIF(Experiencia!$N:$N,A141)&lt;2,IF(SUMIF(Experiencia!$A:$A,A141,Experiencia!$N:$N)&gt;Información!$B$35*0.75,"HÁBIL","NO HÁBIL"),IF(OR(COUNTIF(Experiencia!$N:$N,A141)=3,COUNTIF(Experiencia!$N:$N,A141)=4)=TRUE,IF(SUMIF(Experiencia!$A:$A,A141,Experiencia!$N:$N)&gt;Información!$B$35*1.2,"HÁBIL","NO HÁBIL"),IF(SUMIF(Experiencia!$A:$A,A141,Experiencia!$N:$N)&gt;Información!$B$35*1.5,"HÁBIL","NO HÁBIL")))</f>
        <v>NO HÁBIL</v>
      </c>
      <c r="H141" s="99"/>
      <c r="I141" s="99"/>
      <c r="J141" s="99"/>
      <c r="K141" s="73"/>
      <c r="L141" s="58"/>
    </row>
    <row r="142" spans="1:12" ht="39.950000000000003" customHeight="1">
      <c r="A142" s="112">
        <v>140</v>
      </c>
      <c r="B142" s="72" t="str">
        <f>VLOOKUP($A142,Cierre!$A:$E,2,FALSE)</f>
        <v>ISAIAS VARGAS GONZALEZ</v>
      </c>
      <c r="C142" s="73">
        <f>VLOOKUP($A142,'Capacidad Juridica'!$A:$AR,43,FALSE)</f>
        <v>0</v>
      </c>
      <c r="D142" s="73" t="e">
        <f>VLOOKUP($A142,'Capacidad Financiera'!$A:$U,18,FALSE)</f>
        <v>#N/A</v>
      </c>
      <c r="E142" s="73" t="e">
        <f>VLOOKUP($A142,'Capacidad Financiera'!$A:$U,19,FALSE)</f>
        <v>#N/A</v>
      </c>
      <c r="F142" s="73" t="e">
        <f>VLOOKUP($A142,'Capacidad Financiera'!$A:$U,20,FALSE)</f>
        <v>#N/A</v>
      </c>
      <c r="G142" s="73" t="str">
        <f>IF(COUNTIF(Experiencia!$N:$N,A142)&lt;2,IF(SUMIF(Experiencia!$A:$A,A142,Experiencia!$N:$N)&gt;Información!$B$35*0.75,"HÁBIL","NO HÁBIL"),IF(OR(COUNTIF(Experiencia!$N:$N,A142)=3,COUNTIF(Experiencia!$N:$N,A142)=4)=TRUE,IF(SUMIF(Experiencia!$A:$A,A142,Experiencia!$N:$N)&gt;Información!$B$35*1.2,"HÁBIL","NO HÁBIL"),IF(SUMIF(Experiencia!$A:$A,A142,Experiencia!$N:$N)&gt;Información!$B$35*1.5,"HÁBIL","NO HÁBIL")))</f>
        <v>NO HÁBIL</v>
      </c>
      <c r="H142" s="99"/>
      <c r="I142" s="99"/>
      <c r="J142" s="99"/>
      <c r="K142" s="73"/>
      <c r="L142" s="58"/>
    </row>
    <row r="143" spans="1:12" ht="39.950000000000003" customHeight="1">
      <c r="A143" s="112">
        <v>141</v>
      </c>
      <c r="B143" s="72" t="str">
        <f>VLOOKUP($A143,Cierre!$A:$E,2,FALSE)</f>
        <v>RIBAYCO SAS</v>
      </c>
      <c r="C143" s="73">
        <f>VLOOKUP($A143,'Capacidad Juridica'!$A:$AR,43,FALSE)</f>
        <v>0</v>
      </c>
      <c r="D143" s="73" t="e">
        <f>VLOOKUP($A143,'Capacidad Financiera'!$A:$U,18,FALSE)</f>
        <v>#N/A</v>
      </c>
      <c r="E143" s="73" t="e">
        <f>VLOOKUP($A143,'Capacidad Financiera'!$A:$U,19,FALSE)</f>
        <v>#N/A</v>
      </c>
      <c r="F143" s="73" t="e">
        <f>VLOOKUP($A143,'Capacidad Financiera'!$A:$U,20,FALSE)</f>
        <v>#N/A</v>
      </c>
      <c r="G143" s="73" t="str">
        <f>IF(COUNTIF(Experiencia!$N:$N,A143)&lt;2,IF(SUMIF(Experiencia!$A:$A,A143,Experiencia!$N:$N)&gt;Información!$B$35*0.75,"HÁBIL","NO HÁBIL"),IF(OR(COUNTIF(Experiencia!$N:$N,A143)=3,COUNTIF(Experiencia!$N:$N,A143)=4)=TRUE,IF(SUMIF(Experiencia!$A:$A,A143,Experiencia!$N:$N)&gt;Información!$B$35*1.2,"HÁBIL","NO HÁBIL"),IF(SUMIF(Experiencia!$A:$A,A143,Experiencia!$N:$N)&gt;Información!$B$35*1.5,"HÁBIL","NO HÁBIL")))</f>
        <v>NO HÁBIL</v>
      </c>
      <c r="H143" s="99"/>
      <c r="I143" s="99"/>
      <c r="J143" s="99"/>
      <c r="K143" s="73"/>
      <c r="L143" s="58"/>
    </row>
    <row r="144" spans="1:12" ht="39.950000000000003" customHeight="1">
      <c r="A144" s="112">
        <v>142</v>
      </c>
      <c r="B144" s="72" t="str">
        <f>VLOOKUP($A144,Cierre!$A:$E,2,FALSE)</f>
        <v>CONSORCIO CUMANDAY 2021</v>
      </c>
      <c r="C144" s="73">
        <f>VLOOKUP($A144,'Capacidad Juridica'!$A:$AR,43,FALSE)</f>
        <v>0</v>
      </c>
      <c r="D144" s="73" t="e">
        <f>VLOOKUP($A144,'Capacidad Financiera'!$A:$U,18,FALSE)</f>
        <v>#N/A</v>
      </c>
      <c r="E144" s="73" t="e">
        <f>VLOOKUP($A144,'Capacidad Financiera'!$A:$U,19,FALSE)</f>
        <v>#N/A</v>
      </c>
      <c r="F144" s="73" t="e">
        <f>VLOOKUP($A144,'Capacidad Financiera'!$A:$U,20,FALSE)</f>
        <v>#N/A</v>
      </c>
      <c r="G144" s="73" t="str">
        <f>IF(COUNTIF(Experiencia!$N:$N,A144)&lt;2,IF(SUMIF(Experiencia!$A:$A,A144,Experiencia!$N:$N)&gt;Información!$B$35*0.75,"HÁBIL","NO HÁBIL"),IF(OR(COUNTIF(Experiencia!$N:$N,A144)=3,COUNTIF(Experiencia!$N:$N,A144)=4)=TRUE,IF(SUMIF(Experiencia!$A:$A,A144,Experiencia!$N:$N)&gt;Información!$B$35*1.2,"HÁBIL","NO HÁBIL"),IF(SUMIF(Experiencia!$A:$A,A144,Experiencia!$N:$N)&gt;Información!$B$35*1.5,"HÁBIL","NO HÁBIL")))</f>
        <v>NO HÁBIL</v>
      </c>
      <c r="H144" s="99"/>
      <c r="I144" s="99"/>
      <c r="J144" s="99"/>
      <c r="K144" s="73"/>
      <c r="L144" s="58"/>
    </row>
    <row r="145" spans="1:12" ht="39.950000000000003" customHeight="1">
      <c r="A145" s="112">
        <v>143</v>
      </c>
      <c r="B145" s="72" t="str">
        <f>VLOOKUP($A145,Cierre!$A:$E,2,FALSE)</f>
        <v>CONSORCIO CRISTO</v>
      </c>
      <c r="C145" s="73">
        <f>VLOOKUP($A145,'Capacidad Juridica'!$A:$AR,43,FALSE)</f>
        <v>0</v>
      </c>
      <c r="D145" s="73" t="e">
        <f>VLOOKUP($A145,'Capacidad Financiera'!$A:$U,18,FALSE)</f>
        <v>#N/A</v>
      </c>
      <c r="E145" s="73" t="e">
        <f>VLOOKUP($A145,'Capacidad Financiera'!$A:$U,19,FALSE)</f>
        <v>#N/A</v>
      </c>
      <c r="F145" s="73" t="e">
        <f>VLOOKUP($A145,'Capacidad Financiera'!$A:$U,20,FALSE)</f>
        <v>#N/A</v>
      </c>
      <c r="G145" s="73" t="str">
        <f>IF(COUNTIF(Experiencia!$N:$N,A145)&lt;2,IF(SUMIF(Experiencia!$A:$A,A145,Experiencia!$N:$N)&gt;Información!$B$35*0.75,"HÁBIL","NO HÁBIL"),IF(OR(COUNTIF(Experiencia!$N:$N,A145)=3,COUNTIF(Experiencia!$N:$N,A145)=4)=TRUE,IF(SUMIF(Experiencia!$A:$A,A145,Experiencia!$N:$N)&gt;Información!$B$35*1.2,"HÁBIL","NO HÁBIL"),IF(SUMIF(Experiencia!$A:$A,A145,Experiencia!$N:$N)&gt;Información!$B$35*1.5,"HÁBIL","NO HÁBIL")))</f>
        <v>NO HÁBIL</v>
      </c>
      <c r="H145" s="99"/>
      <c r="I145" s="99"/>
      <c r="J145" s="99"/>
      <c r="K145" s="73"/>
      <c r="L145" s="58"/>
    </row>
    <row r="146" spans="1:12" ht="39.950000000000003" customHeight="1">
      <c r="A146" s="112">
        <v>144</v>
      </c>
      <c r="B146" s="72" t="str">
        <f>VLOOKUP($A146,Cierre!$A:$E,2,FALSE)</f>
        <v>OBRACOL SAS CONSTRUCTORA</v>
      </c>
      <c r="C146" s="73">
        <f>VLOOKUP($A146,'Capacidad Juridica'!$A:$AR,43,FALSE)</f>
        <v>0</v>
      </c>
      <c r="D146" s="73" t="e">
        <f>VLOOKUP($A146,'Capacidad Financiera'!$A:$U,18,FALSE)</f>
        <v>#N/A</v>
      </c>
      <c r="E146" s="73" t="e">
        <f>VLOOKUP($A146,'Capacidad Financiera'!$A:$U,19,FALSE)</f>
        <v>#N/A</v>
      </c>
      <c r="F146" s="73" t="e">
        <f>VLOOKUP($A146,'Capacidad Financiera'!$A:$U,20,FALSE)</f>
        <v>#N/A</v>
      </c>
      <c r="G146" s="73" t="str">
        <f>IF(COUNTIF(Experiencia!$N:$N,A146)&lt;2,IF(SUMIF(Experiencia!$A:$A,A146,Experiencia!$N:$N)&gt;Información!$B$35*0.75,"HÁBIL","NO HÁBIL"),IF(OR(COUNTIF(Experiencia!$N:$N,A146)=3,COUNTIF(Experiencia!$N:$N,A146)=4)=TRUE,IF(SUMIF(Experiencia!$A:$A,A146,Experiencia!$N:$N)&gt;Información!$B$35*1.2,"HÁBIL","NO HÁBIL"),IF(SUMIF(Experiencia!$A:$A,A146,Experiencia!$N:$N)&gt;Información!$B$35*1.5,"HÁBIL","NO HÁBIL")))</f>
        <v>NO HÁBIL</v>
      </c>
      <c r="H146" s="99"/>
      <c r="I146" s="99"/>
      <c r="J146" s="99"/>
      <c r="K146" s="73"/>
      <c r="L146" s="58"/>
    </row>
    <row r="147" spans="1:12" ht="39.950000000000003" customHeight="1">
      <c r="A147" s="112">
        <v>145</v>
      </c>
      <c r="B147" s="72" t="str">
        <f>VLOOKUP($A147,Cierre!$A:$E,2,FALSE)</f>
        <v>CONSORCIO DIAR</v>
      </c>
      <c r="C147" s="73">
        <f>VLOOKUP($A147,'Capacidad Juridica'!$A:$AR,43,FALSE)</f>
        <v>0</v>
      </c>
      <c r="D147" s="73" t="e">
        <f>VLOOKUP($A147,'Capacidad Financiera'!$A:$U,18,FALSE)</f>
        <v>#N/A</v>
      </c>
      <c r="E147" s="73" t="e">
        <f>VLOOKUP($A147,'Capacidad Financiera'!$A:$U,19,FALSE)</f>
        <v>#N/A</v>
      </c>
      <c r="F147" s="73" t="e">
        <f>VLOOKUP($A147,'Capacidad Financiera'!$A:$U,20,FALSE)</f>
        <v>#N/A</v>
      </c>
      <c r="G147" s="73" t="str">
        <f>IF(COUNTIF(Experiencia!$N:$N,A147)&lt;2,IF(SUMIF(Experiencia!$A:$A,A147,Experiencia!$N:$N)&gt;Información!$B$35*0.75,"HÁBIL","NO HÁBIL"),IF(OR(COUNTIF(Experiencia!$N:$N,A147)=3,COUNTIF(Experiencia!$N:$N,A147)=4)=TRUE,IF(SUMIF(Experiencia!$A:$A,A147,Experiencia!$N:$N)&gt;Información!$B$35*1.2,"HÁBIL","NO HÁBIL"),IF(SUMIF(Experiencia!$A:$A,A147,Experiencia!$N:$N)&gt;Información!$B$35*1.5,"HÁBIL","NO HÁBIL")))</f>
        <v>NO HÁBIL</v>
      </c>
      <c r="H147" s="99"/>
      <c r="I147" s="99"/>
      <c r="J147" s="99"/>
      <c r="K147" s="73"/>
      <c r="L147" s="58"/>
    </row>
    <row r="148" spans="1:12" ht="39.950000000000003" customHeight="1">
      <c r="A148" s="112">
        <v>146</v>
      </c>
      <c r="B148" s="72" t="str">
        <f>VLOOKUP($A148,Cierre!$A:$E,2,FALSE)</f>
        <v>CARLOS ALBERTO CEBALLOS CIFUENTES</v>
      </c>
      <c r="C148" s="73">
        <f>VLOOKUP($A148,'Capacidad Juridica'!$A:$AR,43,FALSE)</f>
        <v>0</v>
      </c>
      <c r="D148" s="73" t="e">
        <f>VLOOKUP($A148,'Capacidad Financiera'!$A:$U,18,FALSE)</f>
        <v>#N/A</v>
      </c>
      <c r="E148" s="73" t="e">
        <f>VLOOKUP($A148,'Capacidad Financiera'!$A:$U,19,FALSE)</f>
        <v>#N/A</v>
      </c>
      <c r="F148" s="73" t="e">
        <f>VLOOKUP($A148,'Capacidad Financiera'!$A:$U,20,FALSE)</f>
        <v>#N/A</v>
      </c>
      <c r="G148" s="73" t="str">
        <f>IF(COUNTIF(Experiencia!$N:$N,A148)&lt;2,IF(SUMIF(Experiencia!$A:$A,A148,Experiencia!$N:$N)&gt;Información!$B$35*0.75,"HÁBIL","NO HÁBIL"),IF(OR(COUNTIF(Experiencia!$N:$N,A148)=3,COUNTIF(Experiencia!$N:$N,A148)=4)=TRUE,IF(SUMIF(Experiencia!$A:$A,A148,Experiencia!$N:$N)&gt;Información!$B$35*1.2,"HÁBIL","NO HÁBIL"),IF(SUMIF(Experiencia!$A:$A,A148,Experiencia!$N:$N)&gt;Información!$B$35*1.5,"HÁBIL","NO HÁBIL")))</f>
        <v>NO HÁBIL</v>
      </c>
      <c r="H148" s="99"/>
      <c r="I148" s="99"/>
      <c r="J148" s="99"/>
      <c r="K148" s="73"/>
      <c r="L148" s="58"/>
    </row>
    <row r="149" spans="1:12" ht="39.950000000000003" customHeight="1">
      <c r="A149" s="112">
        <v>147</v>
      </c>
      <c r="B149" s="72" t="str">
        <f>VLOOKUP($A149,Cierre!$A:$E,2,FALSE)</f>
        <v>CARLOS ALBERTO MATEUS ZULUAGA</v>
      </c>
      <c r="C149" s="73">
        <f>VLOOKUP($A149,'Capacidad Juridica'!$A:$AR,43,FALSE)</f>
        <v>0</v>
      </c>
      <c r="D149" s="73" t="e">
        <f>VLOOKUP($A149,'Capacidad Financiera'!$A:$U,18,FALSE)</f>
        <v>#N/A</v>
      </c>
      <c r="E149" s="73" t="e">
        <f>VLOOKUP($A149,'Capacidad Financiera'!$A:$U,19,FALSE)</f>
        <v>#N/A</v>
      </c>
      <c r="F149" s="73" t="e">
        <f>VLOOKUP($A149,'Capacidad Financiera'!$A:$U,20,FALSE)</f>
        <v>#N/A</v>
      </c>
      <c r="G149" s="73" t="str">
        <f>IF(COUNTIF(Experiencia!$N:$N,A149)&lt;2,IF(SUMIF(Experiencia!$A:$A,A149,Experiencia!$N:$N)&gt;Información!$B$35*0.75,"HÁBIL","NO HÁBIL"),IF(OR(COUNTIF(Experiencia!$N:$N,A149)=3,COUNTIF(Experiencia!$N:$N,A149)=4)=TRUE,IF(SUMIF(Experiencia!$A:$A,A149,Experiencia!$N:$N)&gt;Información!$B$35*1.2,"HÁBIL","NO HÁBIL"),IF(SUMIF(Experiencia!$A:$A,A149,Experiencia!$N:$N)&gt;Información!$B$35*1.5,"HÁBIL","NO HÁBIL")))</f>
        <v>NO HÁBIL</v>
      </c>
      <c r="H149" s="99"/>
      <c r="I149" s="99"/>
      <c r="J149" s="99"/>
      <c r="K149" s="73"/>
      <c r="L149" s="58"/>
    </row>
    <row r="150" spans="1:12" ht="39.950000000000003" customHeight="1">
      <c r="A150" s="112">
        <v>148</v>
      </c>
      <c r="B150" s="72" t="str">
        <f>VLOOKUP($A150,Cierre!$A:$E,2,FALSE)</f>
        <v xml:space="preserve"> CONSORCIO GL 2021</v>
      </c>
      <c r="C150" s="73">
        <f>VLOOKUP($A150,'Capacidad Juridica'!$A:$AR,43,FALSE)</f>
        <v>0</v>
      </c>
      <c r="D150" s="73" t="e">
        <f>VLOOKUP($A150,'Capacidad Financiera'!$A:$U,18,FALSE)</f>
        <v>#N/A</v>
      </c>
      <c r="E150" s="73" t="e">
        <f>VLOOKUP($A150,'Capacidad Financiera'!$A:$U,19,FALSE)</f>
        <v>#N/A</v>
      </c>
      <c r="F150" s="73" t="e">
        <f>VLOOKUP($A150,'Capacidad Financiera'!$A:$U,20,FALSE)</f>
        <v>#N/A</v>
      </c>
      <c r="G150" s="73" t="str">
        <f>IF(COUNTIF(Experiencia!$N:$N,A150)&lt;2,IF(SUMIF(Experiencia!$A:$A,A150,Experiencia!$N:$N)&gt;Información!$B$35*0.75,"HÁBIL","NO HÁBIL"),IF(OR(COUNTIF(Experiencia!$N:$N,A150)=3,COUNTIF(Experiencia!$N:$N,A150)=4)=TRUE,IF(SUMIF(Experiencia!$A:$A,A150,Experiencia!$N:$N)&gt;Información!$B$35*1.2,"HÁBIL","NO HÁBIL"),IF(SUMIF(Experiencia!$A:$A,A150,Experiencia!$N:$N)&gt;Información!$B$35*1.5,"HÁBIL","NO HÁBIL")))</f>
        <v>NO HÁBIL</v>
      </c>
      <c r="H150" s="99"/>
      <c r="I150" s="99"/>
      <c r="J150" s="99"/>
      <c r="K150" s="73"/>
      <c r="L150" s="58"/>
    </row>
    <row r="151" spans="1:12" ht="39.950000000000003" customHeight="1">
      <c r="A151" s="112">
        <v>149</v>
      </c>
      <c r="B151" s="72" t="str">
        <f>VLOOKUP($A151,Cierre!$A:$E,2,FALSE)</f>
        <v>UNIÓN TEMPORAL MANIZALES BP</v>
      </c>
      <c r="C151" s="73">
        <f>VLOOKUP($A151,'Capacidad Juridica'!$A:$AR,43,FALSE)</f>
        <v>0</v>
      </c>
      <c r="D151" s="73" t="e">
        <f>VLOOKUP($A151,'Capacidad Financiera'!$A:$U,18,FALSE)</f>
        <v>#N/A</v>
      </c>
      <c r="E151" s="73" t="e">
        <f>VLOOKUP($A151,'Capacidad Financiera'!$A:$U,19,FALSE)</f>
        <v>#N/A</v>
      </c>
      <c r="F151" s="73" t="e">
        <f>VLOOKUP($A151,'Capacidad Financiera'!$A:$U,20,FALSE)</f>
        <v>#N/A</v>
      </c>
      <c r="G151" s="73" t="str">
        <f>IF(COUNTIF(Experiencia!$N:$N,A151)&lt;2,IF(SUMIF(Experiencia!$A:$A,A151,Experiencia!$N:$N)&gt;Información!$B$35*0.75,"HÁBIL","NO HÁBIL"),IF(OR(COUNTIF(Experiencia!$N:$N,A151)=3,COUNTIF(Experiencia!$N:$N,A151)=4)=TRUE,IF(SUMIF(Experiencia!$A:$A,A151,Experiencia!$N:$N)&gt;Información!$B$35*1.2,"HÁBIL","NO HÁBIL"),IF(SUMIF(Experiencia!$A:$A,A151,Experiencia!$N:$N)&gt;Información!$B$35*1.5,"HÁBIL","NO HÁBIL")))</f>
        <v>NO HÁBIL</v>
      </c>
      <c r="H151" s="116"/>
      <c r="I151" s="116"/>
      <c r="J151" s="116"/>
      <c r="K151" s="117"/>
      <c r="L151" s="58"/>
    </row>
    <row r="152" spans="1:12" ht="39.950000000000003" customHeight="1">
      <c r="A152" s="112">
        <v>150</v>
      </c>
      <c r="B152" s="72" t="str">
        <f>VLOOKUP($A152,Cierre!$A:$E,2,FALSE)</f>
        <v>CONSORCIO OS</v>
      </c>
      <c r="C152" s="73">
        <f>VLOOKUP($A152,'Capacidad Juridica'!$A:$AR,43,FALSE)</f>
        <v>0</v>
      </c>
      <c r="D152" s="73" t="e">
        <f>VLOOKUP($A152,'Capacidad Financiera'!$A:$U,18,FALSE)</f>
        <v>#N/A</v>
      </c>
      <c r="E152" s="73" t="e">
        <f>VLOOKUP($A152,'Capacidad Financiera'!$A:$U,19,FALSE)</f>
        <v>#N/A</v>
      </c>
      <c r="F152" s="73" t="e">
        <f>VLOOKUP($A152,'Capacidad Financiera'!$A:$U,20,FALSE)</f>
        <v>#N/A</v>
      </c>
      <c r="G152" s="73" t="str">
        <f>IF(COUNTIF(Experiencia!$N:$N,A152)&lt;2,IF(SUMIF(Experiencia!$A:$A,A152,Experiencia!$N:$N)&gt;Información!$B$35*0.75,"HÁBIL","NO HÁBIL"),IF(OR(COUNTIF(Experiencia!$N:$N,A152)=3,COUNTIF(Experiencia!$N:$N,A152)=4)=TRUE,IF(SUMIF(Experiencia!$A:$A,A152,Experiencia!$N:$N)&gt;Información!$B$35*1.2,"HÁBIL","NO HÁBIL"),IF(SUMIF(Experiencia!$A:$A,A152,Experiencia!$N:$N)&gt;Información!$B$35*1.5,"HÁBIL","NO HÁBIL")))</f>
        <v>NO HÁBIL</v>
      </c>
      <c r="H152" s="116"/>
      <c r="I152" s="116"/>
      <c r="J152" s="116"/>
      <c r="K152" s="117"/>
      <c r="L152" s="58"/>
    </row>
    <row r="153" spans="1:12" ht="39.950000000000003" customHeight="1">
      <c r="A153" s="112">
        <v>151</v>
      </c>
      <c r="B153" s="72" t="str">
        <f>VLOOKUP($A153,Cierre!$A:$E,2,FALSE)</f>
        <v>JEMAG INGENIERIA SAS</v>
      </c>
      <c r="C153" s="73">
        <f>VLOOKUP($A153,'Capacidad Juridica'!$A:$AR,43,FALSE)</f>
        <v>0</v>
      </c>
      <c r="D153" s="73" t="e">
        <f>VLOOKUP($A153,'Capacidad Financiera'!$A:$U,18,FALSE)</f>
        <v>#N/A</v>
      </c>
      <c r="E153" s="73" t="e">
        <f>VLOOKUP($A153,'Capacidad Financiera'!$A:$U,19,FALSE)</f>
        <v>#N/A</v>
      </c>
      <c r="F153" s="73" t="e">
        <f>VLOOKUP($A153,'Capacidad Financiera'!$A:$U,20,FALSE)</f>
        <v>#N/A</v>
      </c>
      <c r="G153" s="73" t="str">
        <f>IF(COUNTIF(Experiencia!$N:$N,A153)&lt;2,IF(SUMIF(Experiencia!$A:$A,A153,Experiencia!$N:$N)&gt;Información!$B$35*0.75,"HÁBIL","NO HÁBIL"),IF(OR(COUNTIF(Experiencia!$N:$N,A153)=3,COUNTIF(Experiencia!$N:$N,A153)=4)=TRUE,IF(SUMIF(Experiencia!$A:$A,A153,Experiencia!$N:$N)&gt;Información!$B$35*1.2,"HÁBIL","NO HÁBIL"),IF(SUMIF(Experiencia!$A:$A,A153,Experiencia!$N:$N)&gt;Información!$B$35*1.5,"HÁBIL","NO HÁBIL")))</f>
        <v>NO HÁBIL</v>
      </c>
      <c r="H153" s="116"/>
      <c r="I153" s="116"/>
      <c r="J153" s="116"/>
      <c r="K153" s="117"/>
      <c r="L153" s="58"/>
    </row>
    <row r="154" spans="1:12" ht="39.950000000000003" customHeight="1">
      <c r="A154" s="112">
        <v>152</v>
      </c>
      <c r="B154" s="72" t="str">
        <f>VLOOKUP($A154,Cierre!$A:$E,2,FALSE)</f>
        <v>CONSORCIO IM ENEA</v>
      </c>
      <c r="C154" s="73">
        <f>VLOOKUP($A154,'Capacidad Juridica'!$A:$AR,43,FALSE)</f>
        <v>0</v>
      </c>
      <c r="D154" s="73" t="e">
        <f>VLOOKUP($A154,'Capacidad Financiera'!$A:$U,18,FALSE)</f>
        <v>#N/A</v>
      </c>
      <c r="E154" s="73" t="e">
        <f>VLOOKUP($A154,'Capacidad Financiera'!$A:$U,19,FALSE)</f>
        <v>#N/A</v>
      </c>
      <c r="F154" s="73" t="e">
        <f>VLOOKUP($A154,'Capacidad Financiera'!$A:$U,20,FALSE)</f>
        <v>#N/A</v>
      </c>
      <c r="G154" s="73" t="str">
        <f>IF(COUNTIF(Experiencia!$N:$N,A154)&lt;2,IF(SUMIF(Experiencia!$A:$A,A154,Experiencia!$N:$N)&gt;Información!$B$35*0.75,"HÁBIL","NO HÁBIL"),IF(OR(COUNTIF(Experiencia!$N:$N,A154)=3,COUNTIF(Experiencia!$N:$N,A154)=4)=TRUE,IF(SUMIF(Experiencia!$A:$A,A154,Experiencia!$N:$N)&gt;Información!$B$35*1.2,"HÁBIL","NO HÁBIL"),IF(SUMIF(Experiencia!$A:$A,A154,Experiencia!$N:$N)&gt;Información!$B$35*1.5,"HÁBIL","NO HÁBIL")))</f>
        <v>NO HÁBIL</v>
      </c>
      <c r="H154" s="116"/>
      <c r="I154" s="116"/>
      <c r="J154" s="116"/>
      <c r="K154" s="117"/>
      <c r="L154" s="58"/>
    </row>
    <row r="155" spans="1:12" ht="39.950000000000003" customHeight="1">
      <c r="A155" s="112">
        <v>153</v>
      </c>
      <c r="B155" s="72" t="str">
        <f>VLOOKUP($A155,Cierre!$A:$E,2,FALSE)</f>
        <v>CONSORCIO GIGA</v>
      </c>
      <c r="C155" s="73">
        <f>VLOOKUP($A155,'Capacidad Juridica'!$A:$AR,43,FALSE)</f>
        <v>0</v>
      </c>
      <c r="D155" s="73" t="e">
        <f>VLOOKUP($A155,'Capacidad Financiera'!$A:$U,18,FALSE)</f>
        <v>#N/A</v>
      </c>
      <c r="E155" s="73" t="e">
        <f>VLOOKUP($A155,'Capacidad Financiera'!$A:$U,19,FALSE)</f>
        <v>#N/A</v>
      </c>
      <c r="F155" s="73" t="e">
        <f>VLOOKUP($A155,'Capacidad Financiera'!$A:$U,20,FALSE)</f>
        <v>#N/A</v>
      </c>
      <c r="G155" s="73" t="str">
        <f>IF(COUNTIF(Experiencia!$N:$N,A155)&lt;2,IF(SUMIF(Experiencia!$A:$A,A155,Experiencia!$N:$N)&gt;Información!$B$35*0.75,"HÁBIL","NO HÁBIL"),IF(OR(COUNTIF(Experiencia!$N:$N,A155)=3,COUNTIF(Experiencia!$N:$N,A155)=4)=TRUE,IF(SUMIF(Experiencia!$A:$A,A155,Experiencia!$N:$N)&gt;Información!$B$35*1.2,"HÁBIL","NO HÁBIL"),IF(SUMIF(Experiencia!$A:$A,A155,Experiencia!$N:$N)&gt;Información!$B$35*1.5,"HÁBIL","NO HÁBIL")))</f>
        <v>NO HÁBIL</v>
      </c>
      <c r="H155" s="116"/>
      <c r="I155" s="116"/>
      <c r="J155" s="116"/>
      <c r="K155" s="117"/>
      <c r="L155" s="58"/>
    </row>
    <row r="156" spans="1:12" ht="39.950000000000003" customHeight="1">
      <c r="A156" s="112">
        <v>154</v>
      </c>
      <c r="B156" s="72" t="str">
        <f>VLOOKUP($A156,Cierre!$A:$E,2,FALSE)</f>
        <v>WORLDTEK SAS</v>
      </c>
      <c r="C156" s="73">
        <f>VLOOKUP($A156,'Capacidad Juridica'!$A:$AR,43,FALSE)</f>
        <v>0</v>
      </c>
      <c r="D156" s="73" t="e">
        <f>VLOOKUP($A156,'Capacidad Financiera'!$A:$U,18,FALSE)</f>
        <v>#N/A</v>
      </c>
      <c r="E156" s="73" t="e">
        <f>VLOOKUP($A156,'Capacidad Financiera'!$A:$U,19,FALSE)</f>
        <v>#N/A</v>
      </c>
      <c r="F156" s="73" t="e">
        <f>VLOOKUP($A156,'Capacidad Financiera'!$A:$U,20,FALSE)</f>
        <v>#N/A</v>
      </c>
      <c r="G156" s="73" t="str">
        <f>IF(COUNTIF(Experiencia!$N:$N,A156)&lt;2,IF(SUMIF(Experiencia!$A:$A,A156,Experiencia!$N:$N)&gt;Información!$B$35*0.75,"HÁBIL","NO HÁBIL"),IF(OR(COUNTIF(Experiencia!$N:$N,A156)=3,COUNTIF(Experiencia!$N:$N,A156)=4)=TRUE,IF(SUMIF(Experiencia!$A:$A,A156,Experiencia!$N:$N)&gt;Información!$B$35*1.2,"HÁBIL","NO HÁBIL"),IF(SUMIF(Experiencia!$A:$A,A156,Experiencia!$N:$N)&gt;Información!$B$35*1.5,"HÁBIL","NO HÁBIL")))</f>
        <v>NO HÁBIL</v>
      </c>
      <c r="H156" s="116"/>
      <c r="I156" s="116"/>
      <c r="J156" s="116"/>
      <c r="K156" s="117"/>
      <c r="L156" s="58"/>
    </row>
    <row r="157" spans="1:12" ht="39.950000000000003" customHeight="1">
      <c r="A157" s="112">
        <v>155</v>
      </c>
      <c r="B157" s="72" t="str">
        <f>VLOOKUP($A157,Cierre!$A:$E,2,FALSE)</f>
        <v>GILDARDO OCAMPO MONTES</v>
      </c>
      <c r="C157" s="73">
        <f>VLOOKUP($A157,'Capacidad Juridica'!$A:$AR,43,FALSE)</f>
        <v>0</v>
      </c>
      <c r="D157" s="73" t="e">
        <f>VLOOKUP($A157,'Capacidad Financiera'!$A:$U,18,FALSE)</f>
        <v>#N/A</v>
      </c>
      <c r="E157" s="73" t="e">
        <f>VLOOKUP($A157,'Capacidad Financiera'!$A:$U,19,FALSE)</f>
        <v>#N/A</v>
      </c>
      <c r="F157" s="73" t="e">
        <f>VLOOKUP($A157,'Capacidad Financiera'!$A:$U,20,FALSE)</f>
        <v>#N/A</v>
      </c>
      <c r="G157" s="73" t="str">
        <f>IF(COUNTIF(Experiencia!$N:$N,A157)&lt;2,IF(SUMIF(Experiencia!$A:$A,A157,Experiencia!$N:$N)&gt;Información!$B$35*0.75,"HÁBIL","NO HÁBIL"),IF(OR(COUNTIF(Experiencia!$N:$N,A157)=3,COUNTIF(Experiencia!$N:$N,A157)=4)=TRUE,IF(SUMIF(Experiencia!$A:$A,A157,Experiencia!$N:$N)&gt;Información!$B$35*1.2,"HÁBIL","NO HÁBIL"),IF(SUMIF(Experiencia!$A:$A,A157,Experiencia!$N:$N)&gt;Información!$B$35*1.5,"HÁBIL","NO HÁBIL")))</f>
        <v>NO HÁBIL</v>
      </c>
      <c r="H157" s="116"/>
      <c r="I157" s="116"/>
      <c r="J157" s="116"/>
      <c r="K157" s="117"/>
      <c r="L157" s="58"/>
    </row>
    <row r="158" spans="1:12" ht="39.950000000000003" customHeight="1">
      <c r="A158" s="112">
        <v>156</v>
      </c>
      <c r="B158" s="72" t="str">
        <f>VLOOKUP($A158,Cierre!$A:$E,2,FALSE)</f>
        <v>CONSORCIO OMA MANIZALES</v>
      </c>
      <c r="C158" s="73">
        <f>VLOOKUP($A158,'Capacidad Juridica'!$A:$AR,43,FALSE)</f>
        <v>0</v>
      </c>
      <c r="D158" s="73" t="e">
        <f>VLOOKUP($A158,'Capacidad Financiera'!$A:$U,18,FALSE)</f>
        <v>#N/A</v>
      </c>
      <c r="E158" s="73" t="e">
        <f>VLOOKUP($A158,'Capacidad Financiera'!$A:$U,19,FALSE)</f>
        <v>#N/A</v>
      </c>
      <c r="F158" s="73" t="e">
        <f>VLOOKUP($A158,'Capacidad Financiera'!$A:$U,20,FALSE)</f>
        <v>#N/A</v>
      </c>
      <c r="G158" s="73" t="str">
        <f>IF(COUNTIF(Experiencia!$N:$N,A158)&lt;2,IF(SUMIF(Experiencia!$A:$A,A158,Experiencia!$N:$N)&gt;Información!$B$35*0.75,"HÁBIL","NO HÁBIL"),IF(OR(COUNTIF(Experiencia!$N:$N,A158)=3,COUNTIF(Experiencia!$N:$N,A158)=4)=TRUE,IF(SUMIF(Experiencia!$A:$A,A158,Experiencia!$N:$N)&gt;Información!$B$35*1.2,"HÁBIL","NO HÁBIL"),IF(SUMIF(Experiencia!$A:$A,A158,Experiencia!$N:$N)&gt;Información!$B$35*1.5,"HÁBIL","NO HÁBIL")))</f>
        <v>NO HÁBIL</v>
      </c>
      <c r="H158" s="116"/>
      <c r="I158" s="116"/>
      <c r="J158" s="116"/>
      <c r="K158" s="117"/>
      <c r="L158" s="58"/>
    </row>
    <row r="159" spans="1:12" ht="39.950000000000003" customHeight="1">
      <c r="A159" s="112">
        <v>157</v>
      </c>
      <c r="B159" s="72" t="str">
        <f>VLOOKUP($A159,Cierre!$A:$E,2,FALSE)</f>
        <v>ICODIN S.A.S</v>
      </c>
      <c r="C159" s="73">
        <f>VLOOKUP($A159,'Capacidad Juridica'!$A:$AR,43,FALSE)</f>
        <v>0</v>
      </c>
      <c r="D159" s="73" t="e">
        <f>VLOOKUP($A159,'Capacidad Financiera'!$A:$U,18,FALSE)</f>
        <v>#N/A</v>
      </c>
      <c r="E159" s="73" t="e">
        <f>VLOOKUP($A159,'Capacidad Financiera'!$A:$U,19,FALSE)</f>
        <v>#N/A</v>
      </c>
      <c r="F159" s="73" t="e">
        <f>VLOOKUP($A159,'Capacidad Financiera'!$A:$U,20,FALSE)</f>
        <v>#N/A</v>
      </c>
      <c r="G159" s="73" t="str">
        <f>IF(COUNTIF(Experiencia!$N:$N,A159)&lt;2,IF(SUMIF(Experiencia!$A:$A,A159,Experiencia!$N:$N)&gt;Información!$B$35*0.75,"HÁBIL","NO HÁBIL"),IF(OR(COUNTIF(Experiencia!$N:$N,A159)=3,COUNTIF(Experiencia!$N:$N,A159)=4)=TRUE,IF(SUMIF(Experiencia!$A:$A,A159,Experiencia!$N:$N)&gt;Información!$B$35*1.2,"HÁBIL","NO HÁBIL"),IF(SUMIF(Experiencia!$A:$A,A159,Experiencia!$N:$N)&gt;Información!$B$35*1.5,"HÁBIL","NO HÁBIL")))</f>
        <v>NO HÁBIL</v>
      </c>
      <c r="H159" s="116"/>
      <c r="I159" s="116"/>
      <c r="J159" s="116"/>
      <c r="K159" s="117"/>
      <c r="L159" s="58"/>
    </row>
    <row r="160" spans="1:12" ht="39.950000000000003" customHeight="1">
      <c r="A160" s="112">
        <v>158</v>
      </c>
      <c r="B160" s="72" t="str">
        <f>VLOOKUP($A160,Cierre!$A:$E,2,FALSE)</f>
        <v>CONSORCIO GAMMA.</v>
      </c>
      <c r="C160" s="73">
        <f>VLOOKUP($A160,'Capacidad Juridica'!$A:$AR,43,FALSE)</f>
        <v>0</v>
      </c>
      <c r="D160" s="73" t="e">
        <f>VLOOKUP($A160,'Capacidad Financiera'!$A:$U,18,FALSE)</f>
        <v>#N/A</v>
      </c>
      <c r="E160" s="73" t="e">
        <f>VLOOKUP($A160,'Capacidad Financiera'!$A:$U,19,FALSE)</f>
        <v>#N/A</v>
      </c>
      <c r="F160" s="73" t="e">
        <f>VLOOKUP($A160,'Capacidad Financiera'!$A:$U,20,FALSE)</f>
        <v>#N/A</v>
      </c>
      <c r="G160" s="73" t="str">
        <f>IF(COUNTIF(Experiencia!$N:$N,A160)&lt;2,IF(SUMIF(Experiencia!$A:$A,A160,Experiencia!$N:$N)&gt;Información!$B$35*0.75,"HÁBIL","NO HÁBIL"),IF(OR(COUNTIF(Experiencia!$N:$N,A160)=3,COUNTIF(Experiencia!$N:$N,A160)=4)=TRUE,IF(SUMIF(Experiencia!$A:$A,A160,Experiencia!$N:$N)&gt;Información!$B$35*1.2,"HÁBIL","NO HÁBIL"),IF(SUMIF(Experiencia!$A:$A,A160,Experiencia!$N:$N)&gt;Información!$B$35*1.5,"HÁBIL","NO HÁBIL")))</f>
        <v>NO HÁBIL</v>
      </c>
      <c r="H160" s="116"/>
      <c r="I160" s="116"/>
      <c r="J160" s="116"/>
      <c r="K160" s="117"/>
      <c r="L160" s="58"/>
    </row>
    <row r="161" spans="1:12" ht="39.950000000000003" customHeight="1">
      <c r="A161" s="112">
        <v>159</v>
      </c>
      <c r="B161" s="72" t="str">
        <f>VLOOKUP($A161,Cierre!$A:$E,2,FALSE)</f>
        <v>ANFER INGENIERIA SAS</v>
      </c>
      <c r="C161" s="73">
        <f>VLOOKUP($A161,'Capacidad Juridica'!$A:$AR,43,FALSE)</f>
        <v>0</v>
      </c>
      <c r="D161" s="73" t="e">
        <f>VLOOKUP($A161,'Capacidad Financiera'!$A:$U,18,FALSE)</f>
        <v>#N/A</v>
      </c>
      <c r="E161" s="73" t="e">
        <f>VLOOKUP($A161,'Capacidad Financiera'!$A:$U,19,FALSE)</f>
        <v>#N/A</v>
      </c>
      <c r="F161" s="73" t="e">
        <f>VLOOKUP($A161,'Capacidad Financiera'!$A:$U,20,FALSE)</f>
        <v>#N/A</v>
      </c>
      <c r="G161" s="73" t="str">
        <f>IF(COUNTIF(Experiencia!$N:$N,A161)&lt;2,IF(SUMIF(Experiencia!$A:$A,A161,Experiencia!$N:$N)&gt;Información!$B$35*0.75,"HÁBIL","NO HÁBIL"),IF(OR(COUNTIF(Experiencia!$N:$N,A161)=3,COUNTIF(Experiencia!$N:$N,A161)=4)=TRUE,IF(SUMIF(Experiencia!$A:$A,A161,Experiencia!$N:$N)&gt;Información!$B$35*1.2,"HÁBIL","NO HÁBIL"),IF(SUMIF(Experiencia!$A:$A,A161,Experiencia!$N:$N)&gt;Información!$B$35*1.5,"HÁBIL","NO HÁBIL")))</f>
        <v>NO HÁBIL</v>
      </c>
      <c r="H161" s="116"/>
      <c r="I161" s="116"/>
      <c r="J161" s="116"/>
      <c r="K161" s="117"/>
      <c r="L161" s="58"/>
    </row>
    <row r="162" spans="1:12" ht="39.950000000000003" customHeight="1">
      <c r="A162" s="112">
        <v>160</v>
      </c>
      <c r="B162" s="72" t="str">
        <f>VLOOKUP($A162,Cierre!$A:$E,2,FALSE)</f>
        <v>CONSORCIO MEZA</v>
      </c>
      <c r="C162" s="73">
        <f>VLOOKUP($A162,'Capacidad Juridica'!$A:$AR,43,FALSE)</f>
        <v>0</v>
      </c>
      <c r="D162" s="73" t="e">
        <f>VLOOKUP($A162,'Capacidad Financiera'!$A:$U,18,FALSE)</f>
        <v>#N/A</v>
      </c>
      <c r="E162" s="73" t="e">
        <f>VLOOKUP($A162,'Capacidad Financiera'!$A:$U,19,FALSE)</f>
        <v>#N/A</v>
      </c>
      <c r="F162" s="73" t="e">
        <f>VLOOKUP($A162,'Capacidad Financiera'!$A:$U,20,FALSE)</f>
        <v>#N/A</v>
      </c>
      <c r="G162" s="73" t="str">
        <f>IF(COUNTIF(Experiencia!$N:$N,A162)&lt;2,IF(SUMIF(Experiencia!$A:$A,A162,Experiencia!$N:$N)&gt;Información!$B$35*0.75,"HÁBIL","NO HÁBIL"),IF(OR(COUNTIF(Experiencia!$N:$N,A162)=3,COUNTIF(Experiencia!$N:$N,A162)=4)=TRUE,IF(SUMIF(Experiencia!$A:$A,A162,Experiencia!$N:$N)&gt;Información!$B$35*1.2,"HÁBIL","NO HÁBIL"),IF(SUMIF(Experiencia!$A:$A,A162,Experiencia!$N:$N)&gt;Información!$B$35*1.5,"HÁBIL","NO HÁBIL")))</f>
        <v>NO HÁBIL</v>
      </c>
      <c r="H162" s="116"/>
      <c r="I162" s="116"/>
      <c r="J162" s="116"/>
      <c r="K162" s="117"/>
      <c r="L162" s="58"/>
    </row>
    <row r="163" spans="1:12" ht="39.950000000000003" customHeight="1">
      <c r="A163" s="112">
        <v>161</v>
      </c>
      <c r="B163" s="72" t="e">
        <f>VLOOKUP($A163,Cierre!$A:$E,2,FALSE)</f>
        <v>#N/A</v>
      </c>
      <c r="C163" s="73">
        <f>VLOOKUP($A163,'Capacidad Juridica'!$A:$AR,43,FALSE)</f>
        <v>0</v>
      </c>
      <c r="D163" s="73" t="e">
        <f>VLOOKUP($A163,'Capacidad Financiera'!$A:$U,18,FALSE)</f>
        <v>#N/A</v>
      </c>
      <c r="E163" s="73" t="e">
        <f>VLOOKUP($A163,'Capacidad Financiera'!$A:$U,19,FALSE)</f>
        <v>#N/A</v>
      </c>
      <c r="F163" s="73" t="e">
        <f>VLOOKUP($A163,'Capacidad Financiera'!$A:$U,20,FALSE)</f>
        <v>#N/A</v>
      </c>
      <c r="G163" s="73" t="str">
        <f>IF(COUNTIF(Experiencia!$N:$N,A163)&lt;2,IF(SUMIF(Experiencia!$A:$A,A163,Experiencia!$N:$N)&gt;Información!$B$35*0.75,"HÁBIL","NO HÁBIL"),IF(OR(COUNTIF(Experiencia!$N:$N,A163)=3,COUNTIF(Experiencia!$N:$N,A163)=4)=TRUE,IF(SUMIF(Experiencia!$A:$A,A163,Experiencia!$N:$N)&gt;Información!$B$35*1.2,"HÁBIL","NO HÁBIL"),IF(SUMIF(Experiencia!$A:$A,A163,Experiencia!$N:$N)&gt;Información!$B$35*1.5,"HÁBIL","NO HÁBIL")))</f>
        <v>NO HÁBIL</v>
      </c>
      <c r="H163" s="116"/>
      <c r="I163" s="116"/>
      <c r="J163" s="116"/>
      <c r="K163" s="117"/>
      <c r="L163" s="58"/>
    </row>
    <row r="164" spans="1:12" ht="39.950000000000003" customHeight="1">
      <c r="A164" s="112">
        <v>162</v>
      </c>
      <c r="B164" s="72" t="e">
        <f>VLOOKUP($A164,Cierre!$A:$E,2,FALSE)</f>
        <v>#N/A</v>
      </c>
      <c r="C164" s="73">
        <f>VLOOKUP($A164,'Capacidad Juridica'!$A:$AR,43,FALSE)</f>
        <v>0</v>
      </c>
      <c r="D164" s="73" t="e">
        <f>VLOOKUP($A164,'Capacidad Financiera'!$A:$U,18,FALSE)</f>
        <v>#N/A</v>
      </c>
      <c r="E164" s="73" t="e">
        <f>VLOOKUP($A164,'Capacidad Financiera'!$A:$U,19,FALSE)</f>
        <v>#N/A</v>
      </c>
      <c r="F164" s="73" t="e">
        <f>VLOOKUP($A164,'Capacidad Financiera'!$A:$U,20,FALSE)</f>
        <v>#N/A</v>
      </c>
      <c r="G164" s="73" t="str">
        <f>IF(COUNTIF(Experiencia!$N:$N,A164)&lt;2,IF(SUMIF(Experiencia!$A:$A,A164,Experiencia!$N:$N)&gt;Información!$B$35*0.75,"HÁBIL","NO HÁBIL"),IF(OR(COUNTIF(Experiencia!$N:$N,A164)=3,COUNTIF(Experiencia!$N:$N,A164)=4)=TRUE,IF(SUMIF(Experiencia!$A:$A,A164,Experiencia!$N:$N)&gt;Información!$B$35*1.2,"HÁBIL","NO HÁBIL"),IF(SUMIF(Experiencia!$A:$A,A164,Experiencia!$N:$N)&gt;Información!$B$35*1.5,"HÁBIL","NO HÁBIL")))</f>
        <v>NO HÁBIL</v>
      </c>
      <c r="H164" s="116"/>
      <c r="I164" s="116"/>
      <c r="J164" s="116"/>
      <c r="K164" s="117"/>
      <c r="L164" s="58"/>
    </row>
    <row r="165" spans="1:12" ht="39.950000000000003" customHeight="1">
      <c r="A165" s="112">
        <v>163</v>
      </c>
      <c r="B165" s="72" t="e">
        <f>VLOOKUP($A165,Cierre!$A:$E,2,FALSE)</f>
        <v>#N/A</v>
      </c>
      <c r="C165" s="73">
        <f>VLOOKUP($A165,'Capacidad Juridica'!$A:$AR,43,FALSE)</f>
        <v>0</v>
      </c>
      <c r="D165" s="73" t="e">
        <f>VLOOKUP($A165,'Capacidad Financiera'!$A:$U,18,FALSE)</f>
        <v>#N/A</v>
      </c>
      <c r="E165" s="73" t="e">
        <f>VLOOKUP($A165,'Capacidad Financiera'!$A:$U,19,FALSE)</f>
        <v>#N/A</v>
      </c>
      <c r="F165" s="73" t="e">
        <f>VLOOKUP($A165,'Capacidad Financiera'!$A:$U,20,FALSE)</f>
        <v>#N/A</v>
      </c>
      <c r="G165" s="73" t="str">
        <f>IF(COUNTIF(Experiencia!$N:$N,A165)&lt;2,IF(SUMIF(Experiencia!$A:$A,A165,Experiencia!$N:$N)&gt;Información!$B$35*0.75,"HÁBIL","NO HÁBIL"),IF(OR(COUNTIF(Experiencia!$N:$N,A165)=3,COUNTIF(Experiencia!$N:$N,A165)=4)=TRUE,IF(SUMIF(Experiencia!$A:$A,A165,Experiencia!$N:$N)&gt;Información!$B$35*1.2,"HÁBIL","NO HÁBIL"),IF(SUMIF(Experiencia!$A:$A,A165,Experiencia!$N:$N)&gt;Información!$B$35*1.5,"HÁBIL","NO HÁBIL")))</f>
        <v>NO HÁBIL</v>
      </c>
      <c r="H165" s="116"/>
      <c r="I165" s="116"/>
      <c r="J165" s="116"/>
      <c r="K165" s="117"/>
      <c r="L165" s="58"/>
    </row>
    <row r="166" spans="1:12" ht="39.950000000000003" customHeight="1">
      <c r="A166" s="112">
        <v>164</v>
      </c>
      <c r="B166" s="72" t="e">
        <f>VLOOKUP($A166,Cierre!$A:$E,2,FALSE)</f>
        <v>#N/A</v>
      </c>
      <c r="C166" s="73">
        <f>VLOOKUP($A166,'Capacidad Juridica'!$A:$AR,43,FALSE)</f>
        <v>0</v>
      </c>
      <c r="D166" s="73" t="e">
        <f>VLOOKUP($A166,'Capacidad Financiera'!$A:$U,18,FALSE)</f>
        <v>#N/A</v>
      </c>
      <c r="E166" s="73" t="e">
        <f>VLOOKUP($A166,'Capacidad Financiera'!$A:$U,19,FALSE)</f>
        <v>#N/A</v>
      </c>
      <c r="F166" s="73" t="e">
        <f>VLOOKUP($A166,'Capacidad Financiera'!$A:$U,20,FALSE)</f>
        <v>#N/A</v>
      </c>
      <c r="G166" s="73" t="str">
        <f>IF(COUNTIF(Experiencia!$N:$N,A166)&lt;2,IF(SUMIF(Experiencia!$A:$A,A166,Experiencia!$N:$N)&gt;Información!$B$35*0.75,"HÁBIL","NO HÁBIL"),IF(OR(COUNTIF(Experiencia!$N:$N,A166)=3,COUNTIF(Experiencia!$N:$N,A166)=4)=TRUE,IF(SUMIF(Experiencia!$A:$A,A166,Experiencia!$N:$N)&gt;Información!$B$35*1.2,"HÁBIL","NO HÁBIL"),IF(SUMIF(Experiencia!$A:$A,A166,Experiencia!$N:$N)&gt;Información!$B$35*1.5,"HÁBIL","NO HÁBIL")))</f>
        <v>NO HÁBIL</v>
      </c>
      <c r="H166" s="116"/>
      <c r="I166" s="116"/>
      <c r="J166" s="116"/>
      <c r="K166" s="117"/>
      <c r="L166" s="58"/>
    </row>
    <row r="167" spans="1:12" ht="39.950000000000003" customHeight="1">
      <c r="A167" s="112">
        <v>165</v>
      </c>
      <c r="B167" s="72" t="e">
        <f>VLOOKUP($A167,Cierre!$A:$E,2,FALSE)</f>
        <v>#N/A</v>
      </c>
      <c r="C167" s="73">
        <f>VLOOKUP($A167,'Capacidad Juridica'!$A:$AR,43,FALSE)</f>
        <v>0</v>
      </c>
      <c r="D167" s="73" t="e">
        <f>VLOOKUP($A167,'Capacidad Financiera'!$A:$U,18,FALSE)</f>
        <v>#N/A</v>
      </c>
      <c r="E167" s="73" t="e">
        <f>VLOOKUP($A167,'Capacidad Financiera'!$A:$U,19,FALSE)</f>
        <v>#N/A</v>
      </c>
      <c r="F167" s="73" t="e">
        <f>VLOOKUP($A167,'Capacidad Financiera'!$A:$U,20,FALSE)</f>
        <v>#N/A</v>
      </c>
      <c r="G167" s="73" t="str">
        <f>IF(COUNTIF(Experiencia!$N:$N,A167)&lt;2,IF(SUMIF(Experiencia!$A:$A,A167,Experiencia!$N:$N)&gt;Información!$B$35*0.75,"HÁBIL","NO HÁBIL"),IF(OR(COUNTIF(Experiencia!$N:$N,A167)=3,COUNTIF(Experiencia!$N:$N,A167)=4)=TRUE,IF(SUMIF(Experiencia!$A:$A,A167,Experiencia!$N:$N)&gt;Información!$B$35*1.2,"HÁBIL","NO HÁBIL"),IF(SUMIF(Experiencia!$A:$A,A167,Experiencia!$N:$N)&gt;Información!$B$35*1.5,"HÁBIL","NO HÁBIL")))</f>
        <v>NO HÁBIL</v>
      </c>
      <c r="H167" s="116"/>
      <c r="I167" s="116"/>
      <c r="J167" s="116"/>
      <c r="K167" s="117"/>
      <c r="L167" s="58"/>
    </row>
    <row r="168" spans="1:12" ht="39.950000000000003" customHeight="1">
      <c r="A168" s="112">
        <v>166</v>
      </c>
      <c r="B168" s="72" t="e">
        <f>VLOOKUP($A168,Cierre!$A:$E,2,FALSE)</f>
        <v>#N/A</v>
      </c>
      <c r="C168" s="73">
        <f>VLOOKUP($A168,'Capacidad Juridica'!$A:$AR,43,FALSE)</f>
        <v>0</v>
      </c>
      <c r="D168" s="73" t="e">
        <f>VLOOKUP($A168,'Capacidad Financiera'!$A:$U,18,FALSE)</f>
        <v>#N/A</v>
      </c>
      <c r="E168" s="73" t="e">
        <f>VLOOKUP($A168,'Capacidad Financiera'!$A:$U,19,FALSE)</f>
        <v>#N/A</v>
      </c>
      <c r="F168" s="73" t="e">
        <f>VLOOKUP($A168,'Capacidad Financiera'!$A:$U,20,FALSE)</f>
        <v>#N/A</v>
      </c>
      <c r="G168" s="73" t="str">
        <f>IF(COUNTIF(Experiencia!$N:$N,A168)&lt;2,IF(SUMIF(Experiencia!$A:$A,A168,Experiencia!$N:$N)&gt;Información!$B$35*0.75,"HÁBIL","NO HÁBIL"),IF(OR(COUNTIF(Experiencia!$N:$N,A168)=3,COUNTIF(Experiencia!$N:$N,A168)=4)=TRUE,IF(SUMIF(Experiencia!$A:$A,A168,Experiencia!$N:$N)&gt;Información!$B$35*1.2,"HÁBIL","NO HÁBIL"),IF(SUMIF(Experiencia!$A:$A,A168,Experiencia!$N:$N)&gt;Información!$B$35*1.5,"HÁBIL","NO HÁBIL")))</f>
        <v>NO HÁBIL</v>
      </c>
      <c r="H168" s="116"/>
      <c r="I168" s="116"/>
      <c r="J168" s="116"/>
      <c r="K168" s="117"/>
      <c r="L168" s="58"/>
    </row>
    <row r="169" spans="1:12" ht="39.950000000000003" customHeight="1">
      <c r="A169" s="112">
        <v>167</v>
      </c>
      <c r="B169" s="72" t="e">
        <f>VLOOKUP($A169,Cierre!$A:$E,2,FALSE)</f>
        <v>#N/A</v>
      </c>
      <c r="C169" s="73">
        <f>VLOOKUP($A169,'Capacidad Juridica'!$A:$AR,43,FALSE)</f>
        <v>0</v>
      </c>
      <c r="D169" s="73" t="e">
        <f>VLOOKUP($A169,'Capacidad Financiera'!$A:$U,18,FALSE)</f>
        <v>#N/A</v>
      </c>
      <c r="E169" s="73" t="e">
        <f>VLOOKUP($A169,'Capacidad Financiera'!$A:$U,19,FALSE)</f>
        <v>#N/A</v>
      </c>
      <c r="F169" s="73" t="e">
        <f>VLOOKUP($A169,'Capacidad Financiera'!$A:$U,20,FALSE)</f>
        <v>#N/A</v>
      </c>
      <c r="G169" s="73" t="str">
        <f>IF(COUNTIF(Experiencia!$N:$N,A169)&lt;2,IF(SUMIF(Experiencia!$A:$A,A169,Experiencia!$N:$N)&gt;Información!$B$35*0.75,"HÁBIL","NO HÁBIL"),IF(OR(COUNTIF(Experiencia!$N:$N,A169)=3,COUNTIF(Experiencia!$N:$N,A169)=4)=TRUE,IF(SUMIF(Experiencia!$A:$A,A169,Experiencia!$N:$N)&gt;Información!$B$35*1.2,"HÁBIL","NO HÁBIL"),IF(SUMIF(Experiencia!$A:$A,A169,Experiencia!$N:$N)&gt;Información!$B$35*1.5,"HÁBIL","NO HÁBIL")))</f>
        <v>NO HÁBIL</v>
      </c>
      <c r="H169" s="116"/>
      <c r="I169" s="116"/>
      <c r="J169" s="116"/>
      <c r="K169" s="117"/>
      <c r="L169" s="58"/>
    </row>
    <row r="170" spans="1:12" ht="39.950000000000003" customHeight="1">
      <c r="A170" s="112">
        <v>168</v>
      </c>
      <c r="B170" s="72" t="e">
        <f>VLOOKUP($A170,Cierre!$A:$E,2,FALSE)</f>
        <v>#N/A</v>
      </c>
      <c r="C170" s="73">
        <f>VLOOKUP($A170,'Capacidad Juridica'!$A:$AR,43,FALSE)</f>
        <v>0</v>
      </c>
      <c r="D170" s="73" t="e">
        <f>VLOOKUP($A170,'Capacidad Financiera'!$A:$U,18,FALSE)</f>
        <v>#N/A</v>
      </c>
      <c r="E170" s="73" t="e">
        <f>VLOOKUP($A170,'Capacidad Financiera'!$A:$U,19,FALSE)</f>
        <v>#N/A</v>
      </c>
      <c r="F170" s="73" t="e">
        <f>VLOOKUP($A170,'Capacidad Financiera'!$A:$U,20,FALSE)</f>
        <v>#N/A</v>
      </c>
      <c r="G170" s="73" t="str">
        <f>IF(COUNTIF(Experiencia!$N:$N,A170)&lt;2,IF(SUMIF(Experiencia!$A:$A,A170,Experiencia!$N:$N)&gt;Información!$B$35*0.75,"HÁBIL","NO HÁBIL"),IF(OR(COUNTIF(Experiencia!$N:$N,A170)=3,COUNTIF(Experiencia!$N:$N,A170)=4)=TRUE,IF(SUMIF(Experiencia!$A:$A,A170,Experiencia!$N:$N)&gt;Información!$B$35*1.2,"HÁBIL","NO HÁBIL"),IF(SUMIF(Experiencia!$A:$A,A170,Experiencia!$N:$N)&gt;Información!$B$35*1.5,"HÁBIL","NO HÁBIL")))</f>
        <v>NO HÁBIL</v>
      </c>
      <c r="H170" s="116"/>
      <c r="I170" s="116"/>
      <c r="J170" s="116"/>
      <c r="K170" s="117"/>
      <c r="L170" s="58"/>
    </row>
    <row r="171" spans="1:12" ht="39.950000000000003" customHeight="1">
      <c r="A171" s="112">
        <v>169</v>
      </c>
      <c r="B171" s="72" t="e">
        <f>VLOOKUP($A171,Cierre!$A:$E,2,FALSE)</f>
        <v>#N/A</v>
      </c>
      <c r="C171" s="73">
        <f>VLOOKUP($A171,'Capacidad Juridica'!$A:$AR,43,FALSE)</f>
        <v>0</v>
      </c>
      <c r="D171" s="73" t="e">
        <f>VLOOKUP($A171,'Capacidad Financiera'!$A:$U,18,FALSE)</f>
        <v>#N/A</v>
      </c>
      <c r="E171" s="73" t="e">
        <f>VLOOKUP($A171,'Capacidad Financiera'!$A:$U,19,FALSE)</f>
        <v>#N/A</v>
      </c>
      <c r="F171" s="73" t="e">
        <f>VLOOKUP($A171,'Capacidad Financiera'!$A:$U,20,FALSE)</f>
        <v>#N/A</v>
      </c>
      <c r="G171" s="73" t="str">
        <f>IF(COUNTIF(Experiencia!$N:$N,A171)&lt;2,IF(SUMIF(Experiencia!$A:$A,A171,Experiencia!$N:$N)&gt;Información!$B$35*0.75,"HÁBIL","NO HÁBIL"),IF(OR(COUNTIF(Experiencia!$N:$N,A171)=3,COUNTIF(Experiencia!$N:$N,A171)=4)=TRUE,IF(SUMIF(Experiencia!$A:$A,A171,Experiencia!$N:$N)&gt;Información!$B$35*1.2,"HÁBIL","NO HÁBIL"),IF(SUMIF(Experiencia!$A:$A,A171,Experiencia!$N:$N)&gt;Información!$B$35*1.5,"HÁBIL","NO HÁBIL")))</f>
        <v>NO HÁBIL</v>
      </c>
      <c r="H171" s="116"/>
      <c r="I171" s="116"/>
      <c r="J171" s="116"/>
      <c r="K171" s="117"/>
      <c r="L171" s="58"/>
    </row>
    <row r="172" spans="1:12" ht="39.950000000000003" customHeight="1">
      <c r="A172" s="112">
        <v>170</v>
      </c>
      <c r="B172" s="72" t="e">
        <f>VLOOKUP($A172,Cierre!$A:$E,2,FALSE)</f>
        <v>#N/A</v>
      </c>
      <c r="C172" s="73">
        <f>VLOOKUP($A172,'Capacidad Juridica'!$A:$AR,43,FALSE)</f>
        <v>0</v>
      </c>
      <c r="D172" s="73" t="e">
        <f>VLOOKUP($A172,'Capacidad Financiera'!$A:$U,18,FALSE)</f>
        <v>#N/A</v>
      </c>
      <c r="E172" s="73" t="e">
        <f>VLOOKUP($A172,'Capacidad Financiera'!$A:$U,19,FALSE)</f>
        <v>#N/A</v>
      </c>
      <c r="F172" s="73" t="e">
        <f>VLOOKUP($A172,'Capacidad Financiera'!$A:$U,20,FALSE)</f>
        <v>#N/A</v>
      </c>
      <c r="G172" s="73" t="str">
        <f>IF(COUNTIF(Experiencia!$N:$N,A172)&lt;2,IF(SUMIF(Experiencia!$A:$A,A172,Experiencia!$N:$N)&gt;Información!$B$35*0.75,"HÁBIL","NO HÁBIL"),IF(OR(COUNTIF(Experiencia!$N:$N,A172)=3,COUNTIF(Experiencia!$N:$N,A172)=4)=TRUE,IF(SUMIF(Experiencia!$A:$A,A172,Experiencia!$N:$N)&gt;Información!$B$35*1.2,"HÁBIL","NO HÁBIL"),IF(SUMIF(Experiencia!$A:$A,A172,Experiencia!$N:$N)&gt;Información!$B$35*1.5,"HÁBIL","NO HÁBIL")))</f>
        <v>NO HÁBIL</v>
      </c>
      <c r="H172" s="116"/>
      <c r="I172" s="116"/>
      <c r="J172" s="116"/>
      <c r="K172" s="117"/>
      <c r="L172" s="58"/>
    </row>
    <row r="173" spans="1:12" ht="39.950000000000003" customHeight="1">
      <c r="A173" s="112">
        <v>171</v>
      </c>
      <c r="B173" s="72" t="e">
        <f>VLOOKUP($A173,Cierre!$A:$E,2,FALSE)</f>
        <v>#N/A</v>
      </c>
      <c r="C173" s="73">
        <f>VLOOKUP($A173,'Capacidad Juridica'!$A:$AR,43,FALSE)</f>
        <v>0</v>
      </c>
      <c r="D173" s="73" t="e">
        <f>VLOOKUP($A173,'Capacidad Financiera'!$A:$U,18,FALSE)</f>
        <v>#N/A</v>
      </c>
      <c r="E173" s="73" t="e">
        <f>VLOOKUP($A173,'Capacidad Financiera'!$A:$U,19,FALSE)</f>
        <v>#N/A</v>
      </c>
      <c r="F173" s="73" t="e">
        <f>VLOOKUP($A173,'Capacidad Financiera'!$A:$U,20,FALSE)</f>
        <v>#N/A</v>
      </c>
      <c r="G173" s="73" t="str">
        <f>IF(COUNTIF(Experiencia!$N:$N,A173)&lt;2,IF(SUMIF(Experiencia!$A:$A,A173,Experiencia!$N:$N)&gt;Información!$B$35*0.75,"HÁBIL","NO HÁBIL"),IF(OR(COUNTIF(Experiencia!$N:$N,A173)=3,COUNTIF(Experiencia!$N:$N,A173)=4)=TRUE,IF(SUMIF(Experiencia!$A:$A,A173,Experiencia!$N:$N)&gt;Información!$B$35*1.2,"HÁBIL","NO HÁBIL"),IF(SUMIF(Experiencia!$A:$A,A173,Experiencia!$N:$N)&gt;Información!$B$35*1.5,"HÁBIL","NO HÁBIL")))</f>
        <v>NO HÁBIL</v>
      </c>
      <c r="H173" s="116"/>
      <c r="I173" s="116"/>
      <c r="J173" s="116"/>
      <c r="K173" s="117"/>
      <c r="L173" s="58"/>
    </row>
    <row r="174" spans="1:12" ht="39.950000000000003" customHeight="1">
      <c r="A174" s="112">
        <v>172</v>
      </c>
      <c r="B174" s="72" t="e">
        <f>VLOOKUP($A174,Cierre!$A:$E,2,FALSE)</f>
        <v>#N/A</v>
      </c>
      <c r="C174" s="73">
        <f>VLOOKUP($A174,'Capacidad Juridica'!$A:$AR,43,FALSE)</f>
        <v>0</v>
      </c>
      <c r="D174" s="73" t="e">
        <f>VLOOKUP($A174,'Capacidad Financiera'!$A:$U,18,FALSE)</f>
        <v>#N/A</v>
      </c>
      <c r="E174" s="73" t="e">
        <f>VLOOKUP($A174,'Capacidad Financiera'!$A:$U,19,FALSE)</f>
        <v>#N/A</v>
      </c>
      <c r="F174" s="73" t="e">
        <f>VLOOKUP($A174,'Capacidad Financiera'!$A:$U,20,FALSE)</f>
        <v>#N/A</v>
      </c>
      <c r="G174" s="73" t="str">
        <f>IF(COUNTIF(Experiencia!$N:$N,A174)&lt;2,IF(SUMIF(Experiencia!$A:$A,A174,Experiencia!$N:$N)&gt;Información!$B$35*0.75,"HÁBIL","NO HÁBIL"),IF(OR(COUNTIF(Experiencia!$N:$N,A174)=3,COUNTIF(Experiencia!$N:$N,A174)=4)=TRUE,IF(SUMIF(Experiencia!$A:$A,A174,Experiencia!$N:$N)&gt;Información!$B$35*1.2,"HÁBIL","NO HÁBIL"),IF(SUMIF(Experiencia!$A:$A,A174,Experiencia!$N:$N)&gt;Información!$B$35*1.5,"HÁBIL","NO HÁBIL")))</f>
        <v>NO HÁBIL</v>
      </c>
      <c r="H174" s="116"/>
      <c r="I174" s="116"/>
      <c r="J174" s="116"/>
      <c r="K174" s="117"/>
      <c r="L174" s="58"/>
    </row>
    <row r="175" spans="1:12" ht="39.950000000000003" customHeight="1">
      <c r="A175" s="112">
        <v>173</v>
      </c>
      <c r="B175" s="72" t="e">
        <f>VLOOKUP($A175,Cierre!$A:$E,2,FALSE)</f>
        <v>#N/A</v>
      </c>
      <c r="C175" s="73">
        <f>VLOOKUP($A175,'Capacidad Juridica'!$A:$AR,43,FALSE)</f>
        <v>0</v>
      </c>
      <c r="D175" s="73" t="e">
        <f>VLOOKUP($A175,'Capacidad Financiera'!$A:$U,18,FALSE)</f>
        <v>#N/A</v>
      </c>
      <c r="E175" s="73" t="e">
        <f>VLOOKUP($A175,'Capacidad Financiera'!$A:$U,19,FALSE)</f>
        <v>#N/A</v>
      </c>
      <c r="F175" s="73" t="e">
        <f>VLOOKUP($A175,'Capacidad Financiera'!$A:$U,20,FALSE)</f>
        <v>#N/A</v>
      </c>
      <c r="G175" s="73" t="str">
        <f>IF(COUNTIF(Experiencia!$N:$N,A175)&lt;2,IF(SUMIF(Experiencia!$A:$A,A175,Experiencia!$N:$N)&gt;Información!$B$35*0.75,"HÁBIL","NO HÁBIL"),IF(OR(COUNTIF(Experiencia!$N:$N,A175)=3,COUNTIF(Experiencia!$N:$N,A175)=4)=TRUE,IF(SUMIF(Experiencia!$A:$A,A175,Experiencia!$N:$N)&gt;Información!$B$35*1.2,"HÁBIL","NO HÁBIL"),IF(SUMIF(Experiencia!$A:$A,A175,Experiencia!$N:$N)&gt;Información!$B$35*1.5,"HÁBIL","NO HÁBIL")))</f>
        <v>NO HÁBIL</v>
      </c>
      <c r="H175" s="116"/>
      <c r="I175" s="116"/>
      <c r="J175" s="116"/>
      <c r="K175" s="117"/>
      <c r="L175" s="58"/>
    </row>
    <row r="176" spans="1:12" ht="39.950000000000003" customHeight="1">
      <c r="A176" s="112">
        <v>174</v>
      </c>
      <c r="B176" s="72" t="e">
        <f>VLOOKUP($A176,Cierre!$A:$E,2,FALSE)</f>
        <v>#N/A</v>
      </c>
      <c r="C176" s="73">
        <f>VLOOKUP($A176,'Capacidad Juridica'!$A:$AR,43,FALSE)</f>
        <v>0</v>
      </c>
      <c r="D176" s="73" t="e">
        <f>VLOOKUP($A176,'Capacidad Financiera'!$A:$U,18,FALSE)</f>
        <v>#N/A</v>
      </c>
      <c r="E176" s="73" t="e">
        <f>VLOOKUP($A176,'Capacidad Financiera'!$A:$U,19,FALSE)</f>
        <v>#N/A</v>
      </c>
      <c r="F176" s="73" t="e">
        <f>VLOOKUP($A176,'Capacidad Financiera'!$A:$U,20,FALSE)</f>
        <v>#N/A</v>
      </c>
      <c r="G176" s="73" t="str">
        <f>IF(COUNTIF(Experiencia!$N:$N,A176)&lt;2,IF(SUMIF(Experiencia!$A:$A,A176,Experiencia!$N:$N)&gt;Información!$B$35*0.75,"HÁBIL","NO HÁBIL"),IF(OR(COUNTIF(Experiencia!$N:$N,A176)=3,COUNTIF(Experiencia!$N:$N,A176)=4)=TRUE,IF(SUMIF(Experiencia!$A:$A,A176,Experiencia!$N:$N)&gt;Información!$B$35*1.2,"HÁBIL","NO HÁBIL"),IF(SUMIF(Experiencia!$A:$A,A176,Experiencia!$N:$N)&gt;Información!$B$35*1.5,"HÁBIL","NO HÁBIL")))</f>
        <v>NO HÁBIL</v>
      </c>
      <c r="H176" s="116"/>
      <c r="I176" s="116"/>
      <c r="J176" s="116"/>
      <c r="K176" s="117"/>
      <c r="L176" s="58"/>
    </row>
    <row r="177" spans="1:12" ht="39.950000000000003" customHeight="1">
      <c r="A177" s="112">
        <v>175</v>
      </c>
      <c r="B177" s="72" t="e">
        <f>VLOOKUP($A177,Cierre!$A:$E,2,FALSE)</f>
        <v>#N/A</v>
      </c>
      <c r="C177" s="73">
        <f>VLOOKUP($A177,'Capacidad Juridica'!$A:$AR,43,FALSE)</f>
        <v>0</v>
      </c>
      <c r="D177" s="73" t="e">
        <f>VLOOKUP($A177,'Capacidad Financiera'!$A:$U,18,FALSE)</f>
        <v>#N/A</v>
      </c>
      <c r="E177" s="73" t="e">
        <f>VLOOKUP($A177,'Capacidad Financiera'!$A:$U,19,FALSE)</f>
        <v>#N/A</v>
      </c>
      <c r="F177" s="73" t="e">
        <f>VLOOKUP($A177,'Capacidad Financiera'!$A:$U,20,FALSE)</f>
        <v>#N/A</v>
      </c>
      <c r="G177" s="73" t="str">
        <f>IF(COUNTIF(Experiencia!$N:$N,A177)&lt;2,IF(SUMIF(Experiencia!$A:$A,A177,Experiencia!$N:$N)&gt;Información!$B$35*0.75,"HÁBIL","NO HÁBIL"),IF(OR(COUNTIF(Experiencia!$N:$N,A177)=3,COUNTIF(Experiencia!$N:$N,A177)=4)=TRUE,IF(SUMIF(Experiencia!$A:$A,A177,Experiencia!$N:$N)&gt;Información!$B$35*1.2,"HÁBIL","NO HÁBIL"),IF(SUMIF(Experiencia!$A:$A,A177,Experiencia!$N:$N)&gt;Información!$B$35*1.5,"HÁBIL","NO HÁBIL")))</f>
        <v>NO HÁBIL</v>
      </c>
      <c r="H177" s="116"/>
      <c r="I177" s="116"/>
      <c r="J177" s="116"/>
      <c r="K177" s="117"/>
      <c r="L177" s="58"/>
    </row>
    <row r="178" spans="1:12" ht="39.950000000000003" customHeight="1">
      <c r="A178" s="112">
        <v>176</v>
      </c>
      <c r="B178" s="72" t="e">
        <f>VLOOKUP($A178,Cierre!$A:$E,2,FALSE)</f>
        <v>#N/A</v>
      </c>
      <c r="C178" s="73">
        <f>VLOOKUP($A178,'Capacidad Juridica'!$A:$AR,43,FALSE)</f>
        <v>0</v>
      </c>
      <c r="D178" s="73" t="e">
        <f>VLOOKUP($A178,'Capacidad Financiera'!$A:$U,18,FALSE)</f>
        <v>#N/A</v>
      </c>
      <c r="E178" s="73" t="e">
        <f>VLOOKUP($A178,'Capacidad Financiera'!$A:$U,19,FALSE)</f>
        <v>#N/A</v>
      </c>
      <c r="F178" s="73" t="e">
        <f>VLOOKUP($A178,'Capacidad Financiera'!$A:$U,20,FALSE)</f>
        <v>#N/A</v>
      </c>
      <c r="G178" s="73" t="str">
        <f>IF(COUNTIF(Experiencia!$N:$N,A178)&lt;2,IF(SUMIF(Experiencia!$A:$A,A178,Experiencia!$N:$N)&gt;Información!$B$35*0.75,"HÁBIL","NO HÁBIL"),IF(OR(COUNTIF(Experiencia!$N:$N,A178)=3,COUNTIF(Experiencia!$N:$N,A178)=4)=TRUE,IF(SUMIF(Experiencia!$A:$A,A178,Experiencia!$N:$N)&gt;Información!$B$35*1.2,"HÁBIL","NO HÁBIL"),IF(SUMIF(Experiencia!$A:$A,A178,Experiencia!$N:$N)&gt;Información!$B$35*1.5,"HÁBIL","NO HÁBIL")))</f>
        <v>NO HÁBIL</v>
      </c>
      <c r="H178" s="116"/>
      <c r="I178" s="116"/>
      <c r="J178" s="116"/>
      <c r="K178" s="117"/>
      <c r="L178" s="58"/>
    </row>
    <row r="179" spans="1:12" ht="39.950000000000003" customHeight="1">
      <c r="A179" s="112">
        <v>177</v>
      </c>
      <c r="B179" s="72" t="e">
        <f>VLOOKUP($A179,Cierre!$A:$E,2,FALSE)</f>
        <v>#N/A</v>
      </c>
      <c r="C179" s="73">
        <f>VLOOKUP($A179,'Capacidad Juridica'!$A:$AR,43,FALSE)</f>
        <v>0</v>
      </c>
      <c r="D179" s="73" t="e">
        <f>VLOOKUP($A179,'Capacidad Financiera'!$A:$U,18,FALSE)</f>
        <v>#N/A</v>
      </c>
      <c r="E179" s="73" t="e">
        <f>VLOOKUP($A179,'Capacidad Financiera'!$A:$U,19,FALSE)</f>
        <v>#N/A</v>
      </c>
      <c r="F179" s="73" t="e">
        <f>VLOOKUP($A179,'Capacidad Financiera'!$A:$U,20,FALSE)</f>
        <v>#N/A</v>
      </c>
      <c r="G179" s="73" t="str">
        <f>IF(COUNTIF(Experiencia!$N:$N,A179)&lt;2,IF(SUMIF(Experiencia!$A:$A,A179,Experiencia!$N:$N)&gt;Información!$B$35*0.75,"HÁBIL","NO HÁBIL"),IF(OR(COUNTIF(Experiencia!$N:$N,A179)=3,COUNTIF(Experiencia!$N:$N,A179)=4)=TRUE,IF(SUMIF(Experiencia!$A:$A,A179,Experiencia!$N:$N)&gt;Información!$B$35*1.2,"HÁBIL","NO HÁBIL"),IF(SUMIF(Experiencia!$A:$A,A179,Experiencia!$N:$N)&gt;Información!$B$35*1.5,"HÁBIL","NO HÁBIL")))</f>
        <v>NO HÁBIL</v>
      </c>
      <c r="H179" s="116"/>
      <c r="I179" s="116"/>
      <c r="J179" s="116"/>
      <c r="K179" s="117"/>
      <c r="L179" s="58"/>
    </row>
    <row r="180" spans="1:12" ht="39.950000000000003" customHeight="1">
      <c r="A180" s="112">
        <v>178</v>
      </c>
      <c r="B180" s="72" t="e">
        <f>VLOOKUP($A180,Cierre!$A:$E,2,FALSE)</f>
        <v>#N/A</v>
      </c>
      <c r="C180" s="73">
        <f>VLOOKUP($A180,'Capacidad Juridica'!$A:$AR,43,FALSE)</f>
        <v>0</v>
      </c>
      <c r="D180" s="73" t="e">
        <f>VLOOKUP($A180,'Capacidad Financiera'!$A:$U,18,FALSE)</f>
        <v>#N/A</v>
      </c>
      <c r="E180" s="73" t="e">
        <f>VLOOKUP($A180,'Capacidad Financiera'!$A:$U,19,FALSE)</f>
        <v>#N/A</v>
      </c>
      <c r="F180" s="73" t="e">
        <f>VLOOKUP($A180,'Capacidad Financiera'!$A:$U,20,FALSE)</f>
        <v>#N/A</v>
      </c>
      <c r="G180" s="73" t="str">
        <f>IF(COUNTIF(Experiencia!$N:$N,A180)&lt;2,IF(SUMIF(Experiencia!$A:$A,A180,Experiencia!$N:$N)&gt;Información!$B$35*0.75,"HÁBIL","NO HÁBIL"),IF(OR(COUNTIF(Experiencia!$N:$N,A180)=3,COUNTIF(Experiencia!$N:$N,A180)=4)=TRUE,IF(SUMIF(Experiencia!$A:$A,A180,Experiencia!$N:$N)&gt;Información!$B$35*1.2,"HÁBIL","NO HÁBIL"),IF(SUMIF(Experiencia!$A:$A,A180,Experiencia!$N:$N)&gt;Información!$B$35*1.5,"HÁBIL","NO HÁBIL")))</f>
        <v>NO HÁBIL</v>
      </c>
      <c r="H180" s="116"/>
      <c r="I180" s="116"/>
      <c r="J180" s="116"/>
      <c r="K180" s="117"/>
      <c r="L180" s="58"/>
    </row>
    <row r="181" spans="1:12" ht="39.950000000000003" customHeight="1">
      <c r="A181" s="112">
        <v>179</v>
      </c>
      <c r="B181" s="72" t="e">
        <f>VLOOKUP($A181,Cierre!$A:$E,2,FALSE)</f>
        <v>#N/A</v>
      </c>
      <c r="C181" s="73">
        <f>VLOOKUP($A181,'Capacidad Juridica'!$A:$AR,43,FALSE)</f>
        <v>0</v>
      </c>
      <c r="D181" s="73" t="e">
        <f>VLOOKUP($A181,'Capacidad Financiera'!$A:$U,18,FALSE)</f>
        <v>#N/A</v>
      </c>
      <c r="E181" s="73" t="e">
        <f>VLOOKUP($A181,'Capacidad Financiera'!$A:$U,19,FALSE)</f>
        <v>#N/A</v>
      </c>
      <c r="F181" s="73" t="e">
        <f>VLOOKUP($A181,'Capacidad Financiera'!$A:$U,20,FALSE)</f>
        <v>#N/A</v>
      </c>
      <c r="G181" s="73" t="str">
        <f>IF(COUNTIF(Experiencia!$N:$N,A181)&lt;2,IF(SUMIF(Experiencia!$A:$A,A181,Experiencia!$N:$N)&gt;Información!$B$35*0.75,"HÁBIL","NO HÁBIL"),IF(OR(COUNTIF(Experiencia!$N:$N,A181)=3,COUNTIF(Experiencia!$N:$N,A181)=4)=TRUE,IF(SUMIF(Experiencia!$A:$A,A181,Experiencia!$N:$N)&gt;Información!$B$35*1.2,"HÁBIL","NO HÁBIL"),IF(SUMIF(Experiencia!$A:$A,A181,Experiencia!$N:$N)&gt;Información!$B$35*1.5,"HÁBIL","NO HÁBIL")))</f>
        <v>NO HÁBIL</v>
      </c>
      <c r="H181" s="116"/>
      <c r="I181" s="116"/>
      <c r="J181" s="116"/>
      <c r="K181" s="117"/>
      <c r="L181" s="58"/>
    </row>
    <row r="182" spans="1:12" ht="39.950000000000003" customHeight="1">
      <c r="A182" s="112">
        <v>180</v>
      </c>
      <c r="B182" s="72" t="e">
        <f>VLOOKUP($A182,Cierre!$A:$E,2,FALSE)</f>
        <v>#N/A</v>
      </c>
      <c r="C182" s="73">
        <f>VLOOKUP($A182,'Capacidad Juridica'!$A:$AR,43,FALSE)</f>
        <v>0</v>
      </c>
      <c r="D182" s="73" t="e">
        <f>VLOOKUP($A182,'Capacidad Financiera'!$A:$U,18,FALSE)</f>
        <v>#N/A</v>
      </c>
      <c r="E182" s="73" t="e">
        <f>VLOOKUP($A182,'Capacidad Financiera'!$A:$U,19,FALSE)</f>
        <v>#N/A</v>
      </c>
      <c r="F182" s="73" t="e">
        <f>VLOOKUP($A182,'Capacidad Financiera'!$A:$U,20,FALSE)</f>
        <v>#N/A</v>
      </c>
      <c r="G182" s="73" t="str">
        <f>IF(COUNTIF(Experiencia!$N:$N,A182)&lt;2,IF(SUMIF(Experiencia!$A:$A,A182,Experiencia!$N:$N)&gt;Información!$B$35*0.75,"HÁBIL","NO HÁBIL"),IF(OR(COUNTIF(Experiencia!$N:$N,A182)=3,COUNTIF(Experiencia!$N:$N,A182)=4)=TRUE,IF(SUMIF(Experiencia!$A:$A,A182,Experiencia!$N:$N)&gt;Información!$B$35*1.2,"HÁBIL","NO HÁBIL"),IF(SUMIF(Experiencia!$A:$A,A182,Experiencia!$N:$N)&gt;Información!$B$35*1.5,"HÁBIL","NO HÁBIL")))</f>
        <v>NO HÁBIL</v>
      </c>
      <c r="H182" s="116"/>
      <c r="I182" s="116"/>
      <c r="J182" s="116"/>
      <c r="K182" s="117"/>
      <c r="L182" s="58"/>
    </row>
  </sheetData>
  <mergeCells count="9">
    <mergeCell ref="C1:C2"/>
    <mergeCell ref="A1:A2"/>
    <mergeCell ref="B1:B2"/>
    <mergeCell ref="D1:D2"/>
    <mergeCell ref="L1:L2"/>
    <mergeCell ref="E1:E2"/>
    <mergeCell ref="H1:K1"/>
    <mergeCell ref="F1:F2"/>
    <mergeCell ref="G1:G2"/>
  </mergeCells>
  <phoneticPr fontId="5" type="noConversion"/>
  <conditionalFormatting sqref="C3:G182">
    <cfRule type="cellIs" dxfId="1" priority="1" operator="equal">
      <formula>"NO HÁBIL"</formula>
    </cfRule>
    <cfRule type="cellIs" dxfId="0" priority="2" operator="equal">
      <formula>"SUBSANAR"</formula>
    </cfRule>
  </conditionalFormatting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70"/>
  <sheetViews>
    <sheetView topLeftCell="A19" workbookViewId="0">
      <selection activeCell="C62" sqref="C62"/>
    </sheetView>
  </sheetViews>
  <sheetFormatPr baseColWidth="10" defaultColWidth="11.42578125" defaultRowHeight="12.75"/>
  <cols>
    <col min="1" max="1" width="14.42578125" customWidth="1"/>
    <col min="2" max="2" width="27" style="9" customWidth="1"/>
    <col min="4" max="4" width="19.140625" bestFit="1" customWidth="1"/>
    <col min="5" max="5" width="11.42578125" customWidth="1"/>
    <col min="7" max="7" width="16.140625" customWidth="1"/>
  </cols>
  <sheetData>
    <row r="1" spans="1:2">
      <c r="A1" s="22" t="s">
        <v>862</v>
      </c>
      <c r="B1" s="23" t="s">
        <v>863</v>
      </c>
    </row>
    <row r="2" spans="1:2">
      <c r="A2" s="20">
        <v>1980</v>
      </c>
      <c r="B2" s="21">
        <v>4500</v>
      </c>
    </row>
    <row r="3" spans="1:2">
      <c r="A3" s="20">
        <v>1981</v>
      </c>
      <c r="B3" s="21">
        <v>5700</v>
      </c>
    </row>
    <row r="4" spans="1:2">
      <c r="A4" s="20">
        <v>1982</v>
      </c>
      <c r="B4" s="21">
        <v>7410</v>
      </c>
    </row>
    <row r="5" spans="1:2">
      <c r="A5" s="20">
        <v>1983</v>
      </c>
      <c r="B5" s="21">
        <v>9261</v>
      </c>
    </row>
    <row r="6" spans="1:2">
      <c r="A6" s="20">
        <v>1984</v>
      </c>
      <c r="B6" s="21">
        <v>11298</v>
      </c>
    </row>
    <row r="7" spans="1:2">
      <c r="A7" s="20">
        <v>1985</v>
      </c>
      <c r="B7" s="21">
        <v>13558</v>
      </c>
    </row>
    <row r="8" spans="1:2">
      <c r="A8" s="20">
        <v>1986</v>
      </c>
      <c r="B8" s="21">
        <v>16811</v>
      </c>
    </row>
    <row r="9" spans="1:2">
      <c r="A9" s="20">
        <v>1987</v>
      </c>
      <c r="B9" s="21">
        <v>20510</v>
      </c>
    </row>
    <row r="10" spans="1:2">
      <c r="A10" s="20">
        <v>1988</v>
      </c>
      <c r="B10" s="21">
        <v>25637</v>
      </c>
    </row>
    <row r="11" spans="1:2">
      <c r="A11" s="20">
        <v>1989</v>
      </c>
      <c r="B11" s="21">
        <v>32560</v>
      </c>
    </row>
    <row r="12" spans="1:2">
      <c r="A12" s="20">
        <v>1990</v>
      </c>
      <c r="B12" s="21">
        <v>41025</v>
      </c>
    </row>
    <row r="13" spans="1:2">
      <c r="A13" s="20">
        <v>1991</v>
      </c>
      <c r="B13" s="21">
        <v>51716</v>
      </c>
    </row>
    <row r="14" spans="1:2">
      <c r="A14" s="20">
        <v>1992</v>
      </c>
      <c r="B14" s="21">
        <v>65190</v>
      </c>
    </row>
    <row r="15" spans="1:2">
      <c r="A15" s="20">
        <v>1993</v>
      </c>
      <c r="B15" s="21">
        <v>81510</v>
      </c>
    </row>
    <row r="16" spans="1:2">
      <c r="A16" s="20">
        <v>1994</v>
      </c>
      <c r="B16" s="21">
        <v>98700</v>
      </c>
    </row>
    <row r="17" spans="1:2">
      <c r="A17" s="20">
        <v>1995</v>
      </c>
      <c r="B17" s="21">
        <v>118934</v>
      </c>
    </row>
    <row r="18" spans="1:2">
      <c r="A18" s="20">
        <v>1996</v>
      </c>
      <c r="B18" s="21">
        <v>142125</v>
      </c>
    </row>
    <row r="19" spans="1:2">
      <c r="A19" s="20">
        <v>1997</v>
      </c>
      <c r="B19" s="21">
        <v>172005</v>
      </c>
    </row>
    <row r="20" spans="1:2">
      <c r="A20" s="20">
        <v>1998</v>
      </c>
      <c r="B20" s="21">
        <v>203826</v>
      </c>
    </row>
    <row r="21" spans="1:2">
      <c r="A21" s="20">
        <v>1999</v>
      </c>
      <c r="B21" s="21">
        <v>236460</v>
      </c>
    </row>
    <row r="22" spans="1:2">
      <c r="A22" s="20">
        <v>2000</v>
      </c>
      <c r="B22" s="21">
        <v>260100</v>
      </c>
    </row>
    <row r="23" spans="1:2">
      <c r="A23" s="20">
        <v>2001</v>
      </c>
      <c r="B23" s="21">
        <v>286000</v>
      </c>
    </row>
    <row r="24" spans="1:2">
      <c r="A24" s="20">
        <v>2002</v>
      </c>
      <c r="B24" s="21">
        <v>309000</v>
      </c>
    </row>
    <row r="25" spans="1:2">
      <c r="A25" s="20">
        <v>2003</v>
      </c>
      <c r="B25" s="21">
        <v>332000</v>
      </c>
    </row>
    <row r="26" spans="1:2">
      <c r="A26" s="20">
        <v>2004</v>
      </c>
      <c r="B26" s="21">
        <v>358000</v>
      </c>
    </row>
    <row r="27" spans="1:2">
      <c r="A27" s="20">
        <v>2005</v>
      </c>
      <c r="B27" s="21">
        <v>381500</v>
      </c>
    </row>
    <row r="28" spans="1:2">
      <c r="A28" s="20">
        <v>2006</v>
      </c>
      <c r="B28" s="21">
        <v>408000</v>
      </c>
    </row>
    <row r="29" spans="1:2">
      <c r="A29" s="20">
        <v>2007</v>
      </c>
      <c r="B29" s="21">
        <v>433700</v>
      </c>
    </row>
    <row r="30" spans="1:2">
      <c r="A30" s="20">
        <v>2008</v>
      </c>
      <c r="B30" s="21">
        <v>461500</v>
      </c>
    </row>
    <row r="31" spans="1:2">
      <c r="A31" s="20">
        <v>2009</v>
      </c>
      <c r="B31" s="21">
        <v>496900</v>
      </c>
    </row>
    <row r="32" spans="1:2">
      <c r="A32" s="20">
        <v>2010</v>
      </c>
      <c r="B32" s="21">
        <v>515000</v>
      </c>
    </row>
    <row r="33" spans="1:7">
      <c r="A33" s="20">
        <v>2011</v>
      </c>
      <c r="B33" s="21">
        <v>535600</v>
      </c>
    </row>
    <row r="34" spans="1:7">
      <c r="A34" s="20">
        <v>2012</v>
      </c>
      <c r="B34" s="21">
        <v>566700</v>
      </c>
    </row>
    <row r="35" spans="1:7">
      <c r="A35" s="20">
        <v>2013</v>
      </c>
      <c r="B35" s="21">
        <v>589500</v>
      </c>
    </row>
    <row r="36" spans="1:7">
      <c r="A36" s="20">
        <v>2014</v>
      </c>
      <c r="B36" s="21">
        <v>616000</v>
      </c>
    </row>
    <row r="37" spans="1:7">
      <c r="A37" s="20">
        <v>2015</v>
      </c>
      <c r="B37" s="21">
        <v>644350</v>
      </c>
    </row>
    <row r="38" spans="1:7">
      <c r="A38" s="20">
        <v>2016</v>
      </c>
      <c r="B38" s="21">
        <v>689455</v>
      </c>
    </row>
    <row r="39" spans="1:7">
      <c r="A39" s="20">
        <v>2017</v>
      </c>
      <c r="B39" s="21">
        <v>737717</v>
      </c>
    </row>
    <row r="40" spans="1:7">
      <c r="A40" s="20">
        <v>2018</v>
      </c>
      <c r="B40" s="21">
        <v>781242</v>
      </c>
    </row>
    <row r="41" spans="1:7">
      <c r="A41" s="20">
        <v>2019</v>
      </c>
      <c r="B41" s="21">
        <v>828116</v>
      </c>
    </row>
    <row r="42" spans="1:7">
      <c r="A42" s="20">
        <v>2020</v>
      </c>
      <c r="B42" s="21">
        <v>877803</v>
      </c>
    </row>
    <row r="43" spans="1:7">
      <c r="A43" s="20">
        <v>2021</v>
      </c>
      <c r="B43" s="21">
        <v>908526</v>
      </c>
      <c r="D43" s="196">
        <f>B43*E43</f>
        <v>180464525979.66</v>
      </c>
      <c r="E43">
        <v>198634.41</v>
      </c>
      <c r="F43" t="s">
        <v>59</v>
      </c>
    </row>
    <row r="44" spans="1:7">
      <c r="A44" t="s">
        <v>864</v>
      </c>
      <c r="D44" s="196">
        <f>E44*B43</f>
        <v>14772759953.639999</v>
      </c>
      <c r="E44">
        <v>16260.14</v>
      </c>
    </row>
    <row r="45" spans="1:7">
      <c r="A45" t="s">
        <v>865</v>
      </c>
      <c r="D45" s="196">
        <f>B43*E45</f>
        <v>11648938666.799999</v>
      </c>
      <c r="E45">
        <v>12821.8</v>
      </c>
    </row>
    <row r="46" spans="1:7">
      <c r="A46" t="s">
        <v>866</v>
      </c>
      <c r="D46" s="198">
        <f>B43*E46</f>
        <v>3550810336.3200002</v>
      </c>
      <c r="E46" s="197">
        <v>3908.32</v>
      </c>
      <c r="F46" t="s">
        <v>867</v>
      </c>
      <c r="G46">
        <v>3550810336</v>
      </c>
    </row>
    <row r="47" spans="1:7">
      <c r="A47" t="s">
        <v>473</v>
      </c>
      <c r="D47" s="198">
        <f>E47*B43</f>
        <v>17138243673.540001</v>
      </c>
      <c r="E47" s="197">
        <v>18863.79</v>
      </c>
      <c r="F47" t="s">
        <v>868</v>
      </c>
      <c r="G47">
        <v>17138243674</v>
      </c>
    </row>
    <row r="48" spans="1:7">
      <c r="A48" t="s">
        <v>869</v>
      </c>
      <c r="D48" s="196">
        <f>E48*B43</f>
        <v>11920042825.200001</v>
      </c>
      <c r="E48">
        <v>13120.2</v>
      </c>
      <c r="F48" t="s">
        <v>870</v>
      </c>
      <c r="G48">
        <v>11920042825</v>
      </c>
    </row>
    <row r="49" spans="1:7">
      <c r="A49" t="s">
        <v>866</v>
      </c>
      <c r="D49" s="196">
        <f>B43*E49</f>
        <v>210112836518.57999</v>
      </c>
      <c r="E49">
        <v>231267.83</v>
      </c>
      <c r="F49" t="s">
        <v>871</v>
      </c>
      <c r="G49">
        <v>21011283651</v>
      </c>
    </row>
    <row r="50" spans="1:7">
      <c r="D50" s="196">
        <f>E50*B43</f>
        <v>7633035700.5599995</v>
      </c>
      <c r="E50">
        <v>8401.56</v>
      </c>
      <c r="F50" t="s">
        <v>872</v>
      </c>
      <c r="G50">
        <v>7633035701</v>
      </c>
    </row>
    <row r="51" spans="1:7">
      <c r="A51" t="s">
        <v>847</v>
      </c>
      <c r="D51" s="198">
        <f>B43*E51</f>
        <v>47361224163.239998</v>
      </c>
      <c r="E51" s="197">
        <v>52129.74</v>
      </c>
      <c r="F51" t="s">
        <v>873</v>
      </c>
      <c r="G51">
        <v>47361224163.239998</v>
      </c>
    </row>
    <row r="52" spans="1:7">
      <c r="A52" t="s">
        <v>874</v>
      </c>
    </row>
    <row r="53" spans="1:7">
      <c r="A53" t="s">
        <v>875</v>
      </c>
    </row>
    <row r="55" spans="1:7">
      <c r="A55" t="s">
        <v>876</v>
      </c>
    </row>
    <row r="56" spans="1:7">
      <c r="A56" t="s">
        <v>877</v>
      </c>
    </row>
    <row r="57" spans="1:7">
      <c r="A57" t="s">
        <v>866</v>
      </c>
    </row>
    <row r="58" spans="1:7">
      <c r="A58" t="s">
        <v>878</v>
      </c>
    </row>
    <row r="61" spans="1:7">
      <c r="A61" t="s">
        <v>823</v>
      </c>
    </row>
    <row r="62" spans="1:7">
      <c r="A62" t="s">
        <v>879</v>
      </c>
    </row>
    <row r="63" spans="1:7">
      <c r="A63" t="s">
        <v>824</v>
      </c>
    </row>
    <row r="65" spans="1:2">
      <c r="A65" t="s">
        <v>880</v>
      </c>
      <c r="B65" s="82">
        <v>570065278</v>
      </c>
    </row>
    <row r="66" spans="1:2">
      <c r="A66" t="s">
        <v>881</v>
      </c>
      <c r="B66" s="82">
        <v>570065278</v>
      </c>
    </row>
    <row r="67" spans="1:2">
      <c r="A67" t="s">
        <v>882</v>
      </c>
      <c r="B67" s="82">
        <v>570065278</v>
      </c>
    </row>
    <row r="68" spans="1:2">
      <c r="A68" t="s">
        <v>883</v>
      </c>
      <c r="B68" s="82">
        <v>570065278</v>
      </c>
    </row>
    <row r="69" spans="1:2">
      <c r="A69" t="s">
        <v>807</v>
      </c>
      <c r="B69" s="82">
        <v>570065278</v>
      </c>
    </row>
    <row r="70" spans="1:2">
      <c r="A70" t="s">
        <v>884</v>
      </c>
      <c r="B70" s="82">
        <v>570065278</v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</vt:i4>
      </vt:variant>
    </vt:vector>
  </HeadingPairs>
  <TitlesOfParts>
    <vt:vector size="8" baseType="lpstr">
      <vt:lpstr>Información</vt:lpstr>
      <vt:lpstr>Cierre</vt:lpstr>
      <vt:lpstr>Capacidad Juridica</vt:lpstr>
      <vt:lpstr>Capacidad Financiera</vt:lpstr>
      <vt:lpstr>Experiencia</vt:lpstr>
      <vt:lpstr>Resumen Calificación</vt:lpstr>
      <vt:lpstr>SMMLV</vt:lpstr>
      <vt:lpstr>Cierre!Área_de_impresión</vt:lpstr>
    </vt:vector>
  </TitlesOfParts>
  <Manager/>
  <Company>gensa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mvanegas</dc:creator>
  <cp:keywords/>
  <dc:description/>
  <cp:lastModifiedBy>alcaldia manizales</cp:lastModifiedBy>
  <cp:revision/>
  <dcterms:created xsi:type="dcterms:W3CDTF">2010-05-03T23:53:06Z</dcterms:created>
  <dcterms:modified xsi:type="dcterms:W3CDTF">2024-07-17T20:23:49Z</dcterms:modified>
  <cp:category/>
  <cp:contentStatus/>
</cp:coreProperties>
</file>