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0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macbookair/Desktop/LA PAZ/ABREVIADAS/transformadores/"/>
    </mc:Choice>
  </mc:AlternateContent>
  <xr:revisionPtr revIDLastSave="0" documentId="8_{35B6E83C-8DE9-5E4E-830E-228C45E38BA7}" xr6:coauthVersionLast="47" xr6:coauthVersionMax="47" xr10:uidLastSave="{00000000-0000-0000-0000-000000000000}"/>
  <bookViews>
    <workbookView xWindow="0" yWindow="460" windowWidth="20500" windowHeight="7160" xr2:uid="{00000000-000D-0000-FFFF-FFFF00000000}"/>
  </bookViews>
  <sheets>
    <sheet name="PRESUPUESTO" sheetId="18" r:id="rId1"/>
    <sheet name="APU" sheetId="19" r:id="rId2"/>
    <sheet name="desgloce AIU" sheetId="20" r:id="rId3"/>
  </sheets>
  <definedNames>
    <definedName name="_xlnm.Print_Area" localSheetId="1">APU!$A$1:$I$403</definedName>
    <definedName name="_xlnm.Print_Area" localSheetId="2">'desgloce AIU'!$A$1:$G$30</definedName>
    <definedName name="_xlnm.Print_Area" localSheetId="0">PRESUPUESTO!$A$1:$H$35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4" i="18" l="1"/>
  <c r="H329" i="19"/>
  <c r="H363" i="19"/>
  <c r="H294" i="19"/>
  <c r="H272" i="19"/>
  <c r="H250" i="19"/>
  <c r="H228" i="19"/>
  <c r="H206" i="19"/>
  <c r="H183" i="19"/>
  <c r="H160" i="19"/>
  <c r="H138" i="19"/>
  <c r="H116" i="19"/>
  <c r="H94" i="19"/>
  <c r="H72" i="19"/>
  <c r="H50" i="19"/>
  <c r="H28" i="19"/>
  <c r="H6" i="19"/>
  <c r="G13" i="20" l="1"/>
  <c r="F9" i="20"/>
  <c r="F10" i="20"/>
  <c r="F11" i="20"/>
  <c r="F12" i="20"/>
  <c r="F8" i="20"/>
  <c r="G7" i="20" l="1"/>
  <c r="G15" i="20" s="1"/>
  <c r="G17" i="20" s="1"/>
  <c r="D21" i="20"/>
  <c r="A329" i="19"/>
  <c r="A363" i="19"/>
  <c r="H368" i="19"/>
  <c r="H358" i="19"/>
  <c r="H357" i="19"/>
  <c r="H356" i="19"/>
  <c r="H355" i="19"/>
  <c r="H354" i="19"/>
  <c r="H353" i="19"/>
  <c r="H352" i="19"/>
  <c r="H351" i="19"/>
  <c r="H350" i="19"/>
  <c r="H346" i="19"/>
  <c r="H347" i="19" s="1"/>
  <c r="H342" i="19"/>
  <c r="H343" i="19" s="1"/>
  <c r="H338" i="19"/>
  <c r="H337" i="19"/>
  <c r="H336" i="19"/>
  <c r="H335" i="19"/>
  <c r="H334" i="19"/>
  <c r="H333" i="19"/>
  <c r="H321" i="19"/>
  <c r="A294" i="19"/>
  <c r="A272" i="19"/>
  <c r="B276" i="19" s="1"/>
  <c r="A250" i="19"/>
  <c r="B254" i="19" s="1"/>
  <c r="H254" i="19"/>
  <c r="H255" i="19" s="1"/>
  <c r="H258" i="19"/>
  <c r="H259" i="19" s="1"/>
  <c r="H262" i="19"/>
  <c r="H263" i="19" s="1"/>
  <c r="H266" i="19"/>
  <c r="H267" i="19"/>
  <c r="H276" i="19"/>
  <c r="H277" i="19" s="1"/>
  <c r="H280" i="19"/>
  <c r="H281" i="19" s="1"/>
  <c r="H284" i="19"/>
  <c r="H285" i="19" s="1"/>
  <c r="H288" i="19"/>
  <c r="H289" i="19"/>
  <c r="A228" i="19"/>
  <c r="B232" i="19" s="1"/>
  <c r="A206" i="19"/>
  <c r="B210" i="19" s="1"/>
  <c r="A183" i="19"/>
  <c r="B187" i="19" s="1"/>
  <c r="A160" i="19"/>
  <c r="B164" i="19" s="1"/>
  <c r="A138" i="19"/>
  <c r="B142" i="19" s="1"/>
  <c r="A116" i="19"/>
  <c r="B120" i="19" s="1"/>
  <c r="A94" i="19"/>
  <c r="B98" i="19" s="1"/>
  <c r="A72" i="19"/>
  <c r="B76" i="19" s="1"/>
  <c r="A50" i="19"/>
  <c r="B54" i="19" s="1"/>
  <c r="A28" i="19"/>
  <c r="B32" i="19" s="1"/>
  <c r="A6" i="19"/>
  <c r="B10" i="19" s="1"/>
  <c r="H389" i="19"/>
  <c r="H388" i="19"/>
  <c r="H387" i="19"/>
  <c r="H386" i="19"/>
  <c r="H385" i="19"/>
  <c r="H384" i="19"/>
  <c r="H383" i="19"/>
  <c r="H382" i="19"/>
  <c r="H381" i="19"/>
  <c r="H377" i="19"/>
  <c r="H378" i="19" s="1"/>
  <c r="H373" i="19"/>
  <c r="H374" i="19" s="1"/>
  <c r="H369" i="19"/>
  <c r="H367" i="19"/>
  <c r="H323" i="19"/>
  <c r="H322" i="19"/>
  <c r="H320" i="19"/>
  <c r="H319" i="19"/>
  <c r="H318" i="19"/>
  <c r="H317" i="19"/>
  <c r="H316" i="19"/>
  <c r="H315" i="19"/>
  <c r="H311" i="19"/>
  <c r="H312" i="19" s="1"/>
  <c r="H307" i="19"/>
  <c r="H308" i="19" s="1"/>
  <c r="H303" i="19"/>
  <c r="H302" i="19"/>
  <c r="H301" i="19"/>
  <c r="H300" i="19"/>
  <c r="H299" i="19"/>
  <c r="H298" i="19"/>
  <c r="H245" i="19"/>
  <c r="H244" i="19"/>
  <c r="H240" i="19"/>
  <c r="H241" i="19" s="1"/>
  <c r="H236" i="19"/>
  <c r="H237" i="19" s="1"/>
  <c r="H232" i="19"/>
  <c r="H233" i="19" s="1"/>
  <c r="H223" i="19"/>
  <c r="H222" i="19"/>
  <c r="H218" i="19"/>
  <c r="H219" i="19" s="1"/>
  <c r="H214" i="19"/>
  <c r="H215" i="19" s="1"/>
  <c r="H210" i="19"/>
  <c r="H211" i="19" s="1"/>
  <c r="H201" i="19"/>
  <c r="H200" i="19"/>
  <c r="H196" i="19"/>
  <c r="H197" i="19" s="1"/>
  <c r="H191" i="19"/>
  <c r="H193" i="19" s="1"/>
  <c r="H187" i="19"/>
  <c r="H188" i="19" s="1"/>
  <c r="H177" i="19"/>
  <c r="H176" i="19"/>
  <c r="H172" i="19"/>
  <c r="H173" i="19" s="1"/>
  <c r="H168" i="19"/>
  <c r="H169" i="19" s="1"/>
  <c r="H164" i="19"/>
  <c r="H165" i="19" s="1"/>
  <c r="H155" i="19"/>
  <c r="H154" i="19"/>
  <c r="H150" i="19"/>
  <c r="H151" i="19" s="1"/>
  <c r="H146" i="19"/>
  <c r="H147" i="19" s="1"/>
  <c r="H142" i="19"/>
  <c r="H143" i="19" s="1"/>
  <c r="H133" i="19"/>
  <c r="H132" i="19"/>
  <c r="H128" i="19"/>
  <c r="H129" i="19" s="1"/>
  <c r="H124" i="19"/>
  <c r="H125" i="19" s="1"/>
  <c r="H120" i="19"/>
  <c r="H121" i="19" s="1"/>
  <c r="H111" i="19"/>
  <c r="H110" i="19"/>
  <c r="H106" i="19"/>
  <c r="H107" i="19" s="1"/>
  <c r="H102" i="19"/>
  <c r="H103" i="19" s="1"/>
  <c r="H98" i="19"/>
  <c r="H99" i="19" s="1"/>
  <c r="H89" i="19"/>
  <c r="H88" i="19"/>
  <c r="H84" i="19"/>
  <c r="H85" i="19" s="1"/>
  <c r="H80" i="19"/>
  <c r="H81" i="19" s="1"/>
  <c r="H76" i="19"/>
  <c r="H77" i="19" s="1"/>
  <c r="H67" i="19"/>
  <c r="H66" i="19"/>
  <c r="H62" i="19"/>
  <c r="H63" i="19" s="1"/>
  <c r="H58" i="19"/>
  <c r="H59" i="19" s="1"/>
  <c r="H54" i="19"/>
  <c r="H55" i="19" s="1"/>
  <c r="H45" i="19"/>
  <c r="H44" i="19"/>
  <c r="H40" i="19"/>
  <c r="H41" i="19" s="1"/>
  <c r="H36" i="19"/>
  <c r="H37" i="19" s="1"/>
  <c r="H32" i="19"/>
  <c r="H33" i="19" s="1"/>
  <c r="H23" i="19"/>
  <c r="H22" i="19"/>
  <c r="H18" i="19"/>
  <c r="H19" i="19" s="1"/>
  <c r="H14" i="19"/>
  <c r="H15" i="19" s="1"/>
  <c r="H10" i="19"/>
  <c r="H11" i="19" s="1"/>
  <c r="H339" i="19" l="1"/>
  <c r="H359" i="19"/>
  <c r="H268" i="19"/>
  <c r="H270" i="19" s="1"/>
  <c r="H290" i="19"/>
  <c r="H292" i="19" s="1"/>
  <c r="G20" i="18" s="1"/>
  <c r="H202" i="19"/>
  <c r="H204" i="19" s="1"/>
  <c r="H68" i="19"/>
  <c r="H70" i="19" s="1"/>
  <c r="H112" i="19"/>
  <c r="H114" i="19" s="1"/>
  <c r="H46" i="19"/>
  <c r="H48" i="19" s="1"/>
  <c r="H134" i="19"/>
  <c r="H136" i="19" s="1"/>
  <c r="H324" i="19"/>
  <c r="H370" i="19"/>
  <c r="H24" i="19"/>
  <c r="H26" i="19" s="1"/>
  <c r="H90" i="19"/>
  <c r="H92" i="19" s="1"/>
  <c r="G11" i="18" s="1"/>
  <c r="H156" i="19"/>
  <c r="H158" i="19" s="1"/>
  <c r="H178" i="19"/>
  <c r="H180" i="19" s="1"/>
  <c r="H246" i="19"/>
  <c r="H248" i="19" s="1"/>
  <c r="H304" i="19"/>
  <c r="H390" i="19"/>
  <c r="H224" i="19"/>
  <c r="H226" i="19" s="1"/>
  <c r="H24" i="18"/>
  <c r="G19" i="18" l="1"/>
  <c r="H19" i="18" s="1"/>
  <c r="G18" i="18"/>
  <c r="H18" i="18" s="1"/>
  <c r="G17" i="18"/>
  <c r="H17" i="18" s="1"/>
  <c r="G16" i="18"/>
  <c r="H16" i="18" s="1"/>
  <c r="G15" i="18"/>
  <c r="H15" i="18" s="1"/>
  <c r="G14" i="18"/>
  <c r="H14" i="18" s="1"/>
  <c r="G13" i="18"/>
  <c r="H13" i="18" s="1"/>
  <c r="G12" i="18"/>
  <c r="H12" i="18" s="1"/>
  <c r="G10" i="18"/>
  <c r="H10" i="18" s="1"/>
  <c r="G9" i="18"/>
  <c r="H9" i="18" s="1"/>
  <c r="G8" i="18"/>
  <c r="H8" i="18" s="1"/>
  <c r="H361" i="19"/>
  <c r="H20" i="18"/>
  <c r="H326" i="19"/>
  <c r="G23" i="18" l="1"/>
  <c r="H23" i="18" s="1"/>
  <c r="G22" i="18"/>
  <c r="H22" i="18" s="1"/>
  <c r="H21" i="18" s="1"/>
  <c r="H7" i="18"/>
  <c r="H25" i="18" l="1"/>
  <c r="G23" i="20" s="1"/>
  <c r="G19" i="20" s="1"/>
  <c r="H26" i="18" l="1"/>
  <c r="H27" i="18"/>
  <c r="H28" i="18"/>
  <c r="G18" i="20"/>
  <c r="G21" i="20" s="1"/>
  <c r="H29" i="18" l="1"/>
  <c r="H30" i="18" s="1"/>
</calcChain>
</file>

<file path=xl/sharedStrings.xml><?xml version="1.0" encoding="utf-8"?>
<sst xmlns="http://schemas.openxmlformats.org/spreadsheetml/2006/main" count="918" uniqueCount="131">
  <si>
    <t>KM</t>
  </si>
  <si>
    <t>24KM</t>
  </si>
  <si>
    <t>16KM</t>
  </si>
  <si>
    <t>TIPO RUTA</t>
  </si>
  <si>
    <t>DESTAPADA</t>
  </si>
  <si>
    <t>50KM</t>
  </si>
  <si>
    <t>item</t>
  </si>
  <si>
    <t>Municipio de La Paz - Cesar</t>
  </si>
  <si>
    <t>DESCRIPCION DE OBJETO</t>
  </si>
  <si>
    <t>CANTIDAD</t>
  </si>
  <si>
    <t>UNIDAD</t>
  </si>
  <si>
    <t>METROS</t>
  </si>
  <si>
    <t>EDGARDO JESUS AROCA MINDIOLA</t>
  </si>
  <si>
    <t>Secretaria de Planeacion y Desarrollo Territorial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</si>
  <si>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</si>
  <si>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</si>
  <si>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</si>
  <si>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</si>
  <si>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</si>
  <si>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</si>
  <si>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</si>
  <si>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</si>
  <si>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</si>
  <si>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</si>
  <si>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</si>
  <si>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</si>
  <si>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</si>
  <si>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2.1</t>
  </si>
  <si>
    <t>2.2</t>
  </si>
  <si>
    <t>2.3</t>
  </si>
  <si>
    <t>A</t>
  </si>
  <si>
    <t>Valor unitario</t>
  </si>
  <si>
    <t>Valor Total</t>
  </si>
  <si>
    <t>APU</t>
  </si>
  <si>
    <t>UND</t>
  </si>
  <si>
    <t>MATERIALES.</t>
  </si>
  <si>
    <t>ITEM</t>
  </si>
  <si>
    <t>DESCRIPCION</t>
  </si>
  <si>
    <t>UN.</t>
  </si>
  <si>
    <t>HORA</t>
  </si>
  <si>
    <t>CANT.</t>
  </si>
  <si>
    <t>V/UNITARIO</t>
  </si>
  <si>
    <t>V/PARCIAL</t>
  </si>
  <si>
    <t>Und</t>
  </si>
  <si>
    <t>Subtotal Materiales</t>
  </si>
  <si>
    <t>TRANSPORTE.</t>
  </si>
  <si>
    <t>REND.</t>
  </si>
  <si>
    <t>V/JORNAL</t>
  </si>
  <si>
    <t>Camioneta ford doble cabina 4X4</t>
  </si>
  <si>
    <t>Subtotal Transporte</t>
  </si>
  <si>
    <t>MAQUINARIA Y EQUIPOS.</t>
  </si>
  <si>
    <t>Herramienta menor.</t>
  </si>
  <si>
    <t>GLB</t>
  </si>
  <si>
    <t>Subtotal Maquinaria y Equipos</t>
  </si>
  <si>
    <t>MANO DE OBRA.</t>
  </si>
  <si>
    <t>Oficial</t>
  </si>
  <si>
    <t>Ayudante</t>
  </si>
  <si>
    <t>TOTAL VALOR UNITARIO</t>
  </si>
  <si>
    <t>MTS.</t>
  </si>
  <si>
    <t>UND.</t>
  </si>
  <si>
    <t>Pintura esmalte tipo 1 -(1/4 de Galón)</t>
  </si>
  <si>
    <t>Galón</t>
  </si>
  <si>
    <t>Aceite dielectrico</t>
  </si>
  <si>
    <t>Lt</t>
  </si>
  <si>
    <t>Aisladores de porcelana</t>
  </si>
  <si>
    <t>Fibra rombo epoxica</t>
  </si>
  <si>
    <t>G</t>
  </si>
  <si>
    <t>Alambre esmaltado</t>
  </si>
  <si>
    <t>Juego</t>
  </si>
  <si>
    <t>Empaques</t>
  </si>
  <si>
    <t>Carro Grua canasta</t>
  </si>
  <si>
    <t>Rebobinado de la parte activa del transformador.</t>
  </si>
  <si>
    <t>Secado de la parte activa mediante horno eléctrico.</t>
  </si>
  <si>
    <t xml:space="preserve">Cambio del aceite dieléctrico </t>
  </si>
  <si>
    <t>Cambio de las empaquetaduras de los aisladores de alta y baja tensión y el de la tapa.</t>
  </si>
  <si>
    <t>Limpieza interior y exterior del tanque.</t>
  </si>
  <si>
    <t>Filtro prensado y calentado del aceite nuevo</t>
  </si>
  <si>
    <t>Ensayos generales (Relación, de transformación, prueba de corto circuito, prueba de vacío, prueba de resistencia de los aislamientos).</t>
  </si>
  <si>
    <t>ADMINISTRACION</t>
  </si>
  <si>
    <t>IMPREVISTOS</t>
  </si>
  <si>
    <t>UTILIDAD</t>
  </si>
  <si>
    <t>AIU 20%</t>
  </si>
  <si>
    <t>TOTALES COSTO DIRECTOS</t>
  </si>
  <si>
    <t>TOTAL PROYECTO</t>
  </si>
  <si>
    <t>Reparación de dos (2) transformadores monofásicos de 25 kva TP 13200 voltios TS voltios TS 240/120 voltios tipo poste en aceite</t>
  </si>
  <si>
    <t>Reparacion de cuatro (4) transformadores monofasicos de 15 kva TP 13200 voltios TS voltios TS 240/120 voltios tipo poste en aceite</t>
  </si>
  <si>
    <t>Reparación de dos (2) transformadores monofásicos de 5 kva TP 13200 voltios TS voltios TS 240/120 voltios tipo poste en aceite</t>
  </si>
  <si>
    <t>DESGLOSE  DEL AIU</t>
  </si>
  <si>
    <t>Codigo</t>
  </si>
  <si>
    <t>Descripción</t>
  </si>
  <si>
    <t>Unidad</t>
  </si>
  <si>
    <t>Cantidad</t>
  </si>
  <si>
    <t>Valor Unitario</t>
  </si>
  <si>
    <t>Valor Parcial</t>
  </si>
  <si>
    <t>Valor Capitulo</t>
  </si>
  <si>
    <t>%</t>
  </si>
  <si>
    <t>Pólizas, publicación, impuestos, y demás gastos afines que apliquen a la legalización del contrato.</t>
  </si>
  <si>
    <t>Elaboración de planos finales de obra, manuales, etc.</t>
  </si>
  <si>
    <t>Copias/ Fotocopias/ Fotografías</t>
  </si>
  <si>
    <t>A.I.U.</t>
  </si>
  <si>
    <t>COSTO DIRECTO DE LA OBRA</t>
  </si>
  <si>
    <t xml:space="preserve">LEGALIZACION Y PERFECCIONAMIENTO </t>
  </si>
  <si>
    <t>Elaboracion de plano record e informe</t>
  </si>
  <si>
    <t>Recurso Humano</t>
  </si>
  <si>
    <t>1.7.1</t>
  </si>
  <si>
    <t>Ensayos de laboratorio para materiales, pruebas de resistencia de equipos y otras, requeridas para verificar el cumplimiento de las normas técnicas y códigos vigentes.</t>
  </si>
  <si>
    <t xml:space="preserve">SUBTOTAL </t>
  </si>
  <si>
    <t>GTV V VVVVVVVVVVVVVVVVV V</t>
  </si>
  <si>
    <t xml:space="preserve">ALCALDIA MUNICIPAL DE LA PAZ - CESAR </t>
  </si>
  <si>
    <t>SECRETARIA DE PLANEACION Y DESARROLLO TERRIRORIAL</t>
  </si>
  <si>
    <t>CONTIENE: PRESUPUESTO OFICIAL</t>
  </si>
  <si>
    <t>PROYECTO:  SUMINISTRO, REPARACIÓN E INSTALACIÓN DE TRANSFORMADORES Y MATERIALES ELÉCTRICOS REQUERIDOS EN DIFERENTES SITIOS DEL MUNICIPIO DE LA PAZ - CESAR</t>
  </si>
  <si>
    <t xml:space="preserve">Suministro e intalación de transformador Monofasico de 15 kva TP13200 voltios TS 240/120 voltios tipo poste en aceite
</t>
  </si>
  <si>
    <t>Suministro e intalación de transformador Monofasico de 5 kva TP13200 voltios TS 240/120 voltios tipo poste en aceite</t>
  </si>
  <si>
    <t>Suministro e intalación de abrazadera o collarin para transformador de 7 a 8"1 salida bajo silicio de 180 mm</t>
  </si>
  <si>
    <t xml:space="preserve">Suministro e intalación de cortacircuitos de 27 kv - 125 kv - 100 amperios
</t>
  </si>
  <si>
    <t>Suministro e intalación de crucetas metálicas auto soportada galvanizado en Caliente 1/4x3x2,40 metros</t>
  </si>
  <si>
    <t xml:space="preserve">Suministro e intalación de fusibles de soga de alta tensión de 1 amp-15 kv
</t>
  </si>
  <si>
    <t>Suministro e intalación de fusibles de soga de alta tension de 2 amp-15 kv</t>
  </si>
  <si>
    <t>Suministro e intalación de cable cobre forrado THHN # 2</t>
  </si>
  <si>
    <t xml:space="preserve">Suministro e intalación de pararrayos sintenticos de 12 kv -10 ka
</t>
  </si>
  <si>
    <t>Suministro e intalación de varillas cooperwell cobre - cobre 5/8 x 1,80 metros con conector</t>
  </si>
  <si>
    <t>Suministro e intalación de cable aluminio ACSR #2</t>
  </si>
  <si>
    <t>Suministro e intalación de cable aluminio ACSR #4</t>
  </si>
  <si>
    <t xml:space="preserve">Suministro e intalación de transformador monofasico de 25 kva TP 13200 voltios TS 240/120 voltios tipo poste en aceite
</t>
  </si>
  <si>
    <t>CONTIENE: ANALISIS DE PRECIOS UNITARIOS ENERO 2024</t>
  </si>
  <si>
    <t>Secretario de Planeacion y Desarrollo Territorial</t>
  </si>
  <si>
    <t>ALCALDIA MUNICIPAL DE LA PAZ, DEPARTAMENTO DEL CESAR</t>
  </si>
  <si>
    <t>CONTIENE: CALCULO DE AIU</t>
  </si>
  <si>
    <t>REPARACION DE TRANSFORMADORES</t>
  </si>
  <si>
    <t>INTALACION DE TRANSFORMADORES Y ACCESORIOS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</si>
</sst>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* #,##0_-;\-* #,##0_-;_-* &quot;-&quot;??_-;_-@_-"/>
    <numFmt numFmtId="165" formatCode="_-* #,##0.0\ _p_t_a_-;\-* #,##0.0\ _p_t_a_-;_-* &quot;-&quot;\ _p_t_a_-;_-@_-"/>
    <numFmt numFmtId="166" formatCode="&quot;$&quot;\ #,##0.00"/>
    <numFmt numFmtId="167" formatCode="_-&quot;$&quot;* #,##0_-;\-&quot;$&quot;* #,##0_-;_-&quot;$&quot;* &quot;-&quot;??_-;_-@_-"/>
    <numFmt numFmtId="168" formatCode="&quot;$&quot;\ #,##0.000000"/>
    <numFmt numFmtId="169" formatCode="_(* #,##0_);_(* \(#,##0\);_(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rgb="FFFF0000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b/>
      <sz val="11"/>
      <color indexed="8"/>
      <name val="Arial"/>
      <family val="2"/>
    </font>
    <font>
      <b/>
      <sz val="10"/>
      <color indexed="8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12"/>
      <color indexed="8"/>
      <name val="Arial"/>
      <family val="2"/>
    </font>
    <font>
      <b/>
      <sz val="14"/>
      <color indexed="8"/>
      <name val="Arial"/>
      <family val="2"/>
    </font>
    <font>
      <sz val="12"/>
      <name val="Arial"/>
      <family val="2"/>
    </font>
    <font>
      <sz val="11"/>
      <color theme="1"/>
      <name val="Arial Narrow"/>
      <family val="2"/>
    </font>
    <font>
      <sz val="10"/>
      <name val="Arial"/>
      <family val="2"/>
    </font>
    <font>
      <sz val="11"/>
      <color theme="0"/>
      <name val="Arial"/>
      <family val="2"/>
    </font>
    <font>
      <sz val="11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0.59999389629810485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auto="1"/>
      </right>
      <top style="medium">
        <color indexed="64"/>
      </top>
      <bottom/>
      <diagonal/>
    </border>
    <border>
      <left style="double">
        <color auto="1"/>
      </left>
      <right style="double">
        <color auto="1"/>
      </right>
      <top style="medium">
        <color indexed="64"/>
      </top>
      <bottom style="double">
        <color auto="1"/>
      </bottom>
      <diagonal/>
    </border>
    <border>
      <left style="double">
        <color auto="1"/>
      </left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medium">
        <color indexed="64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medium">
        <color indexed="64"/>
      </right>
      <top style="double">
        <color auto="1"/>
      </top>
      <bottom style="double">
        <color auto="1"/>
      </bottom>
      <diagonal/>
    </border>
    <border>
      <left style="medium">
        <color indexed="64"/>
      </left>
      <right/>
      <top style="double">
        <color auto="1"/>
      </top>
      <bottom style="thin">
        <color indexed="64"/>
      </bottom>
      <diagonal/>
    </border>
    <border>
      <left/>
      <right/>
      <top style="double">
        <color auto="1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5" fillId="0" borderId="0"/>
  </cellStyleXfs>
  <cellXfs count="256">
    <xf numFmtId="0" fontId="0" fillId="0" borderId="0" xfId="0"/>
    <xf numFmtId="0" fontId="0" fillId="0" borderId="0" xfId="0" applyAlignment="1">
      <alignment horizontal="center" vertical="center"/>
    </xf>
    <xf numFmtId="164" fontId="2" fillId="3" borderId="1" xfId="1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justify" vertical="center"/>
    </xf>
    <xf numFmtId="0" fontId="5" fillId="0" borderId="0" xfId="0" applyFont="1" applyAlignment="1">
      <alignment horizontal="justify" vertical="center"/>
    </xf>
    <xf numFmtId="164" fontId="3" fillId="0" borderId="1" xfId="1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9" fillId="0" borderId="0" xfId="0" applyFont="1"/>
    <xf numFmtId="0" fontId="10" fillId="6" borderId="4" xfId="0" applyFont="1" applyFill="1" applyBorder="1" applyAlignment="1">
      <alignment horizontal="center" vertical="center"/>
    </xf>
    <xf numFmtId="0" fontId="10" fillId="5" borderId="5" xfId="0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0" fontId="10" fillId="5" borderId="7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0" fillId="6" borderId="6" xfId="0" applyFont="1" applyFill="1" applyBorder="1" applyAlignment="1">
      <alignment horizontal="center" vertical="center"/>
    </xf>
    <xf numFmtId="0" fontId="10" fillId="6" borderId="7" xfId="0" applyFont="1" applyFill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165" fontId="9" fillId="0" borderId="1" xfId="2" applyNumberFormat="1" applyFont="1" applyBorder="1" applyAlignment="1">
      <alignment horizontal="center" vertical="center"/>
    </xf>
    <xf numFmtId="166" fontId="9" fillId="0" borderId="1" xfId="2" applyNumberFormat="1" applyFont="1" applyBorder="1" applyAlignment="1">
      <alignment vertical="center"/>
    </xf>
    <xf numFmtId="166" fontId="9" fillId="0" borderId="7" xfId="2" applyNumberFormat="1" applyFont="1" applyBorder="1" applyAlignment="1">
      <alignment vertical="center"/>
    </xf>
    <xf numFmtId="166" fontId="10" fillId="5" borderId="7" xfId="0" applyNumberFormat="1" applyFont="1" applyFill="1" applyBorder="1" applyAlignment="1">
      <alignment vertical="center"/>
    </xf>
    <xf numFmtId="0" fontId="9" fillId="0" borderId="1" xfId="0" applyFont="1" applyBorder="1" applyAlignment="1">
      <alignment vertical="center"/>
    </xf>
    <xf numFmtId="166" fontId="9" fillId="0" borderId="1" xfId="0" applyNumberFormat="1" applyFont="1" applyBorder="1" applyAlignment="1">
      <alignment vertical="center"/>
    </xf>
    <xf numFmtId="166" fontId="10" fillId="0" borderId="7" xfId="0" applyNumberFormat="1" applyFont="1" applyBorder="1" applyAlignment="1">
      <alignment vertical="center"/>
    </xf>
    <xf numFmtId="10" fontId="9" fillId="0" borderId="1" xfId="0" applyNumberFormat="1" applyFont="1" applyBorder="1" applyAlignment="1">
      <alignment horizontal="center" vertical="center"/>
    </xf>
    <xf numFmtId="166" fontId="9" fillId="0" borderId="7" xfId="0" applyNumberFormat="1" applyFont="1" applyBorder="1" applyAlignment="1">
      <alignment vertical="center"/>
    </xf>
    <xf numFmtId="0" fontId="8" fillId="0" borderId="1" xfId="0" applyFont="1" applyBorder="1" applyAlignment="1">
      <alignment horizontal="right" vertical="center"/>
    </xf>
    <xf numFmtId="0" fontId="8" fillId="0" borderId="1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10" fontId="9" fillId="0" borderId="1" xfId="2" applyNumberFormat="1" applyFont="1" applyBorder="1" applyAlignment="1">
      <alignment horizontal="center" vertical="center"/>
    </xf>
    <xf numFmtId="166" fontId="10" fillId="5" borderId="10" xfId="0" applyNumberFormat="1" applyFont="1" applyFill="1" applyBorder="1" applyAlignment="1">
      <alignment vertical="center"/>
    </xf>
    <xf numFmtId="0" fontId="7" fillId="7" borderId="0" xfId="0" applyFont="1" applyFill="1"/>
    <xf numFmtId="0" fontId="0" fillId="7" borderId="0" xfId="0" applyFill="1"/>
    <xf numFmtId="166" fontId="10" fillId="0" borderId="0" xfId="0" applyNumberFormat="1" applyFont="1" applyAlignment="1">
      <alignment vertical="center"/>
    </xf>
    <xf numFmtId="0" fontId="8" fillId="6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10" fillId="6" borderId="22" xfId="0" applyFont="1" applyFill="1" applyBorder="1" applyAlignment="1">
      <alignment horizontal="center" vertical="center"/>
    </xf>
    <xf numFmtId="0" fontId="10" fillId="5" borderId="23" xfId="0" applyFont="1" applyFill="1" applyBorder="1" applyAlignment="1">
      <alignment horizontal="center" vertical="center"/>
    </xf>
    <xf numFmtId="0" fontId="10" fillId="6" borderId="26" xfId="0" applyFont="1" applyFill="1" applyBorder="1" applyAlignment="1">
      <alignment horizontal="center" vertical="center"/>
    </xf>
    <xf numFmtId="0" fontId="10" fillId="5" borderId="27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1" fillId="0" borderId="30" xfId="0" applyFont="1" applyBorder="1" applyAlignment="1">
      <alignment horizontal="center" vertical="center"/>
    </xf>
    <xf numFmtId="166" fontId="9" fillId="0" borderId="31" xfId="2" applyNumberFormat="1" applyFont="1" applyBorder="1" applyAlignment="1">
      <alignment vertical="center"/>
    </xf>
    <xf numFmtId="166" fontId="10" fillId="5" borderId="31" xfId="0" applyNumberFormat="1" applyFont="1" applyFill="1" applyBorder="1" applyAlignment="1">
      <alignment vertical="center"/>
    </xf>
    <xf numFmtId="0" fontId="9" fillId="0" borderId="15" xfId="0" applyFont="1" applyBorder="1" applyAlignment="1">
      <alignment vertical="center"/>
    </xf>
    <xf numFmtId="0" fontId="9" fillId="0" borderId="15" xfId="0" applyFont="1" applyBorder="1" applyAlignment="1">
      <alignment horizontal="center" vertical="center"/>
    </xf>
    <xf numFmtId="166" fontId="9" fillId="0" borderId="15" xfId="0" applyNumberFormat="1" applyFont="1" applyBorder="1" applyAlignment="1">
      <alignment vertical="center"/>
    </xf>
    <xf numFmtId="166" fontId="10" fillId="0" borderId="30" xfId="0" applyNumberFormat="1" applyFont="1" applyBorder="1" applyAlignment="1">
      <alignment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10" fillId="0" borderId="30" xfId="0" applyFont="1" applyBorder="1" applyAlignment="1">
      <alignment horizontal="center" vertical="center"/>
    </xf>
    <xf numFmtId="0" fontId="8" fillId="6" borderId="20" xfId="0" applyFont="1" applyFill="1" applyBorder="1" applyAlignment="1">
      <alignment horizontal="center" vertical="center"/>
    </xf>
    <xf numFmtId="0" fontId="8" fillId="6" borderId="19" xfId="0" applyFont="1" applyFill="1" applyBorder="1" applyAlignment="1">
      <alignment horizontal="center" vertical="center"/>
    </xf>
    <xf numFmtId="0" fontId="9" fillId="0" borderId="20" xfId="0" applyFont="1" applyBorder="1" applyAlignment="1">
      <alignment horizontal="left" vertical="center" wrapText="1"/>
    </xf>
    <xf numFmtId="0" fontId="9" fillId="0" borderId="19" xfId="0" applyFont="1" applyBorder="1" applyAlignment="1">
      <alignment horizontal="left" vertical="center" wrapText="1"/>
    </xf>
    <xf numFmtId="0" fontId="9" fillId="0" borderId="35" xfId="0" applyFont="1" applyBorder="1"/>
    <xf numFmtId="0" fontId="9" fillId="0" borderId="36" xfId="0" applyFont="1" applyBorder="1"/>
    <xf numFmtId="0" fontId="2" fillId="0" borderId="0" xfId="0" applyFont="1" applyAlignment="1">
      <alignment horizontal="center" vertical="center"/>
    </xf>
    <xf numFmtId="9" fontId="12" fillId="0" borderId="1" xfId="0" applyNumberFormat="1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4" fillId="5" borderId="6" xfId="0" applyFont="1" applyFill="1" applyBorder="1" applyAlignment="1">
      <alignment horizontal="center" vertical="center" wrapText="1"/>
    </xf>
    <xf numFmtId="0" fontId="16" fillId="5" borderId="1" xfId="0" applyFont="1" applyFill="1" applyBorder="1" applyAlignment="1">
      <alignment horizontal="center" vertical="center" wrapText="1"/>
    </xf>
    <xf numFmtId="9" fontId="16" fillId="5" borderId="1" xfId="0" applyNumberFormat="1" applyFont="1" applyFill="1" applyBorder="1" applyAlignment="1">
      <alignment horizontal="center" vertical="center" wrapText="1"/>
    </xf>
    <xf numFmtId="0" fontId="14" fillId="5" borderId="1" xfId="0" applyFont="1" applyFill="1" applyBorder="1" applyAlignment="1">
      <alignment horizontal="center" vertical="center" wrapText="1"/>
    </xf>
    <xf numFmtId="0" fontId="14" fillId="5" borderId="1" xfId="0" applyFont="1" applyFill="1" applyBorder="1" applyAlignment="1">
      <alignment vertical="center" wrapText="1"/>
    </xf>
    <xf numFmtId="0" fontId="20" fillId="0" borderId="1" xfId="0" applyFont="1" applyBorder="1" applyAlignment="1">
      <alignment horizontal="justify" vertical="center" wrapText="1"/>
    </xf>
    <xf numFmtId="9" fontId="20" fillId="0" borderId="1" xfId="0" applyNumberFormat="1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41" fontId="19" fillId="0" borderId="1" xfId="2" applyFont="1" applyFill="1" applyBorder="1" applyAlignment="1">
      <alignment vertical="center" wrapText="1"/>
    </xf>
    <xf numFmtId="41" fontId="20" fillId="0" borderId="1" xfId="2" applyFont="1" applyBorder="1" applyAlignment="1">
      <alignment horizontal="right" vertical="center" wrapText="1"/>
    </xf>
    <xf numFmtId="0" fontId="16" fillId="5" borderId="6" xfId="0" applyFont="1" applyFill="1" applyBorder="1" applyAlignment="1">
      <alignment horizontal="center" vertical="center" wrapText="1"/>
    </xf>
    <xf numFmtId="0" fontId="16" fillId="5" borderId="1" xfId="0" applyFont="1" applyFill="1" applyBorder="1" applyAlignment="1">
      <alignment vertical="center" wrapText="1"/>
    </xf>
    <xf numFmtId="9" fontId="14" fillId="5" borderId="1" xfId="0" applyNumberFormat="1" applyFont="1" applyFill="1" applyBorder="1" applyAlignment="1">
      <alignment horizontal="center" vertical="center" wrapText="1"/>
    </xf>
    <xf numFmtId="0" fontId="19" fillId="5" borderId="1" xfId="0" applyFont="1" applyFill="1" applyBorder="1" applyAlignment="1">
      <alignment vertical="center" wrapText="1"/>
    </xf>
    <xf numFmtId="4" fontId="20" fillId="5" borderId="1" xfId="0" applyNumberFormat="1" applyFont="1" applyFill="1" applyBorder="1" applyAlignment="1">
      <alignment horizontal="right" vertical="center" wrapText="1"/>
    </xf>
    <xf numFmtId="0" fontId="16" fillId="2" borderId="6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vertical="center" wrapText="1"/>
    </xf>
    <xf numFmtId="9" fontId="14" fillId="2" borderId="1" xfId="0" applyNumberFormat="1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vertical="center" wrapText="1"/>
    </xf>
    <xf numFmtId="4" fontId="20" fillId="2" borderId="1" xfId="0" applyNumberFormat="1" applyFont="1" applyFill="1" applyBorder="1" applyAlignment="1">
      <alignment horizontal="right" vertical="center" wrapText="1"/>
    </xf>
    <xf numFmtId="9" fontId="14" fillId="0" borderId="1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vertical="center" wrapText="1"/>
    </xf>
    <xf numFmtId="4" fontId="20" fillId="0" borderId="1" xfId="0" applyNumberFormat="1" applyFont="1" applyBorder="1" applyAlignment="1">
      <alignment horizontal="right" vertical="center" wrapText="1"/>
    </xf>
    <xf numFmtId="0" fontId="20" fillId="0" borderId="49" xfId="0" applyFont="1" applyBorder="1" applyAlignment="1">
      <alignment horizontal="right" vertical="center" wrapText="1"/>
    </xf>
    <xf numFmtId="0" fontId="16" fillId="0" borderId="50" xfId="0" applyFont="1" applyBorder="1" applyAlignment="1">
      <alignment vertical="center" wrapText="1"/>
    </xf>
    <xf numFmtId="9" fontId="14" fillId="0" borderId="50" xfId="0" applyNumberFormat="1" applyFont="1" applyBorder="1" applyAlignment="1">
      <alignment horizontal="center" vertical="center" wrapText="1"/>
    </xf>
    <xf numFmtId="0" fontId="14" fillId="0" borderId="50" xfId="0" applyFont="1" applyBorder="1" applyAlignment="1">
      <alignment horizontal="center" vertical="center" wrapText="1"/>
    </xf>
    <xf numFmtId="0" fontId="19" fillId="0" borderId="50" xfId="0" applyFont="1" applyBorder="1" applyAlignment="1">
      <alignment vertical="center" wrapText="1"/>
    </xf>
    <xf numFmtId="4" fontId="20" fillId="0" borderId="50" xfId="0" applyNumberFormat="1" applyFont="1" applyBorder="1" applyAlignment="1">
      <alignment horizontal="right" vertical="center" wrapText="1"/>
    </xf>
    <xf numFmtId="41" fontId="0" fillId="0" borderId="0" xfId="0" applyNumberFormat="1"/>
    <xf numFmtId="0" fontId="20" fillId="0" borderId="1" xfId="0" applyFont="1" applyBorder="1" applyAlignment="1">
      <alignment horizontal="left" vertical="center" wrapText="1"/>
    </xf>
    <xf numFmtId="0" fontId="19" fillId="0" borderId="6" xfId="0" applyFont="1" applyBorder="1" applyAlignment="1">
      <alignment horizontal="center" vertical="center" wrapText="1"/>
    </xf>
    <xf numFmtId="0" fontId="19" fillId="9" borderId="6" xfId="0" applyFont="1" applyFill="1" applyBorder="1" applyAlignment="1">
      <alignment horizontal="center" vertical="center" wrapText="1"/>
    </xf>
    <xf numFmtId="0" fontId="16" fillId="9" borderId="1" xfId="0" applyFont="1" applyFill="1" applyBorder="1" applyAlignment="1">
      <alignment horizontal="justify" vertical="center" wrapText="1"/>
    </xf>
    <xf numFmtId="0" fontId="14" fillId="9" borderId="1" xfId="0" applyFont="1" applyFill="1" applyBorder="1" applyAlignment="1">
      <alignment horizontal="center" vertical="center" wrapText="1"/>
    </xf>
    <xf numFmtId="41" fontId="16" fillId="9" borderId="1" xfId="2" applyFont="1" applyFill="1" applyBorder="1" applyAlignment="1">
      <alignment horizontal="right" vertical="center" wrapText="1"/>
    </xf>
    <xf numFmtId="41" fontId="14" fillId="9" borderId="1" xfId="2" applyFont="1" applyFill="1" applyBorder="1" applyAlignment="1">
      <alignment vertical="center" wrapText="1"/>
    </xf>
    <xf numFmtId="167" fontId="19" fillId="0" borderId="1" xfId="3" applyNumberFormat="1" applyFont="1" applyFill="1" applyBorder="1" applyAlignment="1">
      <alignment horizontal="center" vertical="center" wrapText="1"/>
    </xf>
    <xf numFmtId="167" fontId="19" fillId="0" borderId="1" xfId="3" applyNumberFormat="1" applyFont="1" applyFill="1" applyBorder="1" applyAlignment="1">
      <alignment vertical="center" wrapText="1"/>
    </xf>
    <xf numFmtId="167" fontId="20" fillId="0" borderId="1" xfId="3" applyNumberFormat="1" applyFont="1" applyBorder="1" applyAlignment="1">
      <alignment horizontal="right" vertical="center" wrapText="1"/>
    </xf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164" fontId="2" fillId="4" borderId="1" xfId="1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164" fontId="2" fillId="0" borderId="0" xfId="1" applyNumberFormat="1" applyFont="1" applyFill="1" applyBorder="1" applyAlignment="1">
      <alignment horizontal="right" vertical="center"/>
    </xf>
    <xf numFmtId="0" fontId="24" fillId="0" borderId="0" xfId="0" applyFont="1"/>
    <xf numFmtId="44" fontId="2" fillId="8" borderId="1" xfId="3" applyFont="1" applyFill="1" applyBorder="1" applyAlignment="1">
      <alignment horizontal="right" vertical="center"/>
    </xf>
    <xf numFmtId="0" fontId="27" fillId="0" borderId="0" xfId="0" applyFont="1" applyAlignment="1">
      <alignment vertical="center"/>
    </xf>
    <xf numFmtId="169" fontId="27" fillId="0" borderId="0" xfId="1" applyNumberFormat="1" applyFont="1" applyAlignment="1">
      <alignment vertical="center"/>
    </xf>
    <xf numFmtId="0" fontId="13" fillId="0" borderId="0" xfId="0" applyFont="1" applyAlignment="1">
      <alignment vertical="center"/>
    </xf>
    <xf numFmtId="43" fontId="27" fillId="0" borderId="0" xfId="1" applyFont="1" applyAlignment="1">
      <alignment vertical="center"/>
    </xf>
    <xf numFmtId="44" fontId="0" fillId="0" borderId="0" xfId="3" applyFont="1"/>
    <xf numFmtId="0" fontId="14" fillId="0" borderId="19" xfId="0" applyFont="1" applyBorder="1" applyAlignment="1">
      <alignment horizontal="center" vertical="center" wrapText="1"/>
    </xf>
    <xf numFmtId="44" fontId="0" fillId="0" borderId="0" xfId="3" applyFont="1" applyFill="1"/>
    <xf numFmtId="44" fontId="0" fillId="0" borderId="0" xfId="3" applyFont="1" applyAlignment="1">
      <alignment vertical="center"/>
    </xf>
    <xf numFmtId="44" fontId="2" fillId="3" borderId="1" xfId="3" applyFont="1" applyFill="1" applyBorder="1" applyAlignment="1">
      <alignment horizontal="center" vertical="center" wrapText="1"/>
    </xf>
    <xf numFmtId="44" fontId="3" fillId="0" borderId="1" xfId="3" applyFont="1" applyBorder="1" applyAlignment="1">
      <alignment horizontal="center" vertical="center"/>
    </xf>
    <xf numFmtId="44" fontId="2" fillId="3" borderId="1" xfId="3" applyFont="1" applyFill="1" applyBorder="1" applyAlignment="1">
      <alignment horizontal="center" vertical="center"/>
    </xf>
    <xf numFmtId="44" fontId="2" fillId="4" borderId="1" xfId="3" applyFont="1" applyFill="1" applyBorder="1" applyAlignment="1">
      <alignment horizontal="right" vertical="center"/>
    </xf>
    <xf numFmtId="44" fontId="13" fillId="0" borderId="7" xfId="3" applyFont="1" applyBorder="1" applyAlignment="1">
      <alignment horizontal="right" vertical="center"/>
    </xf>
    <xf numFmtId="44" fontId="2" fillId="0" borderId="0" xfId="3" applyFont="1" applyFill="1" applyBorder="1" applyAlignment="1">
      <alignment horizontal="right" vertical="center"/>
    </xf>
    <xf numFmtId="44" fontId="14" fillId="0" borderId="5" xfId="3" applyFont="1" applyBorder="1" applyAlignment="1">
      <alignment horizontal="center" vertical="center" wrapText="1"/>
    </xf>
    <xf numFmtId="44" fontId="18" fillId="5" borderId="7" xfId="3" applyFont="1" applyFill="1" applyBorder="1" applyAlignment="1">
      <alignment vertical="center" wrapText="1"/>
    </xf>
    <xf numFmtId="44" fontId="23" fillId="0" borderId="7" xfId="3" applyFont="1" applyFill="1" applyBorder="1" applyAlignment="1">
      <alignment vertical="center" wrapText="1"/>
    </xf>
    <xf numFmtId="44" fontId="20" fillId="0" borderId="7" xfId="3" applyFont="1" applyBorder="1" applyAlignment="1">
      <alignment horizontal="right" vertical="center" wrapText="1"/>
    </xf>
    <xf numFmtId="44" fontId="16" fillId="9" borderId="7" xfId="3" applyFont="1" applyFill="1" applyBorder="1" applyAlignment="1">
      <alignment horizontal="right" vertical="center" wrapText="1"/>
    </xf>
    <xf numFmtId="44" fontId="16" fillId="5" borderId="1" xfId="3" applyFont="1" applyFill="1" applyBorder="1" applyAlignment="1">
      <alignment horizontal="right" vertical="center" wrapText="1"/>
    </xf>
    <xf numFmtId="44" fontId="16" fillId="0" borderId="20" xfId="3" applyFont="1" applyFill="1" applyBorder="1" applyAlignment="1">
      <alignment horizontal="right" vertical="center" wrapText="1"/>
    </xf>
    <xf numFmtId="44" fontId="21" fillId="5" borderId="7" xfId="3" applyFont="1" applyFill="1" applyBorder="1" applyAlignment="1">
      <alignment horizontal="right" vertical="center" wrapText="1"/>
    </xf>
    <xf numFmtId="44" fontId="16" fillId="2" borderId="7" xfId="3" applyFont="1" applyFill="1" applyBorder="1" applyAlignment="1">
      <alignment horizontal="right" vertical="center" wrapText="1"/>
    </xf>
    <xf numFmtId="44" fontId="22" fillId="0" borderId="7" xfId="3" applyFont="1" applyBorder="1" applyAlignment="1">
      <alignment horizontal="right" vertical="center" wrapText="1"/>
    </xf>
    <xf numFmtId="44" fontId="16" fillId="0" borderId="51" xfId="3" applyFont="1" applyBorder="1" applyAlignment="1">
      <alignment horizontal="right" vertical="center" wrapText="1"/>
    </xf>
    <xf numFmtId="44" fontId="22" fillId="5" borderId="10" xfId="3" applyFont="1" applyFill="1" applyBorder="1" applyAlignment="1">
      <alignment horizontal="right" vertical="center" wrapText="1"/>
    </xf>
    <xf numFmtId="44" fontId="0" fillId="0" borderId="50" xfId="3" applyFont="1" applyBorder="1" applyAlignment="1">
      <alignment horizontal="center" vertical="center"/>
    </xf>
    <xf numFmtId="44" fontId="0" fillId="0" borderId="52" xfId="3" applyFont="1" applyBorder="1" applyAlignment="1">
      <alignment horizontal="center" vertical="center"/>
    </xf>
    <xf numFmtId="44" fontId="0" fillId="0" borderId="53" xfId="3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8" borderId="20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2" fillId="8" borderId="19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4" fillId="8" borderId="1" xfId="0" applyFont="1" applyFill="1" applyBorder="1" applyAlignment="1">
      <alignment horizontal="center" vertical="center"/>
    </xf>
    <xf numFmtId="0" fontId="24" fillId="0" borderId="1" xfId="0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right" vertical="center"/>
    </xf>
    <xf numFmtId="0" fontId="8" fillId="0" borderId="1" xfId="0" applyFont="1" applyBorder="1" applyAlignment="1">
      <alignment horizontal="right" vertical="center"/>
    </xf>
    <xf numFmtId="0" fontId="8" fillId="0" borderId="6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8" fillId="5" borderId="3" xfId="0" applyFont="1" applyFill="1" applyBorder="1" applyAlignment="1">
      <alignment horizontal="left" vertical="center" wrapText="1"/>
    </xf>
    <xf numFmtId="0" fontId="8" fillId="5" borderId="4" xfId="0" applyFont="1" applyFill="1" applyBorder="1" applyAlignment="1">
      <alignment horizontal="left" vertical="center" wrapText="1"/>
    </xf>
    <xf numFmtId="0" fontId="8" fillId="5" borderId="6" xfId="0" applyFont="1" applyFill="1" applyBorder="1" applyAlignment="1">
      <alignment horizontal="left" vertical="center" wrapText="1"/>
    </xf>
    <xf numFmtId="0" fontId="8" fillId="5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justify" vertical="justify" wrapText="1"/>
    </xf>
    <xf numFmtId="0" fontId="9" fillId="0" borderId="1" xfId="0" applyFont="1" applyBorder="1" applyAlignment="1">
      <alignment horizontal="left" vertical="center"/>
    </xf>
    <xf numFmtId="0" fontId="10" fillId="5" borderId="8" xfId="0" applyFont="1" applyFill="1" applyBorder="1" applyAlignment="1">
      <alignment horizontal="right" vertical="center"/>
    </xf>
    <xf numFmtId="0" fontId="10" fillId="5" borderId="9" xfId="0" applyFont="1" applyFill="1" applyBorder="1" applyAlignment="1">
      <alignment horizontal="right" vertical="center"/>
    </xf>
    <xf numFmtId="0" fontId="8" fillId="5" borderId="3" xfId="0" applyFont="1" applyFill="1" applyBorder="1" applyAlignment="1">
      <alignment horizontal="justify" vertical="center" wrapText="1"/>
    </xf>
    <xf numFmtId="0" fontId="8" fillId="5" borderId="4" xfId="0" applyFont="1" applyFill="1" applyBorder="1" applyAlignment="1">
      <alignment horizontal="justify" vertical="center" wrapText="1"/>
    </xf>
    <xf numFmtId="0" fontId="8" fillId="5" borderId="6" xfId="0" applyFont="1" applyFill="1" applyBorder="1" applyAlignment="1">
      <alignment horizontal="justify" vertical="center" wrapText="1"/>
    </xf>
    <xf numFmtId="0" fontId="8" fillId="5" borderId="1" xfId="0" applyFont="1" applyFill="1" applyBorder="1" applyAlignment="1">
      <alignment horizontal="justify" vertical="center" wrapText="1"/>
    </xf>
    <xf numFmtId="0" fontId="8" fillId="0" borderId="0" xfId="0" applyFont="1" applyAlignment="1">
      <alignment horizontal="right" vertical="center"/>
    </xf>
    <xf numFmtId="0" fontId="8" fillId="0" borderId="17" xfId="0" applyFont="1" applyBorder="1" applyAlignment="1">
      <alignment horizontal="left" vertical="center"/>
    </xf>
    <xf numFmtId="0" fontId="8" fillId="0" borderId="19" xfId="0" applyFont="1" applyBorder="1" applyAlignment="1">
      <alignment horizontal="left" vertical="center"/>
    </xf>
    <xf numFmtId="0" fontId="8" fillId="6" borderId="20" xfId="0" applyFont="1" applyFill="1" applyBorder="1" applyAlignment="1">
      <alignment horizontal="center" vertical="center"/>
    </xf>
    <xf numFmtId="0" fontId="8" fillId="6" borderId="19" xfId="0" applyFont="1" applyFill="1" applyBorder="1" applyAlignment="1">
      <alignment horizontal="center" vertical="center"/>
    </xf>
    <xf numFmtId="0" fontId="9" fillId="0" borderId="20" xfId="0" applyFont="1" applyBorder="1" applyAlignment="1">
      <alignment horizontal="left" vertical="center" wrapText="1"/>
    </xf>
    <xf numFmtId="0" fontId="9" fillId="0" borderId="19" xfId="0" applyFont="1" applyBorder="1" applyAlignment="1">
      <alignment horizontal="left" vertical="center" wrapText="1"/>
    </xf>
    <xf numFmtId="0" fontId="8" fillId="0" borderId="17" xfId="0" applyFont="1" applyBorder="1" applyAlignment="1">
      <alignment horizontal="right" vertical="center"/>
    </xf>
    <xf numFmtId="0" fontId="8" fillId="0" borderId="18" xfId="0" applyFont="1" applyBorder="1" applyAlignment="1">
      <alignment horizontal="right" vertical="center"/>
    </xf>
    <xf numFmtId="0" fontId="8" fillId="0" borderId="19" xfId="0" applyFont="1" applyBorder="1" applyAlignment="1">
      <alignment horizontal="right" vertical="center"/>
    </xf>
    <xf numFmtId="0" fontId="8" fillId="5" borderId="11" xfId="0" applyFont="1" applyFill="1" applyBorder="1" applyAlignment="1">
      <alignment horizontal="justify" vertical="center" wrapText="1"/>
    </xf>
    <xf numFmtId="0" fontId="8" fillId="5" borderId="12" xfId="0" applyFont="1" applyFill="1" applyBorder="1" applyAlignment="1">
      <alignment horizontal="justify" vertical="center" wrapText="1"/>
    </xf>
    <xf numFmtId="0" fontId="8" fillId="5" borderId="13" xfId="0" applyFont="1" applyFill="1" applyBorder="1" applyAlignment="1">
      <alignment horizontal="justify" vertical="center" wrapText="1"/>
    </xf>
    <xf numFmtId="0" fontId="8" fillId="5" borderId="14" xfId="0" applyFont="1" applyFill="1" applyBorder="1" applyAlignment="1">
      <alignment horizontal="justify" vertical="center" wrapText="1"/>
    </xf>
    <xf numFmtId="0" fontId="8" fillId="5" borderId="15" xfId="0" applyFont="1" applyFill="1" applyBorder="1" applyAlignment="1">
      <alignment horizontal="justify" vertical="center" wrapText="1"/>
    </xf>
    <xf numFmtId="0" fontId="8" fillId="5" borderId="16" xfId="0" applyFont="1" applyFill="1" applyBorder="1" applyAlignment="1">
      <alignment horizontal="justify" vertical="center" wrapText="1"/>
    </xf>
    <xf numFmtId="0" fontId="8" fillId="0" borderId="18" xfId="0" applyFont="1" applyBorder="1" applyAlignment="1">
      <alignment horizontal="left" vertical="center"/>
    </xf>
    <xf numFmtId="0" fontId="9" fillId="0" borderId="20" xfId="0" applyFont="1" applyBorder="1" applyAlignment="1">
      <alignment horizontal="justify" vertical="justify" wrapText="1"/>
    </xf>
    <xf numFmtId="0" fontId="9" fillId="0" borderId="19" xfId="0" applyFont="1" applyBorder="1" applyAlignment="1">
      <alignment horizontal="justify" vertical="justify" wrapText="1"/>
    </xf>
    <xf numFmtId="0" fontId="9" fillId="0" borderId="20" xfId="0" applyFont="1" applyBorder="1" applyAlignment="1">
      <alignment horizontal="left" vertical="center"/>
    </xf>
    <xf numFmtId="0" fontId="9" fillId="0" borderId="19" xfId="0" applyFont="1" applyBorder="1" applyAlignment="1">
      <alignment horizontal="left" vertical="center"/>
    </xf>
    <xf numFmtId="0" fontId="9" fillId="0" borderId="1" xfId="0" applyFont="1" applyBorder="1" applyAlignment="1">
      <alignment horizontal="justify" vertical="center" wrapText="1"/>
    </xf>
    <xf numFmtId="0" fontId="9" fillId="0" borderId="20" xfId="0" applyFont="1" applyBorder="1" applyAlignment="1">
      <alignment horizontal="justify" vertical="center" wrapText="1"/>
    </xf>
    <xf numFmtId="0" fontId="9" fillId="0" borderId="19" xfId="0" applyFont="1" applyBorder="1" applyAlignment="1">
      <alignment horizontal="justify" vertical="center" wrapText="1"/>
    </xf>
    <xf numFmtId="0" fontId="10" fillId="5" borderId="43" xfId="0" applyFont="1" applyFill="1" applyBorder="1" applyAlignment="1">
      <alignment horizontal="right" vertical="center"/>
    </xf>
    <xf numFmtId="0" fontId="10" fillId="5" borderId="44" xfId="0" applyFont="1" applyFill="1" applyBorder="1" applyAlignment="1">
      <alignment horizontal="right" vertical="center"/>
    </xf>
    <xf numFmtId="0" fontId="10" fillId="5" borderId="45" xfId="0" applyFont="1" applyFill="1" applyBorder="1" applyAlignment="1">
      <alignment horizontal="right" vertical="center"/>
    </xf>
    <xf numFmtId="0" fontId="8" fillId="5" borderId="21" xfId="0" applyFont="1" applyFill="1" applyBorder="1" applyAlignment="1">
      <alignment horizontal="justify" vertical="center" wrapText="1"/>
    </xf>
    <xf numFmtId="0" fontId="8" fillId="5" borderId="24" xfId="0" applyFont="1" applyFill="1" applyBorder="1" applyAlignment="1">
      <alignment horizontal="justify" vertical="center" wrapText="1"/>
    </xf>
    <xf numFmtId="0" fontId="8" fillId="5" borderId="25" xfId="0" applyFont="1" applyFill="1" applyBorder="1" applyAlignment="1">
      <alignment horizontal="justify" vertical="center" wrapText="1"/>
    </xf>
    <xf numFmtId="0" fontId="8" fillId="5" borderId="2" xfId="0" applyFont="1" applyFill="1" applyBorder="1" applyAlignment="1">
      <alignment horizontal="justify" vertical="center" wrapText="1"/>
    </xf>
    <xf numFmtId="0" fontId="8" fillId="0" borderId="28" xfId="0" applyFont="1" applyBorder="1" applyAlignment="1">
      <alignment horizontal="left" vertical="center"/>
    </xf>
    <xf numFmtId="0" fontId="8" fillId="0" borderId="29" xfId="0" applyFont="1" applyBorder="1" applyAlignment="1">
      <alignment horizontal="left" vertical="center"/>
    </xf>
    <xf numFmtId="0" fontId="9" fillId="0" borderId="1" xfId="0" applyFont="1" applyBorder="1" applyAlignment="1">
      <alignment horizontal="justify" vertical="center"/>
    </xf>
    <xf numFmtId="0" fontId="9" fillId="0" borderId="20" xfId="0" applyFont="1" applyBorder="1" applyAlignment="1">
      <alignment horizontal="justify" vertical="center"/>
    </xf>
    <xf numFmtId="0" fontId="9" fillId="0" borderId="19" xfId="0" applyFont="1" applyBorder="1" applyAlignment="1">
      <alignment horizontal="justify" vertical="center"/>
    </xf>
    <xf numFmtId="0" fontId="8" fillId="0" borderId="32" xfId="0" applyFont="1" applyBorder="1" applyAlignment="1">
      <alignment horizontal="right" vertical="center"/>
    </xf>
    <xf numFmtId="0" fontId="8" fillId="0" borderId="33" xfId="0" applyFont="1" applyBorder="1" applyAlignment="1">
      <alignment horizontal="right" vertical="center"/>
    </xf>
    <xf numFmtId="0" fontId="8" fillId="0" borderId="34" xfId="0" applyFont="1" applyBorder="1" applyAlignment="1">
      <alignment horizontal="right" vertical="center"/>
    </xf>
    <xf numFmtId="0" fontId="8" fillId="0" borderId="14" xfId="0" applyFont="1" applyBorder="1" applyAlignment="1">
      <alignment horizontal="left" vertical="center"/>
    </xf>
    <xf numFmtId="0" fontId="8" fillId="0" borderId="15" xfId="0" applyFont="1" applyBorder="1" applyAlignment="1">
      <alignment horizontal="left" vertical="center"/>
    </xf>
    <xf numFmtId="0" fontId="8" fillId="5" borderId="37" xfId="0" applyFont="1" applyFill="1" applyBorder="1" applyAlignment="1">
      <alignment horizontal="justify" vertical="center" wrapText="1"/>
    </xf>
    <xf numFmtId="0" fontId="8" fillId="5" borderId="38" xfId="0" applyFont="1" applyFill="1" applyBorder="1" applyAlignment="1">
      <alignment horizontal="justify" vertical="center" wrapText="1"/>
    </xf>
    <xf numFmtId="0" fontId="8" fillId="5" borderId="39" xfId="0" applyFont="1" applyFill="1" applyBorder="1" applyAlignment="1">
      <alignment horizontal="justify" vertical="center" wrapText="1"/>
    </xf>
    <xf numFmtId="0" fontId="8" fillId="5" borderId="40" xfId="0" applyFont="1" applyFill="1" applyBorder="1" applyAlignment="1">
      <alignment horizontal="justify" vertical="center" wrapText="1"/>
    </xf>
    <xf numFmtId="0" fontId="8" fillId="5" borderId="41" xfId="0" applyFont="1" applyFill="1" applyBorder="1" applyAlignment="1">
      <alignment horizontal="justify" vertical="center" wrapText="1"/>
    </xf>
    <xf numFmtId="0" fontId="8" fillId="5" borderId="42" xfId="0" applyFont="1" applyFill="1" applyBorder="1" applyAlignment="1">
      <alignment horizontal="justify" vertical="center" wrapText="1"/>
    </xf>
    <xf numFmtId="0" fontId="8" fillId="0" borderId="35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15" fillId="5" borderId="46" xfId="0" applyFont="1" applyFill="1" applyBorder="1" applyAlignment="1">
      <alignment horizontal="center" vertical="center" wrapText="1"/>
    </xf>
    <xf numFmtId="0" fontId="15" fillId="5" borderId="47" xfId="0" applyFont="1" applyFill="1" applyBorder="1" applyAlignment="1">
      <alignment horizontal="center" vertical="center" wrapText="1"/>
    </xf>
    <xf numFmtId="0" fontId="15" fillId="5" borderId="48" xfId="0" applyFont="1" applyFill="1" applyBorder="1" applyAlignment="1">
      <alignment horizontal="center" vertical="center" wrapText="1"/>
    </xf>
    <xf numFmtId="0" fontId="21" fillId="0" borderId="17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0" fontId="22" fillId="5" borderId="43" xfId="0" applyFont="1" applyFill="1" applyBorder="1" applyAlignment="1">
      <alignment horizontal="center" vertical="center" wrapText="1"/>
    </xf>
    <xf numFmtId="0" fontId="22" fillId="5" borderId="44" xfId="0" applyFont="1" applyFill="1" applyBorder="1" applyAlignment="1">
      <alignment horizontal="center" vertical="center" wrapText="1"/>
    </xf>
    <xf numFmtId="0" fontId="22" fillId="5" borderId="45" xfId="0" applyFont="1" applyFill="1" applyBorder="1" applyAlignment="1">
      <alignment horizontal="center" vertical="center" wrapText="1"/>
    </xf>
    <xf numFmtId="0" fontId="14" fillId="5" borderId="1" xfId="0" applyFont="1" applyFill="1" applyBorder="1" applyAlignment="1">
      <alignment horizontal="center" vertical="center" wrapText="1"/>
    </xf>
    <xf numFmtId="0" fontId="12" fillId="0" borderId="57" xfId="6" applyFont="1" applyBorder="1" applyAlignment="1">
      <alignment horizontal="center" vertical="center" wrapText="1"/>
    </xf>
    <xf numFmtId="0" fontId="12" fillId="0" borderId="58" xfId="6" applyFont="1" applyBorder="1" applyAlignment="1">
      <alignment horizontal="center" vertical="center" wrapText="1"/>
    </xf>
    <xf numFmtId="0" fontId="12" fillId="0" borderId="59" xfId="6" applyFont="1" applyBorder="1" applyAlignment="1">
      <alignment horizontal="center" vertical="center" wrapText="1"/>
    </xf>
    <xf numFmtId="168" fontId="26" fillId="0" borderId="11" xfId="0" applyNumberFormat="1" applyFont="1" applyBorder="1" applyAlignment="1">
      <alignment horizontal="center" vertical="center"/>
    </xf>
    <xf numFmtId="168" fontId="26" fillId="0" borderId="54" xfId="0" applyNumberFormat="1" applyFont="1" applyBorder="1" applyAlignment="1">
      <alignment horizontal="center" vertical="center"/>
    </xf>
    <xf numFmtId="168" fontId="26" fillId="0" borderId="35" xfId="0" applyNumberFormat="1" applyFont="1" applyBorder="1" applyAlignment="1">
      <alignment horizontal="center" vertical="center"/>
    </xf>
    <xf numFmtId="168" fontId="26" fillId="0" borderId="36" xfId="0" applyNumberFormat="1" applyFont="1" applyBorder="1" applyAlignment="1">
      <alignment horizontal="center" vertical="center"/>
    </xf>
    <xf numFmtId="168" fontId="26" fillId="0" borderId="55" xfId="0" applyNumberFormat="1" applyFont="1" applyBorder="1" applyAlignment="1">
      <alignment horizontal="center" vertical="center"/>
    </xf>
    <xf numFmtId="168" fontId="26" fillId="0" borderId="56" xfId="0" applyNumberFormat="1" applyFont="1" applyBorder="1" applyAlignment="1">
      <alignment horizontal="center" vertical="center"/>
    </xf>
    <xf numFmtId="0" fontId="12" fillId="0" borderId="46" xfId="6" applyFont="1" applyBorder="1" applyAlignment="1">
      <alignment horizontal="center" vertical="center" wrapText="1"/>
    </xf>
    <xf numFmtId="0" fontId="12" fillId="0" borderId="47" xfId="6" applyFont="1" applyBorder="1" applyAlignment="1">
      <alignment horizontal="center" vertical="center" wrapText="1"/>
    </xf>
    <xf numFmtId="0" fontId="12" fillId="0" borderId="48" xfId="6" applyFont="1" applyBorder="1" applyAlignment="1">
      <alignment horizontal="center" vertical="center" wrapText="1"/>
    </xf>
  </cellXfs>
  <cellStyles count="7">
    <cellStyle name="Millares" xfId="1" builtinId="3"/>
    <cellStyle name="Millares [0]" xfId="2" builtinId="6"/>
    <cellStyle name="Millares [0] 2" xfId="5" xr:uid="{00000000-0005-0000-0000-000002000000}"/>
    <cellStyle name="Millares 2" xfId="4" xr:uid="{00000000-0005-0000-0000-000003000000}"/>
    <cellStyle name="Moneda" xfId="3" builtinId="4"/>
    <cellStyle name="Normal" xfId="0" builtinId="0"/>
    <cellStyle name="Normal 23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219075</xdr:colOff>
      <xdr:row>0</xdr:row>
      <xdr:rowOff>104775</xdr:rowOff>
    </xdr:from>
    <xdr:to>
      <xdr:col>7</xdr:col>
      <xdr:colOff>1374775</xdr:colOff>
      <xdr:row>3</xdr:row>
      <xdr:rowOff>190500</xdr:rowOff>
    </xdr:to>
    <xdr:pic>
      <xdr:nvPicPr>
        <xdr:cNvPr id="3" name="Imagen 5" descr="Imagen que contiene Gráfico&#10;&#10;Descripción generada automáticamente">
          <a:extLst>
            <a:ext uri="{FF2B5EF4-FFF2-40B4-BE49-F238E27FC236}">
              <a16:creationId xmlns:a16="http://schemas.microsoft.com/office/drawing/2014/main" id="{C24A2CF8-A699-4638-A231-232FCA5397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662" t="3624" r="87764" b="81834"/>
        <a:stretch>
          <a:fillRect/>
        </a:stretch>
      </xdr:blipFill>
      <xdr:spPr bwMode="auto">
        <a:xfrm>
          <a:off x="7848600" y="104775"/>
          <a:ext cx="1155700" cy="1304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6351</xdr:colOff>
      <xdr:row>0</xdr:row>
      <xdr:rowOff>314324</xdr:rowOff>
    </xdr:from>
    <xdr:to>
      <xdr:col>0</xdr:col>
      <xdr:colOff>1593851</xdr:colOff>
      <xdr:row>3</xdr:row>
      <xdr:rowOff>66675</xdr:rowOff>
    </xdr:to>
    <xdr:pic>
      <xdr:nvPicPr>
        <xdr:cNvPr id="4" name="Imagen 2">
          <a:extLst>
            <a:ext uri="{FF2B5EF4-FFF2-40B4-BE49-F238E27FC236}">
              <a16:creationId xmlns:a16="http://schemas.microsoft.com/office/drawing/2014/main" id="{213C76D1-EB15-4A7B-9CD6-F9E191FD01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64" t="24437" r="74425"/>
        <a:stretch>
          <a:fillRect/>
        </a:stretch>
      </xdr:blipFill>
      <xdr:spPr bwMode="auto">
        <a:xfrm>
          <a:off x="6351" y="314324"/>
          <a:ext cx="1587500" cy="971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219075</xdr:colOff>
      <xdr:row>0</xdr:row>
      <xdr:rowOff>85726</xdr:rowOff>
    </xdr:from>
    <xdr:to>
      <xdr:col>7</xdr:col>
      <xdr:colOff>1143000</xdr:colOff>
      <xdr:row>3</xdr:row>
      <xdr:rowOff>95251</xdr:rowOff>
    </xdr:to>
    <xdr:pic>
      <xdr:nvPicPr>
        <xdr:cNvPr id="2" name="Imagen 5" descr="Imagen que contiene Gráfico&#10;&#10;Descripción generada automáticamente">
          <a:extLst>
            <a:ext uri="{FF2B5EF4-FFF2-40B4-BE49-F238E27FC236}">
              <a16:creationId xmlns:a16="http://schemas.microsoft.com/office/drawing/2014/main" id="{009EA332-7833-46AD-A8B6-79324690AC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662" t="3624" r="87764" b="81834"/>
        <a:stretch>
          <a:fillRect/>
        </a:stretch>
      </xdr:blipFill>
      <xdr:spPr bwMode="auto">
        <a:xfrm>
          <a:off x="6153150" y="85726"/>
          <a:ext cx="923925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48683</xdr:colOff>
      <xdr:row>0</xdr:row>
      <xdr:rowOff>229659</xdr:rowOff>
    </xdr:from>
    <xdr:to>
      <xdr:col>0</xdr:col>
      <xdr:colOff>1372658</xdr:colOff>
      <xdr:row>2</xdr:row>
      <xdr:rowOff>173158</xdr:rowOff>
    </xdr:to>
    <xdr:pic>
      <xdr:nvPicPr>
        <xdr:cNvPr id="4" name="Imagen 2">
          <a:extLst>
            <a:ext uri="{FF2B5EF4-FFF2-40B4-BE49-F238E27FC236}">
              <a16:creationId xmlns:a16="http://schemas.microsoft.com/office/drawing/2014/main" id="{A49E2465-4A25-4A6F-A5B8-D3A0F7C67D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64" t="24437" r="74425"/>
        <a:stretch>
          <a:fillRect/>
        </a:stretch>
      </xdr:blipFill>
      <xdr:spPr bwMode="auto">
        <a:xfrm>
          <a:off x="48683" y="229659"/>
          <a:ext cx="1323975" cy="8113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466725</xdr:colOff>
      <xdr:row>0</xdr:row>
      <xdr:rowOff>1</xdr:rowOff>
    </xdr:from>
    <xdr:to>
      <xdr:col>6</xdr:col>
      <xdr:colOff>838200</xdr:colOff>
      <xdr:row>2</xdr:row>
      <xdr:rowOff>266701</xdr:rowOff>
    </xdr:to>
    <xdr:pic>
      <xdr:nvPicPr>
        <xdr:cNvPr id="2" name="Imagen 5" descr="Imagen que contiene Gráfico&#10;&#10;Descripción generada automáticamente">
          <a:extLst>
            <a:ext uri="{FF2B5EF4-FFF2-40B4-BE49-F238E27FC236}">
              <a16:creationId xmlns:a16="http://schemas.microsoft.com/office/drawing/2014/main" id="{9D8BBB56-7F08-425A-BCEA-CAA81EDAF2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662" t="3624" r="87764" b="81834"/>
        <a:stretch>
          <a:fillRect/>
        </a:stretch>
      </xdr:blipFill>
      <xdr:spPr bwMode="auto">
        <a:xfrm>
          <a:off x="8105775" y="1"/>
          <a:ext cx="1276350" cy="142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190501</xdr:rowOff>
    </xdr:from>
    <xdr:to>
      <xdr:col>0</xdr:col>
      <xdr:colOff>1685925</xdr:colOff>
      <xdr:row>2</xdr:row>
      <xdr:rowOff>133351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1C96924-D7B5-4853-8B47-9B884B9462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64" t="24437" r="74425"/>
        <a:stretch>
          <a:fillRect/>
        </a:stretch>
      </xdr:blipFill>
      <xdr:spPr bwMode="auto">
        <a:xfrm>
          <a:off x="0" y="190501"/>
          <a:ext cx="1685925" cy="1104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5"/>
  <sheetViews>
    <sheetView tabSelected="1" view="pageBreakPreview" topLeftCell="A20" zoomScale="120" zoomScaleNormal="80" zoomScaleSheetLayoutView="120" workbookViewId="0">
      <selection activeCell="H30" sqref="A6:H30"/>
    </sheetView>
  </sheetViews>
  <sheetFormatPr baseColWidth="10" defaultColWidth="11.5" defaultRowHeight="15" x14ac:dyDescent="0.2"/>
  <cols>
    <col min="1" max="1" width="25.1640625" style="1" customWidth="1"/>
    <col min="2" max="2" width="54" style="113" customWidth="1"/>
    <col min="3" max="4" width="0" style="113" hidden="1" customWidth="1"/>
    <col min="5" max="5" width="9.6640625" style="113" customWidth="1"/>
    <col min="6" max="6" width="12" style="113" bestFit="1" customWidth="1"/>
    <col min="7" max="7" width="13.5" style="1" customWidth="1"/>
    <col min="8" max="8" width="24.5" style="135" customWidth="1"/>
    <col min="9" max="16384" width="11.5" style="113"/>
  </cols>
  <sheetData>
    <row r="1" spans="1:8" ht="61.5" customHeight="1" x14ac:dyDescent="0.2">
      <c r="A1" s="157"/>
      <c r="B1" s="158" t="s">
        <v>111</v>
      </c>
      <c r="C1" s="158"/>
      <c r="D1" s="158"/>
      <c r="E1" s="158"/>
      <c r="F1" s="158"/>
      <c r="G1" s="158"/>
      <c r="H1" s="154"/>
    </row>
    <row r="2" spans="1:8" ht="17.25" customHeight="1" x14ac:dyDescent="0.2">
      <c r="A2" s="157"/>
      <c r="B2" s="158" t="s">
        <v>108</v>
      </c>
      <c r="C2" s="158"/>
      <c r="D2" s="158"/>
      <c r="E2" s="158"/>
      <c r="F2" s="158"/>
      <c r="G2" s="158"/>
      <c r="H2" s="155"/>
    </row>
    <row r="3" spans="1:8" ht="17.25" customHeight="1" x14ac:dyDescent="0.2">
      <c r="A3" s="157"/>
      <c r="B3" s="158" t="s">
        <v>109</v>
      </c>
      <c r="C3" s="158"/>
      <c r="D3" s="158"/>
      <c r="E3" s="158"/>
      <c r="F3" s="158"/>
      <c r="G3" s="158"/>
      <c r="H3" s="155"/>
    </row>
    <row r="4" spans="1:8" ht="17.25" customHeight="1" x14ac:dyDescent="0.2">
      <c r="A4" s="157"/>
      <c r="B4" s="158" t="s">
        <v>110</v>
      </c>
      <c r="C4" s="158"/>
      <c r="D4" s="158"/>
      <c r="E4" s="158"/>
      <c r="F4" s="158"/>
      <c r="G4" s="158"/>
      <c r="H4" s="156"/>
    </row>
    <row r="5" spans="1:8" x14ac:dyDescent="0.2">
      <c r="B5" s="114"/>
    </row>
    <row r="6" spans="1:8" s="115" customFormat="1" ht="14" x14ac:dyDescent="0.2">
      <c r="A6" s="3" t="s">
        <v>6</v>
      </c>
      <c r="B6" s="3" t="s">
        <v>8</v>
      </c>
      <c r="C6" s="4" t="s">
        <v>0</v>
      </c>
      <c r="D6" s="4" t="s">
        <v>3</v>
      </c>
      <c r="E6" s="3" t="s">
        <v>9</v>
      </c>
      <c r="F6" s="3" t="s">
        <v>10</v>
      </c>
      <c r="G6" s="2" t="s">
        <v>31</v>
      </c>
      <c r="H6" s="136" t="s">
        <v>32</v>
      </c>
    </row>
    <row r="7" spans="1:8" s="115" customFormat="1" ht="14" x14ac:dyDescent="0.2">
      <c r="A7" s="3">
        <v>1</v>
      </c>
      <c r="B7" s="3" t="s">
        <v>130</v>
      </c>
      <c r="C7" s="4"/>
      <c r="D7" s="4"/>
      <c r="E7" s="3"/>
      <c r="F7" s="3"/>
      <c r="G7" s="2"/>
      <c r="H7" s="136">
        <f>SUM(H8:H20)</f>
        <v>64486000</v>
      </c>
    </row>
    <row r="8" spans="1:8" s="115" customFormat="1" ht="36.75" customHeight="1" x14ac:dyDescent="0.2">
      <c r="A8" s="7" t="s">
        <v>14</v>
      </c>
      <c r="B8" s="116" t="s">
        <v>124</v>
      </c>
      <c r="C8" s="117" t="s">
        <v>1</v>
      </c>
      <c r="D8" s="117" t="s">
        <v>4</v>
      </c>
      <c r="E8" s="5">
        <v>1</v>
      </c>
      <c r="F8" s="5" t="s">
        <v>10</v>
      </c>
      <c r="G8" s="12">
        <f>APU!H26</f>
        <v>11290000</v>
      </c>
      <c r="H8" s="137">
        <f>+G8*E8</f>
        <v>11290000</v>
      </c>
    </row>
    <row r="9" spans="1:8" s="115" customFormat="1" ht="45.75" customHeight="1" x14ac:dyDescent="0.2">
      <c r="A9" s="7" t="s">
        <v>15</v>
      </c>
      <c r="B9" s="116" t="s">
        <v>112</v>
      </c>
      <c r="C9" s="117"/>
      <c r="D9" s="117"/>
      <c r="E9" s="5">
        <v>1</v>
      </c>
      <c r="F9" s="5" t="s">
        <v>10</v>
      </c>
      <c r="G9" s="11">
        <f>APU!H48</f>
        <v>7844000</v>
      </c>
      <c r="H9" s="137">
        <f>+G9*E9</f>
        <v>7844000</v>
      </c>
    </row>
    <row r="10" spans="1:8" s="115" customFormat="1" ht="33" customHeight="1" x14ac:dyDescent="0.2">
      <c r="A10" s="7" t="s">
        <v>16</v>
      </c>
      <c r="B10" s="116" t="s">
        <v>113</v>
      </c>
      <c r="C10" s="117"/>
      <c r="D10" s="117"/>
      <c r="E10" s="5">
        <v>1</v>
      </c>
      <c r="F10" s="5" t="s">
        <v>10</v>
      </c>
      <c r="G10" s="11">
        <f>APU!H70</f>
        <v>5440000</v>
      </c>
      <c r="H10" s="137">
        <f>+G10*E10</f>
        <v>5440000</v>
      </c>
    </row>
    <row r="11" spans="1:8" s="115" customFormat="1" ht="27.75" customHeight="1" x14ac:dyDescent="0.2">
      <c r="A11" s="7" t="s">
        <v>17</v>
      </c>
      <c r="B11" s="116" t="s">
        <v>114</v>
      </c>
      <c r="C11" s="117"/>
      <c r="D11" s="117"/>
      <c r="E11" s="5">
        <v>6</v>
      </c>
      <c r="F11" s="5" t="s">
        <v>10</v>
      </c>
      <c r="G11" s="11">
        <f>APU!H92</f>
        <v>33966</v>
      </c>
      <c r="H11" s="137">
        <v>204000</v>
      </c>
    </row>
    <row r="12" spans="1:8" s="115" customFormat="1" ht="23.25" customHeight="1" x14ac:dyDescent="0.2">
      <c r="A12" s="7" t="s">
        <v>18</v>
      </c>
      <c r="B12" s="118" t="s">
        <v>115</v>
      </c>
      <c r="C12" s="117"/>
      <c r="D12" s="117"/>
      <c r="E12" s="5">
        <v>6</v>
      </c>
      <c r="F12" s="5" t="s">
        <v>10</v>
      </c>
      <c r="G12" s="11">
        <f>APU!H114</f>
        <v>328000</v>
      </c>
      <c r="H12" s="137">
        <f t="shared" ref="H12:H20" si="0">+G12*E12</f>
        <v>1968000</v>
      </c>
    </row>
    <row r="13" spans="1:8" s="115" customFormat="1" ht="30.75" customHeight="1" x14ac:dyDescent="0.2">
      <c r="A13" s="7" t="s">
        <v>19</v>
      </c>
      <c r="B13" s="116" t="s">
        <v>116</v>
      </c>
      <c r="C13" s="117"/>
      <c r="D13" s="117"/>
      <c r="E13" s="5">
        <v>8</v>
      </c>
      <c r="F13" s="5" t="s">
        <v>10</v>
      </c>
      <c r="G13" s="11">
        <f>APU!H136</f>
        <v>212000</v>
      </c>
      <c r="H13" s="137">
        <f t="shared" si="0"/>
        <v>1696000</v>
      </c>
    </row>
    <row r="14" spans="1:8" s="115" customFormat="1" ht="24" customHeight="1" x14ac:dyDescent="0.2">
      <c r="A14" s="7" t="s">
        <v>20</v>
      </c>
      <c r="B14" s="118" t="s">
        <v>117</v>
      </c>
      <c r="C14" s="117"/>
      <c r="D14" s="117"/>
      <c r="E14" s="5">
        <v>10</v>
      </c>
      <c r="F14" s="5" t="s">
        <v>10</v>
      </c>
      <c r="G14" s="11">
        <f>APU!H158</f>
        <v>4500</v>
      </c>
      <c r="H14" s="137">
        <f t="shared" si="0"/>
        <v>45000</v>
      </c>
    </row>
    <row r="15" spans="1:8" s="115" customFormat="1" ht="15.75" customHeight="1" x14ac:dyDescent="0.2">
      <c r="A15" s="7" t="s">
        <v>21</v>
      </c>
      <c r="B15" s="116" t="s">
        <v>118</v>
      </c>
      <c r="C15" s="117"/>
      <c r="D15" s="117"/>
      <c r="E15" s="5">
        <v>10</v>
      </c>
      <c r="F15" s="5" t="s">
        <v>10</v>
      </c>
      <c r="G15" s="11">
        <f>APU!H180</f>
        <v>4500</v>
      </c>
      <c r="H15" s="137">
        <f t="shared" si="0"/>
        <v>45000</v>
      </c>
    </row>
    <row r="16" spans="1:8" s="115" customFormat="1" ht="15" customHeight="1" x14ac:dyDescent="0.2">
      <c r="A16" s="7" t="s">
        <v>22</v>
      </c>
      <c r="B16" s="116" t="s">
        <v>119</v>
      </c>
      <c r="C16" s="117"/>
      <c r="D16" s="117"/>
      <c r="E16" s="5">
        <v>90</v>
      </c>
      <c r="F16" s="5" t="s">
        <v>11</v>
      </c>
      <c r="G16" s="11">
        <f>APU!H204</f>
        <v>29800</v>
      </c>
      <c r="H16" s="137">
        <f t="shared" si="0"/>
        <v>2682000</v>
      </c>
    </row>
    <row r="17" spans="1:8" s="115" customFormat="1" ht="18.75" customHeight="1" x14ac:dyDescent="0.2">
      <c r="A17" s="7" t="s">
        <v>23</v>
      </c>
      <c r="B17" s="118" t="s">
        <v>120</v>
      </c>
      <c r="C17" s="117"/>
      <c r="D17" s="117"/>
      <c r="E17" s="5">
        <v>10</v>
      </c>
      <c r="F17" s="5" t="s">
        <v>10</v>
      </c>
      <c r="G17" s="11">
        <f>APU!H226</f>
        <v>198000</v>
      </c>
      <c r="H17" s="137">
        <f t="shared" si="0"/>
        <v>1980000</v>
      </c>
    </row>
    <row r="18" spans="1:8" s="115" customFormat="1" ht="24" customHeight="1" x14ac:dyDescent="0.2">
      <c r="A18" s="7" t="s">
        <v>24</v>
      </c>
      <c r="B18" s="116" t="s">
        <v>121</v>
      </c>
      <c r="C18" s="117"/>
      <c r="D18" s="117"/>
      <c r="E18" s="5">
        <v>8</v>
      </c>
      <c r="F18" s="5" t="s">
        <v>10</v>
      </c>
      <c r="G18" s="11">
        <f>APU!H248</f>
        <v>224000</v>
      </c>
      <c r="H18" s="137">
        <f t="shared" si="0"/>
        <v>1792000</v>
      </c>
    </row>
    <row r="19" spans="1:8" s="115" customFormat="1" ht="18" customHeight="1" x14ac:dyDescent="0.2">
      <c r="A19" s="7" t="s">
        <v>25</v>
      </c>
      <c r="B19" s="116" t="s">
        <v>122</v>
      </c>
      <c r="C19" s="117"/>
      <c r="D19" s="117"/>
      <c r="E19" s="5">
        <v>4000</v>
      </c>
      <c r="F19" s="5" t="s">
        <v>11</v>
      </c>
      <c r="G19" s="11">
        <f>APU!H270</f>
        <v>5200</v>
      </c>
      <c r="H19" s="137">
        <f t="shared" si="0"/>
        <v>20800000</v>
      </c>
    </row>
    <row r="20" spans="1:8" s="115" customFormat="1" ht="12.75" customHeight="1" x14ac:dyDescent="0.2">
      <c r="A20" s="7" t="s">
        <v>26</v>
      </c>
      <c r="B20" s="116" t="s">
        <v>123</v>
      </c>
      <c r="C20" s="117"/>
      <c r="D20" s="117"/>
      <c r="E20" s="5">
        <v>3000</v>
      </c>
      <c r="F20" s="5" t="s">
        <v>11</v>
      </c>
      <c r="G20" s="11">
        <f>APU!H292</f>
        <v>2900</v>
      </c>
      <c r="H20" s="137">
        <f t="shared" si="0"/>
        <v>8700000</v>
      </c>
    </row>
    <row r="21" spans="1:8" s="115" customFormat="1" ht="13.5" customHeight="1" x14ac:dyDescent="0.2">
      <c r="A21" s="4" t="s">
        <v>30</v>
      </c>
      <c r="B21" s="119" t="s">
        <v>129</v>
      </c>
      <c r="C21" s="120"/>
      <c r="D21" s="120"/>
      <c r="E21" s="4"/>
      <c r="F21" s="4"/>
      <c r="G21" s="4"/>
      <c r="H21" s="138">
        <f>SUM(H22:H24)</f>
        <v>18844000</v>
      </c>
    </row>
    <row r="22" spans="1:8" s="115" customFormat="1" ht="27.75" customHeight="1" x14ac:dyDescent="0.2">
      <c r="A22" s="7" t="s">
        <v>27</v>
      </c>
      <c r="B22" s="116" t="s">
        <v>84</v>
      </c>
      <c r="C22" s="117"/>
      <c r="D22" s="117"/>
      <c r="E22" s="5">
        <v>2</v>
      </c>
      <c r="F22" s="5" t="s">
        <v>10</v>
      </c>
      <c r="G22" s="11">
        <f>APU!H326</f>
        <v>2800000</v>
      </c>
      <c r="H22" s="137">
        <f>+G22*E22</f>
        <v>5600000</v>
      </c>
    </row>
    <row r="23" spans="1:8" s="115" customFormat="1" ht="27" customHeight="1" x14ac:dyDescent="0.2">
      <c r="A23" s="7" t="s">
        <v>28</v>
      </c>
      <c r="B23" s="116" t="s">
        <v>85</v>
      </c>
      <c r="C23" s="117"/>
      <c r="D23" s="117"/>
      <c r="E23" s="5">
        <v>4</v>
      </c>
      <c r="F23" s="5" t="s">
        <v>10</v>
      </c>
      <c r="G23" s="11">
        <f>APU!H361</f>
        <v>2333500</v>
      </c>
      <c r="H23" s="137">
        <f>+G23*E23</f>
        <v>9334000</v>
      </c>
    </row>
    <row r="24" spans="1:8" s="115" customFormat="1" ht="28" x14ac:dyDescent="0.2">
      <c r="A24" s="7" t="s">
        <v>29</v>
      </c>
      <c r="B24" s="116" t="s">
        <v>86</v>
      </c>
      <c r="C24" s="117" t="s">
        <v>2</v>
      </c>
      <c r="D24" s="117" t="s">
        <v>4</v>
      </c>
      <c r="E24" s="5">
        <v>2</v>
      </c>
      <c r="F24" s="5" t="s">
        <v>10</v>
      </c>
      <c r="G24" s="11">
        <f>APU!H392</f>
        <v>1955000</v>
      </c>
      <c r="H24" s="137">
        <f>+G24*E24</f>
        <v>3910000</v>
      </c>
    </row>
    <row r="25" spans="1:8" s="115" customFormat="1" ht="13" x14ac:dyDescent="0.2">
      <c r="A25" s="159" t="s">
        <v>82</v>
      </c>
      <c r="B25" s="159"/>
      <c r="C25" s="121" t="s">
        <v>5</v>
      </c>
      <c r="D25" s="121" t="s">
        <v>4</v>
      </c>
      <c r="E25" s="6"/>
      <c r="F25" s="6"/>
      <c r="G25" s="122"/>
      <c r="H25" s="139">
        <f>+H7+H21</f>
        <v>83330000</v>
      </c>
    </row>
    <row r="26" spans="1:8" s="115" customFormat="1" ht="13" x14ac:dyDescent="0.2">
      <c r="A26" s="163" t="s">
        <v>78</v>
      </c>
      <c r="B26" s="163"/>
      <c r="C26" s="163"/>
      <c r="D26" s="163"/>
      <c r="E26" s="163"/>
      <c r="F26" s="163"/>
      <c r="G26" s="66">
        <v>0.15</v>
      </c>
      <c r="H26" s="140">
        <f>+H25*G26</f>
        <v>12499500</v>
      </c>
    </row>
    <row r="27" spans="1:8" s="115" customFormat="1" ht="13" x14ac:dyDescent="0.2">
      <c r="A27" s="163" t="s">
        <v>79</v>
      </c>
      <c r="B27" s="163"/>
      <c r="C27" s="163"/>
      <c r="D27" s="163"/>
      <c r="E27" s="163"/>
      <c r="F27" s="163"/>
      <c r="G27" s="66">
        <v>0.01</v>
      </c>
      <c r="H27" s="140">
        <f>+H25*G27</f>
        <v>833300</v>
      </c>
    </row>
    <row r="28" spans="1:8" s="115" customFormat="1" ht="13" x14ac:dyDescent="0.2">
      <c r="A28" s="163" t="s">
        <v>80</v>
      </c>
      <c r="B28" s="163"/>
      <c r="C28" s="163"/>
      <c r="D28" s="163"/>
      <c r="E28" s="163"/>
      <c r="F28" s="163"/>
      <c r="G28" s="66">
        <v>0.04</v>
      </c>
      <c r="H28" s="140">
        <f>+H25*G28</f>
        <v>3333200</v>
      </c>
    </row>
    <row r="29" spans="1:8" s="115" customFormat="1" ht="14" x14ac:dyDescent="0.2">
      <c r="A29" s="164" t="s">
        <v>81</v>
      </c>
      <c r="B29" s="164"/>
      <c r="C29" s="164"/>
      <c r="D29" s="164"/>
      <c r="E29" s="164"/>
      <c r="F29" s="164"/>
      <c r="G29" s="164"/>
      <c r="H29" s="127">
        <f>SUM(H26:H28)</f>
        <v>16666000</v>
      </c>
    </row>
    <row r="30" spans="1:8" s="115" customFormat="1" ht="13" x14ac:dyDescent="0.2">
      <c r="A30" s="160" t="s">
        <v>83</v>
      </c>
      <c r="B30" s="161"/>
      <c r="C30" s="161"/>
      <c r="D30" s="161"/>
      <c r="E30" s="161"/>
      <c r="F30" s="161"/>
      <c r="G30" s="162"/>
      <c r="H30" s="127">
        <f>+H29+H25</f>
        <v>99996000</v>
      </c>
    </row>
    <row r="31" spans="1:8" s="115" customFormat="1" ht="13" x14ac:dyDescent="0.2">
      <c r="A31" s="123"/>
      <c r="B31" s="123"/>
      <c r="C31" s="124"/>
      <c r="D31" s="124"/>
      <c r="E31" s="65"/>
      <c r="F31" s="65"/>
      <c r="G31" s="125"/>
      <c r="H31" s="141"/>
    </row>
    <row r="32" spans="1:8" ht="51" customHeight="1" x14ac:dyDescent="0.2">
      <c r="A32" s="8"/>
      <c r="B32" s="115"/>
      <c r="C32" s="115"/>
      <c r="D32" s="115"/>
      <c r="E32" s="115"/>
      <c r="F32" s="115"/>
    </row>
    <row r="33" spans="2:2" ht="17" x14ac:dyDescent="0.2">
      <c r="B33" s="9" t="s">
        <v>12</v>
      </c>
    </row>
    <row r="34" spans="2:2" ht="17" x14ac:dyDescent="0.2">
      <c r="B34" s="10" t="s">
        <v>126</v>
      </c>
    </row>
    <row r="35" spans="2:2" ht="17" x14ac:dyDescent="0.2">
      <c r="B35" s="10" t="s">
        <v>7</v>
      </c>
    </row>
  </sheetData>
  <mergeCells count="12">
    <mergeCell ref="A25:B25"/>
    <mergeCell ref="A30:G30"/>
    <mergeCell ref="A26:F26"/>
    <mergeCell ref="A27:F27"/>
    <mergeCell ref="A28:F28"/>
    <mergeCell ref="A29:G29"/>
    <mergeCell ref="H1:H4"/>
    <mergeCell ref="A1:A4"/>
    <mergeCell ref="B1:G1"/>
    <mergeCell ref="B2:G2"/>
    <mergeCell ref="B3:G3"/>
    <mergeCell ref="B4:G4"/>
  </mergeCells>
  <pageMargins left="1.6929133858267718" right="0.70866141732283472" top="0.74803149606299213" bottom="0.74803149606299213" header="0.31496062992125984" footer="0.31496062992125984"/>
  <pageSetup scale="68" orientation="landscape" horizontalDpi="4294967293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400"/>
  <sheetViews>
    <sheetView view="pageBreakPreview" topLeftCell="A357" zoomScale="90" zoomScaleNormal="100" zoomScaleSheetLayoutView="90" workbookViewId="0">
      <selection activeCell="G10" sqref="G10"/>
    </sheetView>
  </sheetViews>
  <sheetFormatPr baseColWidth="10" defaultRowHeight="15" x14ac:dyDescent="0.2"/>
  <cols>
    <col min="1" max="1" width="21.6640625" customWidth="1"/>
    <col min="2" max="2" width="19.6640625" customWidth="1"/>
    <col min="3" max="3" width="20.5" customWidth="1"/>
    <col min="4" max="4" width="7.5" customWidth="1"/>
    <col min="5" max="5" width="6.83203125" customWidth="1"/>
    <col min="6" max="6" width="12.5" customWidth="1"/>
    <col min="7" max="7" width="13.5" customWidth="1"/>
    <col min="8" max="8" width="20.6640625" customWidth="1"/>
    <col min="9" max="9" width="7" customWidth="1"/>
  </cols>
  <sheetData>
    <row r="1" spans="1:8" s="126" customFormat="1" ht="51.75" customHeight="1" x14ac:dyDescent="0.15">
      <c r="A1" s="158"/>
      <c r="B1" s="158" t="s">
        <v>111</v>
      </c>
      <c r="C1" s="158"/>
      <c r="D1" s="158"/>
      <c r="E1" s="158"/>
      <c r="F1" s="158"/>
      <c r="G1" s="158"/>
      <c r="H1" s="165"/>
    </row>
    <row r="2" spans="1:8" s="126" customFormat="1" ht="16.5" customHeight="1" x14ac:dyDescent="0.15">
      <c r="A2" s="158"/>
      <c r="B2" s="158" t="s">
        <v>108</v>
      </c>
      <c r="C2" s="158"/>
      <c r="D2" s="158"/>
      <c r="E2" s="158"/>
      <c r="F2" s="158"/>
      <c r="G2" s="158"/>
      <c r="H2" s="165"/>
    </row>
    <row r="3" spans="1:8" s="126" customFormat="1" ht="16.5" customHeight="1" x14ac:dyDescent="0.15">
      <c r="A3" s="158"/>
      <c r="B3" s="158" t="s">
        <v>109</v>
      </c>
      <c r="C3" s="158"/>
      <c r="D3" s="158"/>
      <c r="E3" s="158"/>
      <c r="F3" s="158"/>
      <c r="G3" s="158"/>
      <c r="H3" s="165"/>
    </row>
    <row r="4" spans="1:8" s="126" customFormat="1" ht="17.25" customHeight="1" x14ac:dyDescent="0.15">
      <c r="A4" s="158"/>
      <c r="B4" s="158" t="s">
        <v>125</v>
      </c>
      <c r="C4" s="158"/>
      <c r="D4" s="158"/>
      <c r="E4" s="158"/>
      <c r="F4" s="158"/>
      <c r="G4" s="158"/>
      <c r="H4" s="165"/>
    </row>
    <row r="5" spans="1:8" ht="16" thickBot="1" x14ac:dyDescent="0.25">
      <c r="A5" s="13"/>
      <c r="B5" s="13"/>
      <c r="C5" s="13"/>
      <c r="D5" s="13"/>
      <c r="E5" s="13"/>
      <c r="F5" s="13"/>
      <c r="G5" s="13"/>
      <c r="H5" s="13"/>
    </row>
    <row r="6" spans="1:8" ht="19.5" customHeight="1" x14ac:dyDescent="0.2">
      <c r="A6" s="174" t="str">
        <f>+PRESUPUESTO!B8</f>
        <v xml:space="preserve">Suministro e intalación de transformador monofasico de 25 kva TP 13200 voltios TS 240/120 voltios tipo poste en aceite
</v>
      </c>
      <c r="B6" s="175"/>
      <c r="C6" s="175"/>
      <c r="D6" s="175"/>
      <c r="E6" s="175"/>
      <c r="F6" s="175"/>
      <c r="G6" s="14" t="s">
        <v>33</v>
      </c>
      <c r="H6" s="15" t="str">
        <f>+PRESUPUESTO!A8</f>
        <v>1.1</v>
      </c>
    </row>
    <row r="7" spans="1:8" x14ac:dyDescent="0.2">
      <c r="A7" s="176"/>
      <c r="B7" s="177"/>
      <c r="C7" s="177"/>
      <c r="D7" s="177"/>
      <c r="E7" s="177"/>
      <c r="F7" s="177"/>
      <c r="G7" s="16" t="s">
        <v>10</v>
      </c>
      <c r="H7" s="17" t="s">
        <v>34</v>
      </c>
    </row>
    <row r="8" spans="1:8" x14ac:dyDescent="0.2">
      <c r="A8" s="172" t="s">
        <v>35</v>
      </c>
      <c r="B8" s="173"/>
      <c r="C8" s="173"/>
      <c r="D8" s="18"/>
      <c r="E8" s="18"/>
      <c r="F8" s="18"/>
      <c r="G8" s="19"/>
      <c r="H8" s="20"/>
    </row>
    <row r="9" spans="1:8" x14ac:dyDescent="0.2">
      <c r="A9" s="21" t="s">
        <v>36</v>
      </c>
      <c r="B9" s="168" t="s">
        <v>37</v>
      </c>
      <c r="C9" s="168"/>
      <c r="D9" s="16" t="s">
        <v>38</v>
      </c>
      <c r="E9" s="16" t="s">
        <v>39</v>
      </c>
      <c r="F9" s="16" t="s">
        <v>40</v>
      </c>
      <c r="G9" s="16" t="s">
        <v>41</v>
      </c>
      <c r="H9" s="22" t="s">
        <v>42</v>
      </c>
    </row>
    <row r="10" spans="1:8" ht="41.25" customHeight="1" x14ac:dyDescent="0.2">
      <c r="A10" s="23">
        <v>1</v>
      </c>
      <c r="B10" s="178" t="str">
        <f>+A6</f>
        <v xml:space="preserve">Suministro e intalación de transformador monofasico de 25 kva TP 13200 voltios TS 240/120 voltios tipo poste en aceite
</v>
      </c>
      <c r="C10" s="178"/>
      <c r="D10" s="18" t="s">
        <v>43</v>
      </c>
      <c r="E10" s="18"/>
      <c r="F10" s="24">
        <v>1</v>
      </c>
      <c r="G10" s="25">
        <v>10980700</v>
      </c>
      <c r="H10" s="26">
        <f>+G10*F10</f>
        <v>10980700</v>
      </c>
    </row>
    <row r="11" spans="1:8" x14ac:dyDescent="0.2">
      <c r="A11" s="170" t="s">
        <v>44</v>
      </c>
      <c r="B11" s="171"/>
      <c r="C11" s="171"/>
      <c r="D11" s="171"/>
      <c r="E11" s="171"/>
      <c r="F11" s="171"/>
      <c r="G11" s="171"/>
      <c r="H11" s="27">
        <f>SUM(H10:H10)</f>
        <v>10980700</v>
      </c>
    </row>
    <row r="12" spans="1:8" x14ac:dyDescent="0.2">
      <c r="A12" s="172" t="s">
        <v>45</v>
      </c>
      <c r="B12" s="173"/>
      <c r="C12" s="28"/>
      <c r="D12" s="18"/>
      <c r="E12" s="18"/>
      <c r="F12" s="18"/>
      <c r="G12" s="29"/>
      <c r="H12" s="30"/>
    </row>
    <row r="13" spans="1:8" x14ac:dyDescent="0.2">
      <c r="A13" s="21" t="s">
        <v>36</v>
      </c>
      <c r="B13" s="168" t="s">
        <v>37</v>
      </c>
      <c r="C13" s="168"/>
      <c r="D13" s="16" t="s">
        <v>40</v>
      </c>
      <c r="E13" s="16" t="s">
        <v>39</v>
      </c>
      <c r="F13" s="16" t="s">
        <v>46</v>
      </c>
      <c r="G13" s="16" t="s">
        <v>47</v>
      </c>
      <c r="H13" s="22" t="s">
        <v>42</v>
      </c>
    </row>
    <row r="14" spans="1:8" x14ac:dyDescent="0.2">
      <c r="A14" s="23">
        <v>1</v>
      </c>
      <c r="B14" s="169" t="s">
        <v>48</v>
      </c>
      <c r="C14" s="169"/>
      <c r="D14" s="18" t="s">
        <v>43</v>
      </c>
      <c r="E14" s="18">
        <v>1</v>
      </c>
      <c r="F14" s="31">
        <v>1</v>
      </c>
      <c r="G14" s="29">
        <v>120000</v>
      </c>
      <c r="H14" s="32">
        <f>(F14*G14)*E14</f>
        <v>120000</v>
      </c>
    </row>
    <row r="15" spans="1:8" x14ac:dyDescent="0.2">
      <c r="A15" s="170" t="s">
        <v>49</v>
      </c>
      <c r="B15" s="171"/>
      <c r="C15" s="171"/>
      <c r="D15" s="171"/>
      <c r="E15" s="171"/>
      <c r="F15" s="171"/>
      <c r="G15" s="171"/>
      <c r="H15" s="27">
        <f>SUM(H14:H14)</f>
        <v>120000</v>
      </c>
    </row>
    <row r="16" spans="1:8" x14ac:dyDescent="0.2">
      <c r="A16" s="172" t="s">
        <v>50</v>
      </c>
      <c r="B16" s="173"/>
      <c r="C16" s="33"/>
      <c r="D16" s="34"/>
      <c r="E16" s="34"/>
      <c r="F16" s="34"/>
      <c r="G16" s="33"/>
      <c r="H16" s="35"/>
    </row>
    <row r="17" spans="1:9" x14ac:dyDescent="0.2">
      <c r="A17" s="21" t="s">
        <v>36</v>
      </c>
      <c r="B17" s="168" t="s">
        <v>37</v>
      </c>
      <c r="C17" s="168" t="s">
        <v>38</v>
      </c>
      <c r="D17" s="16" t="s">
        <v>40</v>
      </c>
      <c r="E17" s="16" t="s">
        <v>39</v>
      </c>
      <c r="F17" s="16" t="s">
        <v>46</v>
      </c>
      <c r="G17" s="16" t="s">
        <v>47</v>
      </c>
      <c r="H17" s="22" t="s">
        <v>42</v>
      </c>
    </row>
    <row r="18" spans="1:9" x14ac:dyDescent="0.2">
      <c r="A18" s="23">
        <v>1</v>
      </c>
      <c r="B18" s="169" t="s">
        <v>51</v>
      </c>
      <c r="C18" s="169" t="s">
        <v>52</v>
      </c>
      <c r="D18" s="18">
        <v>0.1</v>
      </c>
      <c r="E18" s="18"/>
      <c r="F18" s="36">
        <v>1</v>
      </c>
      <c r="G18" s="25">
        <v>18000</v>
      </c>
      <c r="H18" s="26">
        <f>+D18*G18*F18</f>
        <v>1800</v>
      </c>
    </row>
    <row r="19" spans="1:9" x14ac:dyDescent="0.2">
      <c r="A19" s="170" t="s">
        <v>53</v>
      </c>
      <c r="B19" s="171"/>
      <c r="C19" s="171"/>
      <c r="D19" s="171"/>
      <c r="E19" s="171"/>
      <c r="F19" s="171"/>
      <c r="G19" s="171"/>
      <c r="H19" s="27">
        <f>SUM(H18:H18)</f>
        <v>1800</v>
      </c>
    </row>
    <row r="20" spans="1:9" x14ac:dyDescent="0.2">
      <c r="A20" s="172" t="s">
        <v>54</v>
      </c>
      <c r="B20" s="173"/>
      <c r="C20" s="28"/>
      <c r="D20" s="18"/>
      <c r="E20" s="18"/>
      <c r="F20" s="18"/>
      <c r="G20" s="29"/>
      <c r="H20" s="30"/>
    </row>
    <row r="21" spans="1:9" x14ac:dyDescent="0.2">
      <c r="A21" s="21" t="s">
        <v>36</v>
      </c>
      <c r="B21" s="168" t="s">
        <v>37</v>
      </c>
      <c r="C21" s="168"/>
      <c r="D21" s="16" t="s">
        <v>40</v>
      </c>
      <c r="E21" s="16" t="s">
        <v>39</v>
      </c>
      <c r="F21" s="16" t="s">
        <v>46</v>
      </c>
      <c r="G21" s="16" t="s">
        <v>47</v>
      </c>
      <c r="H21" s="22" t="s">
        <v>42</v>
      </c>
    </row>
    <row r="22" spans="1:9" x14ac:dyDescent="0.2">
      <c r="A22" s="23">
        <v>1</v>
      </c>
      <c r="B22" s="179" t="s">
        <v>55</v>
      </c>
      <c r="C22" s="179"/>
      <c r="D22" s="18">
        <v>1</v>
      </c>
      <c r="E22" s="18">
        <v>1.5</v>
      </c>
      <c r="F22" s="36">
        <v>1</v>
      </c>
      <c r="G22" s="25">
        <v>85000</v>
      </c>
      <c r="H22" s="26">
        <f>(+G22*F22)*E22</f>
        <v>127500</v>
      </c>
    </row>
    <row r="23" spans="1:9" x14ac:dyDescent="0.2">
      <c r="A23" s="23">
        <v>2</v>
      </c>
      <c r="B23" s="179" t="s">
        <v>56</v>
      </c>
      <c r="C23" s="179"/>
      <c r="D23" s="18">
        <v>1</v>
      </c>
      <c r="E23" s="18">
        <v>1.5</v>
      </c>
      <c r="F23" s="36">
        <v>1</v>
      </c>
      <c r="G23" s="25">
        <v>40000</v>
      </c>
      <c r="H23" s="26">
        <f>(+G23*F23)*E23</f>
        <v>60000</v>
      </c>
    </row>
    <row r="24" spans="1:9" x14ac:dyDescent="0.2">
      <c r="A24" s="170"/>
      <c r="B24" s="171"/>
      <c r="C24" s="171"/>
      <c r="D24" s="171"/>
      <c r="E24" s="171"/>
      <c r="F24" s="171"/>
      <c r="G24" s="171"/>
      <c r="H24" s="27">
        <f>SUM(H22:H23)</f>
        <v>187500</v>
      </c>
    </row>
    <row r="25" spans="1:9" x14ac:dyDescent="0.2">
      <c r="A25" s="170"/>
      <c r="B25" s="171"/>
      <c r="C25" s="171"/>
      <c r="D25" s="171"/>
      <c r="E25" s="171"/>
      <c r="F25" s="171"/>
      <c r="G25" s="171"/>
      <c r="H25" s="30"/>
    </row>
    <row r="26" spans="1:9" ht="16" thickBot="1" x14ac:dyDescent="0.25">
      <c r="A26" s="180" t="s">
        <v>57</v>
      </c>
      <c r="B26" s="181"/>
      <c r="C26" s="181"/>
      <c r="D26" s="181"/>
      <c r="E26" s="181"/>
      <c r="F26" s="181"/>
      <c r="G26" s="181"/>
      <c r="H26" s="37">
        <f>H11+H19+H15+H24</f>
        <v>11290000</v>
      </c>
      <c r="I26" s="38"/>
    </row>
    <row r="27" spans="1:9" ht="16" thickBot="1" x14ac:dyDescent="0.25">
      <c r="A27" s="13"/>
      <c r="B27" s="13"/>
      <c r="C27" s="13"/>
      <c r="D27" s="13"/>
      <c r="E27" s="13"/>
      <c r="F27" s="13"/>
      <c r="G27" s="13"/>
      <c r="H27" s="13"/>
    </row>
    <row r="28" spans="1:9" ht="23.25" customHeight="1" x14ac:dyDescent="0.2">
      <c r="A28" s="182" t="str">
        <f>+PRESUPUESTO!B9</f>
        <v xml:space="preserve">Suministro e intalación de transformador Monofasico de 15 kva TP13200 voltios TS 240/120 voltios tipo poste en aceite
</v>
      </c>
      <c r="B28" s="183"/>
      <c r="C28" s="183"/>
      <c r="D28" s="183"/>
      <c r="E28" s="183"/>
      <c r="F28" s="183"/>
      <c r="G28" s="14" t="s">
        <v>33</v>
      </c>
      <c r="H28" s="15" t="str">
        <f>+PRESUPUESTO!A9</f>
        <v>1.2</v>
      </c>
    </row>
    <row r="29" spans="1:9" x14ac:dyDescent="0.2">
      <c r="A29" s="184"/>
      <c r="B29" s="185"/>
      <c r="C29" s="185"/>
      <c r="D29" s="185"/>
      <c r="E29" s="185"/>
      <c r="F29" s="185"/>
      <c r="G29" s="16" t="s">
        <v>10</v>
      </c>
      <c r="H29" s="17" t="s">
        <v>34</v>
      </c>
    </row>
    <row r="30" spans="1:9" x14ac:dyDescent="0.2">
      <c r="A30" s="172" t="s">
        <v>35</v>
      </c>
      <c r="B30" s="173"/>
      <c r="C30" s="173"/>
      <c r="D30" s="18"/>
      <c r="E30" s="18"/>
      <c r="F30" s="18"/>
      <c r="G30" s="19"/>
      <c r="H30" s="20"/>
    </row>
    <row r="31" spans="1:9" x14ac:dyDescent="0.2">
      <c r="A31" s="21" t="s">
        <v>36</v>
      </c>
      <c r="B31" s="168" t="s">
        <v>37</v>
      </c>
      <c r="C31" s="168"/>
      <c r="D31" s="16" t="s">
        <v>38</v>
      </c>
      <c r="E31" s="16" t="s">
        <v>39</v>
      </c>
      <c r="F31" s="16" t="s">
        <v>40</v>
      </c>
      <c r="G31" s="16" t="s">
        <v>41</v>
      </c>
      <c r="H31" s="22" t="s">
        <v>42</v>
      </c>
    </row>
    <row r="32" spans="1:9" ht="38.25" customHeight="1" x14ac:dyDescent="0.2">
      <c r="A32" s="23">
        <v>1</v>
      </c>
      <c r="B32" s="178" t="str">
        <f>+A28</f>
        <v xml:space="preserve">Suministro e intalación de transformador Monofasico de 15 kva TP13200 voltios TS 240/120 voltios tipo poste en aceite
</v>
      </c>
      <c r="C32" s="178"/>
      <c r="D32" s="18" t="s">
        <v>43</v>
      </c>
      <c r="E32" s="18"/>
      <c r="F32" s="24">
        <v>1</v>
      </c>
      <c r="G32" s="25">
        <v>7534700</v>
      </c>
      <c r="H32" s="26">
        <f>+G32*F32</f>
        <v>7534700</v>
      </c>
    </row>
    <row r="33" spans="1:9" x14ac:dyDescent="0.2">
      <c r="A33" s="170" t="s">
        <v>44</v>
      </c>
      <c r="B33" s="171"/>
      <c r="C33" s="171"/>
      <c r="D33" s="171"/>
      <c r="E33" s="171"/>
      <c r="F33" s="171"/>
      <c r="G33" s="171"/>
      <c r="H33" s="27">
        <f>SUM(H32:H32)</f>
        <v>7534700</v>
      </c>
    </row>
    <row r="34" spans="1:9" x14ac:dyDescent="0.2">
      <c r="A34" s="172" t="s">
        <v>45</v>
      </c>
      <c r="B34" s="173"/>
      <c r="C34" s="28"/>
      <c r="D34" s="18"/>
      <c r="E34" s="18"/>
      <c r="F34" s="18"/>
      <c r="G34" s="29"/>
      <c r="H34" s="30"/>
    </row>
    <row r="35" spans="1:9" x14ac:dyDescent="0.2">
      <c r="A35" s="21" t="s">
        <v>36</v>
      </c>
      <c r="B35" s="168" t="s">
        <v>37</v>
      </c>
      <c r="C35" s="168"/>
      <c r="D35" s="16" t="s">
        <v>40</v>
      </c>
      <c r="E35" s="16" t="s">
        <v>39</v>
      </c>
      <c r="F35" s="16" t="s">
        <v>46</v>
      </c>
      <c r="G35" s="16" t="s">
        <v>47</v>
      </c>
      <c r="H35" s="22" t="s">
        <v>42</v>
      </c>
    </row>
    <row r="36" spans="1:9" x14ac:dyDescent="0.2">
      <c r="A36" s="23">
        <v>1</v>
      </c>
      <c r="B36" s="169" t="s">
        <v>48</v>
      </c>
      <c r="C36" s="169"/>
      <c r="D36" s="18" t="s">
        <v>43</v>
      </c>
      <c r="E36" s="18">
        <v>1</v>
      </c>
      <c r="F36" s="31">
        <v>1</v>
      </c>
      <c r="G36" s="29">
        <v>120000</v>
      </c>
      <c r="H36" s="32">
        <f>(F36*G36)*E36</f>
        <v>120000</v>
      </c>
    </row>
    <row r="37" spans="1:9" x14ac:dyDescent="0.2">
      <c r="A37" s="170" t="s">
        <v>49</v>
      </c>
      <c r="B37" s="171"/>
      <c r="C37" s="171"/>
      <c r="D37" s="171"/>
      <c r="E37" s="171"/>
      <c r="F37" s="171"/>
      <c r="G37" s="171"/>
      <c r="H37" s="27">
        <f>SUM(H36:H36)</f>
        <v>120000</v>
      </c>
    </row>
    <row r="38" spans="1:9" x14ac:dyDescent="0.2">
      <c r="A38" s="172" t="s">
        <v>50</v>
      </c>
      <c r="B38" s="173"/>
      <c r="C38" s="33"/>
      <c r="D38" s="34"/>
      <c r="E38" s="34"/>
      <c r="F38" s="34"/>
      <c r="G38" s="33"/>
      <c r="H38" s="35"/>
    </row>
    <row r="39" spans="1:9" x14ac:dyDescent="0.2">
      <c r="A39" s="21" t="s">
        <v>36</v>
      </c>
      <c r="B39" s="168" t="s">
        <v>37</v>
      </c>
      <c r="C39" s="168" t="s">
        <v>38</v>
      </c>
      <c r="D39" s="16" t="s">
        <v>40</v>
      </c>
      <c r="E39" s="16" t="s">
        <v>39</v>
      </c>
      <c r="F39" s="16" t="s">
        <v>46</v>
      </c>
      <c r="G39" s="16" t="s">
        <v>47</v>
      </c>
      <c r="H39" s="22" t="s">
        <v>42</v>
      </c>
    </row>
    <row r="40" spans="1:9" x14ac:dyDescent="0.2">
      <c r="A40" s="23">
        <v>1</v>
      </c>
      <c r="B40" s="169" t="s">
        <v>51</v>
      </c>
      <c r="C40" s="169" t="s">
        <v>52</v>
      </c>
      <c r="D40" s="18">
        <v>0.1</v>
      </c>
      <c r="E40" s="18"/>
      <c r="F40" s="36">
        <v>1</v>
      </c>
      <c r="G40" s="25">
        <v>18000</v>
      </c>
      <c r="H40" s="26">
        <f>+D40*G40*F40</f>
        <v>1800</v>
      </c>
    </row>
    <row r="41" spans="1:9" x14ac:dyDescent="0.2">
      <c r="A41" s="170" t="s">
        <v>53</v>
      </c>
      <c r="B41" s="171"/>
      <c r="C41" s="171"/>
      <c r="D41" s="171"/>
      <c r="E41" s="171"/>
      <c r="F41" s="171"/>
      <c r="G41" s="171"/>
      <c r="H41" s="27">
        <f>SUM(H40:H40)</f>
        <v>1800</v>
      </c>
    </row>
    <row r="42" spans="1:9" x14ac:dyDescent="0.2">
      <c r="A42" s="172" t="s">
        <v>54</v>
      </c>
      <c r="B42" s="173"/>
      <c r="C42" s="28"/>
      <c r="D42" s="18"/>
      <c r="E42" s="18"/>
      <c r="F42" s="18"/>
      <c r="G42" s="29"/>
      <c r="H42" s="30"/>
    </row>
    <row r="43" spans="1:9" x14ac:dyDescent="0.2">
      <c r="A43" s="21" t="s">
        <v>36</v>
      </c>
      <c r="B43" s="168" t="s">
        <v>37</v>
      </c>
      <c r="C43" s="168"/>
      <c r="D43" s="16" t="s">
        <v>40</v>
      </c>
      <c r="E43" s="16" t="s">
        <v>39</v>
      </c>
      <c r="F43" s="16" t="s">
        <v>46</v>
      </c>
      <c r="G43" s="16" t="s">
        <v>47</v>
      </c>
      <c r="H43" s="22" t="s">
        <v>42</v>
      </c>
    </row>
    <row r="44" spans="1:9" x14ac:dyDescent="0.2">
      <c r="A44" s="23">
        <v>1</v>
      </c>
      <c r="B44" s="179" t="s">
        <v>55</v>
      </c>
      <c r="C44" s="179"/>
      <c r="D44" s="18">
        <v>1</v>
      </c>
      <c r="E44" s="18">
        <v>1.5</v>
      </c>
      <c r="F44" s="36">
        <v>1</v>
      </c>
      <c r="G44" s="25">
        <v>85000</v>
      </c>
      <c r="H44" s="26">
        <f>(+G44*F44)*E44</f>
        <v>127500</v>
      </c>
    </row>
    <row r="45" spans="1:9" x14ac:dyDescent="0.2">
      <c r="A45" s="23">
        <v>2</v>
      </c>
      <c r="B45" s="179" t="s">
        <v>56</v>
      </c>
      <c r="C45" s="179"/>
      <c r="D45" s="18">
        <v>1</v>
      </c>
      <c r="E45" s="18">
        <v>1.5</v>
      </c>
      <c r="F45" s="36">
        <v>1</v>
      </c>
      <c r="G45" s="25">
        <v>40000</v>
      </c>
      <c r="H45" s="26">
        <f>(+G45*F45)*E45</f>
        <v>60000</v>
      </c>
    </row>
    <row r="46" spans="1:9" x14ac:dyDescent="0.2">
      <c r="A46" s="170"/>
      <c r="B46" s="171"/>
      <c r="C46" s="171"/>
      <c r="D46" s="171"/>
      <c r="E46" s="171"/>
      <c r="F46" s="171"/>
      <c r="G46" s="171"/>
      <c r="H46" s="27">
        <f>SUM(H44:H45)</f>
        <v>187500</v>
      </c>
    </row>
    <row r="47" spans="1:9" x14ac:dyDescent="0.2">
      <c r="A47" s="170"/>
      <c r="B47" s="171"/>
      <c r="C47" s="171"/>
      <c r="D47" s="171"/>
      <c r="E47" s="171"/>
      <c r="F47" s="171"/>
      <c r="G47" s="171"/>
      <c r="H47" s="30"/>
    </row>
    <row r="48" spans="1:9" ht="16" thickBot="1" x14ac:dyDescent="0.25">
      <c r="A48" s="180" t="s">
        <v>57</v>
      </c>
      <c r="B48" s="181"/>
      <c r="C48" s="181"/>
      <c r="D48" s="181"/>
      <c r="E48" s="181"/>
      <c r="F48" s="181"/>
      <c r="G48" s="181"/>
      <c r="H48" s="37">
        <f>H33+H41+H37+H46</f>
        <v>7844000</v>
      </c>
      <c r="I48" s="39"/>
    </row>
    <row r="49" spans="1:8" ht="16" thickBot="1" x14ac:dyDescent="0.25">
      <c r="A49" s="186"/>
      <c r="B49" s="186"/>
      <c r="C49" s="186"/>
      <c r="D49" s="186"/>
      <c r="E49" s="186"/>
      <c r="F49" s="186"/>
      <c r="G49" s="186"/>
      <c r="H49" s="40"/>
    </row>
    <row r="50" spans="1:8" x14ac:dyDescent="0.2">
      <c r="A50" s="182" t="str">
        <f>+PRESUPUESTO!B10</f>
        <v>Suministro e intalación de transformador Monofasico de 5 kva TP13200 voltios TS 240/120 voltios tipo poste en aceite</v>
      </c>
      <c r="B50" s="183"/>
      <c r="C50" s="183"/>
      <c r="D50" s="183"/>
      <c r="E50" s="183"/>
      <c r="F50" s="183"/>
      <c r="G50" s="14" t="s">
        <v>33</v>
      </c>
      <c r="H50" s="15" t="str">
        <f>+PRESUPUESTO!A10</f>
        <v>1.3</v>
      </c>
    </row>
    <row r="51" spans="1:8" x14ac:dyDescent="0.2">
      <c r="A51" s="184"/>
      <c r="B51" s="185"/>
      <c r="C51" s="185"/>
      <c r="D51" s="185"/>
      <c r="E51" s="185"/>
      <c r="F51" s="185"/>
      <c r="G51" s="16" t="s">
        <v>10</v>
      </c>
      <c r="H51" s="17" t="s">
        <v>34</v>
      </c>
    </row>
    <row r="52" spans="1:8" x14ac:dyDescent="0.2">
      <c r="A52" s="172" t="s">
        <v>35</v>
      </c>
      <c r="B52" s="173"/>
      <c r="C52" s="173"/>
      <c r="D52" s="18"/>
      <c r="E52" s="18"/>
      <c r="F52" s="18"/>
      <c r="G52" s="19"/>
      <c r="H52" s="20"/>
    </row>
    <row r="53" spans="1:8" x14ac:dyDescent="0.2">
      <c r="A53" s="21" t="s">
        <v>36</v>
      </c>
      <c r="B53" s="168" t="s">
        <v>37</v>
      </c>
      <c r="C53" s="168"/>
      <c r="D53" s="16" t="s">
        <v>38</v>
      </c>
      <c r="E53" s="16" t="s">
        <v>39</v>
      </c>
      <c r="F53" s="16" t="s">
        <v>40</v>
      </c>
      <c r="G53" s="16" t="s">
        <v>41</v>
      </c>
      <c r="H53" s="22" t="s">
        <v>42</v>
      </c>
    </row>
    <row r="54" spans="1:8" ht="36.75" customHeight="1" x14ac:dyDescent="0.2">
      <c r="A54" s="23">
        <v>1</v>
      </c>
      <c r="B54" s="178" t="str">
        <f>+A50</f>
        <v>Suministro e intalación de transformador Monofasico de 5 kva TP13200 voltios TS 240/120 voltios tipo poste en aceite</v>
      </c>
      <c r="C54" s="178"/>
      <c r="D54" s="18" t="s">
        <v>43</v>
      </c>
      <c r="E54" s="18"/>
      <c r="F54" s="24">
        <v>1</v>
      </c>
      <c r="G54" s="25">
        <v>5130700</v>
      </c>
      <c r="H54" s="26">
        <f>+G54*F54</f>
        <v>5130700</v>
      </c>
    </row>
    <row r="55" spans="1:8" x14ac:dyDescent="0.2">
      <c r="A55" s="170" t="s">
        <v>44</v>
      </c>
      <c r="B55" s="171"/>
      <c r="C55" s="171"/>
      <c r="D55" s="171"/>
      <c r="E55" s="171"/>
      <c r="F55" s="171"/>
      <c r="G55" s="171"/>
      <c r="H55" s="27">
        <f>SUM(H54:H54)</f>
        <v>5130700</v>
      </c>
    </row>
    <row r="56" spans="1:8" x14ac:dyDescent="0.2">
      <c r="A56" s="172" t="s">
        <v>45</v>
      </c>
      <c r="B56" s="173"/>
      <c r="C56" s="28"/>
      <c r="D56" s="18"/>
      <c r="E56" s="18"/>
      <c r="F56" s="18"/>
      <c r="G56" s="29"/>
      <c r="H56" s="30"/>
    </row>
    <row r="57" spans="1:8" x14ac:dyDescent="0.2">
      <c r="A57" s="21" t="s">
        <v>36</v>
      </c>
      <c r="B57" s="168" t="s">
        <v>37</v>
      </c>
      <c r="C57" s="168"/>
      <c r="D57" s="16" t="s">
        <v>40</v>
      </c>
      <c r="E57" s="16" t="s">
        <v>39</v>
      </c>
      <c r="F57" s="16" t="s">
        <v>46</v>
      </c>
      <c r="G57" s="16" t="s">
        <v>47</v>
      </c>
      <c r="H57" s="22" t="s">
        <v>42</v>
      </c>
    </row>
    <row r="58" spans="1:8" x14ac:dyDescent="0.2">
      <c r="A58" s="23">
        <v>1</v>
      </c>
      <c r="B58" s="169" t="s">
        <v>48</v>
      </c>
      <c r="C58" s="169"/>
      <c r="D58" s="18" t="s">
        <v>43</v>
      </c>
      <c r="E58" s="18">
        <v>1</v>
      </c>
      <c r="F58" s="31">
        <v>1</v>
      </c>
      <c r="G58" s="29">
        <v>120000</v>
      </c>
      <c r="H58" s="32">
        <f>(F58*G58)*E58</f>
        <v>120000</v>
      </c>
    </row>
    <row r="59" spans="1:8" x14ac:dyDescent="0.2">
      <c r="A59" s="170" t="s">
        <v>49</v>
      </c>
      <c r="B59" s="171"/>
      <c r="C59" s="171"/>
      <c r="D59" s="171"/>
      <c r="E59" s="171"/>
      <c r="F59" s="171"/>
      <c r="G59" s="171"/>
      <c r="H59" s="27">
        <f>SUM(H58:H58)</f>
        <v>120000</v>
      </c>
    </row>
    <row r="60" spans="1:8" x14ac:dyDescent="0.2">
      <c r="A60" s="172" t="s">
        <v>50</v>
      </c>
      <c r="B60" s="173"/>
      <c r="C60" s="33"/>
      <c r="D60" s="34"/>
      <c r="E60" s="34"/>
      <c r="F60" s="34"/>
      <c r="G60" s="33"/>
      <c r="H60" s="35"/>
    </row>
    <row r="61" spans="1:8" x14ac:dyDescent="0.2">
      <c r="A61" s="21" t="s">
        <v>36</v>
      </c>
      <c r="B61" s="168" t="s">
        <v>37</v>
      </c>
      <c r="C61" s="168" t="s">
        <v>38</v>
      </c>
      <c r="D61" s="16" t="s">
        <v>40</v>
      </c>
      <c r="E61" s="16" t="s">
        <v>39</v>
      </c>
      <c r="F61" s="16" t="s">
        <v>46</v>
      </c>
      <c r="G61" s="16" t="s">
        <v>47</v>
      </c>
      <c r="H61" s="22" t="s">
        <v>42</v>
      </c>
    </row>
    <row r="62" spans="1:8" x14ac:dyDescent="0.2">
      <c r="A62" s="23">
        <v>1</v>
      </c>
      <c r="B62" s="169" t="s">
        <v>51</v>
      </c>
      <c r="C62" s="169" t="s">
        <v>52</v>
      </c>
      <c r="D62" s="18">
        <v>0.1</v>
      </c>
      <c r="E62" s="18"/>
      <c r="F62" s="36">
        <v>1</v>
      </c>
      <c r="G62" s="25">
        <v>18000</v>
      </c>
      <c r="H62" s="26">
        <f>+D62*G62*F62</f>
        <v>1800</v>
      </c>
    </row>
    <row r="63" spans="1:8" x14ac:dyDescent="0.2">
      <c r="A63" s="170" t="s">
        <v>53</v>
      </c>
      <c r="B63" s="171"/>
      <c r="C63" s="171"/>
      <c r="D63" s="171"/>
      <c r="E63" s="171"/>
      <c r="F63" s="171"/>
      <c r="G63" s="171"/>
      <c r="H63" s="27">
        <f>SUM(H62:H62)</f>
        <v>1800</v>
      </c>
    </row>
    <row r="64" spans="1:8" x14ac:dyDescent="0.2">
      <c r="A64" s="172" t="s">
        <v>54</v>
      </c>
      <c r="B64" s="173"/>
      <c r="C64" s="28"/>
      <c r="D64" s="18"/>
      <c r="E64" s="18"/>
      <c r="F64" s="18"/>
      <c r="G64" s="29"/>
      <c r="H64" s="30"/>
    </row>
    <row r="65" spans="1:9" x14ac:dyDescent="0.2">
      <c r="A65" s="21" t="s">
        <v>36</v>
      </c>
      <c r="B65" s="168" t="s">
        <v>37</v>
      </c>
      <c r="C65" s="168"/>
      <c r="D65" s="16" t="s">
        <v>40</v>
      </c>
      <c r="E65" s="16" t="s">
        <v>39</v>
      </c>
      <c r="F65" s="16" t="s">
        <v>46</v>
      </c>
      <c r="G65" s="16" t="s">
        <v>47</v>
      </c>
      <c r="H65" s="22" t="s">
        <v>42</v>
      </c>
    </row>
    <row r="66" spans="1:9" x14ac:dyDescent="0.2">
      <c r="A66" s="23">
        <v>1</v>
      </c>
      <c r="B66" s="179" t="s">
        <v>55</v>
      </c>
      <c r="C66" s="179"/>
      <c r="D66" s="18">
        <v>1</v>
      </c>
      <c r="E66" s="18">
        <v>1.5</v>
      </c>
      <c r="F66" s="36">
        <v>1</v>
      </c>
      <c r="G66" s="25">
        <v>85000</v>
      </c>
      <c r="H66" s="26">
        <f>(+G66*F66)*E66</f>
        <v>127500</v>
      </c>
    </row>
    <row r="67" spans="1:9" x14ac:dyDescent="0.2">
      <c r="A67" s="23">
        <v>2</v>
      </c>
      <c r="B67" s="179" t="s">
        <v>56</v>
      </c>
      <c r="C67" s="179"/>
      <c r="D67" s="18">
        <v>1</v>
      </c>
      <c r="E67" s="18">
        <v>1.5</v>
      </c>
      <c r="F67" s="36">
        <v>1</v>
      </c>
      <c r="G67" s="25">
        <v>40000</v>
      </c>
      <c r="H67" s="26">
        <f>(+G67*F67)*E67</f>
        <v>60000</v>
      </c>
    </row>
    <row r="68" spans="1:9" x14ac:dyDescent="0.2">
      <c r="A68" s="170"/>
      <c r="B68" s="171"/>
      <c r="C68" s="171"/>
      <c r="D68" s="171"/>
      <c r="E68" s="171"/>
      <c r="F68" s="171"/>
      <c r="G68" s="171"/>
      <c r="H68" s="27">
        <f>SUM(H66:H67)</f>
        <v>187500</v>
      </c>
    </row>
    <row r="69" spans="1:9" x14ac:dyDescent="0.2">
      <c r="A69" s="170"/>
      <c r="B69" s="171"/>
      <c r="C69" s="171"/>
      <c r="D69" s="171"/>
      <c r="E69" s="171"/>
      <c r="F69" s="171"/>
      <c r="G69" s="171"/>
      <c r="H69" s="30"/>
    </row>
    <row r="70" spans="1:9" ht="16" thickBot="1" x14ac:dyDescent="0.25">
      <c r="A70" s="180" t="s">
        <v>57</v>
      </c>
      <c r="B70" s="181"/>
      <c r="C70" s="181"/>
      <c r="D70" s="181"/>
      <c r="E70" s="181"/>
      <c r="F70" s="181"/>
      <c r="G70" s="181"/>
      <c r="H70" s="37">
        <f>H55+H63+H59+H68</f>
        <v>5440000</v>
      </c>
      <c r="I70" s="39"/>
    </row>
    <row r="71" spans="1:9" ht="16" thickBot="1" x14ac:dyDescent="0.25">
      <c r="A71" s="170"/>
      <c r="B71" s="171"/>
      <c r="C71" s="171"/>
      <c r="D71" s="171"/>
      <c r="E71" s="171"/>
      <c r="F71" s="171"/>
      <c r="G71" s="171"/>
      <c r="H71" s="30"/>
    </row>
    <row r="72" spans="1:9" x14ac:dyDescent="0.2">
      <c r="A72" s="196" t="str">
        <f>+PRESUPUESTO!B11</f>
        <v>Suministro e intalación de abrazadera o collarin para transformador de 7 a 8"1 salida bajo silicio de 180 mm</v>
      </c>
      <c r="B72" s="197"/>
      <c r="C72" s="197"/>
      <c r="D72" s="197"/>
      <c r="E72" s="197"/>
      <c r="F72" s="198"/>
      <c r="G72" s="14" t="s">
        <v>33</v>
      </c>
      <c r="H72" s="15" t="str">
        <f>+PRESUPUESTO!A11</f>
        <v>1.4</v>
      </c>
    </row>
    <row r="73" spans="1:9" x14ac:dyDescent="0.2">
      <c r="A73" s="199"/>
      <c r="B73" s="200"/>
      <c r="C73" s="200"/>
      <c r="D73" s="200"/>
      <c r="E73" s="200"/>
      <c r="F73" s="201"/>
      <c r="G73" s="16" t="s">
        <v>10</v>
      </c>
      <c r="H73" s="17" t="s">
        <v>59</v>
      </c>
    </row>
    <row r="74" spans="1:9" x14ac:dyDescent="0.2">
      <c r="A74" s="187" t="s">
        <v>35</v>
      </c>
      <c r="B74" s="202"/>
      <c r="C74" s="188"/>
      <c r="D74" s="18"/>
      <c r="E74" s="18"/>
      <c r="F74" s="18"/>
      <c r="G74" s="19"/>
      <c r="H74" s="20"/>
    </row>
    <row r="75" spans="1:9" x14ac:dyDescent="0.2">
      <c r="A75" s="21" t="s">
        <v>36</v>
      </c>
      <c r="B75" s="189" t="s">
        <v>37</v>
      </c>
      <c r="C75" s="190"/>
      <c r="D75" s="16" t="s">
        <v>38</v>
      </c>
      <c r="E75" s="16" t="s">
        <v>39</v>
      </c>
      <c r="F75" s="16" t="s">
        <v>40</v>
      </c>
      <c r="G75" s="16" t="s">
        <v>41</v>
      </c>
      <c r="H75" s="22" t="s">
        <v>42</v>
      </c>
    </row>
    <row r="76" spans="1:9" ht="36.75" customHeight="1" x14ac:dyDescent="0.2">
      <c r="A76" s="23">
        <v>1</v>
      </c>
      <c r="B76" s="203" t="str">
        <f>+A72</f>
        <v>Suministro e intalación de abrazadera o collarin para transformador de 7 a 8"1 salida bajo silicio de 180 mm</v>
      </c>
      <c r="C76" s="204"/>
      <c r="D76" s="18" t="s">
        <v>43</v>
      </c>
      <c r="E76" s="18"/>
      <c r="F76" s="24">
        <v>1</v>
      </c>
      <c r="G76" s="25">
        <v>30326</v>
      </c>
      <c r="H76" s="26">
        <f>+G76*F76</f>
        <v>30326</v>
      </c>
    </row>
    <row r="77" spans="1:9" x14ac:dyDescent="0.2">
      <c r="A77" s="193" t="s">
        <v>44</v>
      </c>
      <c r="B77" s="194"/>
      <c r="C77" s="194"/>
      <c r="D77" s="194"/>
      <c r="E77" s="194"/>
      <c r="F77" s="194"/>
      <c r="G77" s="195"/>
      <c r="H77" s="27">
        <f>SUM(H76:H76)</f>
        <v>30326</v>
      </c>
    </row>
    <row r="78" spans="1:9" x14ac:dyDescent="0.2">
      <c r="A78" s="187" t="s">
        <v>45</v>
      </c>
      <c r="B78" s="188"/>
      <c r="C78" s="28"/>
      <c r="D78" s="18"/>
      <c r="E78" s="18"/>
      <c r="F78" s="18"/>
      <c r="G78" s="29"/>
      <c r="H78" s="30"/>
    </row>
    <row r="79" spans="1:9" x14ac:dyDescent="0.2">
      <c r="A79" s="21" t="s">
        <v>36</v>
      </c>
      <c r="B79" s="189" t="s">
        <v>37</v>
      </c>
      <c r="C79" s="190"/>
      <c r="D79" s="16" t="s">
        <v>40</v>
      </c>
      <c r="E79" s="16" t="s">
        <v>39</v>
      </c>
      <c r="F79" s="16" t="s">
        <v>46</v>
      </c>
      <c r="G79" s="16" t="s">
        <v>47</v>
      </c>
      <c r="H79" s="22" t="s">
        <v>42</v>
      </c>
    </row>
    <row r="80" spans="1:9" x14ac:dyDescent="0.2">
      <c r="A80" s="23">
        <v>1</v>
      </c>
      <c r="B80" s="191" t="s">
        <v>48</v>
      </c>
      <c r="C80" s="192"/>
      <c r="D80" s="18" t="s">
        <v>43</v>
      </c>
      <c r="E80" s="18">
        <v>1</v>
      </c>
      <c r="F80" s="31">
        <v>5.0000000000000001E-3</v>
      </c>
      <c r="G80" s="29">
        <v>120000</v>
      </c>
      <c r="H80" s="32">
        <f>(F80*G80)*E80</f>
        <v>600</v>
      </c>
    </row>
    <row r="81" spans="1:9" x14ac:dyDescent="0.2">
      <c r="A81" s="193" t="s">
        <v>49</v>
      </c>
      <c r="B81" s="194"/>
      <c r="C81" s="194"/>
      <c r="D81" s="194"/>
      <c r="E81" s="194"/>
      <c r="F81" s="194"/>
      <c r="G81" s="195"/>
      <c r="H81" s="27">
        <f>SUM(H80:H80)</f>
        <v>600</v>
      </c>
    </row>
    <row r="82" spans="1:9" x14ac:dyDescent="0.2">
      <c r="A82" s="187" t="s">
        <v>50</v>
      </c>
      <c r="B82" s="188"/>
      <c r="C82" s="33"/>
      <c r="D82" s="34"/>
      <c r="E82" s="34"/>
      <c r="F82" s="34"/>
      <c r="G82" s="33"/>
      <c r="H82" s="35"/>
    </row>
    <row r="83" spans="1:9" x14ac:dyDescent="0.2">
      <c r="A83" s="21" t="s">
        <v>36</v>
      </c>
      <c r="B83" s="41" t="s">
        <v>37</v>
      </c>
      <c r="C83" s="41" t="s">
        <v>38</v>
      </c>
      <c r="D83" s="16" t="s">
        <v>40</v>
      </c>
      <c r="E83" s="16" t="s">
        <v>39</v>
      </c>
      <c r="F83" s="16" t="s">
        <v>46</v>
      </c>
      <c r="G83" s="16" t="s">
        <v>47</v>
      </c>
      <c r="H83" s="22" t="s">
        <v>42</v>
      </c>
    </row>
    <row r="84" spans="1:9" x14ac:dyDescent="0.2">
      <c r="A84" s="23">
        <v>1</v>
      </c>
      <c r="B84" s="42" t="s">
        <v>51</v>
      </c>
      <c r="C84" s="42" t="s">
        <v>52</v>
      </c>
      <c r="D84" s="18">
        <v>0.03</v>
      </c>
      <c r="E84" s="18"/>
      <c r="F84" s="36">
        <v>1</v>
      </c>
      <c r="G84" s="25">
        <v>18000</v>
      </c>
      <c r="H84" s="26">
        <f>+D84*G84*F84</f>
        <v>540</v>
      </c>
    </row>
    <row r="85" spans="1:9" x14ac:dyDescent="0.2">
      <c r="A85" s="193" t="s">
        <v>53</v>
      </c>
      <c r="B85" s="194"/>
      <c r="C85" s="194"/>
      <c r="D85" s="194"/>
      <c r="E85" s="194"/>
      <c r="F85" s="194"/>
      <c r="G85" s="195"/>
      <c r="H85" s="27">
        <f>SUM(H84:H84)</f>
        <v>540</v>
      </c>
    </row>
    <row r="86" spans="1:9" x14ac:dyDescent="0.2">
      <c r="A86" s="187" t="s">
        <v>54</v>
      </c>
      <c r="B86" s="188"/>
      <c r="C86" s="28"/>
      <c r="D86" s="18"/>
      <c r="E86" s="18"/>
      <c r="F86" s="18"/>
      <c r="G86" s="29"/>
      <c r="H86" s="30"/>
    </row>
    <row r="87" spans="1:9" x14ac:dyDescent="0.2">
      <c r="A87" s="21" t="s">
        <v>36</v>
      </c>
      <c r="B87" s="189" t="s">
        <v>37</v>
      </c>
      <c r="C87" s="190"/>
      <c r="D87" s="16" t="s">
        <v>40</v>
      </c>
      <c r="E87" s="16" t="s">
        <v>39</v>
      </c>
      <c r="F87" s="16" t="s">
        <v>46</v>
      </c>
      <c r="G87" s="16" t="s">
        <v>47</v>
      </c>
      <c r="H87" s="22" t="s">
        <v>42</v>
      </c>
    </row>
    <row r="88" spans="1:9" x14ac:dyDescent="0.2">
      <c r="A88" s="23">
        <v>1</v>
      </c>
      <c r="B88" s="205" t="s">
        <v>55</v>
      </c>
      <c r="C88" s="206"/>
      <c r="D88" s="18">
        <v>1</v>
      </c>
      <c r="E88" s="18">
        <v>0.02</v>
      </c>
      <c r="F88" s="36">
        <v>1</v>
      </c>
      <c r="G88" s="25">
        <v>85000</v>
      </c>
      <c r="H88" s="26">
        <f>(+G88*F88)*E88</f>
        <v>1700</v>
      </c>
    </row>
    <row r="89" spans="1:9" x14ac:dyDescent="0.2">
      <c r="A89" s="23">
        <v>2</v>
      </c>
      <c r="B89" s="205" t="s">
        <v>56</v>
      </c>
      <c r="C89" s="206"/>
      <c r="D89" s="18">
        <v>1</v>
      </c>
      <c r="E89" s="18">
        <v>0.02</v>
      </c>
      <c r="F89" s="36">
        <v>1</v>
      </c>
      <c r="G89" s="25">
        <v>40000</v>
      </c>
      <c r="H89" s="26">
        <f>(+G89*F89)*E89</f>
        <v>800</v>
      </c>
    </row>
    <row r="90" spans="1:9" x14ac:dyDescent="0.2">
      <c r="A90" s="170"/>
      <c r="B90" s="171"/>
      <c r="C90" s="171"/>
      <c r="D90" s="171"/>
      <c r="E90" s="171"/>
      <c r="F90" s="171"/>
      <c r="G90" s="171"/>
      <c r="H90" s="27">
        <f>SUM(H88:H89)</f>
        <v>2500</v>
      </c>
    </row>
    <row r="91" spans="1:9" x14ac:dyDescent="0.2">
      <c r="A91" s="170"/>
      <c r="B91" s="171"/>
      <c r="C91" s="171"/>
      <c r="D91" s="171"/>
      <c r="E91" s="171"/>
      <c r="F91" s="171"/>
      <c r="G91" s="171"/>
      <c r="H91" s="30"/>
    </row>
    <row r="92" spans="1:9" ht="16" thickBot="1" x14ac:dyDescent="0.25">
      <c r="A92" s="180" t="s">
        <v>57</v>
      </c>
      <c r="B92" s="181"/>
      <c r="C92" s="181"/>
      <c r="D92" s="181"/>
      <c r="E92" s="181"/>
      <c r="F92" s="181"/>
      <c r="G92" s="181"/>
      <c r="H92" s="37">
        <f>H77+H85+H81+H90</f>
        <v>33966</v>
      </c>
      <c r="I92" s="39"/>
    </row>
    <row r="93" spans="1:9" ht="16" thickBot="1" x14ac:dyDescent="0.25">
      <c r="A93" s="13"/>
      <c r="B93" s="13"/>
      <c r="C93" s="13"/>
      <c r="D93" s="13"/>
      <c r="E93" s="13"/>
      <c r="F93" s="13"/>
      <c r="G93" s="13"/>
      <c r="H93" s="13"/>
    </row>
    <row r="94" spans="1:9" x14ac:dyDescent="0.2">
      <c r="A94" s="182" t="str">
        <f>+PRESUPUESTO!B12</f>
        <v xml:space="preserve">Suministro e intalación de cortacircuitos de 27 kv - 125 kv - 100 amperios
</v>
      </c>
      <c r="B94" s="183"/>
      <c r="C94" s="183"/>
      <c r="D94" s="183"/>
      <c r="E94" s="183"/>
      <c r="F94" s="183"/>
      <c r="G94" s="14" t="s">
        <v>33</v>
      </c>
      <c r="H94" s="15" t="str">
        <f>+PRESUPUESTO!A12</f>
        <v>1.5</v>
      </c>
    </row>
    <row r="95" spans="1:9" x14ac:dyDescent="0.2">
      <c r="A95" s="184"/>
      <c r="B95" s="185"/>
      <c r="C95" s="185"/>
      <c r="D95" s="185"/>
      <c r="E95" s="185"/>
      <c r="F95" s="185"/>
      <c r="G95" s="16" t="s">
        <v>10</v>
      </c>
      <c r="H95" s="17" t="s">
        <v>59</v>
      </c>
    </row>
    <row r="96" spans="1:9" x14ac:dyDescent="0.2">
      <c r="A96" s="172" t="s">
        <v>35</v>
      </c>
      <c r="B96" s="173"/>
      <c r="C96" s="173"/>
      <c r="D96" s="18"/>
      <c r="E96" s="18"/>
      <c r="F96" s="18"/>
      <c r="G96" s="19"/>
      <c r="H96" s="20"/>
    </row>
    <row r="97" spans="1:8" x14ac:dyDescent="0.2">
      <c r="A97" s="21" t="s">
        <v>36</v>
      </c>
      <c r="B97" s="168" t="s">
        <v>37</v>
      </c>
      <c r="C97" s="168"/>
      <c r="D97" s="16" t="s">
        <v>38</v>
      </c>
      <c r="E97" s="16" t="s">
        <v>39</v>
      </c>
      <c r="F97" s="16" t="s">
        <v>40</v>
      </c>
      <c r="G97" s="16" t="s">
        <v>41</v>
      </c>
      <c r="H97" s="22" t="s">
        <v>42</v>
      </c>
    </row>
    <row r="98" spans="1:8" ht="27" customHeight="1" x14ac:dyDescent="0.2">
      <c r="A98" s="23">
        <v>1</v>
      </c>
      <c r="B98" s="178" t="str">
        <f>+A94</f>
        <v xml:space="preserve">Suministro e intalación de cortacircuitos de 27 kv - 125 kv - 100 amperios
</v>
      </c>
      <c r="C98" s="178"/>
      <c r="D98" s="18" t="s">
        <v>43</v>
      </c>
      <c r="E98" s="18"/>
      <c r="F98" s="24">
        <v>1</v>
      </c>
      <c r="G98" s="25">
        <v>312960</v>
      </c>
      <c r="H98" s="26">
        <f>+G98*F98</f>
        <v>312960</v>
      </c>
    </row>
    <row r="99" spans="1:8" x14ac:dyDescent="0.2">
      <c r="A99" s="170" t="s">
        <v>44</v>
      </c>
      <c r="B99" s="171"/>
      <c r="C99" s="171"/>
      <c r="D99" s="171"/>
      <c r="E99" s="171"/>
      <c r="F99" s="171"/>
      <c r="G99" s="171"/>
      <c r="H99" s="27">
        <f>SUM(H98:H98)</f>
        <v>312960</v>
      </c>
    </row>
    <row r="100" spans="1:8" x14ac:dyDescent="0.2">
      <c r="A100" s="172" t="s">
        <v>45</v>
      </c>
      <c r="B100" s="173"/>
      <c r="C100" s="28"/>
      <c r="D100" s="18"/>
      <c r="E100" s="18"/>
      <c r="F100" s="18"/>
      <c r="G100" s="29"/>
      <c r="H100" s="30"/>
    </row>
    <row r="101" spans="1:8" x14ac:dyDescent="0.2">
      <c r="A101" s="21" t="s">
        <v>36</v>
      </c>
      <c r="B101" s="168" t="s">
        <v>37</v>
      </c>
      <c r="C101" s="168"/>
      <c r="D101" s="16" t="s">
        <v>40</v>
      </c>
      <c r="E101" s="16" t="s">
        <v>39</v>
      </c>
      <c r="F101" s="16" t="s">
        <v>46</v>
      </c>
      <c r="G101" s="16" t="s">
        <v>47</v>
      </c>
      <c r="H101" s="22" t="s">
        <v>42</v>
      </c>
    </row>
    <row r="102" spans="1:8" x14ac:dyDescent="0.2">
      <c r="A102" s="23">
        <v>1</v>
      </c>
      <c r="B102" s="169" t="s">
        <v>48</v>
      </c>
      <c r="C102" s="169"/>
      <c r="D102" s="18" t="s">
        <v>43</v>
      </c>
      <c r="E102" s="18">
        <v>1</v>
      </c>
      <c r="F102" s="31">
        <v>0.1</v>
      </c>
      <c r="G102" s="29">
        <v>120000</v>
      </c>
      <c r="H102" s="32">
        <f>(F102*G102)*E102</f>
        <v>12000</v>
      </c>
    </row>
    <row r="103" spans="1:8" x14ac:dyDescent="0.2">
      <c r="A103" s="170" t="s">
        <v>49</v>
      </c>
      <c r="B103" s="171"/>
      <c r="C103" s="171"/>
      <c r="D103" s="171"/>
      <c r="E103" s="171"/>
      <c r="F103" s="171"/>
      <c r="G103" s="171"/>
      <c r="H103" s="27">
        <f>SUM(H102:H102)</f>
        <v>12000</v>
      </c>
    </row>
    <row r="104" spans="1:8" x14ac:dyDescent="0.2">
      <c r="A104" s="172" t="s">
        <v>50</v>
      </c>
      <c r="B104" s="173"/>
      <c r="C104" s="33"/>
      <c r="D104" s="34"/>
      <c r="E104" s="34"/>
      <c r="F104" s="34"/>
      <c r="G104" s="33"/>
      <c r="H104" s="35"/>
    </row>
    <row r="105" spans="1:8" x14ac:dyDescent="0.2">
      <c r="A105" s="21" t="s">
        <v>36</v>
      </c>
      <c r="B105" s="168" t="s">
        <v>37</v>
      </c>
      <c r="C105" s="168" t="s">
        <v>38</v>
      </c>
      <c r="D105" s="16" t="s">
        <v>40</v>
      </c>
      <c r="E105" s="16" t="s">
        <v>39</v>
      </c>
      <c r="F105" s="16" t="s">
        <v>46</v>
      </c>
      <c r="G105" s="16" t="s">
        <v>47</v>
      </c>
      <c r="H105" s="22" t="s">
        <v>42</v>
      </c>
    </row>
    <row r="106" spans="1:8" x14ac:dyDescent="0.2">
      <c r="A106" s="23">
        <v>1</v>
      </c>
      <c r="B106" s="169" t="s">
        <v>51</v>
      </c>
      <c r="C106" s="169" t="s">
        <v>52</v>
      </c>
      <c r="D106" s="18">
        <v>0.03</v>
      </c>
      <c r="E106" s="18"/>
      <c r="F106" s="36">
        <v>1</v>
      </c>
      <c r="G106" s="25">
        <v>18000</v>
      </c>
      <c r="H106" s="26">
        <f>+D106*G106*F106</f>
        <v>540</v>
      </c>
    </row>
    <row r="107" spans="1:8" x14ac:dyDescent="0.2">
      <c r="A107" s="170" t="s">
        <v>53</v>
      </c>
      <c r="B107" s="171"/>
      <c r="C107" s="171"/>
      <c r="D107" s="171"/>
      <c r="E107" s="171"/>
      <c r="F107" s="171"/>
      <c r="G107" s="171"/>
      <c r="H107" s="27">
        <f>SUM(H106:H106)</f>
        <v>540</v>
      </c>
    </row>
    <row r="108" spans="1:8" x14ac:dyDescent="0.2">
      <c r="A108" s="172" t="s">
        <v>54</v>
      </c>
      <c r="B108" s="173"/>
      <c r="C108" s="28"/>
      <c r="D108" s="18"/>
      <c r="E108" s="18"/>
      <c r="F108" s="18"/>
      <c r="G108" s="29"/>
      <c r="H108" s="30"/>
    </row>
    <row r="109" spans="1:8" x14ac:dyDescent="0.2">
      <c r="A109" s="21" t="s">
        <v>36</v>
      </c>
      <c r="B109" s="168" t="s">
        <v>37</v>
      </c>
      <c r="C109" s="168"/>
      <c r="D109" s="16" t="s">
        <v>40</v>
      </c>
      <c r="E109" s="16" t="s">
        <v>39</v>
      </c>
      <c r="F109" s="16" t="s">
        <v>46</v>
      </c>
      <c r="G109" s="16" t="s">
        <v>47</v>
      </c>
      <c r="H109" s="22" t="s">
        <v>42</v>
      </c>
    </row>
    <row r="110" spans="1:8" x14ac:dyDescent="0.2">
      <c r="A110" s="23">
        <v>1</v>
      </c>
      <c r="B110" s="179" t="s">
        <v>55</v>
      </c>
      <c r="C110" s="179"/>
      <c r="D110" s="18">
        <v>1</v>
      </c>
      <c r="E110" s="18">
        <v>0.02</v>
      </c>
      <c r="F110" s="36">
        <v>1</v>
      </c>
      <c r="G110" s="25">
        <v>85000</v>
      </c>
      <c r="H110" s="26">
        <f>(+G110*F110)*E110</f>
        <v>1700</v>
      </c>
    </row>
    <row r="111" spans="1:8" x14ac:dyDescent="0.2">
      <c r="A111" s="23">
        <v>2</v>
      </c>
      <c r="B111" s="179" t="s">
        <v>56</v>
      </c>
      <c r="C111" s="179"/>
      <c r="D111" s="18">
        <v>1</v>
      </c>
      <c r="E111" s="18">
        <v>0.02</v>
      </c>
      <c r="F111" s="36">
        <v>1</v>
      </c>
      <c r="G111" s="25">
        <v>40000</v>
      </c>
      <c r="H111" s="26">
        <f>(+G111*F111)*E111</f>
        <v>800</v>
      </c>
    </row>
    <row r="112" spans="1:8" x14ac:dyDescent="0.2">
      <c r="A112" s="170"/>
      <c r="B112" s="171"/>
      <c r="C112" s="171"/>
      <c r="D112" s="171"/>
      <c r="E112" s="171"/>
      <c r="F112" s="171"/>
      <c r="G112" s="171"/>
      <c r="H112" s="27">
        <f>SUM(H110:H111)</f>
        <v>2500</v>
      </c>
    </row>
    <row r="113" spans="1:9" x14ac:dyDescent="0.2">
      <c r="A113" s="170"/>
      <c r="B113" s="171"/>
      <c r="C113" s="171"/>
      <c r="D113" s="171"/>
      <c r="E113" s="171"/>
      <c r="F113" s="171"/>
      <c r="G113" s="171"/>
      <c r="H113" s="30"/>
    </row>
    <row r="114" spans="1:9" ht="16" thickBot="1" x14ac:dyDescent="0.25">
      <c r="A114" s="180" t="s">
        <v>57</v>
      </c>
      <c r="B114" s="181"/>
      <c r="C114" s="181"/>
      <c r="D114" s="181"/>
      <c r="E114" s="181"/>
      <c r="F114" s="181"/>
      <c r="G114" s="181"/>
      <c r="H114" s="37">
        <f>H99+H107+H103+H112</f>
        <v>328000</v>
      </c>
      <c r="I114" s="39"/>
    </row>
    <row r="115" spans="1:9" ht="16" thickBot="1" x14ac:dyDescent="0.25">
      <c r="A115" s="13"/>
      <c r="B115" s="13"/>
      <c r="C115" s="13"/>
      <c r="D115" s="13"/>
      <c r="E115" s="13"/>
      <c r="F115" s="13"/>
      <c r="G115" s="13"/>
      <c r="H115" s="13"/>
    </row>
    <row r="116" spans="1:9" x14ac:dyDescent="0.2">
      <c r="A116" s="182" t="str">
        <f>+PRESUPUESTO!B13</f>
        <v>Suministro e intalación de crucetas metálicas auto soportada galvanizado en Caliente 1/4x3x2,40 metros</v>
      </c>
      <c r="B116" s="183"/>
      <c r="C116" s="183"/>
      <c r="D116" s="183"/>
      <c r="E116" s="183"/>
      <c r="F116" s="183"/>
      <c r="G116" s="14" t="s">
        <v>33</v>
      </c>
      <c r="H116" s="15" t="str">
        <f>+PRESUPUESTO!A13</f>
        <v>1.6</v>
      </c>
    </row>
    <row r="117" spans="1:9" x14ac:dyDescent="0.2">
      <c r="A117" s="184"/>
      <c r="B117" s="185"/>
      <c r="C117" s="185"/>
      <c r="D117" s="185"/>
      <c r="E117" s="185"/>
      <c r="F117" s="185"/>
      <c r="G117" s="16" t="s">
        <v>10</v>
      </c>
      <c r="H117" s="17" t="s">
        <v>59</v>
      </c>
    </row>
    <row r="118" spans="1:9" x14ac:dyDescent="0.2">
      <c r="A118" s="172" t="s">
        <v>35</v>
      </c>
      <c r="B118" s="173"/>
      <c r="C118" s="173"/>
      <c r="D118" s="18"/>
      <c r="E118" s="18"/>
      <c r="F118" s="18"/>
      <c r="G118" s="19"/>
      <c r="H118" s="20"/>
    </row>
    <row r="119" spans="1:9" x14ac:dyDescent="0.2">
      <c r="A119" s="21" t="s">
        <v>36</v>
      </c>
      <c r="B119" s="168" t="s">
        <v>37</v>
      </c>
      <c r="C119" s="168"/>
      <c r="D119" s="16" t="s">
        <v>38</v>
      </c>
      <c r="E119" s="16"/>
      <c r="F119" s="16" t="s">
        <v>40</v>
      </c>
      <c r="G119" s="16" t="s">
        <v>41</v>
      </c>
      <c r="H119" s="22" t="s">
        <v>42</v>
      </c>
    </row>
    <row r="120" spans="1:9" ht="36.75" customHeight="1" x14ac:dyDescent="0.2">
      <c r="A120" s="23">
        <v>1</v>
      </c>
      <c r="B120" s="178" t="str">
        <f>+A116</f>
        <v>Suministro e intalación de crucetas metálicas auto soportada galvanizado en Caliente 1/4x3x2,40 metros</v>
      </c>
      <c r="C120" s="178"/>
      <c r="D120" s="18" t="s">
        <v>43</v>
      </c>
      <c r="E120" s="18"/>
      <c r="F120" s="24">
        <v>1</v>
      </c>
      <c r="G120" s="25">
        <v>184600</v>
      </c>
      <c r="H120" s="26">
        <f>+G120*F120</f>
        <v>184600</v>
      </c>
    </row>
    <row r="121" spans="1:9" x14ac:dyDescent="0.2">
      <c r="A121" s="170" t="s">
        <v>44</v>
      </c>
      <c r="B121" s="171"/>
      <c r="C121" s="171"/>
      <c r="D121" s="171"/>
      <c r="E121" s="171"/>
      <c r="F121" s="171"/>
      <c r="G121" s="171"/>
      <c r="H121" s="27">
        <f>SUM(H120:H120)</f>
        <v>184600</v>
      </c>
    </row>
    <row r="122" spans="1:9" x14ac:dyDescent="0.2">
      <c r="A122" s="172" t="s">
        <v>45</v>
      </c>
      <c r="B122" s="173"/>
      <c r="C122" s="28"/>
      <c r="D122" s="18"/>
      <c r="E122" s="18"/>
      <c r="F122" s="18"/>
      <c r="G122" s="29"/>
      <c r="H122" s="30"/>
    </row>
    <row r="123" spans="1:9" x14ac:dyDescent="0.2">
      <c r="A123" s="21" t="s">
        <v>36</v>
      </c>
      <c r="B123" s="168" t="s">
        <v>37</v>
      </c>
      <c r="C123" s="168"/>
      <c r="D123" s="16" t="s">
        <v>40</v>
      </c>
      <c r="E123" s="16" t="s">
        <v>39</v>
      </c>
      <c r="F123" s="16" t="s">
        <v>46</v>
      </c>
      <c r="G123" s="16" t="s">
        <v>47</v>
      </c>
      <c r="H123" s="22" t="s">
        <v>42</v>
      </c>
    </row>
    <row r="124" spans="1:9" x14ac:dyDescent="0.2">
      <c r="A124" s="23">
        <v>1</v>
      </c>
      <c r="B124" s="169" t="s">
        <v>48</v>
      </c>
      <c r="C124" s="169"/>
      <c r="D124" s="18" t="s">
        <v>43</v>
      </c>
      <c r="E124" s="18">
        <v>1</v>
      </c>
      <c r="F124" s="31">
        <v>0.2</v>
      </c>
      <c r="G124" s="29">
        <v>120000</v>
      </c>
      <c r="H124" s="32">
        <f>(F124*G124)*E124</f>
        <v>24000</v>
      </c>
    </row>
    <row r="125" spans="1:9" x14ac:dyDescent="0.2">
      <c r="A125" s="170" t="s">
        <v>49</v>
      </c>
      <c r="B125" s="171"/>
      <c r="C125" s="171"/>
      <c r="D125" s="171"/>
      <c r="E125" s="171"/>
      <c r="F125" s="171"/>
      <c r="G125" s="171"/>
      <c r="H125" s="27">
        <f>SUM(H124:H124)</f>
        <v>24000</v>
      </c>
    </row>
    <row r="126" spans="1:9" x14ac:dyDescent="0.2">
      <c r="A126" s="172" t="s">
        <v>50</v>
      </c>
      <c r="B126" s="173"/>
      <c r="C126" s="33"/>
      <c r="D126" s="34"/>
      <c r="E126" s="34"/>
      <c r="F126" s="34"/>
      <c r="G126" s="33"/>
      <c r="H126" s="35"/>
    </row>
    <row r="127" spans="1:9" x14ac:dyDescent="0.2">
      <c r="A127" s="21" t="s">
        <v>36</v>
      </c>
      <c r="B127" s="168" t="s">
        <v>37</v>
      </c>
      <c r="C127" s="168" t="s">
        <v>38</v>
      </c>
      <c r="D127" s="16" t="s">
        <v>40</v>
      </c>
      <c r="E127" s="16" t="s">
        <v>39</v>
      </c>
      <c r="F127" s="16" t="s">
        <v>46</v>
      </c>
      <c r="G127" s="16" t="s">
        <v>47</v>
      </c>
      <c r="H127" s="22" t="s">
        <v>42</v>
      </c>
    </row>
    <row r="128" spans="1:9" x14ac:dyDescent="0.2">
      <c r="A128" s="23">
        <v>1</v>
      </c>
      <c r="B128" s="169" t="s">
        <v>51</v>
      </c>
      <c r="C128" s="169" t="s">
        <v>52</v>
      </c>
      <c r="D128" s="18">
        <v>0.03</v>
      </c>
      <c r="E128" s="18">
        <v>1</v>
      </c>
      <c r="F128" s="36">
        <v>0.6</v>
      </c>
      <c r="G128" s="25">
        <v>50000</v>
      </c>
      <c r="H128" s="26">
        <f>+D128*G128*F128</f>
        <v>900</v>
      </c>
    </row>
    <row r="129" spans="1:9" x14ac:dyDescent="0.2">
      <c r="A129" s="170" t="s">
        <v>53</v>
      </c>
      <c r="B129" s="171"/>
      <c r="C129" s="171"/>
      <c r="D129" s="171"/>
      <c r="E129" s="171"/>
      <c r="F129" s="171"/>
      <c r="G129" s="171"/>
      <c r="H129" s="27">
        <f>SUM(H128:H128)</f>
        <v>900</v>
      </c>
    </row>
    <row r="130" spans="1:9" x14ac:dyDescent="0.2">
      <c r="A130" s="172" t="s">
        <v>54</v>
      </c>
      <c r="B130" s="173"/>
      <c r="C130" s="28"/>
      <c r="D130" s="18"/>
      <c r="E130" s="18"/>
      <c r="F130" s="18"/>
      <c r="G130" s="29"/>
      <c r="H130" s="30"/>
    </row>
    <row r="131" spans="1:9" x14ac:dyDescent="0.2">
      <c r="A131" s="21" t="s">
        <v>36</v>
      </c>
      <c r="B131" s="168" t="s">
        <v>37</v>
      </c>
      <c r="C131" s="168"/>
      <c r="D131" s="16" t="s">
        <v>40</v>
      </c>
      <c r="E131" s="16" t="s">
        <v>39</v>
      </c>
      <c r="F131" s="16" t="s">
        <v>46</v>
      </c>
      <c r="G131" s="16" t="s">
        <v>47</v>
      </c>
      <c r="H131" s="22" t="s">
        <v>42</v>
      </c>
    </row>
    <row r="132" spans="1:9" x14ac:dyDescent="0.2">
      <c r="A132" s="23">
        <v>1</v>
      </c>
      <c r="B132" s="179" t="s">
        <v>55</v>
      </c>
      <c r="C132" s="179"/>
      <c r="D132" s="18">
        <v>1</v>
      </c>
      <c r="E132" s="18">
        <v>0.02</v>
      </c>
      <c r="F132" s="36">
        <v>1</v>
      </c>
      <c r="G132" s="25">
        <v>85000</v>
      </c>
      <c r="H132" s="26">
        <f>(+G132*F132)*E132</f>
        <v>1700</v>
      </c>
    </row>
    <row r="133" spans="1:9" x14ac:dyDescent="0.2">
      <c r="A133" s="23">
        <v>2</v>
      </c>
      <c r="B133" s="179" t="s">
        <v>56</v>
      </c>
      <c r="C133" s="179"/>
      <c r="D133" s="18">
        <v>1</v>
      </c>
      <c r="E133" s="18">
        <v>0.02</v>
      </c>
      <c r="F133" s="36">
        <v>1</v>
      </c>
      <c r="G133" s="25">
        <v>40000</v>
      </c>
      <c r="H133" s="26">
        <f>(+G133*F133)*E133</f>
        <v>800</v>
      </c>
    </row>
    <row r="134" spans="1:9" x14ac:dyDescent="0.2">
      <c r="A134" s="170"/>
      <c r="B134" s="171"/>
      <c r="C134" s="171"/>
      <c r="D134" s="171"/>
      <c r="E134" s="171"/>
      <c r="F134" s="171"/>
      <c r="G134" s="171"/>
      <c r="H134" s="27">
        <f>SUM(H132:H133)</f>
        <v>2500</v>
      </c>
    </row>
    <row r="135" spans="1:9" x14ac:dyDescent="0.2">
      <c r="A135" s="170"/>
      <c r="B135" s="171"/>
      <c r="C135" s="171"/>
      <c r="D135" s="171"/>
      <c r="E135" s="171"/>
      <c r="F135" s="171"/>
      <c r="G135" s="171"/>
      <c r="H135" s="30"/>
    </row>
    <row r="136" spans="1:9" ht="16" thickBot="1" x14ac:dyDescent="0.25">
      <c r="A136" s="180" t="s">
        <v>57</v>
      </c>
      <c r="B136" s="181"/>
      <c r="C136" s="181"/>
      <c r="D136" s="181"/>
      <c r="E136" s="181"/>
      <c r="F136" s="181"/>
      <c r="G136" s="181"/>
      <c r="H136" s="37">
        <f>H121+H129+H125+H134</f>
        <v>212000</v>
      </c>
      <c r="I136" s="39"/>
    </row>
    <row r="137" spans="1:9" ht="16" thickBot="1" x14ac:dyDescent="0.25">
      <c r="A137" s="13"/>
      <c r="B137" s="13"/>
      <c r="C137" s="13"/>
      <c r="D137" s="13"/>
      <c r="E137" s="13"/>
      <c r="F137" s="13"/>
      <c r="G137" s="13"/>
      <c r="H137" s="13"/>
    </row>
    <row r="138" spans="1:9" x14ac:dyDescent="0.2">
      <c r="A138" s="182" t="str">
        <f>+PRESUPUESTO!B14</f>
        <v xml:space="preserve">Suministro e intalación de fusibles de soga de alta tensión de 1 amp-15 kv
</v>
      </c>
      <c r="B138" s="183"/>
      <c r="C138" s="183"/>
      <c r="D138" s="183"/>
      <c r="E138" s="183"/>
      <c r="F138" s="183"/>
      <c r="G138" s="14" t="s">
        <v>33</v>
      </c>
      <c r="H138" s="15" t="str">
        <f>+PRESUPUESTO!A14</f>
        <v>1.7</v>
      </c>
    </row>
    <row r="139" spans="1:9" x14ac:dyDescent="0.2">
      <c r="A139" s="184"/>
      <c r="B139" s="185"/>
      <c r="C139" s="185"/>
      <c r="D139" s="185"/>
      <c r="E139" s="185"/>
      <c r="F139" s="185"/>
      <c r="G139" s="16" t="s">
        <v>10</v>
      </c>
      <c r="H139" s="17" t="s">
        <v>59</v>
      </c>
    </row>
    <row r="140" spans="1:9" x14ac:dyDescent="0.2">
      <c r="A140" s="172" t="s">
        <v>35</v>
      </c>
      <c r="B140" s="173"/>
      <c r="C140" s="173"/>
      <c r="D140" s="18"/>
      <c r="E140" s="18"/>
      <c r="F140" s="18"/>
      <c r="G140" s="19"/>
      <c r="H140" s="20"/>
    </row>
    <row r="141" spans="1:9" x14ac:dyDescent="0.2">
      <c r="A141" s="21" t="s">
        <v>36</v>
      </c>
      <c r="B141" s="168" t="s">
        <v>37</v>
      </c>
      <c r="C141" s="168"/>
      <c r="D141" s="16" t="s">
        <v>38</v>
      </c>
      <c r="E141" s="16"/>
      <c r="F141" s="16" t="s">
        <v>40</v>
      </c>
      <c r="G141" s="16" t="s">
        <v>41</v>
      </c>
      <c r="H141" s="22" t="s">
        <v>42</v>
      </c>
    </row>
    <row r="142" spans="1:9" ht="24.75" customHeight="1" x14ac:dyDescent="0.2">
      <c r="A142" s="23">
        <v>1</v>
      </c>
      <c r="B142" s="178" t="str">
        <f>+A138</f>
        <v xml:space="preserve">Suministro e intalación de fusibles de soga de alta tensión de 1 amp-15 kv
</v>
      </c>
      <c r="C142" s="178"/>
      <c r="D142" s="18" t="s">
        <v>43</v>
      </c>
      <c r="E142" s="18"/>
      <c r="F142" s="24">
        <v>1</v>
      </c>
      <c r="G142" s="25">
        <v>1750</v>
      </c>
      <c r="H142" s="26">
        <f>+G142*F142</f>
        <v>1750</v>
      </c>
    </row>
    <row r="143" spans="1:9" x14ac:dyDescent="0.2">
      <c r="A143" s="170" t="s">
        <v>44</v>
      </c>
      <c r="B143" s="171"/>
      <c r="C143" s="171"/>
      <c r="D143" s="171"/>
      <c r="E143" s="171"/>
      <c r="F143" s="171"/>
      <c r="G143" s="171"/>
      <c r="H143" s="27">
        <f>SUM(H142:H142)</f>
        <v>1750</v>
      </c>
    </row>
    <row r="144" spans="1:9" x14ac:dyDescent="0.2">
      <c r="A144" s="172" t="s">
        <v>45</v>
      </c>
      <c r="B144" s="173"/>
      <c r="C144" s="28"/>
      <c r="D144" s="18"/>
      <c r="E144" s="18"/>
      <c r="F144" s="18"/>
      <c r="G144" s="29"/>
      <c r="H144" s="30"/>
    </row>
    <row r="145" spans="1:9" x14ac:dyDescent="0.2">
      <c r="A145" s="21" t="s">
        <v>36</v>
      </c>
      <c r="B145" s="168" t="s">
        <v>37</v>
      </c>
      <c r="C145" s="168"/>
      <c r="D145" s="16" t="s">
        <v>40</v>
      </c>
      <c r="E145" s="16" t="s">
        <v>39</v>
      </c>
      <c r="F145" s="16" t="s">
        <v>46</v>
      </c>
      <c r="G145" s="16" t="s">
        <v>47</v>
      </c>
      <c r="H145" s="22" t="s">
        <v>42</v>
      </c>
    </row>
    <row r="146" spans="1:9" x14ac:dyDescent="0.2">
      <c r="A146" s="23">
        <v>1</v>
      </c>
      <c r="B146" s="169" t="s">
        <v>48</v>
      </c>
      <c r="C146" s="169"/>
      <c r="D146" s="18" t="s">
        <v>43</v>
      </c>
      <c r="E146" s="18">
        <v>1</v>
      </c>
      <c r="F146" s="31">
        <v>5.0000000000000001E-3</v>
      </c>
      <c r="G146" s="29">
        <v>120000</v>
      </c>
      <c r="H146" s="32">
        <f>(F146*G146)*E146</f>
        <v>600</v>
      </c>
    </row>
    <row r="147" spans="1:9" x14ac:dyDescent="0.2">
      <c r="A147" s="170" t="s">
        <v>49</v>
      </c>
      <c r="B147" s="171"/>
      <c r="C147" s="171"/>
      <c r="D147" s="171"/>
      <c r="E147" s="171"/>
      <c r="F147" s="171"/>
      <c r="G147" s="171"/>
      <c r="H147" s="27">
        <f>SUM(H146:H146)</f>
        <v>600</v>
      </c>
    </row>
    <row r="148" spans="1:9" x14ac:dyDescent="0.2">
      <c r="A148" s="172" t="s">
        <v>50</v>
      </c>
      <c r="B148" s="173"/>
      <c r="C148" s="33"/>
      <c r="D148" s="34"/>
      <c r="E148" s="34"/>
      <c r="F148" s="34"/>
      <c r="G148" s="33"/>
      <c r="H148" s="35"/>
    </row>
    <row r="149" spans="1:9" x14ac:dyDescent="0.2">
      <c r="A149" s="21" t="s">
        <v>36</v>
      </c>
      <c r="B149" s="168" t="s">
        <v>37</v>
      </c>
      <c r="C149" s="168" t="s">
        <v>38</v>
      </c>
      <c r="D149" s="16" t="s">
        <v>40</v>
      </c>
      <c r="E149" s="16" t="s">
        <v>39</v>
      </c>
      <c r="F149" s="16" t="s">
        <v>46</v>
      </c>
      <c r="G149" s="16" t="s">
        <v>47</v>
      </c>
      <c r="H149" s="22" t="s">
        <v>42</v>
      </c>
    </row>
    <row r="150" spans="1:9" x14ac:dyDescent="0.2">
      <c r="A150" s="23">
        <v>1</v>
      </c>
      <c r="B150" s="169" t="s">
        <v>51</v>
      </c>
      <c r="C150" s="169" t="s">
        <v>52</v>
      </c>
      <c r="D150" s="18">
        <v>0.03</v>
      </c>
      <c r="E150" s="18">
        <v>1</v>
      </c>
      <c r="F150" s="36">
        <v>0.6</v>
      </c>
      <c r="G150" s="25">
        <v>50000</v>
      </c>
      <c r="H150" s="26">
        <f>+D150*G150*F150</f>
        <v>900</v>
      </c>
    </row>
    <row r="151" spans="1:9" x14ac:dyDescent="0.2">
      <c r="A151" s="170" t="s">
        <v>53</v>
      </c>
      <c r="B151" s="171"/>
      <c r="C151" s="171"/>
      <c r="D151" s="171"/>
      <c r="E151" s="171"/>
      <c r="F151" s="171"/>
      <c r="G151" s="171"/>
      <c r="H151" s="27">
        <f>SUM(H150:H150)</f>
        <v>900</v>
      </c>
    </row>
    <row r="152" spans="1:9" x14ac:dyDescent="0.2">
      <c r="A152" s="172" t="s">
        <v>54</v>
      </c>
      <c r="B152" s="173"/>
      <c r="C152" s="28"/>
      <c r="D152" s="18"/>
      <c r="E152" s="18"/>
      <c r="F152" s="18"/>
      <c r="G152" s="29"/>
      <c r="H152" s="30"/>
    </row>
    <row r="153" spans="1:9" x14ac:dyDescent="0.2">
      <c r="A153" s="21" t="s">
        <v>36</v>
      </c>
      <c r="B153" s="168" t="s">
        <v>37</v>
      </c>
      <c r="C153" s="168"/>
      <c r="D153" s="16" t="s">
        <v>40</v>
      </c>
      <c r="E153" s="16" t="s">
        <v>39</v>
      </c>
      <c r="F153" s="16" t="s">
        <v>46</v>
      </c>
      <c r="G153" s="16" t="s">
        <v>47</v>
      </c>
      <c r="H153" s="22" t="s">
        <v>42</v>
      </c>
    </row>
    <row r="154" spans="1:9" x14ac:dyDescent="0.2">
      <c r="A154" s="23">
        <v>1</v>
      </c>
      <c r="B154" s="179" t="s">
        <v>55</v>
      </c>
      <c r="C154" s="179"/>
      <c r="D154" s="18">
        <v>1</v>
      </c>
      <c r="E154" s="18">
        <v>0.01</v>
      </c>
      <c r="F154" s="36">
        <v>1</v>
      </c>
      <c r="G154" s="25">
        <v>85000</v>
      </c>
      <c r="H154" s="26">
        <f>(+G154*F154)*E154</f>
        <v>850</v>
      </c>
    </row>
    <row r="155" spans="1:9" x14ac:dyDescent="0.2">
      <c r="A155" s="23">
        <v>2</v>
      </c>
      <c r="B155" s="179" t="s">
        <v>56</v>
      </c>
      <c r="C155" s="179"/>
      <c r="D155" s="18">
        <v>1</v>
      </c>
      <c r="E155" s="18">
        <v>0.01</v>
      </c>
      <c r="F155" s="36">
        <v>1</v>
      </c>
      <c r="G155" s="25">
        <v>40000</v>
      </c>
      <c r="H155" s="26">
        <f>(+G155*F155)*E155</f>
        <v>400</v>
      </c>
    </row>
    <row r="156" spans="1:9" x14ac:dyDescent="0.2">
      <c r="A156" s="170"/>
      <c r="B156" s="171"/>
      <c r="C156" s="171"/>
      <c r="D156" s="171"/>
      <c r="E156" s="171"/>
      <c r="F156" s="171"/>
      <c r="G156" s="171"/>
      <c r="H156" s="27">
        <f>SUM(H154:H155)</f>
        <v>1250</v>
      </c>
    </row>
    <row r="157" spans="1:9" x14ac:dyDescent="0.2">
      <c r="A157" s="170"/>
      <c r="B157" s="171"/>
      <c r="C157" s="171"/>
      <c r="D157" s="171"/>
      <c r="E157" s="171"/>
      <c r="F157" s="171"/>
      <c r="G157" s="171"/>
      <c r="H157" s="30"/>
    </row>
    <row r="158" spans="1:9" ht="16" thickBot="1" x14ac:dyDescent="0.25">
      <c r="A158" s="180" t="s">
        <v>57</v>
      </c>
      <c r="B158" s="181"/>
      <c r="C158" s="181"/>
      <c r="D158" s="181"/>
      <c r="E158" s="181"/>
      <c r="F158" s="181"/>
      <c r="G158" s="181"/>
      <c r="H158" s="37">
        <f>H143+H151+H147+H156</f>
        <v>4500</v>
      </c>
      <c r="I158" s="39"/>
    </row>
    <row r="159" spans="1:9" ht="16" thickBot="1" x14ac:dyDescent="0.25">
      <c r="A159" s="13"/>
      <c r="B159" s="13"/>
      <c r="C159" s="13"/>
      <c r="D159" s="13"/>
      <c r="E159" s="13"/>
      <c r="F159" s="13"/>
      <c r="G159" s="13"/>
      <c r="H159" s="13"/>
    </row>
    <row r="160" spans="1:9" x14ac:dyDescent="0.2">
      <c r="A160" s="182" t="str">
        <f>+PRESUPUESTO!B15</f>
        <v>Suministro e intalación de fusibles de soga de alta tension de 2 amp-15 kv</v>
      </c>
      <c r="B160" s="183"/>
      <c r="C160" s="183"/>
      <c r="D160" s="183"/>
      <c r="E160" s="183"/>
      <c r="F160" s="183"/>
      <c r="G160" s="14" t="s">
        <v>33</v>
      </c>
      <c r="H160" s="15" t="str">
        <f>+PRESUPUESTO!A15</f>
        <v>1.8</v>
      </c>
    </row>
    <row r="161" spans="1:8" x14ac:dyDescent="0.2">
      <c r="A161" s="184"/>
      <c r="B161" s="185"/>
      <c r="C161" s="185"/>
      <c r="D161" s="185"/>
      <c r="E161" s="185"/>
      <c r="F161" s="185"/>
      <c r="G161" s="16" t="s">
        <v>10</v>
      </c>
      <c r="H161" s="17" t="s">
        <v>59</v>
      </c>
    </row>
    <row r="162" spans="1:8" x14ac:dyDescent="0.2">
      <c r="A162" s="172" t="s">
        <v>35</v>
      </c>
      <c r="B162" s="173"/>
      <c r="C162" s="173"/>
      <c r="D162" s="18"/>
      <c r="E162" s="18"/>
      <c r="F162" s="18"/>
      <c r="G162" s="19"/>
      <c r="H162" s="20"/>
    </row>
    <row r="163" spans="1:8" x14ac:dyDescent="0.2">
      <c r="A163" s="21" t="s">
        <v>36</v>
      </c>
      <c r="B163" s="168" t="s">
        <v>37</v>
      </c>
      <c r="C163" s="168"/>
      <c r="D163" s="16" t="s">
        <v>38</v>
      </c>
      <c r="E163" s="16"/>
      <c r="F163" s="16" t="s">
        <v>40</v>
      </c>
      <c r="G163" s="16" t="s">
        <v>41</v>
      </c>
      <c r="H163" s="22" t="s">
        <v>42</v>
      </c>
    </row>
    <row r="164" spans="1:8" ht="24.75" customHeight="1" x14ac:dyDescent="0.2">
      <c r="A164" s="23">
        <v>1</v>
      </c>
      <c r="B164" s="178" t="str">
        <f>+A160</f>
        <v>Suministro e intalación de fusibles de soga de alta tension de 2 amp-15 kv</v>
      </c>
      <c r="C164" s="178"/>
      <c r="D164" s="18" t="s">
        <v>43</v>
      </c>
      <c r="E164" s="18"/>
      <c r="F164" s="24">
        <v>1</v>
      </c>
      <c r="G164" s="25">
        <v>1750</v>
      </c>
      <c r="H164" s="26">
        <f>+G164*F164</f>
        <v>1750</v>
      </c>
    </row>
    <row r="165" spans="1:8" x14ac:dyDescent="0.2">
      <c r="A165" s="170" t="s">
        <v>44</v>
      </c>
      <c r="B165" s="171"/>
      <c r="C165" s="171"/>
      <c r="D165" s="171"/>
      <c r="E165" s="171"/>
      <c r="F165" s="171"/>
      <c r="G165" s="171"/>
      <c r="H165" s="27">
        <f>SUM(H164:H164)</f>
        <v>1750</v>
      </c>
    </row>
    <row r="166" spans="1:8" x14ac:dyDescent="0.2">
      <c r="A166" s="172" t="s">
        <v>45</v>
      </c>
      <c r="B166" s="173"/>
      <c r="C166" s="28"/>
      <c r="D166" s="18"/>
      <c r="E166" s="18"/>
      <c r="F166" s="18"/>
      <c r="G166" s="29"/>
      <c r="H166" s="30"/>
    </row>
    <row r="167" spans="1:8" x14ac:dyDescent="0.2">
      <c r="A167" s="21" t="s">
        <v>36</v>
      </c>
      <c r="B167" s="168" t="s">
        <v>37</v>
      </c>
      <c r="C167" s="168"/>
      <c r="D167" s="16" t="s">
        <v>40</v>
      </c>
      <c r="E167" s="16" t="s">
        <v>39</v>
      </c>
      <c r="F167" s="16" t="s">
        <v>46</v>
      </c>
      <c r="G167" s="16" t="s">
        <v>47</v>
      </c>
      <c r="H167" s="22" t="s">
        <v>42</v>
      </c>
    </row>
    <row r="168" spans="1:8" x14ac:dyDescent="0.2">
      <c r="A168" s="23">
        <v>1</v>
      </c>
      <c r="B168" s="169" t="s">
        <v>48</v>
      </c>
      <c r="C168" s="169"/>
      <c r="D168" s="18" t="s">
        <v>43</v>
      </c>
      <c r="E168" s="18">
        <v>1</v>
      </c>
      <c r="F168" s="31">
        <v>5.0000000000000001E-3</v>
      </c>
      <c r="G168" s="29">
        <v>120000</v>
      </c>
      <c r="H168" s="32">
        <f>(F168*G168)*E168</f>
        <v>600</v>
      </c>
    </row>
    <row r="169" spans="1:8" x14ac:dyDescent="0.2">
      <c r="A169" s="170" t="s">
        <v>49</v>
      </c>
      <c r="B169" s="171"/>
      <c r="C169" s="171"/>
      <c r="D169" s="171"/>
      <c r="E169" s="171"/>
      <c r="F169" s="171"/>
      <c r="G169" s="171"/>
      <c r="H169" s="27">
        <f>SUM(H168:H168)</f>
        <v>600</v>
      </c>
    </row>
    <row r="170" spans="1:8" x14ac:dyDescent="0.2">
      <c r="A170" s="172" t="s">
        <v>50</v>
      </c>
      <c r="B170" s="173"/>
      <c r="C170" s="33"/>
      <c r="D170" s="34"/>
      <c r="E170" s="34"/>
      <c r="F170" s="34"/>
      <c r="G170" s="33"/>
      <c r="H170" s="35"/>
    </row>
    <row r="171" spans="1:8" x14ac:dyDescent="0.2">
      <c r="A171" s="21" t="s">
        <v>36</v>
      </c>
      <c r="B171" s="168" t="s">
        <v>37</v>
      </c>
      <c r="C171" s="168" t="s">
        <v>38</v>
      </c>
      <c r="D171" s="16" t="s">
        <v>40</v>
      </c>
      <c r="E171" s="16" t="s">
        <v>39</v>
      </c>
      <c r="F171" s="16" t="s">
        <v>46</v>
      </c>
      <c r="G171" s="16" t="s">
        <v>47</v>
      </c>
      <c r="H171" s="22" t="s">
        <v>42</v>
      </c>
    </row>
    <row r="172" spans="1:8" x14ac:dyDescent="0.2">
      <c r="A172" s="23">
        <v>1</v>
      </c>
      <c r="B172" s="169" t="s">
        <v>51</v>
      </c>
      <c r="C172" s="169" t="s">
        <v>52</v>
      </c>
      <c r="D172" s="18">
        <v>0.03</v>
      </c>
      <c r="E172" s="18">
        <v>1</v>
      </c>
      <c r="F172" s="36">
        <v>0.6</v>
      </c>
      <c r="G172" s="25">
        <v>50000</v>
      </c>
      <c r="H172" s="26">
        <f>+D172*G172*F172</f>
        <v>900</v>
      </c>
    </row>
    <row r="173" spans="1:8" x14ac:dyDescent="0.2">
      <c r="A173" s="170" t="s">
        <v>53</v>
      </c>
      <c r="B173" s="171"/>
      <c r="C173" s="171"/>
      <c r="D173" s="171"/>
      <c r="E173" s="171"/>
      <c r="F173" s="171"/>
      <c r="G173" s="171"/>
      <c r="H173" s="27">
        <f>SUM(H172:H172)</f>
        <v>900</v>
      </c>
    </row>
    <row r="174" spans="1:8" x14ac:dyDescent="0.2">
      <c r="A174" s="172" t="s">
        <v>54</v>
      </c>
      <c r="B174" s="173"/>
      <c r="C174" s="28"/>
      <c r="D174" s="18"/>
      <c r="E174" s="18"/>
      <c r="F174" s="18"/>
      <c r="G174" s="29"/>
      <c r="H174" s="30"/>
    </row>
    <row r="175" spans="1:8" x14ac:dyDescent="0.2">
      <c r="A175" s="21" t="s">
        <v>36</v>
      </c>
      <c r="B175" s="168" t="s">
        <v>37</v>
      </c>
      <c r="C175" s="168"/>
      <c r="D175" s="16" t="s">
        <v>40</v>
      </c>
      <c r="E175" s="16" t="s">
        <v>39</v>
      </c>
      <c r="F175" s="16" t="s">
        <v>46</v>
      </c>
      <c r="G175" s="16" t="s">
        <v>47</v>
      </c>
      <c r="H175" s="22" t="s">
        <v>42</v>
      </c>
    </row>
    <row r="176" spans="1:8" x14ac:dyDescent="0.2">
      <c r="A176" s="23">
        <v>1</v>
      </c>
      <c r="B176" s="179" t="s">
        <v>55</v>
      </c>
      <c r="C176" s="179"/>
      <c r="D176" s="18">
        <v>1</v>
      </c>
      <c r="E176" s="18">
        <v>0.01</v>
      </c>
      <c r="F176" s="36">
        <v>1</v>
      </c>
      <c r="G176" s="25">
        <v>85000</v>
      </c>
      <c r="H176" s="26">
        <f>(+G176*F176)*E176</f>
        <v>850</v>
      </c>
    </row>
    <row r="177" spans="1:9" x14ac:dyDescent="0.2">
      <c r="A177" s="23">
        <v>2</v>
      </c>
      <c r="B177" s="179" t="s">
        <v>56</v>
      </c>
      <c r="C177" s="179"/>
      <c r="D177" s="18">
        <v>1</v>
      </c>
      <c r="E177" s="18">
        <v>0.01</v>
      </c>
      <c r="F177" s="36">
        <v>1</v>
      </c>
      <c r="G177" s="25">
        <v>40000</v>
      </c>
      <c r="H177" s="26">
        <f>(+G177*F177)*E177</f>
        <v>400</v>
      </c>
    </row>
    <row r="178" spans="1:9" x14ac:dyDescent="0.2">
      <c r="A178" s="170"/>
      <c r="B178" s="171"/>
      <c r="C178" s="171"/>
      <c r="D178" s="171"/>
      <c r="E178" s="171"/>
      <c r="F178" s="171"/>
      <c r="G178" s="171"/>
      <c r="H178" s="27">
        <f>SUM(H176:H177)</f>
        <v>1250</v>
      </c>
    </row>
    <row r="179" spans="1:9" x14ac:dyDescent="0.2">
      <c r="A179" s="170"/>
      <c r="B179" s="171"/>
      <c r="C179" s="171"/>
      <c r="D179" s="171"/>
      <c r="E179" s="171"/>
      <c r="F179" s="171"/>
      <c r="G179" s="171"/>
      <c r="H179" s="30"/>
    </row>
    <row r="180" spans="1:9" ht="16" thickBot="1" x14ac:dyDescent="0.25">
      <c r="A180" s="180" t="s">
        <v>57</v>
      </c>
      <c r="B180" s="181"/>
      <c r="C180" s="181"/>
      <c r="D180" s="181"/>
      <c r="E180" s="181"/>
      <c r="F180" s="181"/>
      <c r="G180" s="181"/>
      <c r="H180" s="37">
        <f>H165+H173+H169+H178</f>
        <v>4500</v>
      </c>
      <c r="I180" s="39"/>
    </row>
    <row r="181" spans="1:9" x14ac:dyDescent="0.2">
      <c r="A181" s="13"/>
      <c r="B181" s="13"/>
      <c r="C181" s="13"/>
      <c r="D181" s="13"/>
      <c r="E181" s="13"/>
      <c r="F181" s="13"/>
      <c r="G181" s="13"/>
      <c r="H181" s="13"/>
    </row>
    <row r="182" spans="1:9" ht="16" thickBot="1" x14ac:dyDescent="0.25">
      <c r="A182" s="13"/>
      <c r="B182" s="13"/>
      <c r="C182" s="13"/>
      <c r="D182" s="13"/>
      <c r="E182" s="13"/>
      <c r="F182" s="13"/>
      <c r="G182" s="13"/>
      <c r="H182" s="13"/>
    </row>
    <row r="183" spans="1:9" x14ac:dyDescent="0.2">
      <c r="A183" s="182" t="str">
        <f>+PRESUPUESTO!B16</f>
        <v>Suministro e intalación de cable cobre forrado THHN # 2</v>
      </c>
      <c r="B183" s="183"/>
      <c r="C183" s="183"/>
      <c r="D183" s="183"/>
      <c r="E183" s="183"/>
      <c r="F183" s="183"/>
      <c r="G183" s="14" t="s">
        <v>33</v>
      </c>
      <c r="H183" s="15" t="str">
        <f>+PRESUPUESTO!A16</f>
        <v>1.9</v>
      </c>
    </row>
    <row r="184" spans="1:9" x14ac:dyDescent="0.2">
      <c r="A184" s="184"/>
      <c r="B184" s="185"/>
      <c r="C184" s="185"/>
      <c r="D184" s="185"/>
      <c r="E184" s="185"/>
      <c r="F184" s="185"/>
      <c r="G184" s="16" t="s">
        <v>10</v>
      </c>
      <c r="H184" s="17" t="s">
        <v>58</v>
      </c>
    </row>
    <row r="185" spans="1:9" x14ac:dyDescent="0.2">
      <c r="A185" s="172" t="s">
        <v>35</v>
      </c>
      <c r="B185" s="173"/>
      <c r="C185" s="173"/>
      <c r="D185" s="18"/>
      <c r="E185" s="18"/>
      <c r="F185" s="18"/>
      <c r="G185" s="19"/>
      <c r="H185" s="20"/>
    </row>
    <row r="186" spans="1:9" x14ac:dyDescent="0.2">
      <c r="A186" s="21" t="s">
        <v>36</v>
      </c>
      <c r="B186" s="168" t="s">
        <v>37</v>
      </c>
      <c r="C186" s="168"/>
      <c r="D186" s="16" t="s">
        <v>38</v>
      </c>
      <c r="E186" s="16"/>
      <c r="F186" s="16" t="s">
        <v>40</v>
      </c>
      <c r="G186" s="16" t="s">
        <v>41</v>
      </c>
      <c r="H186" s="22" t="s">
        <v>42</v>
      </c>
    </row>
    <row r="187" spans="1:9" ht="27" customHeight="1" x14ac:dyDescent="0.2">
      <c r="A187" s="23">
        <v>1</v>
      </c>
      <c r="B187" s="207" t="str">
        <f>+A183</f>
        <v>Suministro e intalación de cable cobre forrado THHN # 2</v>
      </c>
      <c r="C187" s="207"/>
      <c r="D187" s="18" t="s">
        <v>43</v>
      </c>
      <c r="E187" s="18"/>
      <c r="F187" s="24">
        <v>1</v>
      </c>
      <c r="G187" s="25">
        <v>26690</v>
      </c>
      <c r="H187" s="26">
        <f>+G187*F187</f>
        <v>26690</v>
      </c>
    </row>
    <row r="188" spans="1:9" x14ac:dyDescent="0.2">
      <c r="A188" s="170" t="s">
        <v>44</v>
      </c>
      <c r="B188" s="171"/>
      <c r="C188" s="171"/>
      <c r="D188" s="171"/>
      <c r="E188" s="171"/>
      <c r="F188" s="171"/>
      <c r="G188" s="171"/>
      <c r="H188" s="27">
        <f>SUM(H187:H187)</f>
        <v>26690</v>
      </c>
    </row>
    <row r="189" spans="1:9" x14ac:dyDescent="0.2">
      <c r="A189" s="172" t="s">
        <v>45</v>
      </c>
      <c r="B189" s="173"/>
      <c r="C189" s="28"/>
      <c r="D189" s="18"/>
      <c r="E189" s="18"/>
      <c r="F189" s="18"/>
      <c r="G189" s="29"/>
      <c r="H189" s="30"/>
    </row>
    <row r="190" spans="1:9" x14ac:dyDescent="0.2">
      <c r="A190" s="21" t="s">
        <v>36</v>
      </c>
      <c r="B190" s="168" t="s">
        <v>37</v>
      </c>
      <c r="C190" s="168"/>
      <c r="D190" s="16" t="s">
        <v>40</v>
      </c>
      <c r="E190" s="16" t="s">
        <v>39</v>
      </c>
      <c r="F190" s="16" t="s">
        <v>46</v>
      </c>
      <c r="G190" s="16" t="s">
        <v>47</v>
      </c>
      <c r="H190" s="22" t="s">
        <v>42</v>
      </c>
    </row>
    <row r="191" spans="1:9" x14ac:dyDescent="0.2">
      <c r="A191" s="23">
        <v>1</v>
      </c>
      <c r="B191" s="169" t="s">
        <v>48</v>
      </c>
      <c r="C191" s="169"/>
      <c r="D191" s="18" t="s">
        <v>43</v>
      </c>
      <c r="E191" s="18">
        <v>1</v>
      </c>
      <c r="F191" s="31">
        <v>8.0000000000000002E-3</v>
      </c>
      <c r="G191" s="29">
        <v>120000</v>
      </c>
      <c r="H191" s="32">
        <f>(F191*G191)*E191</f>
        <v>960</v>
      </c>
    </row>
    <row r="192" spans="1:9" x14ac:dyDescent="0.2">
      <c r="A192" s="23"/>
      <c r="B192" s="42"/>
      <c r="C192" s="42"/>
      <c r="D192" s="18"/>
      <c r="E192" s="18"/>
      <c r="F192" s="31"/>
      <c r="G192" s="29"/>
      <c r="H192" s="32"/>
    </row>
    <row r="193" spans="1:9" x14ac:dyDescent="0.2">
      <c r="A193" s="170" t="s">
        <v>49</v>
      </c>
      <c r="B193" s="171"/>
      <c r="C193" s="171"/>
      <c r="D193" s="171"/>
      <c r="E193" s="171"/>
      <c r="F193" s="171"/>
      <c r="G193" s="171"/>
      <c r="H193" s="27">
        <f>SUM(H191:H191)</f>
        <v>960</v>
      </c>
    </row>
    <row r="194" spans="1:9" x14ac:dyDescent="0.2">
      <c r="A194" s="172" t="s">
        <v>50</v>
      </c>
      <c r="B194" s="173"/>
      <c r="C194" s="33"/>
      <c r="D194" s="34"/>
      <c r="E194" s="34"/>
      <c r="F194" s="34"/>
      <c r="G194" s="33"/>
      <c r="H194" s="35"/>
    </row>
    <row r="195" spans="1:9" x14ac:dyDescent="0.2">
      <c r="A195" s="21" t="s">
        <v>36</v>
      </c>
      <c r="B195" s="168" t="s">
        <v>37</v>
      </c>
      <c r="C195" s="168" t="s">
        <v>38</v>
      </c>
      <c r="D195" s="16" t="s">
        <v>40</v>
      </c>
      <c r="E195" s="16" t="s">
        <v>39</v>
      </c>
      <c r="F195" s="16" t="s">
        <v>46</v>
      </c>
      <c r="G195" s="16" t="s">
        <v>47</v>
      </c>
      <c r="H195" s="22" t="s">
        <v>42</v>
      </c>
    </row>
    <row r="196" spans="1:9" x14ac:dyDescent="0.2">
      <c r="A196" s="23">
        <v>1</v>
      </c>
      <c r="B196" s="169" t="s">
        <v>51</v>
      </c>
      <c r="C196" s="169" t="s">
        <v>52</v>
      </c>
      <c r="D196" s="18">
        <v>0.03</v>
      </c>
      <c r="E196" s="18">
        <v>1</v>
      </c>
      <c r="F196" s="36">
        <v>0.6</v>
      </c>
      <c r="G196" s="25">
        <v>50000</v>
      </c>
      <c r="H196" s="26">
        <f>+D196*G196*F196</f>
        <v>900</v>
      </c>
    </row>
    <row r="197" spans="1:9" x14ac:dyDescent="0.2">
      <c r="A197" s="170" t="s">
        <v>53</v>
      </c>
      <c r="B197" s="171"/>
      <c r="C197" s="171"/>
      <c r="D197" s="171"/>
      <c r="E197" s="171"/>
      <c r="F197" s="171"/>
      <c r="G197" s="171"/>
      <c r="H197" s="27">
        <f>SUM(H196:H196)</f>
        <v>900</v>
      </c>
    </row>
    <row r="198" spans="1:9" x14ac:dyDescent="0.2">
      <c r="A198" s="172" t="s">
        <v>54</v>
      </c>
      <c r="B198" s="173"/>
      <c r="C198" s="28"/>
      <c r="D198" s="18"/>
      <c r="E198" s="18"/>
      <c r="F198" s="18"/>
      <c r="G198" s="29"/>
      <c r="H198" s="30"/>
    </row>
    <row r="199" spans="1:9" x14ac:dyDescent="0.2">
      <c r="A199" s="21" t="s">
        <v>36</v>
      </c>
      <c r="B199" s="168" t="s">
        <v>37</v>
      </c>
      <c r="C199" s="168"/>
      <c r="D199" s="16" t="s">
        <v>40</v>
      </c>
      <c r="E199" s="16" t="s">
        <v>39</v>
      </c>
      <c r="F199" s="16" t="s">
        <v>46</v>
      </c>
      <c r="G199" s="16" t="s">
        <v>47</v>
      </c>
      <c r="H199" s="22" t="s">
        <v>42</v>
      </c>
    </row>
    <row r="200" spans="1:9" x14ac:dyDescent="0.2">
      <c r="A200" s="23">
        <v>1</v>
      </c>
      <c r="B200" s="179" t="s">
        <v>55</v>
      </c>
      <c r="C200" s="179"/>
      <c r="D200" s="18">
        <v>1</v>
      </c>
      <c r="E200" s="18">
        <v>0.01</v>
      </c>
      <c r="F200" s="36">
        <v>1</v>
      </c>
      <c r="G200" s="25">
        <v>85000</v>
      </c>
      <c r="H200" s="26">
        <f>(+G200*F200)*E200</f>
        <v>850</v>
      </c>
    </row>
    <row r="201" spans="1:9" x14ac:dyDescent="0.2">
      <c r="A201" s="23">
        <v>2</v>
      </c>
      <c r="B201" s="179" t="s">
        <v>56</v>
      </c>
      <c r="C201" s="179"/>
      <c r="D201" s="18">
        <v>1</v>
      </c>
      <c r="E201" s="18">
        <v>0.01</v>
      </c>
      <c r="F201" s="36">
        <v>1</v>
      </c>
      <c r="G201" s="25">
        <v>40000</v>
      </c>
      <c r="H201" s="26">
        <f>(+G201*F201)*E201</f>
        <v>400</v>
      </c>
    </row>
    <row r="202" spans="1:9" x14ac:dyDescent="0.2">
      <c r="A202" s="170"/>
      <c r="B202" s="171"/>
      <c r="C202" s="171"/>
      <c r="D202" s="171"/>
      <c r="E202" s="171"/>
      <c r="F202" s="171"/>
      <c r="G202" s="171"/>
      <c r="H202" s="27">
        <f>SUM(H200:H201)</f>
        <v>1250</v>
      </c>
    </row>
    <row r="203" spans="1:9" x14ac:dyDescent="0.2">
      <c r="A203" s="170"/>
      <c r="B203" s="171"/>
      <c r="C203" s="171"/>
      <c r="D203" s="171"/>
      <c r="E203" s="171"/>
      <c r="F203" s="171"/>
      <c r="G203" s="171"/>
      <c r="H203" s="30"/>
    </row>
    <row r="204" spans="1:9" ht="16" thickBot="1" x14ac:dyDescent="0.25">
      <c r="A204" s="180" t="s">
        <v>57</v>
      </c>
      <c r="B204" s="181"/>
      <c r="C204" s="181"/>
      <c r="D204" s="181"/>
      <c r="E204" s="181"/>
      <c r="F204" s="181"/>
      <c r="G204" s="181"/>
      <c r="H204" s="37">
        <f>H188+H197+H193+H202</f>
        <v>29800</v>
      </c>
      <c r="I204" s="39"/>
    </row>
    <row r="205" spans="1:9" ht="16" thickBot="1" x14ac:dyDescent="0.25">
      <c r="A205" s="13"/>
      <c r="B205" s="13"/>
      <c r="C205" s="13"/>
      <c r="D205" s="13"/>
      <c r="E205" s="13"/>
      <c r="F205" s="13"/>
      <c r="G205" s="13"/>
      <c r="H205" s="13"/>
    </row>
    <row r="206" spans="1:9" x14ac:dyDescent="0.2">
      <c r="A206" s="182" t="str">
        <f>+PRESUPUESTO!B17</f>
        <v xml:space="preserve">Suministro e intalación de pararrayos sintenticos de 12 kv -10 ka
</v>
      </c>
      <c r="B206" s="183"/>
      <c r="C206" s="183"/>
      <c r="D206" s="183"/>
      <c r="E206" s="183"/>
      <c r="F206" s="183"/>
      <c r="G206" s="14" t="s">
        <v>33</v>
      </c>
      <c r="H206" s="15" t="str">
        <f>+PRESUPUESTO!A17</f>
        <v>1.10</v>
      </c>
    </row>
    <row r="207" spans="1:9" x14ac:dyDescent="0.2">
      <c r="A207" s="184"/>
      <c r="B207" s="185"/>
      <c r="C207" s="185"/>
      <c r="D207" s="185"/>
      <c r="E207" s="185"/>
      <c r="F207" s="185"/>
      <c r="G207" s="16" t="s">
        <v>10</v>
      </c>
      <c r="H207" s="17" t="s">
        <v>59</v>
      </c>
    </row>
    <row r="208" spans="1:9" x14ac:dyDescent="0.2">
      <c r="A208" s="172" t="s">
        <v>35</v>
      </c>
      <c r="B208" s="173"/>
      <c r="C208" s="173"/>
      <c r="D208" s="18"/>
      <c r="E208" s="18"/>
      <c r="F208" s="18"/>
      <c r="G208" s="19"/>
      <c r="H208" s="20"/>
    </row>
    <row r="209" spans="1:8" x14ac:dyDescent="0.2">
      <c r="A209" s="21" t="s">
        <v>36</v>
      </c>
      <c r="B209" s="168" t="s">
        <v>37</v>
      </c>
      <c r="C209" s="168"/>
      <c r="D209" s="16" t="s">
        <v>38</v>
      </c>
      <c r="E209" s="16"/>
      <c r="F209" s="16" t="s">
        <v>40</v>
      </c>
      <c r="G209" s="16" t="s">
        <v>41</v>
      </c>
      <c r="H209" s="22" t="s">
        <v>42</v>
      </c>
    </row>
    <row r="210" spans="1:8" x14ac:dyDescent="0.2">
      <c r="A210" s="23">
        <v>1</v>
      </c>
      <c r="B210" s="207" t="str">
        <f>+A206</f>
        <v xml:space="preserve">Suministro e intalación de pararrayos sintenticos de 12 kv -10 ka
</v>
      </c>
      <c r="C210" s="207"/>
      <c r="D210" s="18" t="s">
        <v>43</v>
      </c>
      <c r="E210" s="18"/>
      <c r="F210" s="24">
        <v>1</v>
      </c>
      <c r="G210" s="25">
        <v>158100</v>
      </c>
      <c r="H210" s="26">
        <f>+G210*F210</f>
        <v>158100</v>
      </c>
    </row>
    <row r="211" spans="1:8" x14ac:dyDescent="0.2">
      <c r="A211" s="170" t="s">
        <v>44</v>
      </c>
      <c r="B211" s="171"/>
      <c r="C211" s="171"/>
      <c r="D211" s="171"/>
      <c r="E211" s="171"/>
      <c r="F211" s="171"/>
      <c r="G211" s="171"/>
      <c r="H211" s="27">
        <f>SUM(H210:H210)</f>
        <v>158100</v>
      </c>
    </row>
    <row r="212" spans="1:8" x14ac:dyDescent="0.2">
      <c r="A212" s="172" t="s">
        <v>45</v>
      </c>
      <c r="B212" s="173"/>
      <c r="C212" s="28"/>
      <c r="D212" s="18"/>
      <c r="E212" s="18"/>
      <c r="F212" s="18"/>
      <c r="G212" s="29"/>
      <c r="H212" s="30"/>
    </row>
    <row r="213" spans="1:8" x14ac:dyDescent="0.2">
      <c r="A213" s="21" t="s">
        <v>36</v>
      </c>
      <c r="B213" s="168" t="s">
        <v>37</v>
      </c>
      <c r="C213" s="168"/>
      <c r="D213" s="16" t="s">
        <v>40</v>
      </c>
      <c r="E213" s="16" t="s">
        <v>39</v>
      </c>
      <c r="F213" s="16" t="s">
        <v>46</v>
      </c>
      <c r="G213" s="16" t="s">
        <v>47</v>
      </c>
      <c r="H213" s="22" t="s">
        <v>42</v>
      </c>
    </row>
    <row r="214" spans="1:8" x14ac:dyDescent="0.2">
      <c r="A214" s="23">
        <v>1</v>
      </c>
      <c r="B214" s="169" t="s">
        <v>48</v>
      </c>
      <c r="C214" s="169"/>
      <c r="D214" s="18" t="s">
        <v>43</v>
      </c>
      <c r="E214" s="18">
        <v>1</v>
      </c>
      <c r="F214" s="31">
        <v>0.02</v>
      </c>
      <c r="G214" s="29">
        <v>120000</v>
      </c>
      <c r="H214" s="32">
        <f>(F214*G214)*E214</f>
        <v>2400</v>
      </c>
    </row>
    <row r="215" spans="1:8" x14ac:dyDescent="0.2">
      <c r="A215" s="170" t="s">
        <v>49</v>
      </c>
      <c r="B215" s="171"/>
      <c r="C215" s="171"/>
      <c r="D215" s="171"/>
      <c r="E215" s="171"/>
      <c r="F215" s="171"/>
      <c r="G215" s="171"/>
      <c r="H215" s="27">
        <f>SUM(H214:H214)</f>
        <v>2400</v>
      </c>
    </row>
    <row r="216" spans="1:8" x14ac:dyDescent="0.2">
      <c r="A216" s="172" t="s">
        <v>50</v>
      </c>
      <c r="B216" s="173"/>
      <c r="C216" s="33"/>
      <c r="D216" s="34"/>
      <c r="E216" s="34"/>
      <c r="F216" s="34"/>
      <c r="G216" s="33"/>
      <c r="H216" s="35"/>
    </row>
    <row r="217" spans="1:8" x14ac:dyDescent="0.2">
      <c r="A217" s="21" t="s">
        <v>36</v>
      </c>
      <c r="B217" s="168" t="s">
        <v>37</v>
      </c>
      <c r="C217" s="168" t="s">
        <v>38</v>
      </c>
      <c r="D217" s="16" t="s">
        <v>40</v>
      </c>
      <c r="E217" s="16" t="s">
        <v>39</v>
      </c>
      <c r="F217" s="16" t="s">
        <v>46</v>
      </c>
      <c r="G217" s="16" t="s">
        <v>47</v>
      </c>
      <c r="H217" s="22" t="s">
        <v>42</v>
      </c>
    </row>
    <row r="218" spans="1:8" x14ac:dyDescent="0.2">
      <c r="A218" s="23">
        <v>1</v>
      </c>
      <c r="B218" s="169" t="s">
        <v>51</v>
      </c>
      <c r="C218" s="169" t="s">
        <v>52</v>
      </c>
      <c r="D218" s="18">
        <v>0</v>
      </c>
      <c r="E218" s="18">
        <v>1</v>
      </c>
      <c r="F218" s="36">
        <v>0.6</v>
      </c>
      <c r="G218" s="25">
        <v>50000</v>
      </c>
      <c r="H218" s="26">
        <f>+D218*G218*F218</f>
        <v>0</v>
      </c>
    </row>
    <row r="219" spans="1:8" x14ac:dyDescent="0.2">
      <c r="A219" s="170" t="s">
        <v>53</v>
      </c>
      <c r="B219" s="171"/>
      <c r="C219" s="171"/>
      <c r="D219" s="171"/>
      <c r="E219" s="171"/>
      <c r="F219" s="171"/>
      <c r="G219" s="171"/>
      <c r="H219" s="27">
        <f>SUM(H218:H218)</f>
        <v>0</v>
      </c>
    </row>
    <row r="220" spans="1:8" x14ac:dyDescent="0.2">
      <c r="A220" s="172" t="s">
        <v>54</v>
      </c>
      <c r="B220" s="173"/>
      <c r="C220" s="28"/>
      <c r="D220" s="18"/>
      <c r="E220" s="18"/>
      <c r="F220" s="18"/>
      <c r="G220" s="29"/>
      <c r="H220" s="30"/>
    </row>
    <row r="221" spans="1:8" x14ac:dyDescent="0.2">
      <c r="A221" s="21" t="s">
        <v>36</v>
      </c>
      <c r="B221" s="168" t="s">
        <v>37</v>
      </c>
      <c r="C221" s="168"/>
      <c r="D221" s="16" t="s">
        <v>40</v>
      </c>
      <c r="E221" s="16" t="s">
        <v>39</v>
      </c>
      <c r="F221" s="16" t="s">
        <v>46</v>
      </c>
      <c r="G221" s="16" t="s">
        <v>47</v>
      </c>
      <c r="H221" s="22" t="s">
        <v>42</v>
      </c>
    </row>
    <row r="222" spans="1:8" x14ac:dyDescent="0.2">
      <c r="A222" s="23">
        <v>1</v>
      </c>
      <c r="B222" s="179" t="s">
        <v>55</v>
      </c>
      <c r="C222" s="179"/>
      <c r="D222" s="18">
        <v>1</v>
      </c>
      <c r="E222" s="18">
        <v>0.3</v>
      </c>
      <c r="F222" s="36">
        <v>1</v>
      </c>
      <c r="G222" s="25">
        <v>85000</v>
      </c>
      <c r="H222" s="26">
        <f>(+G222*F222)*E222</f>
        <v>25500</v>
      </c>
    </row>
    <row r="223" spans="1:8" x14ac:dyDescent="0.2">
      <c r="A223" s="23">
        <v>2</v>
      </c>
      <c r="B223" s="179" t="s">
        <v>56</v>
      </c>
      <c r="C223" s="179"/>
      <c r="D223" s="18">
        <v>1</v>
      </c>
      <c r="E223" s="18">
        <v>0.3</v>
      </c>
      <c r="F223" s="36">
        <v>1</v>
      </c>
      <c r="G223" s="25">
        <v>40000</v>
      </c>
      <c r="H223" s="26">
        <f>(+G223*F223)*E223</f>
        <v>12000</v>
      </c>
    </row>
    <row r="224" spans="1:8" x14ac:dyDescent="0.2">
      <c r="A224" s="170"/>
      <c r="B224" s="171"/>
      <c r="C224" s="171"/>
      <c r="D224" s="171"/>
      <c r="E224" s="171"/>
      <c r="F224" s="171"/>
      <c r="G224" s="171"/>
      <c r="H224" s="27">
        <f>SUM(H222:H223)</f>
        <v>37500</v>
      </c>
    </row>
    <row r="225" spans="1:9" x14ac:dyDescent="0.2">
      <c r="A225" s="170"/>
      <c r="B225" s="171"/>
      <c r="C225" s="171"/>
      <c r="D225" s="171"/>
      <c r="E225" s="171"/>
      <c r="F225" s="171"/>
      <c r="G225" s="171"/>
      <c r="H225" s="30"/>
    </row>
    <row r="226" spans="1:9" ht="16" thickBot="1" x14ac:dyDescent="0.25">
      <c r="A226" s="180" t="s">
        <v>57</v>
      </c>
      <c r="B226" s="181"/>
      <c r="C226" s="181"/>
      <c r="D226" s="181"/>
      <c r="E226" s="181"/>
      <c r="F226" s="181"/>
      <c r="G226" s="181"/>
      <c r="H226" s="37">
        <f>H211+H219+H215+H224</f>
        <v>198000</v>
      </c>
      <c r="I226" s="39"/>
    </row>
    <row r="227" spans="1:9" ht="16" thickBot="1" x14ac:dyDescent="0.25">
      <c r="A227" s="13"/>
      <c r="B227" s="13"/>
      <c r="C227" s="13"/>
      <c r="D227" s="13"/>
      <c r="E227" s="13"/>
      <c r="F227" s="13"/>
      <c r="G227" s="13"/>
      <c r="H227" s="13"/>
    </row>
    <row r="228" spans="1:9" x14ac:dyDescent="0.2">
      <c r="A228" s="182" t="str">
        <f>+PRESUPUESTO!B18</f>
        <v>Suministro e intalación de varillas cooperwell cobre - cobre 5/8 x 1,80 metros con conector</v>
      </c>
      <c r="B228" s="183"/>
      <c r="C228" s="183"/>
      <c r="D228" s="183"/>
      <c r="E228" s="183"/>
      <c r="F228" s="183"/>
      <c r="G228" s="14" t="s">
        <v>33</v>
      </c>
      <c r="H228" s="15" t="str">
        <f>+PRESUPUESTO!A18</f>
        <v>1.11</v>
      </c>
    </row>
    <row r="229" spans="1:9" x14ac:dyDescent="0.2">
      <c r="A229" s="184"/>
      <c r="B229" s="185"/>
      <c r="C229" s="185"/>
      <c r="D229" s="185"/>
      <c r="E229" s="185"/>
      <c r="F229" s="185"/>
      <c r="G229" s="16" t="s">
        <v>10</v>
      </c>
      <c r="H229" s="17" t="s">
        <v>59</v>
      </c>
    </row>
    <row r="230" spans="1:9" x14ac:dyDescent="0.2">
      <c r="A230" s="172" t="s">
        <v>35</v>
      </c>
      <c r="B230" s="173"/>
      <c r="C230" s="173"/>
      <c r="D230" s="18"/>
      <c r="E230" s="18"/>
      <c r="F230" s="18"/>
      <c r="G230" s="19"/>
      <c r="H230" s="20"/>
    </row>
    <row r="231" spans="1:9" x14ac:dyDescent="0.2">
      <c r="A231" s="21" t="s">
        <v>36</v>
      </c>
      <c r="B231" s="168" t="s">
        <v>37</v>
      </c>
      <c r="C231" s="168"/>
      <c r="D231" s="16" t="s">
        <v>38</v>
      </c>
      <c r="E231" s="16"/>
      <c r="F231" s="16" t="s">
        <v>40</v>
      </c>
      <c r="G231" s="16" t="s">
        <v>41</v>
      </c>
      <c r="H231" s="22" t="s">
        <v>42</v>
      </c>
    </row>
    <row r="232" spans="1:9" ht="25.5" customHeight="1" x14ac:dyDescent="0.2">
      <c r="A232" s="23">
        <v>1</v>
      </c>
      <c r="B232" s="178" t="str">
        <f>+A228</f>
        <v>Suministro e intalación de varillas cooperwell cobre - cobre 5/8 x 1,80 metros con conector</v>
      </c>
      <c r="C232" s="178"/>
      <c r="D232" s="18" t="s">
        <v>43</v>
      </c>
      <c r="E232" s="18"/>
      <c r="F232" s="24">
        <v>1</v>
      </c>
      <c r="G232" s="25">
        <v>197800</v>
      </c>
      <c r="H232" s="26">
        <f>+G232*F232</f>
        <v>197800</v>
      </c>
    </row>
    <row r="233" spans="1:9" x14ac:dyDescent="0.2">
      <c r="A233" s="170" t="s">
        <v>44</v>
      </c>
      <c r="B233" s="171"/>
      <c r="C233" s="171"/>
      <c r="D233" s="171"/>
      <c r="E233" s="171"/>
      <c r="F233" s="171"/>
      <c r="G233" s="171"/>
      <c r="H233" s="27">
        <f>SUM(H232:H232)</f>
        <v>197800</v>
      </c>
    </row>
    <row r="234" spans="1:9" x14ac:dyDescent="0.2">
      <c r="A234" s="172" t="s">
        <v>45</v>
      </c>
      <c r="B234" s="173"/>
      <c r="C234" s="28"/>
      <c r="D234" s="18"/>
      <c r="E234" s="18"/>
      <c r="F234" s="18"/>
      <c r="G234" s="29"/>
      <c r="H234" s="30"/>
    </row>
    <row r="235" spans="1:9" x14ac:dyDescent="0.2">
      <c r="A235" s="21" t="s">
        <v>36</v>
      </c>
      <c r="B235" s="168" t="s">
        <v>37</v>
      </c>
      <c r="C235" s="168"/>
      <c r="D235" s="16" t="s">
        <v>40</v>
      </c>
      <c r="E235" s="16" t="s">
        <v>39</v>
      </c>
      <c r="F235" s="16" t="s">
        <v>46</v>
      </c>
      <c r="G235" s="16" t="s">
        <v>47</v>
      </c>
      <c r="H235" s="22" t="s">
        <v>42</v>
      </c>
    </row>
    <row r="236" spans="1:9" x14ac:dyDescent="0.2">
      <c r="A236" s="23">
        <v>1</v>
      </c>
      <c r="B236" s="169" t="s">
        <v>48</v>
      </c>
      <c r="C236" s="169"/>
      <c r="D236" s="18" t="s">
        <v>43</v>
      </c>
      <c r="E236" s="18">
        <v>1</v>
      </c>
      <c r="F236" s="31">
        <v>0.01</v>
      </c>
      <c r="G236" s="29">
        <v>120000</v>
      </c>
      <c r="H236" s="32">
        <f>(F236*G236)*E236</f>
        <v>1200</v>
      </c>
    </row>
    <row r="237" spans="1:9" x14ac:dyDescent="0.2">
      <c r="A237" s="170" t="s">
        <v>49</v>
      </c>
      <c r="B237" s="171"/>
      <c r="C237" s="171"/>
      <c r="D237" s="171"/>
      <c r="E237" s="171"/>
      <c r="F237" s="171"/>
      <c r="G237" s="171"/>
      <c r="H237" s="27">
        <f>SUM(H236:H236)</f>
        <v>1200</v>
      </c>
    </row>
    <row r="238" spans="1:9" x14ac:dyDescent="0.2">
      <c r="A238" s="172" t="s">
        <v>50</v>
      </c>
      <c r="B238" s="173"/>
      <c r="C238" s="33"/>
      <c r="D238" s="34"/>
      <c r="E238" s="34"/>
      <c r="F238" s="34"/>
      <c r="G238" s="33"/>
      <c r="H238" s="35"/>
    </row>
    <row r="239" spans="1:9" x14ac:dyDescent="0.2">
      <c r="A239" s="21" t="s">
        <v>36</v>
      </c>
      <c r="B239" s="168" t="s">
        <v>37</v>
      </c>
      <c r="C239" s="168" t="s">
        <v>38</v>
      </c>
      <c r="D239" s="16" t="s">
        <v>40</v>
      </c>
      <c r="E239" s="16" t="s">
        <v>39</v>
      </c>
      <c r="F239" s="16" t="s">
        <v>46</v>
      </c>
      <c r="G239" s="16" t="s">
        <v>47</v>
      </c>
      <c r="H239" s="22" t="s">
        <v>42</v>
      </c>
    </row>
    <row r="240" spans="1:9" x14ac:dyDescent="0.2">
      <c r="A240" s="23">
        <v>1</v>
      </c>
      <c r="B240" s="169" t="s">
        <v>51</v>
      </c>
      <c r="C240" s="169" t="s">
        <v>52</v>
      </c>
      <c r="D240" s="18">
        <v>0</v>
      </c>
      <c r="E240" s="18">
        <v>1</v>
      </c>
      <c r="F240" s="36">
        <v>0.6</v>
      </c>
      <c r="G240" s="25">
        <v>50000</v>
      </c>
      <c r="H240" s="26">
        <f>+D240*G240*F240</f>
        <v>0</v>
      </c>
    </row>
    <row r="241" spans="1:9" x14ac:dyDescent="0.2">
      <c r="A241" s="170" t="s">
        <v>53</v>
      </c>
      <c r="B241" s="171"/>
      <c r="C241" s="171"/>
      <c r="D241" s="171"/>
      <c r="E241" s="171"/>
      <c r="F241" s="171"/>
      <c r="G241" s="171"/>
      <c r="H241" s="27">
        <f>SUM(H240:H240)</f>
        <v>0</v>
      </c>
    </row>
    <row r="242" spans="1:9" x14ac:dyDescent="0.2">
      <c r="A242" s="172" t="s">
        <v>54</v>
      </c>
      <c r="B242" s="173"/>
      <c r="C242" s="28"/>
      <c r="D242" s="18"/>
      <c r="E242" s="18"/>
      <c r="F242" s="18"/>
      <c r="G242" s="29"/>
      <c r="H242" s="30"/>
    </row>
    <row r="243" spans="1:9" x14ac:dyDescent="0.2">
      <c r="A243" s="21" t="s">
        <v>36</v>
      </c>
      <c r="B243" s="168" t="s">
        <v>37</v>
      </c>
      <c r="C243" s="168"/>
      <c r="D243" s="16" t="s">
        <v>40</v>
      </c>
      <c r="E243" s="16" t="s">
        <v>39</v>
      </c>
      <c r="F243" s="16" t="s">
        <v>46</v>
      </c>
      <c r="G243" s="16" t="s">
        <v>47</v>
      </c>
      <c r="H243" s="22" t="s">
        <v>42</v>
      </c>
    </row>
    <row r="244" spans="1:9" x14ac:dyDescent="0.2">
      <c r="A244" s="23">
        <v>1</v>
      </c>
      <c r="B244" s="179" t="s">
        <v>55</v>
      </c>
      <c r="C244" s="179"/>
      <c r="D244" s="18">
        <v>1</v>
      </c>
      <c r="E244" s="18">
        <v>0.2</v>
      </c>
      <c r="F244" s="36">
        <v>1</v>
      </c>
      <c r="G244" s="25">
        <v>85000</v>
      </c>
      <c r="H244" s="26">
        <f>(+G244*F244)*E244</f>
        <v>17000</v>
      </c>
    </row>
    <row r="245" spans="1:9" x14ac:dyDescent="0.2">
      <c r="A245" s="23">
        <v>2</v>
      </c>
      <c r="B245" s="179" t="s">
        <v>56</v>
      </c>
      <c r="C245" s="179"/>
      <c r="D245" s="18">
        <v>1</v>
      </c>
      <c r="E245" s="18">
        <v>0.2</v>
      </c>
      <c r="F245" s="36">
        <v>1</v>
      </c>
      <c r="G245" s="25">
        <v>40000</v>
      </c>
      <c r="H245" s="26">
        <f>(+G245*F245)*E245</f>
        <v>8000</v>
      </c>
    </row>
    <row r="246" spans="1:9" x14ac:dyDescent="0.2">
      <c r="A246" s="170"/>
      <c r="B246" s="171"/>
      <c r="C246" s="171"/>
      <c r="D246" s="171"/>
      <c r="E246" s="171"/>
      <c r="F246" s="171"/>
      <c r="G246" s="171"/>
      <c r="H246" s="27">
        <f>SUM(H244:H245)</f>
        <v>25000</v>
      </c>
    </row>
    <row r="247" spans="1:9" x14ac:dyDescent="0.2">
      <c r="A247" s="170"/>
      <c r="B247" s="171"/>
      <c r="C247" s="171"/>
      <c r="D247" s="171"/>
      <c r="E247" s="171"/>
      <c r="F247" s="171"/>
      <c r="G247" s="171"/>
      <c r="H247" s="30"/>
    </row>
    <row r="248" spans="1:9" ht="16" thickBot="1" x14ac:dyDescent="0.25">
      <c r="A248" s="180" t="s">
        <v>57</v>
      </c>
      <c r="B248" s="181"/>
      <c r="C248" s="181"/>
      <c r="D248" s="181"/>
      <c r="E248" s="181"/>
      <c r="F248" s="181"/>
      <c r="G248" s="181"/>
      <c r="H248" s="37">
        <f>H233+H241+H237+H246</f>
        <v>224000</v>
      </c>
      <c r="I248" s="39"/>
    </row>
    <row r="249" spans="1:9" ht="16" thickBot="1" x14ac:dyDescent="0.25">
      <c r="A249" s="13"/>
      <c r="B249" s="13"/>
      <c r="C249" s="13"/>
      <c r="D249" s="13"/>
      <c r="E249" s="13"/>
      <c r="F249" s="13"/>
      <c r="G249" s="13"/>
      <c r="H249" s="13"/>
    </row>
    <row r="250" spans="1:9" ht="15" customHeight="1" x14ac:dyDescent="0.2">
      <c r="A250" s="196" t="str">
        <f>+PRESUPUESTO!B19</f>
        <v>Suministro e intalación de cable aluminio ACSR #2</v>
      </c>
      <c r="B250" s="197"/>
      <c r="C250" s="197"/>
      <c r="D250" s="197"/>
      <c r="E250" s="197"/>
      <c r="F250" s="198"/>
      <c r="G250" s="14" t="s">
        <v>33</v>
      </c>
      <c r="H250" s="15" t="str">
        <f>+PRESUPUESTO!A19</f>
        <v>1.12</v>
      </c>
    </row>
    <row r="251" spans="1:9" x14ac:dyDescent="0.2">
      <c r="A251" s="199"/>
      <c r="B251" s="200"/>
      <c r="C251" s="200"/>
      <c r="D251" s="200"/>
      <c r="E251" s="200"/>
      <c r="F251" s="201"/>
      <c r="G251" s="16" t="s">
        <v>10</v>
      </c>
      <c r="H251" s="17" t="s">
        <v>59</v>
      </c>
    </row>
    <row r="252" spans="1:9" x14ac:dyDescent="0.2">
      <c r="A252" s="187" t="s">
        <v>35</v>
      </c>
      <c r="B252" s="202"/>
      <c r="C252" s="188"/>
      <c r="D252" s="18"/>
      <c r="E252" s="18"/>
      <c r="F252" s="18"/>
      <c r="G252" s="19"/>
      <c r="H252" s="20"/>
    </row>
    <row r="253" spans="1:9" x14ac:dyDescent="0.2">
      <c r="A253" s="21" t="s">
        <v>36</v>
      </c>
      <c r="B253" s="189" t="s">
        <v>37</v>
      </c>
      <c r="C253" s="190"/>
      <c r="D253" s="16" t="s">
        <v>38</v>
      </c>
      <c r="E253" s="16"/>
      <c r="F253" s="16" t="s">
        <v>40</v>
      </c>
      <c r="G253" s="16" t="s">
        <v>41</v>
      </c>
      <c r="H253" s="22" t="s">
        <v>42</v>
      </c>
    </row>
    <row r="254" spans="1:9" ht="15" customHeight="1" x14ac:dyDescent="0.2">
      <c r="A254" s="23">
        <v>1</v>
      </c>
      <c r="B254" s="208" t="str">
        <f>+A250</f>
        <v>Suministro e intalación de cable aluminio ACSR #2</v>
      </c>
      <c r="C254" s="209"/>
      <c r="D254" s="18" t="s">
        <v>43</v>
      </c>
      <c r="E254" s="18"/>
      <c r="F254" s="24">
        <v>1</v>
      </c>
      <c r="G254" s="25">
        <v>3115</v>
      </c>
      <c r="H254" s="26">
        <f>+G254*F254</f>
        <v>3115</v>
      </c>
    </row>
    <row r="255" spans="1:9" x14ac:dyDescent="0.2">
      <c r="A255" s="193" t="s">
        <v>44</v>
      </c>
      <c r="B255" s="194"/>
      <c r="C255" s="194"/>
      <c r="D255" s="194"/>
      <c r="E255" s="194"/>
      <c r="F255" s="194"/>
      <c r="G255" s="195"/>
      <c r="H255" s="27">
        <f>SUM(H254:H254)</f>
        <v>3115</v>
      </c>
    </row>
    <row r="256" spans="1:9" x14ac:dyDescent="0.2">
      <c r="A256" s="187" t="s">
        <v>45</v>
      </c>
      <c r="B256" s="188"/>
      <c r="C256" s="28"/>
      <c r="D256" s="18"/>
      <c r="E256" s="18"/>
      <c r="F256" s="18"/>
      <c r="G256" s="29"/>
      <c r="H256" s="30"/>
    </row>
    <row r="257" spans="1:9" x14ac:dyDescent="0.2">
      <c r="A257" s="21" t="s">
        <v>36</v>
      </c>
      <c r="B257" s="189" t="s">
        <v>37</v>
      </c>
      <c r="C257" s="190"/>
      <c r="D257" s="16" t="s">
        <v>40</v>
      </c>
      <c r="E257" s="16" t="s">
        <v>39</v>
      </c>
      <c r="F257" s="16" t="s">
        <v>46</v>
      </c>
      <c r="G257" s="16" t="s">
        <v>47</v>
      </c>
      <c r="H257" s="22" t="s">
        <v>42</v>
      </c>
    </row>
    <row r="258" spans="1:9" ht="15" customHeight="1" x14ac:dyDescent="0.2">
      <c r="A258" s="23">
        <v>1</v>
      </c>
      <c r="B258" s="191" t="s">
        <v>48</v>
      </c>
      <c r="C258" s="192"/>
      <c r="D258" s="18" t="s">
        <v>43</v>
      </c>
      <c r="E258" s="18">
        <v>1</v>
      </c>
      <c r="F258" s="31">
        <v>5.0000000000000001E-3</v>
      </c>
      <c r="G258" s="29">
        <v>12000</v>
      </c>
      <c r="H258" s="32">
        <f>(F258*G258)*E258</f>
        <v>60</v>
      </c>
    </row>
    <row r="259" spans="1:9" x14ac:dyDescent="0.2">
      <c r="A259" s="193" t="s">
        <v>49</v>
      </c>
      <c r="B259" s="194"/>
      <c r="C259" s="194"/>
      <c r="D259" s="194"/>
      <c r="E259" s="194"/>
      <c r="F259" s="194"/>
      <c r="G259" s="195"/>
      <c r="H259" s="27">
        <f>SUM(H258:H258)</f>
        <v>60</v>
      </c>
    </row>
    <row r="260" spans="1:9" x14ac:dyDescent="0.2">
      <c r="A260" s="187" t="s">
        <v>50</v>
      </c>
      <c r="B260" s="188"/>
      <c r="C260" s="33"/>
      <c r="D260" s="34"/>
      <c r="E260" s="34"/>
      <c r="F260" s="34"/>
      <c r="G260" s="33"/>
      <c r="H260" s="35"/>
    </row>
    <row r="261" spans="1:9" x14ac:dyDescent="0.2">
      <c r="A261" s="21" t="s">
        <v>36</v>
      </c>
      <c r="B261" s="41" t="s">
        <v>37</v>
      </c>
      <c r="C261" s="41" t="s">
        <v>38</v>
      </c>
      <c r="D261" s="16" t="s">
        <v>40</v>
      </c>
      <c r="E261" s="16" t="s">
        <v>39</v>
      </c>
      <c r="F261" s="16" t="s">
        <v>46</v>
      </c>
      <c r="G261" s="16" t="s">
        <v>47</v>
      </c>
      <c r="H261" s="22" t="s">
        <v>42</v>
      </c>
    </row>
    <row r="262" spans="1:9" x14ac:dyDescent="0.2">
      <c r="A262" s="23">
        <v>1</v>
      </c>
      <c r="B262" s="191" t="s">
        <v>51</v>
      </c>
      <c r="C262" s="192" t="s">
        <v>52</v>
      </c>
      <c r="D262" s="18">
        <v>0.03</v>
      </c>
      <c r="E262" s="18">
        <v>1</v>
      </c>
      <c r="F262" s="36">
        <v>0.6</v>
      </c>
      <c r="G262" s="25">
        <v>50000</v>
      </c>
      <c r="H262" s="26">
        <f>+D262*G262*F262</f>
        <v>900</v>
      </c>
    </row>
    <row r="263" spans="1:9" x14ac:dyDescent="0.2">
      <c r="A263" s="193" t="s">
        <v>53</v>
      </c>
      <c r="B263" s="194"/>
      <c r="C263" s="194"/>
      <c r="D263" s="194"/>
      <c r="E263" s="194"/>
      <c r="F263" s="194"/>
      <c r="G263" s="195"/>
      <c r="H263" s="27">
        <f>SUM(H262:H262)</f>
        <v>900</v>
      </c>
    </row>
    <row r="264" spans="1:9" x14ac:dyDescent="0.2">
      <c r="A264" s="187" t="s">
        <v>54</v>
      </c>
      <c r="B264" s="188"/>
      <c r="C264" s="28"/>
      <c r="D264" s="18"/>
      <c r="E264" s="18"/>
      <c r="F264" s="18"/>
      <c r="G264" s="29"/>
      <c r="H264" s="30"/>
    </row>
    <row r="265" spans="1:9" x14ac:dyDescent="0.2">
      <c r="A265" s="21" t="s">
        <v>36</v>
      </c>
      <c r="B265" s="189" t="s">
        <v>37</v>
      </c>
      <c r="C265" s="190"/>
      <c r="D265" s="16" t="s">
        <v>40</v>
      </c>
      <c r="E265" s="16" t="s">
        <v>39</v>
      </c>
      <c r="F265" s="16" t="s">
        <v>46</v>
      </c>
      <c r="G265" s="16" t="s">
        <v>47</v>
      </c>
      <c r="H265" s="22" t="s">
        <v>42</v>
      </c>
    </row>
    <row r="266" spans="1:9" x14ac:dyDescent="0.2">
      <c r="A266" s="23">
        <v>1</v>
      </c>
      <c r="B266" s="205" t="s">
        <v>55</v>
      </c>
      <c r="C266" s="206"/>
      <c r="D266" s="18">
        <v>1</v>
      </c>
      <c r="E266" s="18">
        <v>8.9999999999999993E-3</v>
      </c>
      <c r="F266" s="36">
        <v>1</v>
      </c>
      <c r="G266" s="25">
        <v>85000</v>
      </c>
      <c r="H266" s="26">
        <f>(+G266*F266)*E266</f>
        <v>764.99999999999989</v>
      </c>
    </row>
    <row r="267" spans="1:9" x14ac:dyDescent="0.2">
      <c r="A267" s="23">
        <v>2</v>
      </c>
      <c r="B267" s="205" t="s">
        <v>56</v>
      </c>
      <c r="C267" s="206"/>
      <c r="D267" s="18">
        <v>1</v>
      </c>
      <c r="E267" s="18">
        <v>8.9999999999999993E-3</v>
      </c>
      <c r="F267" s="36">
        <v>1</v>
      </c>
      <c r="G267" s="25">
        <v>40000</v>
      </c>
      <c r="H267" s="26">
        <f>(+G267*F267)*E267</f>
        <v>360</v>
      </c>
    </row>
    <row r="268" spans="1:9" x14ac:dyDescent="0.2">
      <c r="A268" s="193"/>
      <c r="B268" s="194"/>
      <c r="C268" s="194"/>
      <c r="D268" s="194"/>
      <c r="E268" s="194"/>
      <c r="F268" s="194"/>
      <c r="G268" s="195"/>
      <c r="H268" s="27">
        <f>SUM(H266:H267)</f>
        <v>1125</v>
      </c>
    </row>
    <row r="269" spans="1:9" x14ac:dyDescent="0.2">
      <c r="A269" s="193"/>
      <c r="B269" s="194"/>
      <c r="C269" s="194"/>
      <c r="D269" s="194"/>
      <c r="E269" s="194"/>
      <c r="F269" s="194"/>
      <c r="G269" s="195"/>
      <c r="H269" s="30"/>
    </row>
    <row r="270" spans="1:9" ht="16" thickBot="1" x14ac:dyDescent="0.25">
      <c r="A270" s="210" t="s">
        <v>57</v>
      </c>
      <c r="B270" s="211"/>
      <c r="C270" s="211"/>
      <c r="D270" s="211"/>
      <c r="E270" s="211"/>
      <c r="F270" s="211"/>
      <c r="G270" s="212"/>
      <c r="H270" s="37">
        <f>H255+H263+H259+H268</f>
        <v>5200</v>
      </c>
      <c r="I270" s="39"/>
    </row>
    <row r="271" spans="1:9" ht="16" thickBot="1" x14ac:dyDescent="0.25">
      <c r="A271" s="13"/>
      <c r="B271" s="13"/>
      <c r="C271" s="13"/>
      <c r="D271" s="13"/>
      <c r="E271" s="13"/>
      <c r="F271" s="13"/>
      <c r="G271" s="13"/>
      <c r="H271" s="13"/>
    </row>
    <row r="272" spans="1:9" ht="15" customHeight="1" x14ac:dyDescent="0.2">
      <c r="A272" s="196" t="str">
        <f>+PRESUPUESTO!B20</f>
        <v>Suministro e intalación de cable aluminio ACSR #4</v>
      </c>
      <c r="B272" s="197"/>
      <c r="C272" s="197"/>
      <c r="D272" s="197"/>
      <c r="E272" s="197"/>
      <c r="F272" s="198"/>
      <c r="G272" s="14" t="s">
        <v>33</v>
      </c>
      <c r="H272" s="15" t="str">
        <f>+PRESUPUESTO!A20</f>
        <v>1.13</v>
      </c>
    </row>
    <row r="273" spans="1:8" x14ac:dyDescent="0.2">
      <c r="A273" s="199"/>
      <c r="B273" s="200"/>
      <c r="C273" s="200"/>
      <c r="D273" s="200"/>
      <c r="E273" s="200"/>
      <c r="F273" s="201"/>
      <c r="G273" s="16" t="s">
        <v>10</v>
      </c>
      <c r="H273" s="17" t="s">
        <v>59</v>
      </c>
    </row>
    <row r="274" spans="1:8" x14ac:dyDescent="0.2">
      <c r="A274" s="187" t="s">
        <v>35</v>
      </c>
      <c r="B274" s="202"/>
      <c r="C274" s="188"/>
      <c r="D274" s="18"/>
      <c r="E274" s="18"/>
      <c r="F274" s="18"/>
      <c r="G274" s="19"/>
      <c r="H274" s="20"/>
    </row>
    <row r="275" spans="1:8" x14ac:dyDescent="0.2">
      <c r="A275" s="21" t="s">
        <v>36</v>
      </c>
      <c r="B275" s="189" t="s">
        <v>37</v>
      </c>
      <c r="C275" s="190"/>
      <c r="D275" s="16" t="s">
        <v>38</v>
      </c>
      <c r="E275" s="16"/>
      <c r="F275" s="16" t="s">
        <v>40</v>
      </c>
      <c r="G275" s="16" t="s">
        <v>41</v>
      </c>
      <c r="H275" s="22" t="s">
        <v>42</v>
      </c>
    </row>
    <row r="276" spans="1:8" ht="15" customHeight="1" x14ac:dyDescent="0.2">
      <c r="A276" s="23">
        <v>1</v>
      </c>
      <c r="B276" s="208" t="str">
        <f>+A272</f>
        <v>Suministro e intalación de cable aluminio ACSR #4</v>
      </c>
      <c r="C276" s="209"/>
      <c r="D276" s="18" t="s">
        <v>43</v>
      </c>
      <c r="E276" s="18"/>
      <c r="F276" s="24">
        <v>1</v>
      </c>
      <c r="G276" s="25">
        <v>1175</v>
      </c>
      <c r="H276" s="26">
        <f>+G276*F276</f>
        <v>1175</v>
      </c>
    </row>
    <row r="277" spans="1:8" x14ac:dyDescent="0.2">
      <c r="A277" s="193" t="s">
        <v>44</v>
      </c>
      <c r="B277" s="194"/>
      <c r="C277" s="194"/>
      <c r="D277" s="194"/>
      <c r="E277" s="194"/>
      <c r="F277" s="194"/>
      <c r="G277" s="195"/>
      <c r="H277" s="27">
        <f>SUM(H276:H276)</f>
        <v>1175</v>
      </c>
    </row>
    <row r="278" spans="1:8" x14ac:dyDescent="0.2">
      <c r="A278" s="187" t="s">
        <v>45</v>
      </c>
      <c r="B278" s="188"/>
      <c r="C278" s="28"/>
      <c r="D278" s="18"/>
      <c r="E278" s="18"/>
      <c r="F278" s="18"/>
      <c r="G278" s="29"/>
      <c r="H278" s="30"/>
    </row>
    <row r="279" spans="1:8" x14ac:dyDescent="0.2">
      <c r="A279" s="21" t="s">
        <v>36</v>
      </c>
      <c r="B279" s="189" t="s">
        <v>37</v>
      </c>
      <c r="C279" s="190"/>
      <c r="D279" s="16" t="s">
        <v>40</v>
      </c>
      <c r="E279" s="16" t="s">
        <v>39</v>
      </c>
      <c r="F279" s="16" t="s">
        <v>46</v>
      </c>
      <c r="G279" s="16" t="s">
        <v>47</v>
      </c>
      <c r="H279" s="22" t="s">
        <v>42</v>
      </c>
    </row>
    <row r="280" spans="1:8" ht="15" customHeight="1" x14ac:dyDescent="0.2">
      <c r="A280" s="23">
        <v>1</v>
      </c>
      <c r="B280" s="191" t="s">
        <v>48</v>
      </c>
      <c r="C280" s="192"/>
      <c r="D280" s="18" t="s">
        <v>43</v>
      </c>
      <c r="E280" s="18">
        <v>1</v>
      </c>
      <c r="F280" s="31">
        <v>5.0000000000000001E-3</v>
      </c>
      <c r="G280" s="29">
        <v>120000</v>
      </c>
      <c r="H280" s="32">
        <f>(F280*G280)*E280</f>
        <v>600</v>
      </c>
    </row>
    <row r="281" spans="1:8" x14ac:dyDescent="0.2">
      <c r="A281" s="193" t="s">
        <v>49</v>
      </c>
      <c r="B281" s="194"/>
      <c r="C281" s="194"/>
      <c r="D281" s="194"/>
      <c r="E281" s="194"/>
      <c r="F281" s="194"/>
      <c r="G281" s="195"/>
      <c r="H281" s="27">
        <f>SUM(H280:H280)</f>
        <v>600</v>
      </c>
    </row>
    <row r="282" spans="1:8" x14ac:dyDescent="0.2">
      <c r="A282" s="187" t="s">
        <v>50</v>
      </c>
      <c r="B282" s="188"/>
      <c r="C282" s="33"/>
      <c r="D282" s="34"/>
      <c r="E282" s="34"/>
      <c r="F282" s="34"/>
      <c r="G282" s="33"/>
      <c r="H282" s="35"/>
    </row>
    <row r="283" spans="1:8" x14ac:dyDescent="0.2">
      <c r="A283" s="21" t="s">
        <v>36</v>
      </c>
      <c r="B283" s="189" t="s">
        <v>37</v>
      </c>
      <c r="C283" s="190" t="s">
        <v>38</v>
      </c>
      <c r="D283" s="16" t="s">
        <v>40</v>
      </c>
      <c r="E283" s="16" t="s">
        <v>39</v>
      </c>
      <c r="F283" s="16" t="s">
        <v>46</v>
      </c>
      <c r="G283" s="16" t="s">
        <v>47</v>
      </c>
      <c r="H283" s="22" t="s">
        <v>42</v>
      </c>
    </row>
    <row r="284" spans="1:8" x14ac:dyDescent="0.2">
      <c r="A284" s="23">
        <v>1</v>
      </c>
      <c r="B284" s="191" t="s">
        <v>51</v>
      </c>
      <c r="C284" s="192" t="s">
        <v>52</v>
      </c>
      <c r="D284" s="18">
        <v>0</v>
      </c>
      <c r="E284" s="18">
        <v>1</v>
      </c>
      <c r="F284" s="36">
        <v>0.6</v>
      </c>
      <c r="G284" s="25">
        <v>50000</v>
      </c>
      <c r="H284" s="26">
        <f>+D284*G284*F284</f>
        <v>0</v>
      </c>
    </row>
    <row r="285" spans="1:8" x14ac:dyDescent="0.2">
      <c r="A285" s="193" t="s">
        <v>53</v>
      </c>
      <c r="B285" s="194"/>
      <c r="C285" s="194"/>
      <c r="D285" s="194"/>
      <c r="E285" s="194"/>
      <c r="F285" s="194"/>
      <c r="G285" s="195"/>
      <c r="H285" s="27">
        <f>SUM(H284:H284)</f>
        <v>0</v>
      </c>
    </row>
    <row r="286" spans="1:8" x14ac:dyDescent="0.2">
      <c r="A286" s="187" t="s">
        <v>54</v>
      </c>
      <c r="B286" s="188"/>
      <c r="C286" s="28"/>
      <c r="D286" s="18"/>
      <c r="E286" s="18"/>
      <c r="F286" s="18"/>
      <c r="G286" s="29"/>
      <c r="H286" s="30"/>
    </row>
    <row r="287" spans="1:8" x14ac:dyDescent="0.2">
      <c r="A287" s="21" t="s">
        <v>36</v>
      </c>
      <c r="B287" s="189" t="s">
        <v>37</v>
      </c>
      <c r="C287" s="190"/>
      <c r="D287" s="16" t="s">
        <v>40</v>
      </c>
      <c r="E287" s="16" t="s">
        <v>39</v>
      </c>
      <c r="F287" s="16" t="s">
        <v>46</v>
      </c>
      <c r="G287" s="16" t="s">
        <v>47</v>
      </c>
      <c r="H287" s="22" t="s">
        <v>42</v>
      </c>
    </row>
    <row r="288" spans="1:8" x14ac:dyDescent="0.2">
      <c r="A288" s="23">
        <v>1</v>
      </c>
      <c r="B288" s="205" t="s">
        <v>55</v>
      </c>
      <c r="C288" s="206"/>
      <c r="D288" s="18">
        <v>1</v>
      </c>
      <c r="E288" s="18">
        <v>8.9999999999999993E-3</v>
      </c>
      <c r="F288" s="36">
        <v>1</v>
      </c>
      <c r="G288" s="25">
        <v>85000</v>
      </c>
      <c r="H288" s="26">
        <f>(+G288*F288)*E288</f>
        <v>764.99999999999989</v>
      </c>
    </row>
    <row r="289" spans="1:9" x14ac:dyDescent="0.2">
      <c r="A289" s="23">
        <v>2</v>
      </c>
      <c r="B289" s="205" t="s">
        <v>56</v>
      </c>
      <c r="C289" s="206"/>
      <c r="D289" s="18">
        <v>1</v>
      </c>
      <c r="E289" s="18">
        <v>8.9999999999999993E-3</v>
      </c>
      <c r="F289" s="36">
        <v>1</v>
      </c>
      <c r="G289" s="25">
        <v>40000</v>
      </c>
      <c r="H289" s="26">
        <f>(+G289*F289)*E289</f>
        <v>360</v>
      </c>
    </row>
    <row r="290" spans="1:9" x14ac:dyDescent="0.2">
      <c r="A290" s="193"/>
      <c r="B290" s="194"/>
      <c r="C290" s="194"/>
      <c r="D290" s="194"/>
      <c r="E290" s="194"/>
      <c r="F290" s="194"/>
      <c r="G290" s="195"/>
      <c r="H290" s="27">
        <f>SUM(H288:H289)</f>
        <v>1125</v>
      </c>
    </row>
    <row r="291" spans="1:9" x14ac:dyDescent="0.2">
      <c r="A291" s="193"/>
      <c r="B291" s="194"/>
      <c r="C291" s="194"/>
      <c r="D291" s="194"/>
      <c r="E291" s="194"/>
      <c r="F291" s="194"/>
      <c r="G291" s="195"/>
      <c r="H291" s="30"/>
    </row>
    <row r="292" spans="1:9" ht="16" thickBot="1" x14ac:dyDescent="0.25">
      <c r="A292" s="210" t="s">
        <v>57</v>
      </c>
      <c r="B292" s="211"/>
      <c r="C292" s="211"/>
      <c r="D292" s="211"/>
      <c r="E292" s="211"/>
      <c r="F292" s="211"/>
      <c r="G292" s="212"/>
      <c r="H292" s="37">
        <f>H277+H285+H281+H290</f>
        <v>2900</v>
      </c>
      <c r="I292" s="39"/>
    </row>
    <row r="293" spans="1:9" ht="16" thickBot="1" x14ac:dyDescent="0.25">
      <c r="A293" s="13"/>
      <c r="B293" s="13"/>
      <c r="C293" s="13"/>
      <c r="D293" s="13"/>
      <c r="E293" s="13"/>
      <c r="F293" s="13"/>
      <c r="G293" s="13"/>
      <c r="H293" s="13"/>
    </row>
    <row r="294" spans="1:9" ht="16" thickBot="1" x14ac:dyDescent="0.25">
      <c r="A294" s="196" t="str">
        <f>+PRESUPUESTO!B22</f>
        <v>Reparación de dos (2) transformadores monofásicos de 25 kva TP 13200 voltios TS voltios TS 240/120 voltios tipo poste en aceite</v>
      </c>
      <c r="B294" s="197"/>
      <c r="C294" s="197"/>
      <c r="D294" s="197"/>
      <c r="E294" s="197"/>
      <c r="F294" s="213"/>
      <c r="G294" s="43" t="s">
        <v>33</v>
      </c>
      <c r="H294" s="44" t="str">
        <f>+PRESUPUESTO!A22</f>
        <v>2.1</v>
      </c>
    </row>
    <row r="295" spans="1:9" ht="17" thickTop="1" thickBot="1" x14ac:dyDescent="0.25">
      <c r="A295" s="214"/>
      <c r="B295" s="215"/>
      <c r="C295" s="215"/>
      <c r="D295" s="215"/>
      <c r="E295" s="215"/>
      <c r="F295" s="216"/>
      <c r="G295" s="45" t="s">
        <v>10</v>
      </c>
      <c r="H295" s="46" t="s">
        <v>10</v>
      </c>
    </row>
    <row r="296" spans="1:9" ht="16" thickTop="1" x14ac:dyDescent="0.2">
      <c r="A296" s="217" t="s">
        <v>35</v>
      </c>
      <c r="B296" s="218"/>
      <c r="C296" s="218"/>
      <c r="D296" s="47"/>
      <c r="E296" s="47"/>
      <c r="F296" s="47"/>
      <c r="G296" s="48"/>
      <c r="H296" s="49"/>
    </row>
    <row r="297" spans="1:9" x14ac:dyDescent="0.2">
      <c r="A297" s="21" t="s">
        <v>36</v>
      </c>
      <c r="B297" s="189" t="s">
        <v>37</v>
      </c>
      <c r="C297" s="190"/>
      <c r="D297" s="16" t="s">
        <v>38</v>
      </c>
      <c r="E297" s="16" t="s">
        <v>39</v>
      </c>
      <c r="F297" s="16" t="s">
        <v>40</v>
      </c>
      <c r="G297" s="16" t="s">
        <v>41</v>
      </c>
      <c r="H297" s="22" t="s">
        <v>42</v>
      </c>
    </row>
    <row r="298" spans="1:9" x14ac:dyDescent="0.2">
      <c r="A298" s="23">
        <v>1</v>
      </c>
      <c r="B298" s="191" t="s">
        <v>60</v>
      </c>
      <c r="C298" s="192"/>
      <c r="D298" s="18" t="s">
        <v>61</v>
      </c>
      <c r="E298" s="18"/>
      <c r="F298" s="24">
        <v>0.3</v>
      </c>
      <c r="G298" s="25">
        <v>80000</v>
      </c>
      <c r="H298" s="26">
        <f>F298*G298</f>
        <v>24000</v>
      </c>
    </row>
    <row r="299" spans="1:9" x14ac:dyDescent="0.2">
      <c r="A299" s="23">
        <v>2</v>
      </c>
      <c r="B299" s="191" t="s">
        <v>62</v>
      </c>
      <c r="C299" s="192"/>
      <c r="D299" s="18" t="s">
        <v>63</v>
      </c>
      <c r="E299" s="18"/>
      <c r="F299" s="24">
        <v>52</v>
      </c>
      <c r="G299" s="25">
        <v>10800</v>
      </c>
      <c r="H299" s="26">
        <f>F299*G299</f>
        <v>561600</v>
      </c>
    </row>
    <row r="300" spans="1:9" x14ac:dyDescent="0.2">
      <c r="A300" s="23">
        <v>3</v>
      </c>
      <c r="B300" s="208" t="s">
        <v>64</v>
      </c>
      <c r="C300" s="209"/>
      <c r="D300" s="18" t="s">
        <v>43</v>
      </c>
      <c r="E300" s="18"/>
      <c r="F300" s="24">
        <v>2</v>
      </c>
      <c r="G300" s="25">
        <v>32000</v>
      </c>
      <c r="H300" s="26">
        <f t="shared" ref="H300:H303" si="0">F300*G300</f>
        <v>64000</v>
      </c>
    </row>
    <row r="301" spans="1:9" x14ac:dyDescent="0.2">
      <c r="A301" s="23">
        <v>4</v>
      </c>
      <c r="B301" s="208" t="s">
        <v>65</v>
      </c>
      <c r="C301" s="209"/>
      <c r="D301" s="18" t="s">
        <v>66</v>
      </c>
      <c r="E301" s="18"/>
      <c r="F301" s="24">
        <v>2800</v>
      </c>
      <c r="G301" s="25">
        <v>90</v>
      </c>
      <c r="H301" s="26">
        <f t="shared" si="0"/>
        <v>252000</v>
      </c>
    </row>
    <row r="302" spans="1:9" x14ac:dyDescent="0.2">
      <c r="A302" s="23">
        <v>5</v>
      </c>
      <c r="B302" s="191" t="s">
        <v>67</v>
      </c>
      <c r="C302" s="192"/>
      <c r="D302" s="18" t="s">
        <v>66</v>
      </c>
      <c r="E302" s="18"/>
      <c r="F302" s="24">
        <v>9650</v>
      </c>
      <c r="G302" s="25">
        <v>140</v>
      </c>
      <c r="H302" s="50">
        <f t="shared" si="0"/>
        <v>1351000</v>
      </c>
    </row>
    <row r="303" spans="1:9" x14ac:dyDescent="0.2">
      <c r="A303" s="23">
        <v>6</v>
      </c>
      <c r="B303" s="191" t="s">
        <v>69</v>
      </c>
      <c r="C303" s="192"/>
      <c r="D303" s="18" t="s">
        <v>68</v>
      </c>
      <c r="E303" s="18"/>
      <c r="F303" s="24">
        <v>1</v>
      </c>
      <c r="G303" s="25">
        <v>78000</v>
      </c>
      <c r="H303" s="50">
        <f t="shared" si="0"/>
        <v>78000</v>
      </c>
    </row>
    <row r="304" spans="1:9" x14ac:dyDescent="0.2">
      <c r="A304" s="222" t="s">
        <v>44</v>
      </c>
      <c r="B304" s="223"/>
      <c r="C304" s="223"/>
      <c r="D304" s="223"/>
      <c r="E304" s="223"/>
      <c r="F304" s="223"/>
      <c r="G304" s="224"/>
      <c r="H304" s="51">
        <f>SUM(H298:H303)</f>
        <v>2330600</v>
      </c>
    </row>
    <row r="305" spans="1:8" x14ac:dyDescent="0.2">
      <c r="A305" s="225" t="s">
        <v>45</v>
      </c>
      <c r="B305" s="226"/>
      <c r="C305" s="52"/>
      <c r="D305" s="53"/>
      <c r="E305" s="53"/>
      <c r="F305" s="53"/>
      <c r="G305" s="54"/>
      <c r="H305" s="55"/>
    </row>
    <row r="306" spans="1:8" x14ac:dyDescent="0.2">
      <c r="A306" s="21" t="s">
        <v>36</v>
      </c>
      <c r="B306" s="189" t="s">
        <v>37</v>
      </c>
      <c r="C306" s="190"/>
      <c r="D306" s="16" t="s">
        <v>40</v>
      </c>
      <c r="E306" s="16" t="s">
        <v>39</v>
      </c>
      <c r="F306" s="16" t="s">
        <v>46</v>
      </c>
      <c r="G306" s="16" t="s">
        <v>47</v>
      </c>
      <c r="H306" s="22" t="s">
        <v>42</v>
      </c>
    </row>
    <row r="307" spans="1:8" x14ac:dyDescent="0.2">
      <c r="A307" s="23">
        <v>1</v>
      </c>
      <c r="B307" s="191" t="s">
        <v>70</v>
      </c>
      <c r="C307" s="192"/>
      <c r="D307" s="18" t="s">
        <v>43</v>
      </c>
      <c r="E307" s="18"/>
      <c r="F307" s="31">
        <v>1</v>
      </c>
      <c r="G307" s="29">
        <v>150000</v>
      </c>
      <c r="H307" s="32">
        <f>(F307*G307)*E307</f>
        <v>0</v>
      </c>
    </row>
    <row r="308" spans="1:8" x14ac:dyDescent="0.2">
      <c r="A308" s="222" t="s">
        <v>49</v>
      </c>
      <c r="B308" s="223"/>
      <c r="C308" s="223"/>
      <c r="D308" s="223"/>
      <c r="E308" s="223"/>
      <c r="F308" s="223"/>
      <c r="G308" s="224"/>
      <c r="H308" s="27">
        <f>SUM(H307:H307)</f>
        <v>0</v>
      </c>
    </row>
    <row r="309" spans="1:8" x14ac:dyDescent="0.2">
      <c r="A309" s="225" t="s">
        <v>50</v>
      </c>
      <c r="B309" s="226"/>
      <c r="C309" s="56"/>
      <c r="D309" s="57"/>
      <c r="E309" s="57"/>
      <c r="F309" s="57"/>
      <c r="G309" s="56"/>
      <c r="H309" s="58"/>
    </row>
    <row r="310" spans="1:8" x14ac:dyDescent="0.2">
      <c r="A310" s="21" t="s">
        <v>36</v>
      </c>
      <c r="B310" s="59" t="s">
        <v>37</v>
      </c>
      <c r="C310" s="60" t="s">
        <v>38</v>
      </c>
      <c r="D310" s="16" t="s">
        <v>40</v>
      </c>
      <c r="E310" s="16" t="s">
        <v>39</v>
      </c>
      <c r="F310" s="16" t="s">
        <v>46</v>
      </c>
      <c r="G310" s="16" t="s">
        <v>47</v>
      </c>
      <c r="H310" s="22" t="s">
        <v>42</v>
      </c>
    </row>
    <row r="311" spans="1:8" x14ac:dyDescent="0.2">
      <c r="A311" s="23">
        <v>1</v>
      </c>
      <c r="B311" s="61" t="s">
        <v>51</v>
      </c>
      <c r="C311" s="62" t="s">
        <v>52</v>
      </c>
      <c r="D311" s="18">
        <v>1</v>
      </c>
      <c r="E311" s="18"/>
      <c r="F311" s="36">
        <v>1</v>
      </c>
      <c r="G311" s="25">
        <v>50000</v>
      </c>
      <c r="H311" s="26">
        <f>+D311*G311*F311</f>
        <v>50000</v>
      </c>
    </row>
    <row r="312" spans="1:8" x14ac:dyDescent="0.2">
      <c r="A312" s="222" t="s">
        <v>53</v>
      </c>
      <c r="B312" s="223"/>
      <c r="C312" s="223"/>
      <c r="D312" s="223"/>
      <c r="E312" s="223"/>
      <c r="F312" s="223"/>
      <c r="G312" s="224"/>
      <c r="H312" s="27">
        <f>SUM(H311:H311)</f>
        <v>50000</v>
      </c>
    </row>
    <row r="313" spans="1:8" x14ac:dyDescent="0.2">
      <c r="A313" s="225" t="s">
        <v>54</v>
      </c>
      <c r="B313" s="226"/>
      <c r="C313" s="52"/>
      <c r="D313" s="53"/>
      <c r="E313" s="53"/>
      <c r="F313" s="53"/>
      <c r="G313" s="54"/>
      <c r="H313" s="55"/>
    </row>
    <row r="314" spans="1:8" x14ac:dyDescent="0.2">
      <c r="A314" s="21" t="s">
        <v>36</v>
      </c>
      <c r="B314" s="189" t="s">
        <v>37</v>
      </c>
      <c r="C314" s="190"/>
      <c r="D314" s="16" t="s">
        <v>40</v>
      </c>
      <c r="E314" s="16" t="s">
        <v>39</v>
      </c>
      <c r="F314" s="16" t="s">
        <v>46</v>
      </c>
      <c r="G314" s="16" t="s">
        <v>47</v>
      </c>
      <c r="H314" s="22" t="s">
        <v>42</v>
      </c>
    </row>
    <row r="315" spans="1:8" ht="19.5" customHeight="1" x14ac:dyDescent="0.2">
      <c r="A315" s="23">
        <v>1</v>
      </c>
      <c r="B315" s="219" t="s">
        <v>71</v>
      </c>
      <c r="C315" s="219"/>
      <c r="D315" s="18">
        <v>1</v>
      </c>
      <c r="E315" s="18">
        <v>1</v>
      </c>
      <c r="F315" s="36">
        <v>1</v>
      </c>
      <c r="G315" s="25">
        <v>58400</v>
      </c>
      <c r="H315" s="26">
        <f>D315*E315*F315*G315</f>
        <v>58400</v>
      </c>
    </row>
    <row r="316" spans="1:8" ht="24" customHeight="1" x14ac:dyDescent="0.2">
      <c r="A316" s="23">
        <v>2</v>
      </c>
      <c r="B316" s="219" t="s">
        <v>72</v>
      </c>
      <c r="C316" s="219"/>
      <c r="D316" s="18">
        <v>1</v>
      </c>
      <c r="E316" s="18">
        <v>1</v>
      </c>
      <c r="F316" s="36">
        <v>1</v>
      </c>
      <c r="G316" s="25">
        <v>28000</v>
      </c>
      <c r="H316" s="26">
        <f t="shared" ref="H316:H323" si="1">D316*E316*F316*G316</f>
        <v>28000</v>
      </c>
    </row>
    <row r="317" spans="1:8" x14ac:dyDescent="0.2">
      <c r="A317" s="23">
        <v>3</v>
      </c>
      <c r="B317" s="220" t="s">
        <v>73</v>
      </c>
      <c r="C317" s="221"/>
      <c r="D317" s="18">
        <v>1</v>
      </c>
      <c r="E317" s="18">
        <v>1</v>
      </c>
      <c r="F317" s="36">
        <v>1</v>
      </c>
      <c r="G317" s="25">
        <v>28000</v>
      </c>
      <c r="H317" s="26">
        <f t="shared" si="1"/>
        <v>28000</v>
      </c>
    </row>
    <row r="318" spans="1:8" ht="23.25" customHeight="1" x14ac:dyDescent="0.2">
      <c r="A318" s="23">
        <v>4</v>
      </c>
      <c r="B318" s="220" t="s">
        <v>74</v>
      </c>
      <c r="C318" s="221"/>
      <c r="D318" s="18">
        <v>1</v>
      </c>
      <c r="E318" s="18">
        <v>1</v>
      </c>
      <c r="F318" s="36">
        <v>1</v>
      </c>
      <c r="G318" s="25">
        <v>45000</v>
      </c>
      <c r="H318" s="26">
        <f t="shared" si="1"/>
        <v>45000</v>
      </c>
    </row>
    <row r="319" spans="1:8" x14ac:dyDescent="0.2">
      <c r="A319" s="23">
        <v>5</v>
      </c>
      <c r="B319" s="220" t="s">
        <v>75</v>
      </c>
      <c r="C319" s="221"/>
      <c r="D319" s="18">
        <v>1</v>
      </c>
      <c r="E319" s="18">
        <v>1</v>
      </c>
      <c r="F319" s="36">
        <v>1</v>
      </c>
      <c r="G319" s="25">
        <v>45000</v>
      </c>
      <c r="H319" s="26">
        <f t="shared" si="1"/>
        <v>45000</v>
      </c>
    </row>
    <row r="320" spans="1:8" x14ac:dyDescent="0.2">
      <c r="A320" s="23">
        <v>6</v>
      </c>
      <c r="B320" s="220" t="s">
        <v>76</v>
      </c>
      <c r="C320" s="221"/>
      <c r="D320" s="18">
        <v>1</v>
      </c>
      <c r="E320" s="18">
        <v>1</v>
      </c>
      <c r="F320" s="36">
        <v>1</v>
      </c>
      <c r="G320" s="25">
        <v>55000</v>
      </c>
      <c r="H320" s="26">
        <f t="shared" si="1"/>
        <v>55000</v>
      </c>
    </row>
    <row r="321" spans="1:9" ht="39.75" customHeight="1" x14ac:dyDescent="0.2">
      <c r="A321" s="23">
        <v>7</v>
      </c>
      <c r="B321" s="191" t="s">
        <v>77</v>
      </c>
      <c r="C321" s="192"/>
      <c r="D321" s="18">
        <v>1</v>
      </c>
      <c r="E321" s="18">
        <v>1</v>
      </c>
      <c r="F321" s="36">
        <v>1</v>
      </c>
      <c r="G321" s="25">
        <v>35000</v>
      </c>
      <c r="H321" s="26">
        <f t="shared" si="1"/>
        <v>35000</v>
      </c>
    </row>
    <row r="322" spans="1:9" x14ac:dyDescent="0.2">
      <c r="A322" s="23">
        <v>8</v>
      </c>
      <c r="B322" s="179" t="s">
        <v>55</v>
      </c>
      <c r="C322" s="179"/>
      <c r="D322" s="18">
        <v>1</v>
      </c>
      <c r="E322" s="18">
        <v>1</v>
      </c>
      <c r="F322" s="36">
        <v>1</v>
      </c>
      <c r="G322" s="25">
        <v>85000</v>
      </c>
      <c r="H322" s="26">
        <f t="shared" si="1"/>
        <v>85000</v>
      </c>
    </row>
    <row r="323" spans="1:9" x14ac:dyDescent="0.2">
      <c r="A323" s="23">
        <v>9</v>
      </c>
      <c r="B323" s="179" t="s">
        <v>56</v>
      </c>
      <c r="C323" s="179"/>
      <c r="D323" s="18">
        <v>1</v>
      </c>
      <c r="E323" s="18">
        <v>1</v>
      </c>
      <c r="F323" s="36">
        <v>1</v>
      </c>
      <c r="G323" s="25">
        <v>40000</v>
      </c>
      <c r="H323" s="26">
        <f t="shared" si="1"/>
        <v>40000</v>
      </c>
    </row>
    <row r="324" spans="1:9" x14ac:dyDescent="0.2">
      <c r="A324" s="222"/>
      <c r="B324" s="223"/>
      <c r="C324" s="223"/>
      <c r="D324" s="223"/>
      <c r="E324" s="223"/>
      <c r="F324" s="223"/>
      <c r="G324" s="224"/>
      <c r="H324" s="27">
        <f>SUM(H315:H323)</f>
        <v>419400</v>
      </c>
    </row>
    <row r="325" spans="1:9" x14ac:dyDescent="0.2">
      <c r="A325" s="63"/>
      <c r="B325" s="13"/>
      <c r="C325" s="13"/>
      <c r="D325" s="13"/>
      <c r="E325" s="13"/>
      <c r="F325" s="13"/>
      <c r="G325" s="13"/>
      <c r="H325" s="64"/>
    </row>
    <row r="326" spans="1:9" ht="16" thickBot="1" x14ac:dyDescent="0.25">
      <c r="A326" s="180" t="s">
        <v>57</v>
      </c>
      <c r="B326" s="181"/>
      <c r="C326" s="181"/>
      <c r="D326" s="181"/>
      <c r="E326" s="181"/>
      <c r="F326" s="181"/>
      <c r="G326" s="181"/>
      <c r="H326" s="37">
        <f>+H324+H312+H304</f>
        <v>2800000</v>
      </c>
      <c r="I326" s="39"/>
    </row>
    <row r="327" spans="1:9" x14ac:dyDescent="0.2">
      <c r="A327" s="13"/>
      <c r="B327" s="13"/>
      <c r="C327" s="13"/>
      <c r="D327" s="13"/>
      <c r="E327" s="13"/>
      <c r="F327" s="13"/>
      <c r="G327" s="13"/>
      <c r="H327" s="13"/>
    </row>
    <row r="328" spans="1:9" ht="16" thickBot="1" x14ac:dyDescent="0.25">
      <c r="A328" s="13"/>
      <c r="B328" s="13"/>
      <c r="C328" s="13"/>
      <c r="D328" s="13"/>
      <c r="E328" s="13"/>
      <c r="F328" s="13"/>
      <c r="G328" s="13"/>
      <c r="H328" s="13"/>
    </row>
    <row r="329" spans="1:9" ht="16" thickBot="1" x14ac:dyDescent="0.25">
      <c r="A329" s="182" t="str">
        <f>+PRESUPUESTO!B23</f>
        <v>Reparacion de cuatro (4) transformadores monofasicos de 15 kva TP 13200 voltios TS voltios TS 240/120 voltios tipo poste en aceite</v>
      </c>
      <c r="B329" s="183"/>
      <c r="C329" s="183"/>
      <c r="D329" s="183"/>
      <c r="E329" s="227"/>
      <c r="F329" s="228"/>
      <c r="G329" s="43" t="s">
        <v>33</v>
      </c>
      <c r="H329" s="44" t="str">
        <f>+PRESUPUESTO!A23</f>
        <v>2.2</v>
      </c>
    </row>
    <row r="330" spans="1:9" ht="17" thickTop="1" thickBot="1" x14ac:dyDescent="0.25">
      <c r="A330" s="229"/>
      <c r="B330" s="230"/>
      <c r="C330" s="230"/>
      <c r="D330" s="230"/>
      <c r="E330" s="231"/>
      <c r="F330" s="232"/>
      <c r="G330" s="45" t="s">
        <v>10</v>
      </c>
      <c r="H330" s="46" t="s">
        <v>10</v>
      </c>
    </row>
    <row r="331" spans="1:9" ht="16" thickTop="1" x14ac:dyDescent="0.2">
      <c r="A331" s="233" t="s">
        <v>35</v>
      </c>
      <c r="B331" s="234"/>
      <c r="C331" s="234"/>
      <c r="D331" s="47"/>
      <c r="E331" s="47"/>
      <c r="F331" s="47"/>
      <c r="G331" s="48"/>
      <c r="H331" s="49"/>
    </row>
    <row r="332" spans="1:9" x14ac:dyDescent="0.2">
      <c r="A332" s="21" t="s">
        <v>36</v>
      </c>
      <c r="B332" s="168" t="s">
        <v>37</v>
      </c>
      <c r="C332" s="168"/>
      <c r="D332" s="16" t="s">
        <v>38</v>
      </c>
      <c r="E332" s="16" t="s">
        <v>39</v>
      </c>
      <c r="F332" s="16" t="s">
        <v>40</v>
      </c>
      <c r="G332" s="16" t="s">
        <v>41</v>
      </c>
      <c r="H332" s="22" t="s">
        <v>42</v>
      </c>
    </row>
    <row r="333" spans="1:9" x14ac:dyDescent="0.2">
      <c r="A333" s="23">
        <v>1</v>
      </c>
      <c r="B333" s="207" t="s">
        <v>60</v>
      </c>
      <c r="C333" s="207"/>
      <c r="D333" s="18" t="s">
        <v>61</v>
      </c>
      <c r="E333" s="18"/>
      <c r="F333" s="24">
        <v>0.25</v>
      </c>
      <c r="G333" s="25">
        <v>80000</v>
      </c>
      <c r="H333" s="26">
        <f>F333*G333</f>
        <v>20000</v>
      </c>
    </row>
    <row r="334" spans="1:9" x14ac:dyDescent="0.2">
      <c r="A334" s="23">
        <v>2</v>
      </c>
      <c r="B334" s="169" t="s">
        <v>62</v>
      </c>
      <c r="C334" s="169"/>
      <c r="D334" s="18" t="s">
        <v>63</v>
      </c>
      <c r="E334" s="18"/>
      <c r="F334" s="24">
        <v>53</v>
      </c>
      <c r="G334" s="25">
        <v>11800</v>
      </c>
      <c r="H334" s="26">
        <f>F334*G334</f>
        <v>625400</v>
      </c>
    </row>
    <row r="335" spans="1:9" x14ac:dyDescent="0.2">
      <c r="A335" s="23">
        <v>3</v>
      </c>
      <c r="B335" s="207" t="s">
        <v>64</v>
      </c>
      <c r="C335" s="207"/>
      <c r="D335" s="18" t="s">
        <v>43</v>
      </c>
      <c r="E335" s="18"/>
      <c r="F335" s="24">
        <v>2</v>
      </c>
      <c r="G335" s="25">
        <v>32000</v>
      </c>
      <c r="H335" s="26">
        <f t="shared" ref="H335:H338" si="2">F335*G335</f>
        <v>64000</v>
      </c>
    </row>
    <row r="336" spans="1:9" x14ac:dyDescent="0.2">
      <c r="A336" s="23">
        <v>4</v>
      </c>
      <c r="B336" s="207" t="s">
        <v>65</v>
      </c>
      <c r="C336" s="207"/>
      <c r="D336" s="18" t="s">
        <v>66</v>
      </c>
      <c r="E336" s="18"/>
      <c r="F336" s="24">
        <v>2700</v>
      </c>
      <c r="G336" s="25">
        <v>85</v>
      </c>
      <c r="H336" s="26">
        <f t="shared" si="2"/>
        <v>229500</v>
      </c>
    </row>
    <row r="337" spans="1:8" x14ac:dyDescent="0.2">
      <c r="A337" s="23">
        <v>5</v>
      </c>
      <c r="B337" s="191" t="s">
        <v>67</v>
      </c>
      <c r="C337" s="192"/>
      <c r="D337" s="18" t="s">
        <v>66</v>
      </c>
      <c r="E337" s="18"/>
      <c r="F337" s="24">
        <v>9400</v>
      </c>
      <c r="G337" s="25">
        <v>90</v>
      </c>
      <c r="H337" s="50">
        <f t="shared" si="2"/>
        <v>846000</v>
      </c>
    </row>
    <row r="338" spans="1:8" x14ac:dyDescent="0.2">
      <c r="A338" s="23">
        <v>6</v>
      </c>
      <c r="B338" s="191" t="s">
        <v>69</v>
      </c>
      <c r="C338" s="192"/>
      <c r="D338" s="18" t="s">
        <v>68</v>
      </c>
      <c r="E338" s="18"/>
      <c r="F338" s="24">
        <v>1</v>
      </c>
      <c r="G338" s="25">
        <v>98000</v>
      </c>
      <c r="H338" s="50">
        <f t="shared" si="2"/>
        <v>98000</v>
      </c>
    </row>
    <row r="339" spans="1:8" x14ac:dyDescent="0.2">
      <c r="A339" s="222" t="s">
        <v>44</v>
      </c>
      <c r="B339" s="223"/>
      <c r="C339" s="223"/>
      <c r="D339" s="223"/>
      <c r="E339" s="223"/>
      <c r="F339" s="223"/>
      <c r="G339" s="224"/>
      <c r="H339" s="51">
        <f>SUM(H333:H338)</f>
        <v>1882900</v>
      </c>
    </row>
    <row r="340" spans="1:8" x14ac:dyDescent="0.2">
      <c r="A340" s="225" t="s">
        <v>45</v>
      </c>
      <c r="B340" s="226"/>
      <c r="C340" s="52"/>
      <c r="D340" s="53"/>
      <c r="E340" s="53"/>
      <c r="F340" s="53"/>
      <c r="G340" s="54"/>
      <c r="H340" s="55"/>
    </row>
    <row r="341" spans="1:8" x14ac:dyDescent="0.2">
      <c r="A341" s="21" t="s">
        <v>36</v>
      </c>
      <c r="B341" s="189" t="s">
        <v>37</v>
      </c>
      <c r="C341" s="190"/>
      <c r="D341" s="16" t="s">
        <v>40</v>
      </c>
      <c r="E341" s="16" t="s">
        <v>39</v>
      </c>
      <c r="F341" s="16" t="s">
        <v>46</v>
      </c>
      <c r="G341" s="16" t="s">
        <v>47</v>
      </c>
      <c r="H341" s="22" t="s">
        <v>42</v>
      </c>
    </row>
    <row r="342" spans="1:8" x14ac:dyDescent="0.2">
      <c r="A342" s="23">
        <v>1</v>
      </c>
      <c r="B342" s="191" t="s">
        <v>70</v>
      </c>
      <c r="C342" s="192"/>
      <c r="D342" s="18" t="s">
        <v>43</v>
      </c>
      <c r="E342" s="18"/>
      <c r="F342" s="31">
        <v>1</v>
      </c>
      <c r="G342" s="29">
        <v>150000</v>
      </c>
      <c r="H342" s="32">
        <f>(F342*G342)*E342</f>
        <v>0</v>
      </c>
    </row>
    <row r="343" spans="1:8" x14ac:dyDescent="0.2">
      <c r="A343" s="222" t="s">
        <v>49</v>
      </c>
      <c r="B343" s="223"/>
      <c r="C343" s="223"/>
      <c r="D343" s="223"/>
      <c r="E343" s="223"/>
      <c r="F343" s="223"/>
      <c r="G343" s="224"/>
      <c r="H343" s="27">
        <f>SUM(H342:H342)</f>
        <v>0</v>
      </c>
    </row>
    <row r="344" spans="1:8" x14ac:dyDescent="0.2">
      <c r="A344" s="225" t="s">
        <v>50</v>
      </c>
      <c r="B344" s="226"/>
      <c r="C344" s="56"/>
      <c r="D344" s="57"/>
      <c r="E344" s="57"/>
      <c r="F344" s="57"/>
      <c r="G344" s="56"/>
      <c r="H344" s="58"/>
    </row>
    <row r="345" spans="1:8" x14ac:dyDescent="0.2">
      <c r="A345" s="21" t="s">
        <v>36</v>
      </c>
      <c r="B345" s="189" t="s">
        <v>37</v>
      </c>
      <c r="C345" s="190" t="s">
        <v>38</v>
      </c>
      <c r="D345" s="16" t="s">
        <v>40</v>
      </c>
      <c r="E345" s="16" t="s">
        <v>39</v>
      </c>
      <c r="F345" s="16" t="s">
        <v>46</v>
      </c>
      <c r="G345" s="16" t="s">
        <v>47</v>
      </c>
      <c r="H345" s="22" t="s">
        <v>42</v>
      </c>
    </row>
    <row r="346" spans="1:8" x14ac:dyDescent="0.2">
      <c r="A346" s="23">
        <v>1</v>
      </c>
      <c r="B346" s="191" t="s">
        <v>51</v>
      </c>
      <c r="C346" s="192" t="s">
        <v>52</v>
      </c>
      <c r="D346" s="18">
        <v>1</v>
      </c>
      <c r="E346" s="18"/>
      <c r="F346" s="36">
        <v>1</v>
      </c>
      <c r="G346" s="25">
        <v>40000</v>
      </c>
      <c r="H346" s="26">
        <f>+D346*G346*F346</f>
        <v>40000</v>
      </c>
    </row>
    <row r="347" spans="1:8" x14ac:dyDescent="0.2">
      <c r="A347" s="222" t="s">
        <v>53</v>
      </c>
      <c r="B347" s="223"/>
      <c r="C347" s="223"/>
      <c r="D347" s="223"/>
      <c r="E347" s="223"/>
      <c r="F347" s="223"/>
      <c r="G347" s="224"/>
      <c r="H347" s="27">
        <f>SUM(H346:H346)</f>
        <v>40000</v>
      </c>
    </row>
    <row r="348" spans="1:8" x14ac:dyDescent="0.2">
      <c r="A348" s="225" t="s">
        <v>54</v>
      </c>
      <c r="B348" s="226"/>
      <c r="C348" s="52"/>
      <c r="D348" s="53"/>
      <c r="E348" s="53"/>
      <c r="F348" s="53"/>
      <c r="G348" s="54"/>
      <c r="H348" s="55"/>
    </row>
    <row r="349" spans="1:8" x14ac:dyDescent="0.2">
      <c r="A349" s="21" t="s">
        <v>36</v>
      </c>
      <c r="B349" s="189" t="s">
        <v>37</v>
      </c>
      <c r="C349" s="190"/>
      <c r="D349" s="16" t="s">
        <v>40</v>
      </c>
      <c r="E349" s="16" t="s">
        <v>39</v>
      </c>
      <c r="F349" s="16" t="s">
        <v>46</v>
      </c>
      <c r="G349" s="16" t="s">
        <v>47</v>
      </c>
      <c r="H349" s="22" t="s">
        <v>42</v>
      </c>
    </row>
    <row r="350" spans="1:8" ht="21" customHeight="1" x14ac:dyDescent="0.2">
      <c r="A350" s="23">
        <v>1</v>
      </c>
      <c r="B350" s="219" t="s">
        <v>71</v>
      </c>
      <c r="C350" s="219"/>
      <c r="D350" s="18">
        <v>1</v>
      </c>
      <c r="E350" s="18">
        <v>1</v>
      </c>
      <c r="F350" s="36">
        <v>1</v>
      </c>
      <c r="G350" s="25">
        <v>55400</v>
      </c>
      <c r="H350" s="26">
        <f t="shared" ref="H350:H358" si="3">D350*E350*F350*G350</f>
        <v>55400</v>
      </c>
    </row>
    <row r="351" spans="1:8" ht="22.5" customHeight="1" x14ac:dyDescent="0.2">
      <c r="A351" s="23">
        <v>2</v>
      </c>
      <c r="B351" s="219" t="s">
        <v>72</v>
      </c>
      <c r="C351" s="219"/>
      <c r="D351" s="18">
        <v>1</v>
      </c>
      <c r="E351" s="18">
        <v>1</v>
      </c>
      <c r="F351" s="36">
        <v>1</v>
      </c>
      <c r="G351" s="25">
        <v>28000</v>
      </c>
      <c r="H351" s="26">
        <f t="shared" si="3"/>
        <v>28000</v>
      </c>
    </row>
    <row r="352" spans="1:8" x14ac:dyDescent="0.2">
      <c r="A352" s="23">
        <v>3</v>
      </c>
      <c r="B352" s="220" t="s">
        <v>73</v>
      </c>
      <c r="C352" s="221"/>
      <c r="D352" s="18">
        <v>1</v>
      </c>
      <c r="E352" s="18">
        <v>1</v>
      </c>
      <c r="F352" s="36">
        <v>1</v>
      </c>
      <c r="G352" s="25">
        <v>28000</v>
      </c>
      <c r="H352" s="26">
        <f t="shared" si="3"/>
        <v>28000</v>
      </c>
    </row>
    <row r="353" spans="1:8" ht="22.5" customHeight="1" x14ac:dyDescent="0.2">
      <c r="A353" s="23">
        <v>4</v>
      </c>
      <c r="B353" s="220" t="s">
        <v>74</v>
      </c>
      <c r="C353" s="221"/>
      <c r="D353" s="18">
        <v>1</v>
      </c>
      <c r="E353" s="18">
        <v>1</v>
      </c>
      <c r="F353" s="36">
        <v>1</v>
      </c>
      <c r="G353" s="25">
        <v>49200</v>
      </c>
      <c r="H353" s="26">
        <f t="shared" si="3"/>
        <v>49200</v>
      </c>
    </row>
    <row r="354" spans="1:8" x14ac:dyDescent="0.2">
      <c r="A354" s="23">
        <v>5</v>
      </c>
      <c r="B354" s="220" t="s">
        <v>75</v>
      </c>
      <c r="C354" s="221"/>
      <c r="D354" s="18">
        <v>1</v>
      </c>
      <c r="E354" s="18">
        <v>1</v>
      </c>
      <c r="F354" s="36">
        <v>1</v>
      </c>
      <c r="G354" s="25">
        <v>45000</v>
      </c>
      <c r="H354" s="26">
        <f t="shared" si="3"/>
        <v>45000</v>
      </c>
    </row>
    <row r="355" spans="1:8" x14ac:dyDescent="0.2">
      <c r="A355" s="23">
        <v>6</v>
      </c>
      <c r="B355" s="220" t="s">
        <v>76</v>
      </c>
      <c r="C355" s="221"/>
      <c r="D355" s="18">
        <v>1</v>
      </c>
      <c r="E355" s="18">
        <v>1</v>
      </c>
      <c r="F355" s="36">
        <v>1</v>
      </c>
      <c r="G355" s="25">
        <v>45000</v>
      </c>
      <c r="H355" s="26">
        <f t="shared" si="3"/>
        <v>45000</v>
      </c>
    </row>
    <row r="356" spans="1:8" ht="24.75" customHeight="1" x14ac:dyDescent="0.2">
      <c r="A356" s="23">
        <v>7</v>
      </c>
      <c r="B356" s="220" t="s">
        <v>77</v>
      </c>
      <c r="C356" s="221"/>
      <c r="D356" s="18">
        <v>1</v>
      </c>
      <c r="E356" s="18">
        <v>1</v>
      </c>
      <c r="F356" s="36">
        <v>1</v>
      </c>
      <c r="G356" s="25">
        <v>35000</v>
      </c>
      <c r="H356" s="26">
        <f t="shared" si="3"/>
        <v>35000</v>
      </c>
    </row>
    <row r="357" spans="1:8" x14ac:dyDescent="0.2">
      <c r="A357" s="23">
        <v>8</v>
      </c>
      <c r="B357" s="179" t="s">
        <v>55</v>
      </c>
      <c r="C357" s="179"/>
      <c r="D357" s="18">
        <v>1</v>
      </c>
      <c r="E357" s="18">
        <v>1</v>
      </c>
      <c r="F357" s="36">
        <v>1</v>
      </c>
      <c r="G357" s="25">
        <v>85000</v>
      </c>
      <c r="H357" s="26">
        <f t="shared" si="3"/>
        <v>85000</v>
      </c>
    </row>
    <row r="358" spans="1:8" x14ac:dyDescent="0.2">
      <c r="A358" s="23">
        <v>9</v>
      </c>
      <c r="B358" s="179" t="s">
        <v>56</v>
      </c>
      <c r="C358" s="179"/>
      <c r="D358" s="18">
        <v>1</v>
      </c>
      <c r="E358" s="18">
        <v>1</v>
      </c>
      <c r="F358" s="36">
        <v>1</v>
      </c>
      <c r="G358" s="25">
        <v>40000</v>
      </c>
      <c r="H358" s="26">
        <f t="shared" si="3"/>
        <v>40000</v>
      </c>
    </row>
    <row r="359" spans="1:8" x14ac:dyDescent="0.2">
      <c r="A359" s="222"/>
      <c r="B359" s="223"/>
      <c r="C359" s="223"/>
      <c r="D359" s="223"/>
      <c r="E359" s="223"/>
      <c r="F359" s="223"/>
      <c r="G359" s="224"/>
      <c r="H359" s="27">
        <f>SUM(H350:H358)</f>
        <v>410600</v>
      </c>
    </row>
    <row r="360" spans="1:8" x14ac:dyDescent="0.2">
      <c r="A360" s="63"/>
      <c r="B360" s="13"/>
      <c r="C360" s="13"/>
      <c r="D360" s="13"/>
      <c r="E360" s="13"/>
      <c r="F360" s="13"/>
      <c r="G360" s="13"/>
      <c r="H360" s="64"/>
    </row>
    <row r="361" spans="1:8" ht="16" thickBot="1" x14ac:dyDescent="0.25">
      <c r="A361" s="180" t="s">
        <v>57</v>
      </c>
      <c r="B361" s="181"/>
      <c r="C361" s="181"/>
      <c r="D361" s="181"/>
      <c r="E361" s="181"/>
      <c r="F361" s="181"/>
      <c r="G361" s="181"/>
      <c r="H361" s="37">
        <f>+H359+H347+H339</f>
        <v>2333500</v>
      </c>
    </row>
    <row r="362" spans="1:8" ht="16" thickBot="1" x14ac:dyDescent="0.25"/>
    <row r="363" spans="1:8" ht="16" thickBot="1" x14ac:dyDescent="0.25">
      <c r="A363" s="182" t="str">
        <f>+PRESUPUESTO!B24</f>
        <v>Reparación de dos (2) transformadores monofásicos de 5 kva TP 13200 voltios TS voltios TS 240/120 voltios tipo poste en aceite</v>
      </c>
      <c r="B363" s="183"/>
      <c r="C363" s="183"/>
      <c r="D363" s="183"/>
      <c r="E363" s="227"/>
      <c r="F363" s="228"/>
      <c r="G363" s="43" t="s">
        <v>33</v>
      </c>
      <c r="H363" s="44" t="str">
        <f>+PRESUPUESTO!A24</f>
        <v>2.3</v>
      </c>
    </row>
    <row r="364" spans="1:8" ht="17" thickTop="1" thickBot="1" x14ac:dyDescent="0.25">
      <c r="A364" s="229"/>
      <c r="B364" s="230"/>
      <c r="C364" s="230"/>
      <c r="D364" s="230"/>
      <c r="E364" s="231"/>
      <c r="F364" s="232"/>
      <c r="G364" s="45" t="s">
        <v>10</v>
      </c>
      <c r="H364" s="46" t="s">
        <v>10</v>
      </c>
    </row>
    <row r="365" spans="1:8" ht="16" thickTop="1" x14ac:dyDescent="0.2">
      <c r="A365" s="233" t="s">
        <v>35</v>
      </c>
      <c r="B365" s="234"/>
      <c r="C365" s="234"/>
      <c r="D365" s="47"/>
      <c r="E365" s="47"/>
      <c r="F365" s="47"/>
      <c r="G365" s="48"/>
      <c r="H365" s="49"/>
    </row>
    <row r="366" spans="1:8" x14ac:dyDescent="0.2">
      <c r="A366" s="21" t="s">
        <v>36</v>
      </c>
      <c r="B366" s="168" t="s">
        <v>37</v>
      </c>
      <c r="C366" s="168"/>
      <c r="D366" s="16" t="s">
        <v>38</v>
      </c>
      <c r="E366" s="16" t="s">
        <v>39</v>
      </c>
      <c r="F366" s="16" t="s">
        <v>40</v>
      </c>
      <c r="G366" s="16" t="s">
        <v>41</v>
      </c>
      <c r="H366" s="22" t="s">
        <v>42</v>
      </c>
    </row>
    <row r="367" spans="1:8" x14ac:dyDescent="0.2">
      <c r="A367" s="23">
        <v>2</v>
      </c>
      <c r="B367" s="169" t="s">
        <v>62</v>
      </c>
      <c r="C367" s="169"/>
      <c r="D367" s="18" t="s">
        <v>63</v>
      </c>
      <c r="E367" s="18"/>
      <c r="F367" s="24">
        <v>53</v>
      </c>
      <c r="G367" s="25">
        <v>11800</v>
      </c>
      <c r="H367" s="26">
        <f>F367*G367</f>
        <v>625400</v>
      </c>
    </row>
    <row r="368" spans="1:8" x14ac:dyDescent="0.2">
      <c r="A368" s="23">
        <v>5</v>
      </c>
      <c r="B368" s="191" t="s">
        <v>67</v>
      </c>
      <c r="C368" s="192"/>
      <c r="D368" s="18" t="s">
        <v>66</v>
      </c>
      <c r="E368" s="18"/>
      <c r="F368" s="24">
        <v>8678</v>
      </c>
      <c r="G368" s="25">
        <v>90</v>
      </c>
      <c r="H368" s="50">
        <f t="shared" ref="H368:H369" si="4">F368*G368</f>
        <v>781020</v>
      </c>
    </row>
    <row r="369" spans="1:8" x14ac:dyDescent="0.2">
      <c r="A369" s="23">
        <v>6</v>
      </c>
      <c r="B369" s="191" t="s">
        <v>69</v>
      </c>
      <c r="C369" s="192"/>
      <c r="D369" s="18" t="s">
        <v>68</v>
      </c>
      <c r="E369" s="18"/>
      <c r="F369" s="24">
        <v>1</v>
      </c>
      <c r="G369" s="25">
        <v>98000</v>
      </c>
      <c r="H369" s="50">
        <f t="shared" si="4"/>
        <v>98000</v>
      </c>
    </row>
    <row r="370" spans="1:8" x14ac:dyDescent="0.2">
      <c r="A370" s="222" t="s">
        <v>44</v>
      </c>
      <c r="B370" s="223"/>
      <c r="C370" s="223"/>
      <c r="D370" s="223"/>
      <c r="E370" s="223"/>
      <c r="F370" s="223"/>
      <c r="G370" s="224"/>
      <c r="H370" s="51">
        <f>SUM(H367:H369)</f>
        <v>1504420</v>
      </c>
    </row>
    <row r="371" spans="1:8" x14ac:dyDescent="0.2">
      <c r="A371" s="225" t="s">
        <v>45</v>
      </c>
      <c r="B371" s="226"/>
      <c r="C371" s="52"/>
      <c r="D371" s="53"/>
      <c r="E371" s="53"/>
      <c r="F371" s="53"/>
      <c r="G371" s="54"/>
      <c r="H371" s="55"/>
    </row>
    <row r="372" spans="1:8" x14ac:dyDescent="0.2">
      <c r="A372" s="21" t="s">
        <v>36</v>
      </c>
      <c r="B372" s="189" t="s">
        <v>37</v>
      </c>
      <c r="C372" s="190"/>
      <c r="D372" s="16" t="s">
        <v>40</v>
      </c>
      <c r="E372" s="16" t="s">
        <v>39</v>
      </c>
      <c r="F372" s="16" t="s">
        <v>46</v>
      </c>
      <c r="G372" s="16" t="s">
        <v>47</v>
      </c>
      <c r="H372" s="22" t="s">
        <v>42</v>
      </c>
    </row>
    <row r="373" spans="1:8" x14ac:dyDescent="0.2">
      <c r="A373" s="23">
        <v>1</v>
      </c>
      <c r="B373" s="191" t="s">
        <v>70</v>
      </c>
      <c r="C373" s="192"/>
      <c r="D373" s="18" t="s">
        <v>43</v>
      </c>
      <c r="E373" s="18"/>
      <c r="F373" s="31">
        <v>1</v>
      </c>
      <c r="G373" s="29">
        <v>150000</v>
      </c>
      <c r="H373" s="32">
        <f>(F373*G373)*E373</f>
        <v>0</v>
      </c>
    </row>
    <row r="374" spans="1:8" x14ac:dyDescent="0.2">
      <c r="A374" s="222" t="s">
        <v>49</v>
      </c>
      <c r="B374" s="223"/>
      <c r="C374" s="223"/>
      <c r="D374" s="223"/>
      <c r="E374" s="223"/>
      <c r="F374" s="223"/>
      <c r="G374" s="224"/>
      <c r="H374" s="27">
        <f>SUM(H373:H373)</f>
        <v>0</v>
      </c>
    </row>
    <row r="375" spans="1:8" x14ac:dyDescent="0.2">
      <c r="A375" s="225" t="s">
        <v>50</v>
      </c>
      <c r="B375" s="226"/>
      <c r="C375" s="56"/>
      <c r="D375" s="57"/>
      <c r="E375" s="57"/>
      <c r="F375" s="57"/>
      <c r="G375" s="56"/>
      <c r="H375" s="58"/>
    </row>
    <row r="376" spans="1:8" x14ac:dyDescent="0.2">
      <c r="A376" s="21" t="s">
        <v>36</v>
      </c>
      <c r="B376" s="189" t="s">
        <v>37</v>
      </c>
      <c r="C376" s="190" t="s">
        <v>38</v>
      </c>
      <c r="D376" s="16" t="s">
        <v>40</v>
      </c>
      <c r="E376" s="16" t="s">
        <v>39</v>
      </c>
      <c r="F376" s="16" t="s">
        <v>46</v>
      </c>
      <c r="G376" s="16" t="s">
        <v>47</v>
      </c>
      <c r="H376" s="22" t="s">
        <v>42</v>
      </c>
    </row>
    <row r="377" spans="1:8" x14ac:dyDescent="0.2">
      <c r="A377" s="23">
        <v>1</v>
      </c>
      <c r="B377" s="191" t="s">
        <v>51</v>
      </c>
      <c r="C377" s="192" t="s">
        <v>52</v>
      </c>
      <c r="D377" s="18">
        <v>1</v>
      </c>
      <c r="E377" s="18"/>
      <c r="F377" s="36">
        <v>1</v>
      </c>
      <c r="G377" s="25">
        <v>40000</v>
      </c>
      <c r="H377" s="26">
        <f>+D377*G377*F377</f>
        <v>40000</v>
      </c>
    </row>
    <row r="378" spans="1:8" x14ac:dyDescent="0.2">
      <c r="A378" s="222" t="s">
        <v>53</v>
      </c>
      <c r="B378" s="223"/>
      <c r="C378" s="223"/>
      <c r="D378" s="223"/>
      <c r="E378" s="223"/>
      <c r="F378" s="223"/>
      <c r="G378" s="224"/>
      <c r="H378" s="27">
        <f>SUM(H377:H377)</f>
        <v>40000</v>
      </c>
    </row>
    <row r="379" spans="1:8" x14ac:dyDescent="0.2">
      <c r="A379" s="225" t="s">
        <v>54</v>
      </c>
      <c r="B379" s="226"/>
      <c r="C379" s="52"/>
      <c r="D379" s="53"/>
      <c r="E379" s="53"/>
      <c r="F379" s="53"/>
      <c r="G379" s="54"/>
      <c r="H379" s="55"/>
    </row>
    <row r="380" spans="1:8" x14ac:dyDescent="0.2">
      <c r="A380" s="21" t="s">
        <v>36</v>
      </c>
      <c r="B380" s="189" t="s">
        <v>37</v>
      </c>
      <c r="C380" s="190"/>
      <c r="D380" s="16" t="s">
        <v>40</v>
      </c>
      <c r="E380" s="16" t="s">
        <v>39</v>
      </c>
      <c r="F380" s="16" t="s">
        <v>46</v>
      </c>
      <c r="G380" s="16" t="s">
        <v>47</v>
      </c>
      <c r="H380" s="22" t="s">
        <v>42</v>
      </c>
    </row>
    <row r="381" spans="1:8" x14ac:dyDescent="0.2">
      <c r="A381" s="23">
        <v>1</v>
      </c>
      <c r="B381" s="219" t="s">
        <v>71</v>
      </c>
      <c r="C381" s="219"/>
      <c r="D381" s="18">
        <v>1</v>
      </c>
      <c r="E381" s="18">
        <v>1</v>
      </c>
      <c r="F381" s="36">
        <v>1</v>
      </c>
      <c r="G381" s="25">
        <v>55400</v>
      </c>
      <c r="H381" s="26">
        <f t="shared" ref="H381:H389" si="5">D381*E381*F381*G381</f>
        <v>55400</v>
      </c>
    </row>
    <row r="382" spans="1:8" ht="23.25" customHeight="1" x14ac:dyDescent="0.2">
      <c r="A382" s="23">
        <v>2</v>
      </c>
      <c r="B382" s="219" t="s">
        <v>72</v>
      </c>
      <c r="C382" s="219"/>
      <c r="D382" s="18">
        <v>1</v>
      </c>
      <c r="E382" s="18">
        <v>1</v>
      </c>
      <c r="F382" s="36">
        <v>1</v>
      </c>
      <c r="G382" s="25">
        <v>28000</v>
      </c>
      <c r="H382" s="26">
        <f t="shared" si="5"/>
        <v>28000</v>
      </c>
    </row>
    <row r="383" spans="1:8" x14ac:dyDescent="0.2">
      <c r="A383" s="23">
        <v>3</v>
      </c>
      <c r="B383" s="220" t="s">
        <v>73</v>
      </c>
      <c r="C383" s="221"/>
      <c r="D383" s="18">
        <v>1</v>
      </c>
      <c r="E383" s="18">
        <v>1</v>
      </c>
      <c r="F383" s="36">
        <v>1</v>
      </c>
      <c r="G383" s="25">
        <v>28000</v>
      </c>
      <c r="H383" s="26">
        <f t="shared" si="5"/>
        <v>28000</v>
      </c>
    </row>
    <row r="384" spans="1:8" ht="24" customHeight="1" x14ac:dyDescent="0.2">
      <c r="A384" s="23">
        <v>4</v>
      </c>
      <c r="B384" s="220" t="s">
        <v>74</v>
      </c>
      <c r="C384" s="221"/>
      <c r="D384" s="18">
        <v>1</v>
      </c>
      <c r="E384" s="18">
        <v>1</v>
      </c>
      <c r="F384" s="36">
        <v>1</v>
      </c>
      <c r="G384" s="25">
        <v>49200</v>
      </c>
      <c r="H384" s="26">
        <f t="shared" si="5"/>
        <v>49200</v>
      </c>
    </row>
    <row r="385" spans="1:9" x14ac:dyDescent="0.2">
      <c r="A385" s="23">
        <v>5</v>
      </c>
      <c r="B385" s="220" t="s">
        <v>75</v>
      </c>
      <c r="C385" s="221"/>
      <c r="D385" s="18">
        <v>1</v>
      </c>
      <c r="E385" s="18">
        <v>1</v>
      </c>
      <c r="F385" s="36">
        <v>1</v>
      </c>
      <c r="G385" s="25">
        <v>45000</v>
      </c>
      <c r="H385" s="26">
        <f t="shared" si="5"/>
        <v>45000</v>
      </c>
    </row>
    <row r="386" spans="1:9" x14ac:dyDescent="0.2">
      <c r="A386" s="23">
        <v>6</v>
      </c>
      <c r="B386" s="220" t="s">
        <v>76</v>
      </c>
      <c r="C386" s="221"/>
      <c r="D386" s="18">
        <v>1</v>
      </c>
      <c r="E386" s="18">
        <v>1</v>
      </c>
      <c r="F386" s="36">
        <v>1</v>
      </c>
      <c r="G386" s="25">
        <v>45000</v>
      </c>
      <c r="H386" s="26">
        <f t="shared" si="5"/>
        <v>45000</v>
      </c>
    </row>
    <row r="387" spans="1:9" ht="33" customHeight="1" x14ac:dyDescent="0.2">
      <c r="A387" s="23">
        <v>7</v>
      </c>
      <c r="B387" s="220" t="s">
        <v>77</v>
      </c>
      <c r="C387" s="221"/>
      <c r="D387" s="18">
        <v>1</v>
      </c>
      <c r="E387" s="18">
        <v>1</v>
      </c>
      <c r="F387" s="36">
        <v>1</v>
      </c>
      <c r="G387" s="25">
        <v>35000</v>
      </c>
      <c r="H387" s="26">
        <f t="shared" si="5"/>
        <v>35000</v>
      </c>
    </row>
    <row r="388" spans="1:9" x14ac:dyDescent="0.2">
      <c r="A388" s="23">
        <v>8</v>
      </c>
      <c r="B388" s="179" t="s">
        <v>55</v>
      </c>
      <c r="C388" s="179"/>
      <c r="D388" s="18">
        <v>1</v>
      </c>
      <c r="E388" s="18">
        <v>1</v>
      </c>
      <c r="F388" s="36">
        <v>1</v>
      </c>
      <c r="G388" s="25">
        <v>85000</v>
      </c>
      <c r="H388" s="26">
        <f t="shared" si="5"/>
        <v>85000</v>
      </c>
    </row>
    <row r="389" spans="1:9" x14ac:dyDescent="0.2">
      <c r="A389" s="23">
        <v>9</v>
      </c>
      <c r="B389" s="179" t="s">
        <v>56</v>
      </c>
      <c r="C389" s="179"/>
      <c r="D389" s="18">
        <v>1</v>
      </c>
      <c r="E389" s="18">
        <v>1</v>
      </c>
      <c r="F389" s="36">
        <v>1</v>
      </c>
      <c r="G389" s="25">
        <v>40000</v>
      </c>
      <c r="H389" s="26">
        <f t="shared" si="5"/>
        <v>40000</v>
      </c>
    </row>
    <row r="390" spans="1:9" x14ac:dyDescent="0.2">
      <c r="A390" s="222"/>
      <c r="B390" s="223"/>
      <c r="C390" s="223"/>
      <c r="D390" s="223"/>
      <c r="E390" s="223"/>
      <c r="F390" s="223"/>
      <c r="G390" s="224"/>
      <c r="H390" s="27">
        <f>SUM(H381:H389)</f>
        <v>410600</v>
      </c>
    </row>
    <row r="391" spans="1:9" x14ac:dyDescent="0.2">
      <c r="A391" s="63"/>
      <c r="B391" s="13"/>
      <c r="C391" s="13"/>
      <c r="D391" s="13"/>
      <c r="E391" s="13"/>
      <c r="F391" s="13"/>
      <c r="G391" s="13"/>
      <c r="H391" s="64"/>
    </row>
    <row r="392" spans="1:9" ht="16" thickBot="1" x14ac:dyDescent="0.25">
      <c r="A392" s="180" t="s">
        <v>57</v>
      </c>
      <c r="B392" s="181"/>
      <c r="C392" s="181"/>
      <c r="D392" s="181"/>
      <c r="E392" s="181"/>
      <c r="F392" s="181"/>
      <c r="G392" s="181"/>
      <c r="H392" s="37">
        <v>1955000</v>
      </c>
      <c r="I392" s="39"/>
    </row>
    <row r="398" spans="1:9" ht="16" x14ac:dyDescent="0.2">
      <c r="B398" s="166" t="s">
        <v>12</v>
      </c>
      <c r="C398" s="166"/>
      <c r="D398" s="166"/>
    </row>
    <row r="399" spans="1:9" ht="16" x14ac:dyDescent="0.2">
      <c r="B399" s="167" t="s">
        <v>126</v>
      </c>
      <c r="C399" s="167"/>
      <c r="D399" s="167"/>
    </row>
    <row r="400" spans="1:9" ht="16" x14ac:dyDescent="0.2">
      <c r="B400" s="167" t="s">
        <v>7</v>
      </c>
      <c r="C400" s="167"/>
      <c r="D400" s="167"/>
    </row>
  </sheetData>
  <mergeCells count="356">
    <mergeCell ref="B389:C389"/>
    <mergeCell ref="A390:G390"/>
    <mergeCell ref="A392:G392"/>
    <mergeCell ref="B387:C387"/>
    <mergeCell ref="A361:G361"/>
    <mergeCell ref="B357:C357"/>
    <mergeCell ref="A359:G359"/>
    <mergeCell ref="B355:C355"/>
    <mergeCell ref="B385:C385"/>
    <mergeCell ref="B386:C386"/>
    <mergeCell ref="B369:C369"/>
    <mergeCell ref="A370:G370"/>
    <mergeCell ref="A371:B371"/>
    <mergeCell ref="B372:C372"/>
    <mergeCell ref="B373:C373"/>
    <mergeCell ref="A374:G374"/>
    <mergeCell ref="B367:C367"/>
    <mergeCell ref="B368:C368"/>
    <mergeCell ref="B388:C388"/>
    <mergeCell ref="B381:C381"/>
    <mergeCell ref="B382:C382"/>
    <mergeCell ref="B383:C383"/>
    <mergeCell ref="B384:C384"/>
    <mergeCell ref="A375:B375"/>
    <mergeCell ref="B376:C376"/>
    <mergeCell ref="B377:C377"/>
    <mergeCell ref="A378:G378"/>
    <mergeCell ref="A379:B379"/>
    <mergeCell ref="B380:C380"/>
    <mergeCell ref="B323:C323"/>
    <mergeCell ref="A324:G324"/>
    <mergeCell ref="A326:G326"/>
    <mergeCell ref="A363:F364"/>
    <mergeCell ref="A365:C365"/>
    <mergeCell ref="B366:C366"/>
    <mergeCell ref="A329:F330"/>
    <mergeCell ref="A331:C331"/>
    <mergeCell ref="B332:C332"/>
    <mergeCell ref="B333:C333"/>
    <mergeCell ref="A348:B348"/>
    <mergeCell ref="B352:C352"/>
    <mergeCell ref="B353:C353"/>
    <mergeCell ref="B345:C345"/>
    <mergeCell ref="B346:C346"/>
    <mergeCell ref="B318:C318"/>
    <mergeCell ref="B319:C319"/>
    <mergeCell ref="B321:C321"/>
    <mergeCell ref="B320:C320"/>
    <mergeCell ref="B322:C322"/>
    <mergeCell ref="A312:G312"/>
    <mergeCell ref="A313:B313"/>
    <mergeCell ref="B314:C314"/>
    <mergeCell ref="B315:C315"/>
    <mergeCell ref="B316:C316"/>
    <mergeCell ref="B317:C317"/>
    <mergeCell ref="B306:C306"/>
    <mergeCell ref="B307:C307"/>
    <mergeCell ref="A308:G308"/>
    <mergeCell ref="A309:B309"/>
    <mergeCell ref="B299:C299"/>
    <mergeCell ref="B300:C300"/>
    <mergeCell ref="B301:C301"/>
    <mergeCell ref="B302:C302"/>
    <mergeCell ref="B303:C303"/>
    <mergeCell ref="A294:F295"/>
    <mergeCell ref="A296:C296"/>
    <mergeCell ref="B297:C297"/>
    <mergeCell ref="B298:C298"/>
    <mergeCell ref="B358:C358"/>
    <mergeCell ref="B349:C349"/>
    <mergeCell ref="B350:C350"/>
    <mergeCell ref="B334:C334"/>
    <mergeCell ref="B335:C335"/>
    <mergeCell ref="B351:C351"/>
    <mergeCell ref="B354:C354"/>
    <mergeCell ref="B342:C342"/>
    <mergeCell ref="A343:G343"/>
    <mergeCell ref="B338:C338"/>
    <mergeCell ref="A339:G339"/>
    <mergeCell ref="A340:B340"/>
    <mergeCell ref="A344:B344"/>
    <mergeCell ref="A347:G347"/>
    <mergeCell ref="B356:C356"/>
    <mergeCell ref="B336:C336"/>
    <mergeCell ref="B337:C337"/>
    <mergeCell ref="B341:C341"/>
    <mergeCell ref="A304:G304"/>
    <mergeCell ref="A305:B305"/>
    <mergeCell ref="A290:G290"/>
    <mergeCell ref="A291:G291"/>
    <mergeCell ref="A292:G292"/>
    <mergeCell ref="B284:C284"/>
    <mergeCell ref="A285:G285"/>
    <mergeCell ref="A286:B286"/>
    <mergeCell ref="B287:C287"/>
    <mergeCell ref="B288:C288"/>
    <mergeCell ref="B289:C289"/>
    <mergeCell ref="A278:B278"/>
    <mergeCell ref="B279:C279"/>
    <mergeCell ref="B280:C280"/>
    <mergeCell ref="A281:G281"/>
    <mergeCell ref="A282:B282"/>
    <mergeCell ref="B283:C283"/>
    <mergeCell ref="A270:G270"/>
    <mergeCell ref="A272:F273"/>
    <mergeCell ref="A274:C274"/>
    <mergeCell ref="B275:C275"/>
    <mergeCell ref="B276:C276"/>
    <mergeCell ref="A277:G277"/>
    <mergeCell ref="A264:B264"/>
    <mergeCell ref="B265:C265"/>
    <mergeCell ref="B266:C266"/>
    <mergeCell ref="B267:C267"/>
    <mergeCell ref="A268:G268"/>
    <mergeCell ref="A269:G269"/>
    <mergeCell ref="B258:C258"/>
    <mergeCell ref="A259:G259"/>
    <mergeCell ref="A260:B260"/>
    <mergeCell ref="B262:C262"/>
    <mergeCell ref="A263:G263"/>
    <mergeCell ref="A252:C252"/>
    <mergeCell ref="B253:C253"/>
    <mergeCell ref="B254:C254"/>
    <mergeCell ref="A255:G255"/>
    <mergeCell ref="A256:B256"/>
    <mergeCell ref="B257:C257"/>
    <mergeCell ref="B244:C244"/>
    <mergeCell ref="B245:C245"/>
    <mergeCell ref="A246:G246"/>
    <mergeCell ref="A247:G247"/>
    <mergeCell ref="A248:G248"/>
    <mergeCell ref="A250:F251"/>
    <mergeCell ref="A238:B238"/>
    <mergeCell ref="B239:C239"/>
    <mergeCell ref="B240:C240"/>
    <mergeCell ref="A241:G241"/>
    <mergeCell ref="A242:B242"/>
    <mergeCell ref="B243:C243"/>
    <mergeCell ref="B232:C232"/>
    <mergeCell ref="A233:G233"/>
    <mergeCell ref="A234:B234"/>
    <mergeCell ref="B235:C235"/>
    <mergeCell ref="B236:C236"/>
    <mergeCell ref="A237:G237"/>
    <mergeCell ref="A224:G224"/>
    <mergeCell ref="A225:G225"/>
    <mergeCell ref="A226:G226"/>
    <mergeCell ref="A228:F229"/>
    <mergeCell ref="A230:C230"/>
    <mergeCell ref="B231:C231"/>
    <mergeCell ref="B218:C218"/>
    <mergeCell ref="A219:G219"/>
    <mergeCell ref="A220:B220"/>
    <mergeCell ref="B221:C221"/>
    <mergeCell ref="B222:C222"/>
    <mergeCell ref="B223:C223"/>
    <mergeCell ref="A212:B212"/>
    <mergeCell ref="B213:C213"/>
    <mergeCell ref="B214:C214"/>
    <mergeCell ref="A215:G215"/>
    <mergeCell ref="A216:B216"/>
    <mergeCell ref="B217:C217"/>
    <mergeCell ref="A204:G204"/>
    <mergeCell ref="A206:F207"/>
    <mergeCell ref="A208:C208"/>
    <mergeCell ref="B209:C209"/>
    <mergeCell ref="B210:C210"/>
    <mergeCell ref="A211:G211"/>
    <mergeCell ref="A198:B198"/>
    <mergeCell ref="B199:C199"/>
    <mergeCell ref="B200:C200"/>
    <mergeCell ref="B201:C201"/>
    <mergeCell ref="A202:G202"/>
    <mergeCell ref="A203:G203"/>
    <mergeCell ref="B191:C191"/>
    <mergeCell ref="A193:G193"/>
    <mergeCell ref="A194:B194"/>
    <mergeCell ref="B195:C195"/>
    <mergeCell ref="B196:C196"/>
    <mergeCell ref="A197:G197"/>
    <mergeCell ref="A185:C185"/>
    <mergeCell ref="B186:C186"/>
    <mergeCell ref="B187:C187"/>
    <mergeCell ref="A188:G188"/>
    <mergeCell ref="A189:B189"/>
    <mergeCell ref="B190:C190"/>
    <mergeCell ref="A183:F184"/>
    <mergeCell ref="A178:G178"/>
    <mergeCell ref="A179:G179"/>
    <mergeCell ref="A180:G180"/>
    <mergeCell ref="B172:C172"/>
    <mergeCell ref="A173:G173"/>
    <mergeCell ref="A174:B174"/>
    <mergeCell ref="B175:C175"/>
    <mergeCell ref="B176:C176"/>
    <mergeCell ref="B177:C177"/>
    <mergeCell ref="A166:B166"/>
    <mergeCell ref="B167:C167"/>
    <mergeCell ref="B168:C168"/>
    <mergeCell ref="A169:G169"/>
    <mergeCell ref="A170:B170"/>
    <mergeCell ref="B171:C171"/>
    <mergeCell ref="A158:G158"/>
    <mergeCell ref="A160:F161"/>
    <mergeCell ref="A162:C162"/>
    <mergeCell ref="B163:C163"/>
    <mergeCell ref="B164:C164"/>
    <mergeCell ref="A165:G165"/>
    <mergeCell ref="A152:B152"/>
    <mergeCell ref="B153:C153"/>
    <mergeCell ref="B154:C154"/>
    <mergeCell ref="B155:C155"/>
    <mergeCell ref="A156:G156"/>
    <mergeCell ref="A157:G157"/>
    <mergeCell ref="B146:C146"/>
    <mergeCell ref="A147:G147"/>
    <mergeCell ref="A148:B148"/>
    <mergeCell ref="B149:C149"/>
    <mergeCell ref="B150:C150"/>
    <mergeCell ref="A151:G151"/>
    <mergeCell ref="A140:C140"/>
    <mergeCell ref="B141:C141"/>
    <mergeCell ref="B142:C142"/>
    <mergeCell ref="A143:G143"/>
    <mergeCell ref="A144:B144"/>
    <mergeCell ref="B145:C145"/>
    <mergeCell ref="B132:C132"/>
    <mergeCell ref="B133:C133"/>
    <mergeCell ref="A134:G134"/>
    <mergeCell ref="A135:G135"/>
    <mergeCell ref="A136:G136"/>
    <mergeCell ref="A138:F139"/>
    <mergeCell ref="A126:B126"/>
    <mergeCell ref="B127:C127"/>
    <mergeCell ref="B128:C128"/>
    <mergeCell ref="A129:G129"/>
    <mergeCell ref="A130:B130"/>
    <mergeCell ref="B131:C131"/>
    <mergeCell ref="B120:C120"/>
    <mergeCell ref="A121:G121"/>
    <mergeCell ref="A122:B122"/>
    <mergeCell ref="B123:C123"/>
    <mergeCell ref="B124:C124"/>
    <mergeCell ref="A125:G125"/>
    <mergeCell ref="A112:G112"/>
    <mergeCell ref="A113:G113"/>
    <mergeCell ref="A114:G114"/>
    <mergeCell ref="A116:F117"/>
    <mergeCell ref="A118:C118"/>
    <mergeCell ref="B119:C119"/>
    <mergeCell ref="B106:C106"/>
    <mergeCell ref="A107:G107"/>
    <mergeCell ref="A108:B108"/>
    <mergeCell ref="B109:C109"/>
    <mergeCell ref="B110:C110"/>
    <mergeCell ref="B111:C111"/>
    <mergeCell ref="A100:B100"/>
    <mergeCell ref="B101:C101"/>
    <mergeCell ref="B102:C102"/>
    <mergeCell ref="A103:G103"/>
    <mergeCell ref="A104:B104"/>
    <mergeCell ref="B105:C105"/>
    <mergeCell ref="B97:C97"/>
    <mergeCell ref="B98:C98"/>
    <mergeCell ref="A99:G99"/>
    <mergeCell ref="A86:B86"/>
    <mergeCell ref="B87:C87"/>
    <mergeCell ref="B88:C88"/>
    <mergeCell ref="B89:C89"/>
    <mergeCell ref="A90:G90"/>
    <mergeCell ref="A91:G91"/>
    <mergeCell ref="A85:G85"/>
    <mergeCell ref="A72:F73"/>
    <mergeCell ref="A74:C74"/>
    <mergeCell ref="B75:C75"/>
    <mergeCell ref="B76:C76"/>
    <mergeCell ref="A77:G77"/>
    <mergeCell ref="A92:G92"/>
    <mergeCell ref="A94:F95"/>
    <mergeCell ref="A96:C96"/>
    <mergeCell ref="A68:G68"/>
    <mergeCell ref="A69:G69"/>
    <mergeCell ref="A70:G70"/>
    <mergeCell ref="A71:G71"/>
    <mergeCell ref="A78:B78"/>
    <mergeCell ref="B79:C79"/>
    <mergeCell ref="B80:C80"/>
    <mergeCell ref="A81:G81"/>
    <mergeCell ref="A82:B82"/>
    <mergeCell ref="B62:C62"/>
    <mergeCell ref="A63:G63"/>
    <mergeCell ref="A64:B64"/>
    <mergeCell ref="B65:C65"/>
    <mergeCell ref="B66:C66"/>
    <mergeCell ref="B67:C67"/>
    <mergeCell ref="A56:B56"/>
    <mergeCell ref="B57:C57"/>
    <mergeCell ref="B58:C58"/>
    <mergeCell ref="A59:G59"/>
    <mergeCell ref="A60:B60"/>
    <mergeCell ref="B61:C61"/>
    <mergeCell ref="A49:G49"/>
    <mergeCell ref="A50:F51"/>
    <mergeCell ref="A52:C52"/>
    <mergeCell ref="B53:C53"/>
    <mergeCell ref="B54:C54"/>
    <mergeCell ref="A55:G55"/>
    <mergeCell ref="B43:C43"/>
    <mergeCell ref="B44:C44"/>
    <mergeCell ref="B45:C45"/>
    <mergeCell ref="A46:G46"/>
    <mergeCell ref="A47:G47"/>
    <mergeCell ref="A48:G48"/>
    <mergeCell ref="B39:C39"/>
    <mergeCell ref="B40:C40"/>
    <mergeCell ref="A41:G41"/>
    <mergeCell ref="A42:B42"/>
    <mergeCell ref="B31:C31"/>
    <mergeCell ref="B32:C32"/>
    <mergeCell ref="A33:G33"/>
    <mergeCell ref="A34:B34"/>
    <mergeCell ref="B35:C35"/>
    <mergeCell ref="B36:C36"/>
    <mergeCell ref="A25:G25"/>
    <mergeCell ref="A26:G26"/>
    <mergeCell ref="A28:F29"/>
    <mergeCell ref="A30:C30"/>
    <mergeCell ref="A20:B20"/>
    <mergeCell ref="B21:C21"/>
    <mergeCell ref="B22:C22"/>
    <mergeCell ref="A37:G37"/>
    <mergeCell ref="A38:B38"/>
    <mergeCell ref="H1:H4"/>
    <mergeCell ref="B398:D398"/>
    <mergeCell ref="B399:D399"/>
    <mergeCell ref="B400:D400"/>
    <mergeCell ref="B17:C17"/>
    <mergeCell ref="B18:C18"/>
    <mergeCell ref="A19:G19"/>
    <mergeCell ref="B1:G1"/>
    <mergeCell ref="B2:G2"/>
    <mergeCell ref="B3:G3"/>
    <mergeCell ref="B4:G4"/>
    <mergeCell ref="A1:A4"/>
    <mergeCell ref="A11:G11"/>
    <mergeCell ref="A12:B12"/>
    <mergeCell ref="B13:C13"/>
    <mergeCell ref="B14:C14"/>
    <mergeCell ref="A15:G15"/>
    <mergeCell ref="A16:B16"/>
    <mergeCell ref="A6:F7"/>
    <mergeCell ref="A8:C8"/>
    <mergeCell ref="B9:C9"/>
    <mergeCell ref="B10:C10"/>
    <mergeCell ref="B23:C23"/>
    <mergeCell ref="A24:G24"/>
  </mergeCells>
  <pageMargins left="0.7" right="0.7" top="0.75" bottom="0.75" header="0.3" footer="0.3"/>
  <pageSetup scale="67" orientation="portrait" horizontalDpi="4294967293" verticalDpi="360" r:id="rId1"/>
  <rowBreaks count="6" manualBreakCount="6">
    <brk id="48" max="16383" man="1"/>
    <brk id="92" max="16383" man="1"/>
    <brk id="204" max="16383" man="1"/>
    <brk id="270" max="16383" man="1"/>
    <brk id="326" max="16383" man="1"/>
    <brk id="379" max="7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30"/>
  <sheetViews>
    <sheetView view="pageBreakPreview" zoomScale="85" zoomScaleNormal="100" zoomScaleSheetLayoutView="85" workbookViewId="0">
      <selection activeCell="G15" sqref="G15"/>
    </sheetView>
  </sheetViews>
  <sheetFormatPr baseColWidth="10" defaultRowHeight="15" x14ac:dyDescent="0.2"/>
  <cols>
    <col min="1" max="1" width="26.33203125" customWidth="1"/>
    <col min="2" max="2" width="54" customWidth="1"/>
    <col min="3" max="3" width="8.6640625" customWidth="1"/>
    <col min="4" max="4" width="10.33203125" customWidth="1"/>
    <col min="5" max="5" width="15.33203125" bestFit="1" customWidth="1"/>
    <col min="6" max="6" width="13.5" bestFit="1" customWidth="1"/>
    <col min="7" max="7" width="22.5" style="132" bestFit="1" customWidth="1"/>
    <col min="8" max="8" width="15.1640625" bestFit="1" customWidth="1"/>
    <col min="10" max="10" width="15.1640625" bestFit="1" customWidth="1"/>
  </cols>
  <sheetData>
    <row r="1" spans="1:15" s="128" customFormat="1" ht="66.75" customHeight="1" thickBot="1" x14ac:dyDescent="0.25">
      <c r="A1" s="244"/>
      <c r="B1" s="253" t="s">
        <v>111</v>
      </c>
      <c r="C1" s="254"/>
      <c r="D1" s="254"/>
      <c r="E1" s="255"/>
      <c r="F1" s="247"/>
      <c r="G1" s="248"/>
      <c r="I1" s="129"/>
      <c r="L1" s="130"/>
      <c r="O1" s="131"/>
    </row>
    <row r="2" spans="1:15" s="128" customFormat="1" ht="25" customHeight="1" thickBot="1" x14ac:dyDescent="0.25">
      <c r="A2" s="245"/>
      <c r="B2" s="253" t="s">
        <v>127</v>
      </c>
      <c r="C2" s="254"/>
      <c r="D2" s="254"/>
      <c r="E2" s="255"/>
      <c r="F2" s="249"/>
      <c r="G2" s="250"/>
      <c r="I2" s="129"/>
      <c r="L2" s="130"/>
      <c r="O2" s="131"/>
    </row>
    <row r="3" spans="1:15" s="128" customFormat="1" ht="25" customHeight="1" thickBot="1" x14ac:dyDescent="0.25">
      <c r="A3" s="246"/>
      <c r="B3" s="253" t="s">
        <v>128</v>
      </c>
      <c r="C3" s="254"/>
      <c r="D3" s="254"/>
      <c r="E3" s="255"/>
      <c r="F3" s="251"/>
      <c r="G3" s="252"/>
      <c r="I3" s="129"/>
      <c r="L3" s="130"/>
      <c r="O3" s="131"/>
    </row>
    <row r="4" spans="1:15" ht="16" thickBot="1" x14ac:dyDescent="0.25"/>
    <row r="5" spans="1:15" ht="19" thickBot="1" x14ac:dyDescent="0.25">
      <c r="A5" s="235" t="s">
        <v>87</v>
      </c>
      <c r="B5" s="236"/>
      <c r="C5" s="236"/>
      <c r="D5" s="236"/>
      <c r="E5" s="236"/>
      <c r="F5" s="236"/>
      <c r="G5" s="237"/>
    </row>
    <row r="6" spans="1:15" x14ac:dyDescent="0.2">
      <c r="A6" s="67" t="s">
        <v>88</v>
      </c>
      <c r="B6" s="68" t="s">
        <v>89</v>
      </c>
      <c r="C6" s="69" t="s">
        <v>90</v>
      </c>
      <c r="D6" s="70" t="s">
        <v>91</v>
      </c>
      <c r="E6" s="70" t="s">
        <v>92</v>
      </c>
      <c r="F6" s="70" t="s">
        <v>93</v>
      </c>
      <c r="G6" s="142" t="s">
        <v>94</v>
      </c>
    </row>
    <row r="7" spans="1:15" ht="16" x14ac:dyDescent="0.2">
      <c r="A7" s="71">
        <v>1</v>
      </c>
      <c r="B7" s="72" t="s">
        <v>78</v>
      </c>
      <c r="C7" s="73" t="s">
        <v>95</v>
      </c>
      <c r="D7" s="74">
        <v>15</v>
      </c>
      <c r="E7" s="74"/>
      <c r="F7" s="75"/>
      <c r="G7" s="143">
        <f>SUM(F8:F12)</f>
        <v>6800000</v>
      </c>
      <c r="I7" s="102"/>
    </row>
    <row r="8" spans="1:15" ht="16" x14ac:dyDescent="0.2">
      <c r="A8" s="104" t="s">
        <v>14</v>
      </c>
      <c r="B8" s="103" t="s">
        <v>103</v>
      </c>
      <c r="C8" s="77"/>
      <c r="D8" s="78">
        <v>1</v>
      </c>
      <c r="E8" s="110">
        <v>2500000</v>
      </c>
      <c r="F8" s="111">
        <f>+E8*D8</f>
        <v>2500000</v>
      </c>
      <c r="G8" s="144"/>
      <c r="I8" s="102"/>
    </row>
    <row r="9" spans="1:15" ht="63.75" customHeight="1" x14ac:dyDescent="0.2">
      <c r="A9" s="104" t="s">
        <v>16</v>
      </c>
      <c r="B9" s="76" t="s">
        <v>105</v>
      </c>
      <c r="C9" s="77"/>
      <c r="D9" s="78">
        <v>1</v>
      </c>
      <c r="E9" s="112">
        <v>1000000</v>
      </c>
      <c r="F9" s="111">
        <f t="shared" ref="F9:F12" si="0">+E9*D9</f>
        <v>1000000</v>
      </c>
      <c r="G9" s="145"/>
    </row>
    <row r="10" spans="1:15" x14ac:dyDescent="0.2">
      <c r="A10" s="104" t="s">
        <v>17</v>
      </c>
      <c r="B10" s="76" t="s">
        <v>97</v>
      </c>
      <c r="C10" s="77"/>
      <c r="D10" s="78">
        <v>1</v>
      </c>
      <c r="E10" s="112">
        <v>1200000</v>
      </c>
      <c r="F10" s="111">
        <f t="shared" si="0"/>
        <v>1200000</v>
      </c>
      <c r="G10" s="145"/>
    </row>
    <row r="11" spans="1:15" x14ac:dyDescent="0.2">
      <c r="A11" s="104" t="s">
        <v>18</v>
      </c>
      <c r="B11" s="76" t="s">
        <v>102</v>
      </c>
      <c r="C11" s="77"/>
      <c r="D11" s="78">
        <v>1</v>
      </c>
      <c r="E11" s="112">
        <v>1200000</v>
      </c>
      <c r="F11" s="111">
        <f t="shared" si="0"/>
        <v>1200000</v>
      </c>
      <c r="G11" s="145"/>
    </row>
    <row r="12" spans="1:15" x14ac:dyDescent="0.2">
      <c r="A12" s="104" t="s">
        <v>19</v>
      </c>
      <c r="B12" s="76" t="s">
        <v>98</v>
      </c>
      <c r="C12" s="77"/>
      <c r="D12" s="78">
        <v>1</v>
      </c>
      <c r="E12" s="112">
        <v>900000</v>
      </c>
      <c r="F12" s="111">
        <f t="shared" si="0"/>
        <v>900000</v>
      </c>
      <c r="G12" s="145"/>
    </row>
    <row r="13" spans="1:15" x14ac:dyDescent="0.2">
      <c r="A13" s="105" t="s">
        <v>20</v>
      </c>
      <c r="B13" s="106" t="s">
        <v>101</v>
      </c>
      <c r="C13" s="107"/>
      <c r="D13" s="107"/>
      <c r="E13" s="108"/>
      <c r="F13" s="109"/>
      <c r="G13" s="146">
        <f>+G14</f>
        <v>5699500</v>
      </c>
    </row>
    <row r="14" spans="1:15" ht="30" x14ac:dyDescent="0.2">
      <c r="A14" s="104" t="s">
        <v>104</v>
      </c>
      <c r="B14" s="76" t="s">
        <v>96</v>
      </c>
      <c r="C14" s="78"/>
      <c r="D14" s="78"/>
      <c r="E14" s="80"/>
      <c r="F14" s="79"/>
      <c r="G14" s="145">
        <v>5699500</v>
      </c>
      <c r="M14" t="s">
        <v>107</v>
      </c>
    </row>
    <row r="15" spans="1:15" x14ac:dyDescent="0.2">
      <c r="A15" s="243" t="s">
        <v>106</v>
      </c>
      <c r="B15" s="243"/>
      <c r="C15" s="243"/>
      <c r="D15" s="243"/>
      <c r="E15" s="243"/>
      <c r="F15" s="243"/>
      <c r="G15" s="147">
        <f>+G14+G7</f>
        <v>12499500</v>
      </c>
      <c r="H15" s="132">
        <v>12499500</v>
      </c>
      <c r="J15" s="132">
        <v>83330000</v>
      </c>
    </row>
    <row r="16" spans="1:15" x14ac:dyDescent="0.2">
      <c r="A16" s="133"/>
      <c r="B16" s="93"/>
      <c r="C16" s="93"/>
      <c r="D16" s="93"/>
      <c r="E16" s="93"/>
      <c r="F16" s="93"/>
      <c r="G16" s="148"/>
      <c r="H16" s="134"/>
      <c r="J16" s="132">
        <v>12499500</v>
      </c>
    </row>
    <row r="17" spans="1:10" ht="16" x14ac:dyDescent="0.2">
      <c r="A17" s="81">
        <v>1</v>
      </c>
      <c r="B17" s="82" t="s">
        <v>78</v>
      </c>
      <c r="C17" s="83" t="s">
        <v>95</v>
      </c>
      <c r="D17" s="74">
        <v>15</v>
      </c>
      <c r="E17" s="84"/>
      <c r="F17" s="85"/>
      <c r="G17" s="149">
        <f>G15</f>
        <v>12499500</v>
      </c>
      <c r="H17" s="132"/>
      <c r="J17" s="132">
        <v>833300</v>
      </c>
    </row>
    <row r="18" spans="1:10" ht="16" x14ac:dyDescent="0.2">
      <c r="A18" s="81">
        <v>2</v>
      </c>
      <c r="B18" s="82" t="s">
        <v>79</v>
      </c>
      <c r="C18" s="83" t="s">
        <v>95</v>
      </c>
      <c r="D18" s="74">
        <v>1</v>
      </c>
      <c r="E18" s="84"/>
      <c r="F18" s="85"/>
      <c r="G18" s="149">
        <f>+G23*D18%</f>
        <v>833300</v>
      </c>
      <c r="H18" s="132">
        <v>833300</v>
      </c>
      <c r="J18" s="132">
        <v>3333200</v>
      </c>
    </row>
    <row r="19" spans="1:10" ht="16" x14ac:dyDescent="0.2">
      <c r="A19" s="81">
        <v>3</v>
      </c>
      <c r="B19" s="82" t="s">
        <v>80</v>
      </c>
      <c r="C19" s="83" t="s">
        <v>95</v>
      </c>
      <c r="D19" s="74">
        <v>4</v>
      </c>
      <c r="E19" s="84"/>
      <c r="F19" s="85"/>
      <c r="G19" s="149">
        <f>+G23*D19%</f>
        <v>3333200</v>
      </c>
      <c r="H19" s="132">
        <v>3333200</v>
      </c>
      <c r="J19" s="132">
        <v>16666000</v>
      </c>
    </row>
    <row r="20" spans="1:10" x14ac:dyDescent="0.2">
      <c r="A20" s="86"/>
      <c r="B20" s="87"/>
      <c r="C20" s="88"/>
      <c r="D20" s="89"/>
      <c r="E20" s="90"/>
      <c r="F20" s="91"/>
      <c r="G20" s="150"/>
      <c r="J20" s="132">
        <v>99996000</v>
      </c>
    </row>
    <row r="21" spans="1:10" ht="18" x14ac:dyDescent="0.2">
      <c r="A21" s="238" t="s">
        <v>99</v>
      </c>
      <c r="B21" s="239"/>
      <c r="C21" s="92" t="s">
        <v>95</v>
      </c>
      <c r="D21" s="93">
        <f>+D19+D18+D7</f>
        <v>20</v>
      </c>
      <c r="E21" s="94"/>
      <c r="F21" s="95"/>
      <c r="G21" s="151">
        <f>+G17+G18+G19</f>
        <v>16666000</v>
      </c>
    </row>
    <row r="22" spans="1:10" x14ac:dyDescent="0.2">
      <c r="A22" s="96"/>
      <c r="B22" s="97"/>
      <c r="C22" s="98"/>
      <c r="D22" s="99"/>
      <c r="E22" s="100"/>
      <c r="F22" s="101"/>
      <c r="G22" s="152"/>
    </row>
    <row r="23" spans="1:10" ht="19" thickBot="1" x14ac:dyDescent="0.25">
      <c r="A23" s="240" t="s">
        <v>100</v>
      </c>
      <c r="B23" s="241"/>
      <c r="C23" s="241"/>
      <c r="D23" s="241"/>
      <c r="E23" s="241"/>
      <c r="F23" s="242"/>
      <c r="G23" s="153">
        <f>+PRESUPUESTO!H25</f>
        <v>83330000</v>
      </c>
    </row>
    <row r="28" spans="1:10" ht="17" x14ac:dyDescent="0.2">
      <c r="B28" s="9" t="s">
        <v>12</v>
      </c>
    </row>
    <row r="29" spans="1:10" ht="17" x14ac:dyDescent="0.2">
      <c r="B29" s="10" t="s">
        <v>13</v>
      </c>
    </row>
    <row r="30" spans="1:10" ht="17" x14ac:dyDescent="0.2">
      <c r="B30" s="10" t="s">
        <v>7</v>
      </c>
    </row>
  </sheetData>
  <mergeCells count="9">
    <mergeCell ref="A5:G5"/>
    <mergeCell ref="A21:B21"/>
    <mergeCell ref="A23:F23"/>
    <mergeCell ref="A15:F15"/>
    <mergeCell ref="A1:A3"/>
    <mergeCell ref="F1:G3"/>
    <mergeCell ref="B1:E1"/>
    <mergeCell ref="B2:E2"/>
    <mergeCell ref="B3:E3"/>
  </mergeCells>
  <pageMargins left="0.70866141732283472" right="0.70866141732283472" top="0.74803149606299213" bottom="0.74803149606299213" header="0.31496062992125984" footer="0.31496062992125984"/>
  <pageSetup scale="76" orientation="landscape" horizontalDpi="4294967293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PRESUPUESTO</vt:lpstr>
      <vt:lpstr>APU</vt:lpstr>
      <vt:lpstr>desgloce AIU</vt:lpstr>
      <vt:lpstr>APU!Área_de_impresión</vt:lpstr>
      <vt:lpstr>'desgloce AIU'!Área_de_impresión</vt:lpstr>
      <vt:lpstr>PRESUPUESTO!Área_de_impresión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Ayde Julio Rizo</dc:creator>
  <cp:lastModifiedBy>Microsoft Office User</cp:lastModifiedBy>
  <cp:lastPrinted>2024-06-04T20:48:03Z</cp:lastPrinted>
  <dcterms:created xsi:type="dcterms:W3CDTF">2017-02-06T17:53:51Z</dcterms:created>
  <dcterms:modified xsi:type="dcterms:W3CDTF">2024-07-17T23:11:12Z</dcterms:modified>
</cp:coreProperties>
</file>