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jaramilloy\Downloads\"/>
    </mc:Choice>
  </mc:AlternateContent>
  <xr:revisionPtr revIDLastSave="0" documentId="13_ncr:1_{D2EDC771-A60D-4BCC-B10D-6627AD0E5AB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resupuesto" sheetId="2" r:id="rId1"/>
    <sheet name="Bolsa Repuestos" sheetId="3" r:id="rId2"/>
    <sheet name="Hoja1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23" i="2" l="1"/>
  <c r="M26" i="5" l="1"/>
  <c r="O26" i="5" s="1"/>
  <c r="J26" i="5"/>
  <c r="M25" i="5"/>
  <c r="O25" i="5" s="1"/>
  <c r="J25" i="5"/>
  <c r="M24" i="5"/>
  <c r="O24" i="5" s="1"/>
  <c r="J24" i="5"/>
  <c r="M23" i="5"/>
  <c r="J23" i="5"/>
  <c r="M22" i="5"/>
  <c r="O22" i="5" s="1"/>
  <c r="J22" i="5"/>
  <c r="O27" i="5" l="1"/>
  <c r="M19" i="3" l="1"/>
  <c r="M20" i="3"/>
  <c r="O20" i="3" s="1"/>
  <c r="M21" i="3"/>
  <c r="O21" i="3" s="1"/>
  <c r="M22" i="3"/>
  <c r="O22" i="3" s="1"/>
  <c r="M18" i="3"/>
  <c r="O18" i="3" s="1"/>
  <c r="M6" i="3"/>
  <c r="O6" i="3" s="1"/>
  <c r="M7" i="3"/>
  <c r="O7" i="3" s="1"/>
  <c r="M8" i="3"/>
  <c r="O8" i="3" s="1"/>
  <c r="M9" i="3"/>
  <c r="O9" i="3" s="1"/>
  <c r="M10" i="3"/>
  <c r="O10" i="3" s="1"/>
  <c r="M11" i="3"/>
  <c r="O11" i="3" s="1"/>
  <c r="M12" i="3"/>
  <c r="M5" i="3"/>
  <c r="J18" i="3"/>
  <c r="J19" i="3"/>
  <c r="J20" i="3"/>
  <c r="J21" i="3"/>
  <c r="J22" i="3"/>
  <c r="J13" i="5"/>
  <c r="K13" i="5" s="1"/>
  <c r="M13" i="5" s="1"/>
  <c r="O13" i="5" s="1"/>
  <c r="J12" i="5"/>
  <c r="K12" i="5" s="1"/>
  <c r="M12" i="5" s="1"/>
  <c r="O12" i="5" s="1"/>
  <c r="J11" i="5"/>
  <c r="K11" i="5" s="1"/>
  <c r="M11" i="5" s="1"/>
  <c r="O11" i="5" s="1"/>
  <c r="J10" i="5"/>
  <c r="K10" i="5" s="1"/>
  <c r="M10" i="5" s="1"/>
  <c r="O10" i="5" s="1"/>
  <c r="J9" i="5"/>
  <c r="K9" i="5" s="1"/>
  <c r="M9" i="5" s="1"/>
  <c r="O9" i="5" s="1"/>
  <c r="J8" i="5"/>
  <c r="K8" i="5" s="1"/>
  <c r="M8" i="5" s="1"/>
  <c r="O8" i="5" s="1"/>
  <c r="J7" i="5"/>
  <c r="K7" i="5" s="1"/>
  <c r="M7" i="5" s="1"/>
  <c r="O7" i="5" s="1"/>
  <c r="J6" i="5"/>
  <c r="K6" i="5" s="1"/>
  <c r="M6" i="5" s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5" i="2"/>
  <c r="W18" i="2"/>
  <c r="X18" i="2" s="1"/>
  <c r="W17" i="2"/>
  <c r="X17" i="2" s="1"/>
  <c r="W16" i="2"/>
  <c r="X16" i="2" s="1"/>
  <c r="W15" i="2"/>
  <c r="X15" i="2" s="1"/>
  <c r="W14" i="2"/>
  <c r="X14" i="2" s="1"/>
  <c r="W13" i="2"/>
  <c r="X13" i="2" s="1"/>
  <c r="W12" i="2"/>
  <c r="X12" i="2" s="1"/>
  <c r="W11" i="2"/>
  <c r="X11" i="2" s="1"/>
  <c r="W10" i="2"/>
  <c r="X10" i="2" s="1"/>
  <c r="W9" i="2"/>
  <c r="X9" i="2" s="1"/>
  <c r="W8" i="2"/>
  <c r="X8" i="2" s="1"/>
  <c r="W7" i="2"/>
  <c r="X7" i="2" s="1"/>
  <c r="W6" i="2"/>
  <c r="X6" i="2" s="1"/>
  <c r="W5" i="2"/>
  <c r="X5" i="2" s="1"/>
  <c r="O14" i="5" l="1"/>
  <c r="O29" i="5" s="1"/>
  <c r="O23" i="3"/>
  <c r="J12" i="3"/>
  <c r="O12" i="3" s="1"/>
  <c r="J11" i="3"/>
  <c r="J10" i="3"/>
  <c r="J9" i="3"/>
  <c r="J8" i="3"/>
  <c r="J7" i="3"/>
  <c r="J6" i="3"/>
  <c r="J5" i="3"/>
  <c r="O5" i="3" s="1"/>
  <c r="AA6" i="2"/>
  <c r="AA7" i="2"/>
  <c r="AB7" i="2" s="1"/>
  <c r="AA8" i="2"/>
  <c r="AB8" i="2"/>
  <c r="AA9" i="2"/>
  <c r="AB9" i="2"/>
  <c r="AA10" i="2"/>
  <c r="AB10" i="2" s="1"/>
  <c r="AA12" i="2"/>
  <c r="AB12" i="2" s="1"/>
  <c r="AA13" i="2"/>
  <c r="AA14" i="2"/>
  <c r="AB14" i="2" s="1"/>
  <c r="AA15" i="2"/>
  <c r="AB15" i="2" s="1"/>
  <c r="AA16" i="2"/>
  <c r="AB16" i="2" s="1"/>
  <c r="AA17" i="2"/>
  <c r="AA18" i="2"/>
  <c r="AB18" i="2" s="1"/>
  <c r="AA5" i="2"/>
  <c r="AB5" i="2" s="1"/>
  <c r="S18" i="2"/>
  <c r="T18" i="2" s="1"/>
  <c r="O18" i="2"/>
  <c r="P18" i="2" s="1"/>
  <c r="L18" i="2"/>
  <c r="S17" i="2"/>
  <c r="T17" i="2" s="1"/>
  <c r="O17" i="2"/>
  <c r="P17" i="2" s="1"/>
  <c r="L17" i="2"/>
  <c r="S16" i="2"/>
  <c r="T16" i="2" s="1"/>
  <c r="O16" i="2"/>
  <c r="P16" i="2" s="1"/>
  <c r="L16" i="2"/>
  <c r="S15" i="2"/>
  <c r="T15" i="2" s="1"/>
  <c r="O15" i="2"/>
  <c r="P15" i="2" s="1"/>
  <c r="L15" i="2"/>
  <c r="S14" i="2"/>
  <c r="T14" i="2" s="1"/>
  <c r="O14" i="2"/>
  <c r="P14" i="2" s="1"/>
  <c r="L14" i="2"/>
  <c r="S13" i="2"/>
  <c r="T13" i="2" s="1"/>
  <c r="O13" i="2"/>
  <c r="P13" i="2" s="1"/>
  <c r="L13" i="2"/>
  <c r="S12" i="2"/>
  <c r="T12" i="2" s="1"/>
  <c r="O12" i="2"/>
  <c r="P12" i="2" s="1"/>
  <c r="L12" i="2"/>
  <c r="S11" i="2"/>
  <c r="T11" i="2" s="1"/>
  <c r="O11" i="2"/>
  <c r="P11" i="2" s="1"/>
  <c r="L11" i="2"/>
  <c r="S10" i="2"/>
  <c r="T10" i="2" s="1"/>
  <c r="O10" i="2"/>
  <c r="P10" i="2" s="1"/>
  <c r="L10" i="2"/>
  <c r="S9" i="2"/>
  <c r="T9" i="2" s="1"/>
  <c r="O9" i="2"/>
  <c r="P9" i="2" s="1"/>
  <c r="L9" i="2"/>
  <c r="S8" i="2"/>
  <c r="T8" i="2" s="1"/>
  <c r="O8" i="2"/>
  <c r="P8" i="2" s="1"/>
  <c r="L8" i="2"/>
  <c r="S7" i="2"/>
  <c r="T7" i="2" s="1"/>
  <c r="O7" i="2"/>
  <c r="P7" i="2" s="1"/>
  <c r="L7" i="2"/>
  <c r="S6" i="2"/>
  <c r="T6" i="2" s="1"/>
  <c r="O6" i="2"/>
  <c r="P6" i="2" s="1"/>
  <c r="L6" i="2"/>
  <c r="S5" i="2"/>
  <c r="T5" i="2" s="1"/>
  <c r="O5" i="2"/>
  <c r="P5" i="2" s="1"/>
  <c r="L5" i="2"/>
  <c r="O13" i="3" l="1"/>
  <c r="O25" i="3" s="1"/>
  <c r="X19" i="2"/>
  <c r="P19" i="2"/>
  <c r="AB17" i="2"/>
  <c r="AA11" i="2"/>
  <c r="AB11" i="2" s="1"/>
  <c r="AB13" i="2"/>
  <c r="AB6" i="2"/>
  <c r="T19" i="2"/>
  <c r="L19" i="2"/>
  <c r="AB19" i="2" l="1"/>
  <c r="AB24" i="2" s="1"/>
  <c r="AB25" i="2" l="1"/>
</calcChain>
</file>

<file path=xl/sharedStrings.xml><?xml version="1.0" encoding="utf-8"?>
<sst xmlns="http://schemas.openxmlformats.org/spreadsheetml/2006/main" count="237" uniqueCount="77">
  <si>
    <t>ITEM</t>
  </si>
  <si>
    <t>MARCA</t>
  </si>
  <si>
    <t>MODELO</t>
  </si>
  <si>
    <t>KVA</t>
  </si>
  <si>
    <t>CANTIDAD</t>
  </si>
  <si>
    <t>NUMERO INTERNO</t>
  </si>
  <si>
    <t>SERIE</t>
  </si>
  <si>
    <t>IVA</t>
  </si>
  <si>
    <t>TOTAL</t>
  </si>
  <si>
    <t>APC</t>
  </si>
  <si>
    <t>SUA3000</t>
  </si>
  <si>
    <t>JS0903008485</t>
  </si>
  <si>
    <t>MTEK</t>
  </si>
  <si>
    <t>JAL33012</t>
  </si>
  <si>
    <t>I137006447</t>
  </si>
  <si>
    <t>TITAN</t>
  </si>
  <si>
    <t>TITAN 10K</t>
  </si>
  <si>
    <t>141010-74210014</t>
  </si>
  <si>
    <t>PEI</t>
  </si>
  <si>
    <t>PEI-U210</t>
  </si>
  <si>
    <t>N/A</t>
  </si>
  <si>
    <t>U101809624539643E</t>
  </si>
  <si>
    <t>PEI-U102</t>
  </si>
  <si>
    <t>NO TIENE</t>
  </si>
  <si>
    <t>U2190861812540331S</t>
  </si>
  <si>
    <t>JAL3318</t>
  </si>
  <si>
    <t>I14C23090</t>
  </si>
  <si>
    <t>I14C023101</t>
  </si>
  <si>
    <t>SPECTRONIX</t>
  </si>
  <si>
    <t>GALLEON 3K</t>
  </si>
  <si>
    <t>BLADE</t>
  </si>
  <si>
    <t>JAL3312</t>
  </si>
  <si>
    <t>I151013395</t>
  </si>
  <si>
    <t>CDP</t>
  </si>
  <si>
    <t>UPRS 2008</t>
  </si>
  <si>
    <t>190504-5050010</t>
  </si>
  <si>
    <t>190111-5050019</t>
  </si>
  <si>
    <t xml:space="preserve"> MTEK </t>
  </si>
  <si>
    <t xml:space="preserve"> JAL3318 </t>
  </si>
  <si>
    <t>I138001525</t>
  </si>
  <si>
    <t>VALOR  POR TRES(3) JORNADAS DE MANTENIMIENTO PREVENTIVO Y/O CORRECTIVO.</t>
  </si>
  <si>
    <t>UPO11</t>
  </si>
  <si>
    <t>RT AX</t>
  </si>
  <si>
    <t>COINSI</t>
  </si>
  <si>
    <t>CON IVA</t>
  </si>
  <si>
    <t>NETMASK</t>
  </si>
  <si>
    <t>SECVIDEO</t>
  </si>
  <si>
    <t>BATERÍAS CANTIDAD</t>
  </si>
  <si>
    <t>CAPACIDAD</t>
  </si>
  <si>
    <t>VALOR UNITARIO PROMEDIO 2022</t>
  </si>
  <si>
    <t>IPC 2023</t>
  </si>
  <si>
    <t>VALOR UNITARIO IVA INCLUIDO PROMEDIO 2023</t>
  </si>
  <si>
    <t>VALOR TOTAL IVA INCLUIDO</t>
  </si>
  <si>
    <t>OBSERVACION</t>
  </si>
  <si>
    <t>18AH</t>
  </si>
  <si>
    <t>BATERIAS YA SE CAMBIARON</t>
  </si>
  <si>
    <t>9AH</t>
  </si>
  <si>
    <t>CVCOMUNICACIONES</t>
  </si>
  <si>
    <t>EATON BLADE
6 MODULOS DE 12KVA</t>
  </si>
  <si>
    <t>LA UPS TIENE BATERIAS DE 5AH Y DE 9AH, ESTA UPS ESTA ENPROYECTO DE CAMBIO, DE MANERA REPRESENTATIVA SE HACE UNA PREVISION DE RECURSOS POR SI APARECE ALGUN IMPREVISTO QUE PERMITA SU OPERACIÓN LIMITADA MIENTRAS ES REMPLAZADA</t>
  </si>
  <si>
    <t>CALCULO DE PRESUPUESTO BOLSA DE REPUESTOS SUMINISTROS</t>
  </si>
  <si>
    <t>CALCULO DE PRESUPUESTO BOLSA DE REPUESTOS SALUD</t>
  </si>
  <si>
    <t>IPC 2022</t>
  </si>
  <si>
    <t>VALOR UNITARIO IVA INCLUIDO PROMEDIO 2022</t>
  </si>
  <si>
    <t>VALOR UNITARIO PROMEDIO 2023</t>
  </si>
  <si>
    <t>TOTAL BOLSA REPUESTOS</t>
  </si>
  <si>
    <t>CARACTERISTICAS</t>
  </si>
  <si>
    <t>PRESUPUESTO OFICIAL SIN BOLSA REPUESTOS</t>
  </si>
  <si>
    <t>Bolsa repuestos Salud</t>
  </si>
  <si>
    <t>Bolsa repuestos Suministros</t>
  </si>
  <si>
    <t>PRESUPUESTO TOTAL</t>
  </si>
  <si>
    <t xml:space="preserve">Profesional Universitario </t>
  </si>
  <si>
    <t>Gerencia de Servicios Públicos</t>
  </si>
  <si>
    <t>PRESUPUESTO OFICIAL</t>
  </si>
  <si>
    <t>Mantenimiento</t>
  </si>
  <si>
    <t>SUMA</t>
  </si>
  <si>
    <t>EDWIN JARAMILLO YEPES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</si>
</sst>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/>
    </xf>
    <xf numFmtId="44" fontId="4" fillId="0" borderId="0" xfId="0" applyNumberFormat="1" applyFont="1"/>
    <xf numFmtId="0" fontId="1" fillId="2" borderId="2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44" fontId="2" fillId="5" borderId="1" xfId="1" applyFont="1" applyFill="1" applyBorder="1" applyAlignment="1">
      <alignment horizontal="center" vertical="center"/>
    </xf>
    <xf numFmtId="164" fontId="5" fillId="6" borderId="1" xfId="0" applyNumberFormat="1" applyFont="1" applyFill="1" applyBorder="1"/>
    <xf numFmtId="0" fontId="1" fillId="4" borderId="1" xfId="0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vertical="center"/>
    </xf>
    <xf numFmtId="44" fontId="0" fillId="0" borderId="0" xfId="0" applyNumberFormat="1"/>
    <xf numFmtId="2" fontId="4" fillId="0" borderId="1" xfId="2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right" vertical="center"/>
    </xf>
    <xf numFmtId="164" fontId="5" fillId="6" borderId="1" xfId="0" applyNumberFormat="1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 wrapText="1"/>
    </xf>
    <xf numFmtId="44" fontId="6" fillId="0" borderId="0" xfId="1" applyFont="1"/>
    <xf numFmtId="165" fontId="6" fillId="0" borderId="0" xfId="0" applyNumberFormat="1" applyFo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4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44" fontId="4" fillId="6" borderId="1" xfId="0" applyNumberFormat="1" applyFont="1" applyFill="1" applyBorder="1"/>
    <xf numFmtId="164" fontId="9" fillId="6" borderId="2" xfId="0" applyNumberFormat="1" applyFont="1" applyFill="1" applyBorder="1"/>
    <xf numFmtId="166" fontId="4" fillId="0" borderId="8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166" fontId="4" fillId="0" borderId="4" xfId="1" applyNumberFormat="1" applyFont="1" applyBorder="1" applyAlignment="1">
      <alignment horizontal="center" vertical="center"/>
    </xf>
    <xf numFmtId="166" fontId="4" fillId="0" borderId="6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7" xfId="1" applyNumberFormat="1" applyFont="1" applyBorder="1" applyAlignment="1">
      <alignment horizontal="center" vertical="center"/>
    </xf>
    <xf numFmtId="166" fontId="4" fillId="0" borderId="0" xfId="0" applyNumberFormat="1" applyFont="1"/>
    <xf numFmtId="166" fontId="4" fillId="0" borderId="2" xfId="1" applyNumberFormat="1" applyFont="1" applyBorder="1" applyAlignment="1">
      <alignment horizontal="center" vertical="center"/>
    </xf>
    <xf numFmtId="166" fontId="4" fillId="0" borderId="0" xfId="1" applyNumberFormat="1" applyFont="1"/>
    <xf numFmtId="166" fontId="4" fillId="0" borderId="0" xfId="1" applyNumberFormat="1" applyFont="1" applyAlignment="1">
      <alignment horizontal="center"/>
    </xf>
    <xf numFmtId="166" fontId="4" fillId="0" borderId="2" xfId="1" applyNumberFormat="1" applyFont="1" applyBorder="1" applyAlignment="1">
      <alignment horizontal="center"/>
    </xf>
    <xf numFmtId="166" fontId="4" fillId="0" borderId="16" xfId="1" applyNumberFormat="1" applyFont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justify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4" fillId="0" borderId="0" xfId="0" applyNumberFormat="1" applyFont="1"/>
    <xf numFmtId="1" fontId="4" fillId="0" borderId="0" xfId="0" applyNumberFormat="1" applyFont="1" applyAlignment="1">
      <alignment horizontal="center" vertical="center"/>
    </xf>
    <xf numFmtId="1" fontId="6" fillId="0" borderId="0" xfId="0" applyNumberFormat="1" applyFont="1"/>
    <xf numFmtId="1" fontId="9" fillId="0" borderId="0" xfId="0" applyNumberFormat="1" applyFont="1"/>
    <xf numFmtId="0" fontId="9" fillId="0" borderId="0" xfId="0" applyFont="1" applyAlignment="1">
      <alignment horizontal="left"/>
    </xf>
    <xf numFmtId="1" fontId="10" fillId="0" borderId="11" xfId="0" applyNumberFormat="1" applyFont="1" applyBorder="1" applyAlignment="1">
      <alignment horizontal="center"/>
    </xf>
    <xf numFmtId="1" fontId="10" fillId="0" borderId="10" xfId="0" applyNumberFormat="1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0" fontId="9" fillId="0" borderId="1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9" xfId="0" applyFont="1" applyBorder="1" applyAlignment="1">
      <alignment horizontal="left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23813</xdr:colOff>
      <xdr:row>26</xdr:row>
      <xdr:rowOff>119063</xdr:rowOff>
    </xdr:from>
    <xdr:to>
      <xdr:col>3</xdr:col>
      <xdr:colOff>178594</xdr:colOff>
      <xdr:row>28</xdr:row>
      <xdr:rowOff>213172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A20478-A9E6-4E07-BE21-4EB0BE626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3" y="6524626"/>
          <a:ext cx="2452687" cy="427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29"/>
  <sheetViews>
    <sheetView topLeftCell="A4" zoomScale="80" zoomScaleNormal="80" workbookViewId="0">
      <selection activeCell="C21" sqref="C21:E24"/>
    </sheetView>
  </sheetViews>
  <sheetFormatPr baseColWidth="10" defaultRowHeight="16.5" x14ac:dyDescent="0.3"/>
  <cols>
    <col min="1" max="1" width="3.42578125" style="14" customWidth="1"/>
    <col min="2" max="2" width="5.140625" style="14" bestFit="1" customWidth="1"/>
    <col min="3" max="3" width="11.42578125" style="14"/>
    <col min="4" max="4" width="21" style="14" customWidth="1"/>
    <col min="5" max="5" width="4.85546875" style="14" bestFit="1" customWidth="1"/>
    <col min="6" max="6" width="10.140625" style="14" bestFit="1" customWidth="1"/>
    <col min="7" max="7" width="18" style="14" bestFit="1" customWidth="1"/>
    <col min="8" max="8" width="13.85546875" style="14" customWidth="1"/>
    <col min="9" max="9" width="3.140625" style="14" customWidth="1"/>
    <col min="10" max="10" width="28.140625" style="14" customWidth="1"/>
    <col min="11" max="11" width="10.85546875" style="14" bestFit="1" customWidth="1"/>
    <col min="12" max="12" width="13.140625" style="14" customWidth="1"/>
    <col min="13" max="13" width="3.7109375" style="14" customWidth="1"/>
    <col min="14" max="14" width="29.7109375" style="14" customWidth="1"/>
    <col min="15" max="15" width="12.42578125" style="14" bestFit="1" customWidth="1"/>
    <col min="16" max="16" width="13.140625" style="14" bestFit="1" customWidth="1"/>
    <col min="17" max="17" width="3.5703125" style="14" customWidth="1"/>
    <col min="18" max="18" width="28.7109375" style="14" bestFit="1" customWidth="1"/>
    <col min="19" max="19" width="12.28515625" style="14" bestFit="1" customWidth="1"/>
    <col min="20" max="20" width="13.140625" style="14" bestFit="1" customWidth="1"/>
    <col min="21" max="21" width="4.140625" style="14" customWidth="1"/>
    <col min="22" max="22" width="28.7109375" style="14" bestFit="1" customWidth="1"/>
    <col min="23" max="23" width="12.7109375" style="14" bestFit="1" customWidth="1"/>
    <col min="24" max="24" width="13.7109375" style="14" bestFit="1" customWidth="1"/>
    <col min="25" max="25" width="4.5703125" style="14" customWidth="1"/>
    <col min="26" max="26" width="28.7109375" style="14" bestFit="1" customWidth="1"/>
    <col min="27" max="27" width="12.28515625" style="14" bestFit="1" customWidth="1"/>
    <col min="28" max="28" width="16.5703125" style="14" bestFit="1" customWidth="1"/>
    <col min="29" max="16384" width="11.42578125" style="14"/>
  </cols>
  <sheetData>
    <row r="1" spans="2:28" x14ac:dyDescent="0.3">
      <c r="B1" s="75" t="s">
        <v>73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2:28" ht="17.25" thickBot="1" x14ac:dyDescent="0.35"/>
    <row r="3" spans="2:28" ht="17.25" thickBot="1" x14ac:dyDescent="0.35">
      <c r="B3" s="78" t="s">
        <v>66</v>
      </c>
      <c r="C3" s="79"/>
      <c r="D3" s="79"/>
      <c r="E3" s="79"/>
      <c r="F3" s="79"/>
      <c r="G3" s="79"/>
      <c r="H3" s="80"/>
      <c r="J3" s="81" t="s">
        <v>43</v>
      </c>
      <c r="K3" s="82"/>
      <c r="L3" s="83"/>
      <c r="M3" s="8"/>
      <c r="N3" s="84" t="s">
        <v>45</v>
      </c>
      <c r="O3" s="85"/>
      <c r="P3" s="86"/>
      <c r="Q3" s="8"/>
      <c r="R3" s="87" t="s">
        <v>46</v>
      </c>
      <c r="S3" s="88"/>
      <c r="T3" s="89"/>
      <c r="V3" s="87" t="s">
        <v>57</v>
      </c>
      <c r="W3" s="88"/>
      <c r="X3" s="89"/>
      <c r="Z3" s="90" t="s">
        <v>67</v>
      </c>
      <c r="AA3" s="91"/>
      <c r="AB3" s="92"/>
    </row>
    <row r="4" spans="2:28" ht="39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6</v>
      </c>
      <c r="H4" s="12" t="s">
        <v>5</v>
      </c>
      <c r="J4" s="11" t="s">
        <v>40</v>
      </c>
      <c r="K4" s="12" t="s">
        <v>7</v>
      </c>
      <c r="L4" s="13" t="s">
        <v>8</v>
      </c>
      <c r="M4" s="4"/>
      <c r="N4" s="11" t="s">
        <v>40</v>
      </c>
      <c r="O4" s="12" t="s">
        <v>7</v>
      </c>
      <c r="P4" s="12" t="s">
        <v>44</v>
      </c>
      <c r="Q4" s="4"/>
      <c r="R4" s="11" t="s">
        <v>40</v>
      </c>
      <c r="S4" s="12" t="s">
        <v>7</v>
      </c>
      <c r="T4" s="13" t="s">
        <v>8</v>
      </c>
      <c r="V4" s="11" t="s">
        <v>40</v>
      </c>
      <c r="W4" s="12" t="s">
        <v>7</v>
      </c>
      <c r="X4" s="13" t="s">
        <v>8</v>
      </c>
      <c r="Z4" s="64" t="s">
        <v>40</v>
      </c>
      <c r="AA4" s="65" t="s">
        <v>7</v>
      </c>
      <c r="AB4" s="65" t="s">
        <v>8</v>
      </c>
    </row>
    <row r="5" spans="2:28" ht="17.25" thickBot="1" x14ac:dyDescent="0.35">
      <c r="B5" s="16">
        <v>1</v>
      </c>
      <c r="C5" s="16" t="s">
        <v>9</v>
      </c>
      <c r="D5" s="16" t="s">
        <v>10</v>
      </c>
      <c r="E5" s="16">
        <v>3</v>
      </c>
      <c r="F5" s="16">
        <v>1</v>
      </c>
      <c r="G5" s="16" t="s">
        <v>11</v>
      </c>
      <c r="H5" s="16">
        <v>100005400</v>
      </c>
      <c r="J5" s="52">
        <v>726923.13750000007</v>
      </c>
      <c r="K5" s="52">
        <f>J5*0.19</f>
        <v>138115.39612500003</v>
      </c>
      <c r="L5" s="53">
        <f>K5+J5</f>
        <v>865038.53362500016</v>
      </c>
      <c r="M5" s="9"/>
      <c r="N5" s="52">
        <v>1316437.5</v>
      </c>
      <c r="O5" s="52">
        <f>N5*0.19</f>
        <v>250123.125</v>
      </c>
      <c r="P5" s="52">
        <f>N5+O5</f>
        <v>1566560.625</v>
      </c>
      <c r="Q5" s="9"/>
      <c r="R5" s="52">
        <v>1250000</v>
      </c>
      <c r="S5" s="52">
        <f>R5*0.19</f>
        <v>237500</v>
      </c>
      <c r="T5" s="53">
        <f>R5+S5</f>
        <v>1487500</v>
      </c>
      <c r="V5" s="52">
        <v>1092000</v>
      </c>
      <c r="W5" s="52">
        <f>V5*0.19</f>
        <v>207480</v>
      </c>
      <c r="X5" s="53">
        <f>V5+W5</f>
        <v>1299480</v>
      </c>
      <c r="Z5" s="66">
        <f>AVERAGE(J5,N5,R5,V5)</f>
        <v>1096340.159375</v>
      </c>
      <c r="AA5" s="67">
        <f>Z5*19/100</f>
        <v>208304.63028124999</v>
      </c>
      <c r="AB5" s="62">
        <f>Z5+AA5</f>
        <v>1304644.78965625</v>
      </c>
    </row>
    <row r="6" spans="2:28" ht="17.25" thickBot="1" x14ac:dyDescent="0.35">
      <c r="B6" s="17">
        <v>2</v>
      </c>
      <c r="C6" s="17" t="s">
        <v>12</v>
      </c>
      <c r="D6" s="17" t="s">
        <v>13</v>
      </c>
      <c r="E6" s="17">
        <v>12</v>
      </c>
      <c r="F6" s="17">
        <v>1</v>
      </c>
      <c r="G6" s="17" t="s">
        <v>14</v>
      </c>
      <c r="H6" s="17">
        <v>100013823</v>
      </c>
      <c r="J6" s="54">
        <v>1211538.825</v>
      </c>
      <c r="K6" s="54">
        <f t="shared" ref="K6:K18" si="0">J6*0.19</f>
        <v>230192.37675</v>
      </c>
      <c r="L6" s="55">
        <f t="shared" ref="L6:L18" si="1">K6+J6</f>
        <v>1441731.20175</v>
      </c>
      <c r="M6" s="9"/>
      <c r="N6" s="54">
        <v>2303767.5</v>
      </c>
      <c r="O6" s="54">
        <f t="shared" ref="O6:O18" si="2">N6*0.19</f>
        <v>437715.82500000001</v>
      </c>
      <c r="P6" s="54">
        <f t="shared" ref="P6:P18" si="3">N6+O6</f>
        <v>2741483.3250000002</v>
      </c>
      <c r="Q6" s="9"/>
      <c r="R6" s="54">
        <v>2187500</v>
      </c>
      <c r="S6" s="54">
        <f t="shared" ref="S6:S18" si="4">R6*0.19</f>
        <v>415625</v>
      </c>
      <c r="T6" s="55">
        <f t="shared" ref="T6:T18" si="5">R6+S6</f>
        <v>2603125</v>
      </c>
      <c r="V6" s="54">
        <v>1943000</v>
      </c>
      <c r="W6" s="54">
        <f t="shared" ref="W6:W18" si="6">V6*0.19</f>
        <v>369170</v>
      </c>
      <c r="X6" s="55">
        <f t="shared" ref="X6:X18" si="7">V6+W6</f>
        <v>2312170</v>
      </c>
      <c r="Z6" s="67">
        <f t="shared" ref="Z6:Z18" si="8">AVERAGE(J6,N6,R6,V6)</f>
        <v>1911451.58125</v>
      </c>
      <c r="AA6" s="68">
        <f t="shared" ref="AA6:AA18" si="9">Z6*19/100</f>
        <v>363175.8004375</v>
      </c>
      <c r="AB6" s="62">
        <f t="shared" ref="AB6:AB18" si="10">Z6+AA6</f>
        <v>2274627.3816875</v>
      </c>
    </row>
    <row r="7" spans="2:28" ht="17.25" thickBot="1" x14ac:dyDescent="0.35">
      <c r="B7" s="18">
        <v>3</v>
      </c>
      <c r="C7" s="18" t="s">
        <v>15</v>
      </c>
      <c r="D7" s="18" t="s">
        <v>16</v>
      </c>
      <c r="E7" s="18">
        <v>10</v>
      </c>
      <c r="F7" s="18">
        <v>1</v>
      </c>
      <c r="G7" s="18" t="s">
        <v>17</v>
      </c>
      <c r="H7" s="18">
        <v>100013821</v>
      </c>
      <c r="J7" s="54">
        <v>1211538.825</v>
      </c>
      <c r="K7" s="54">
        <f t="shared" si="0"/>
        <v>230192.37675</v>
      </c>
      <c r="L7" s="55">
        <f t="shared" si="1"/>
        <v>1441731.20175</v>
      </c>
      <c r="M7" s="9"/>
      <c r="N7" s="54">
        <v>2303767.5</v>
      </c>
      <c r="O7" s="54">
        <f t="shared" si="2"/>
        <v>437715.82500000001</v>
      </c>
      <c r="P7" s="54">
        <f t="shared" si="3"/>
        <v>2741483.3250000002</v>
      </c>
      <c r="Q7" s="9"/>
      <c r="R7" s="54">
        <v>2187500</v>
      </c>
      <c r="S7" s="54">
        <f t="shared" si="4"/>
        <v>415625</v>
      </c>
      <c r="T7" s="55">
        <f t="shared" si="5"/>
        <v>2603125</v>
      </c>
      <c r="V7" s="54">
        <v>1530000</v>
      </c>
      <c r="W7" s="54">
        <f t="shared" si="6"/>
        <v>290700</v>
      </c>
      <c r="X7" s="55">
        <f t="shared" si="7"/>
        <v>1820700</v>
      </c>
      <c r="Z7" s="67">
        <f t="shared" si="8"/>
        <v>1808201.58125</v>
      </c>
      <c r="AA7" s="68">
        <f t="shared" si="9"/>
        <v>343558.3004375</v>
      </c>
      <c r="AB7" s="62">
        <f t="shared" si="10"/>
        <v>2151759.8816875</v>
      </c>
    </row>
    <row r="8" spans="2:28" ht="17.25" thickBot="1" x14ac:dyDescent="0.35">
      <c r="B8" s="17">
        <v>4</v>
      </c>
      <c r="C8" s="17" t="s">
        <v>18</v>
      </c>
      <c r="D8" s="20" t="s">
        <v>19</v>
      </c>
      <c r="E8" s="17">
        <v>10</v>
      </c>
      <c r="F8" s="17">
        <v>1</v>
      </c>
      <c r="G8" s="17" t="s">
        <v>21</v>
      </c>
      <c r="H8" s="17" t="s">
        <v>20</v>
      </c>
      <c r="J8" s="54">
        <v>1211538.825</v>
      </c>
      <c r="K8" s="54">
        <f t="shared" si="0"/>
        <v>230192.37675</v>
      </c>
      <c r="L8" s="55">
        <f t="shared" si="1"/>
        <v>1441731.20175</v>
      </c>
      <c r="M8" s="9"/>
      <c r="N8" s="54">
        <v>2303767.5</v>
      </c>
      <c r="O8" s="54">
        <f t="shared" si="2"/>
        <v>437715.82500000001</v>
      </c>
      <c r="P8" s="54">
        <f t="shared" si="3"/>
        <v>2741483.3250000002</v>
      </c>
      <c r="Q8" s="9"/>
      <c r="R8" s="54">
        <v>2187500</v>
      </c>
      <c r="S8" s="54">
        <f t="shared" si="4"/>
        <v>415625</v>
      </c>
      <c r="T8" s="55">
        <f t="shared" si="5"/>
        <v>2603125</v>
      </c>
      <c r="V8" s="54">
        <v>1530000</v>
      </c>
      <c r="W8" s="54">
        <f t="shared" si="6"/>
        <v>290700</v>
      </c>
      <c r="X8" s="55">
        <f t="shared" si="7"/>
        <v>1820700</v>
      </c>
      <c r="Z8" s="67">
        <f t="shared" si="8"/>
        <v>1808201.58125</v>
      </c>
      <c r="AA8" s="68">
        <f t="shared" si="9"/>
        <v>343558.3004375</v>
      </c>
      <c r="AB8" s="62">
        <f t="shared" si="10"/>
        <v>2151759.8816875</v>
      </c>
    </row>
    <row r="9" spans="2:28" ht="17.25" thickBot="1" x14ac:dyDescent="0.35">
      <c r="B9" s="17">
        <v>5</v>
      </c>
      <c r="C9" s="17" t="s">
        <v>18</v>
      </c>
      <c r="D9" s="20" t="s">
        <v>22</v>
      </c>
      <c r="E9" s="20">
        <v>2</v>
      </c>
      <c r="F9" s="20">
        <v>1</v>
      </c>
      <c r="G9" s="20" t="s">
        <v>24</v>
      </c>
      <c r="H9" s="20" t="s">
        <v>23</v>
      </c>
      <c r="J9" s="54">
        <v>726923.13750000007</v>
      </c>
      <c r="K9" s="54">
        <f t="shared" si="0"/>
        <v>138115.39612500003</v>
      </c>
      <c r="L9" s="55">
        <f t="shared" si="1"/>
        <v>865038.53362500016</v>
      </c>
      <c r="M9" s="9"/>
      <c r="N9" s="54">
        <v>1316437.5</v>
      </c>
      <c r="O9" s="54">
        <f t="shared" si="2"/>
        <v>250123.125</v>
      </c>
      <c r="P9" s="54">
        <f t="shared" si="3"/>
        <v>1566560.625</v>
      </c>
      <c r="Q9" s="9"/>
      <c r="R9" s="54">
        <v>1250000</v>
      </c>
      <c r="S9" s="54">
        <f t="shared" si="4"/>
        <v>237500</v>
      </c>
      <c r="T9" s="55">
        <f t="shared" si="5"/>
        <v>1487500</v>
      </c>
      <c r="V9" s="52">
        <v>1092000</v>
      </c>
      <c r="W9" s="54">
        <f t="shared" si="6"/>
        <v>207480</v>
      </c>
      <c r="X9" s="55">
        <f t="shared" si="7"/>
        <v>1299480</v>
      </c>
      <c r="Z9" s="67">
        <f t="shared" si="8"/>
        <v>1096340.159375</v>
      </c>
      <c r="AA9" s="68">
        <f t="shared" si="9"/>
        <v>208304.63028124999</v>
      </c>
      <c r="AB9" s="62">
        <f t="shared" si="10"/>
        <v>1304644.78965625</v>
      </c>
    </row>
    <row r="10" spans="2:28" ht="17.25" thickBot="1" x14ac:dyDescent="0.35">
      <c r="B10" s="17">
        <v>6</v>
      </c>
      <c r="C10" s="17" t="s">
        <v>12</v>
      </c>
      <c r="D10" s="17" t="s">
        <v>25</v>
      </c>
      <c r="E10" s="17">
        <v>18</v>
      </c>
      <c r="F10" s="17">
        <v>1</v>
      </c>
      <c r="G10" s="17" t="s">
        <v>26</v>
      </c>
      <c r="H10" s="20" t="s">
        <v>23</v>
      </c>
      <c r="J10" s="54">
        <v>2120192.5500000003</v>
      </c>
      <c r="K10" s="54">
        <f t="shared" si="0"/>
        <v>402836.58450000006</v>
      </c>
      <c r="L10" s="55">
        <f t="shared" si="1"/>
        <v>2523029.1345000002</v>
      </c>
      <c r="M10" s="9"/>
      <c r="N10" s="54">
        <v>3291093.75</v>
      </c>
      <c r="O10" s="54">
        <f t="shared" si="2"/>
        <v>625307.8125</v>
      </c>
      <c r="P10" s="54">
        <f t="shared" si="3"/>
        <v>3916401.5625</v>
      </c>
      <c r="Q10" s="9"/>
      <c r="R10" s="54">
        <v>3593750</v>
      </c>
      <c r="S10" s="54">
        <f t="shared" si="4"/>
        <v>682812.5</v>
      </c>
      <c r="T10" s="55">
        <f t="shared" si="5"/>
        <v>4276562.5</v>
      </c>
      <c r="V10" s="54">
        <v>2384000</v>
      </c>
      <c r="W10" s="54">
        <f t="shared" si="6"/>
        <v>452960</v>
      </c>
      <c r="X10" s="55">
        <f t="shared" si="7"/>
        <v>2836960</v>
      </c>
      <c r="Z10" s="67">
        <f t="shared" si="8"/>
        <v>2847259.0750000002</v>
      </c>
      <c r="AA10" s="68">
        <f t="shared" si="9"/>
        <v>540979.22425000009</v>
      </c>
      <c r="AB10" s="62">
        <f t="shared" si="10"/>
        <v>3388238.2992500002</v>
      </c>
    </row>
    <row r="11" spans="2:28" ht="17.25" thickBot="1" x14ac:dyDescent="0.35">
      <c r="B11" s="17">
        <v>7</v>
      </c>
      <c r="C11" s="17" t="s">
        <v>12</v>
      </c>
      <c r="D11" s="17" t="s">
        <v>25</v>
      </c>
      <c r="E11" s="17">
        <v>18</v>
      </c>
      <c r="F11" s="17">
        <v>1</v>
      </c>
      <c r="G11" s="17" t="s">
        <v>27</v>
      </c>
      <c r="H11" s="17">
        <v>100025421</v>
      </c>
      <c r="J11" s="54">
        <v>2120192.5500000003</v>
      </c>
      <c r="K11" s="54">
        <f t="shared" si="0"/>
        <v>402836.58450000006</v>
      </c>
      <c r="L11" s="55">
        <f t="shared" si="1"/>
        <v>2523029.1345000002</v>
      </c>
      <c r="M11" s="9"/>
      <c r="N11" s="54">
        <v>3291093.75</v>
      </c>
      <c r="O11" s="54">
        <f t="shared" si="2"/>
        <v>625307.8125</v>
      </c>
      <c r="P11" s="54">
        <f t="shared" si="3"/>
        <v>3916401.5625</v>
      </c>
      <c r="Q11" s="9"/>
      <c r="R11" s="54">
        <v>3593750</v>
      </c>
      <c r="S11" s="54">
        <f t="shared" si="4"/>
        <v>682812.5</v>
      </c>
      <c r="T11" s="55">
        <f t="shared" si="5"/>
        <v>4276562.5</v>
      </c>
      <c r="V11" s="54">
        <v>2384000</v>
      </c>
      <c r="W11" s="54">
        <f t="shared" si="6"/>
        <v>452960</v>
      </c>
      <c r="X11" s="55">
        <f t="shared" si="7"/>
        <v>2836960</v>
      </c>
      <c r="Z11" s="67">
        <f t="shared" si="8"/>
        <v>2847259.0750000002</v>
      </c>
      <c r="AA11" s="68">
        <f t="shared" si="9"/>
        <v>540979.22425000009</v>
      </c>
      <c r="AB11" s="62">
        <f t="shared" si="10"/>
        <v>3388238.2992500002</v>
      </c>
    </row>
    <row r="12" spans="2:28" ht="17.25" thickBot="1" x14ac:dyDescent="0.35">
      <c r="B12" s="18">
        <v>8</v>
      </c>
      <c r="C12" s="18" t="s">
        <v>28</v>
      </c>
      <c r="D12" s="18" t="s">
        <v>29</v>
      </c>
      <c r="E12" s="18">
        <v>3</v>
      </c>
      <c r="F12" s="18">
        <v>1</v>
      </c>
      <c r="G12" s="23">
        <v>83311208100120</v>
      </c>
      <c r="H12" s="18" t="s">
        <v>23</v>
      </c>
      <c r="J12" s="54">
        <v>726923.13750000007</v>
      </c>
      <c r="K12" s="54">
        <f t="shared" si="0"/>
        <v>138115.39612500003</v>
      </c>
      <c r="L12" s="55">
        <f t="shared" si="1"/>
        <v>865038.53362500016</v>
      </c>
      <c r="M12" s="9"/>
      <c r="N12" s="54">
        <v>3291093.75</v>
      </c>
      <c r="O12" s="54">
        <f t="shared" si="2"/>
        <v>625307.8125</v>
      </c>
      <c r="P12" s="54">
        <f t="shared" si="3"/>
        <v>3916401.5625</v>
      </c>
      <c r="Q12" s="9"/>
      <c r="R12" s="54">
        <v>1250000</v>
      </c>
      <c r="S12" s="54">
        <f t="shared" si="4"/>
        <v>237500</v>
      </c>
      <c r="T12" s="55">
        <f t="shared" si="5"/>
        <v>1487500</v>
      </c>
      <c r="V12" s="52">
        <v>1092000</v>
      </c>
      <c r="W12" s="54">
        <f t="shared" si="6"/>
        <v>207480</v>
      </c>
      <c r="X12" s="55">
        <f t="shared" si="7"/>
        <v>1299480</v>
      </c>
      <c r="Z12" s="67">
        <f t="shared" si="8"/>
        <v>1590004.221875</v>
      </c>
      <c r="AA12" s="68">
        <f t="shared" si="9"/>
        <v>302100.80215624999</v>
      </c>
      <c r="AB12" s="62">
        <f t="shared" si="10"/>
        <v>1892105.02403125</v>
      </c>
    </row>
    <row r="13" spans="2:28" ht="17.25" thickBot="1" x14ac:dyDescent="0.35">
      <c r="B13" s="17">
        <v>9</v>
      </c>
      <c r="C13" s="17" t="s">
        <v>12</v>
      </c>
      <c r="D13" s="17" t="s">
        <v>31</v>
      </c>
      <c r="E13" s="17">
        <v>12</v>
      </c>
      <c r="F13" s="17">
        <v>1</v>
      </c>
      <c r="G13" s="17" t="s">
        <v>32</v>
      </c>
      <c r="H13" s="17" t="s">
        <v>23</v>
      </c>
      <c r="J13" s="54">
        <v>1211538.825</v>
      </c>
      <c r="K13" s="54">
        <f t="shared" si="0"/>
        <v>230192.37675</v>
      </c>
      <c r="L13" s="55">
        <f t="shared" si="1"/>
        <v>1441731.20175</v>
      </c>
      <c r="M13" s="9"/>
      <c r="N13" s="54">
        <v>2303767.5</v>
      </c>
      <c r="O13" s="54">
        <f t="shared" si="2"/>
        <v>437715.82500000001</v>
      </c>
      <c r="P13" s="54">
        <f t="shared" si="3"/>
        <v>2741483.3250000002</v>
      </c>
      <c r="Q13" s="9"/>
      <c r="R13" s="54">
        <v>2187500</v>
      </c>
      <c r="S13" s="54">
        <f t="shared" si="4"/>
        <v>415625</v>
      </c>
      <c r="T13" s="55">
        <f t="shared" si="5"/>
        <v>2603125</v>
      </c>
      <c r="V13" s="54">
        <v>1943000</v>
      </c>
      <c r="W13" s="54">
        <f t="shared" si="6"/>
        <v>369170</v>
      </c>
      <c r="X13" s="55">
        <f t="shared" si="7"/>
        <v>2312170</v>
      </c>
      <c r="Z13" s="67">
        <f t="shared" si="8"/>
        <v>1911451.58125</v>
      </c>
      <c r="AA13" s="68">
        <f t="shared" si="9"/>
        <v>363175.8004375</v>
      </c>
      <c r="AB13" s="62">
        <f t="shared" si="10"/>
        <v>2274627.3816875</v>
      </c>
    </row>
    <row r="14" spans="2:28" ht="17.25" thickBot="1" x14ac:dyDescent="0.35">
      <c r="B14" s="18">
        <v>10</v>
      </c>
      <c r="C14" s="17" t="s">
        <v>33</v>
      </c>
      <c r="D14" s="17" t="s">
        <v>34</v>
      </c>
      <c r="E14" s="17">
        <v>2</v>
      </c>
      <c r="F14" s="17">
        <v>1</v>
      </c>
      <c r="G14" s="17" t="s">
        <v>35</v>
      </c>
      <c r="H14" s="17">
        <v>100032731</v>
      </c>
      <c r="J14" s="54">
        <v>726923.13750000007</v>
      </c>
      <c r="K14" s="54">
        <f t="shared" si="0"/>
        <v>138115.39612500003</v>
      </c>
      <c r="L14" s="55">
        <f t="shared" si="1"/>
        <v>865038.53362500016</v>
      </c>
      <c r="M14" s="9"/>
      <c r="N14" s="54">
        <v>1316437.5</v>
      </c>
      <c r="O14" s="54">
        <f t="shared" si="2"/>
        <v>250123.125</v>
      </c>
      <c r="P14" s="54">
        <f t="shared" si="3"/>
        <v>1566560.625</v>
      </c>
      <c r="Q14" s="9"/>
      <c r="R14" s="54">
        <v>1250000</v>
      </c>
      <c r="S14" s="54">
        <f t="shared" si="4"/>
        <v>237500</v>
      </c>
      <c r="T14" s="55">
        <f t="shared" si="5"/>
        <v>1487500</v>
      </c>
      <c r="V14" s="52">
        <v>1092000</v>
      </c>
      <c r="W14" s="54">
        <f t="shared" si="6"/>
        <v>207480</v>
      </c>
      <c r="X14" s="55">
        <f t="shared" si="7"/>
        <v>1299480</v>
      </c>
      <c r="Z14" s="67">
        <f t="shared" si="8"/>
        <v>1096340.159375</v>
      </c>
      <c r="AA14" s="68">
        <f t="shared" si="9"/>
        <v>208304.63028124999</v>
      </c>
      <c r="AB14" s="62">
        <f t="shared" si="10"/>
        <v>1304644.78965625</v>
      </c>
    </row>
    <row r="15" spans="2:28" ht="17.25" thickBot="1" x14ac:dyDescent="0.35">
      <c r="B15" s="17">
        <v>11</v>
      </c>
      <c r="C15" s="17" t="s">
        <v>33</v>
      </c>
      <c r="D15" s="17" t="s">
        <v>34</v>
      </c>
      <c r="E15" s="17">
        <v>2</v>
      </c>
      <c r="F15" s="17">
        <v>1</v>
      </c>
      <c r="G15" s="17" t="s">
        <v>36</v>
      </c>
      <c r="H15" s="17">
        <v>100032739</v>
      </c>
      <c r="J15" s="54">
        <v>726923.13750000007</v>
      </c>
      <c r="K15" s="54">
        <f t="shared" si="0"/>
        <v>138115.39612500003</v>
      </c>
      <c r="L15" s="55">
        <f t="shared" si="1"/>
        <v>865038.53362500016</v>
      </c>
      <c r="M15" s="9"/>
      <c r="N15" s="54">
        <v>1316437.5</v>
      </c>
      <c r="O15" s="54">
        <f t="shared" si="2"/>
        <v>250123.125</v>
      </c>
      <c r="P15" s="54">
        <f t="shared" si="3"/>
        <v>1566560.625</v>
      </c>
      <c r="Q15" s="9"/>
      <c r="R15" s="54">
        <v>1250000</v>
      </c>
      <c r="S15" s="54">
        <f t="shared" si="4"/>
        <v>237500</v>
      </c>
      <c r="T15" s="55">
        <f t="shared" si="5"/>
        <v>1487500</v>
      </c>
      <c r="V15" s="52">
        <v>1092000</v>
      </c>
      <c r="W15" s="54">
        <f t="shared" si="6"/>
        <v>207480</v>
      </c>
      <c r="X15" s="55">
        <f t="shared" si="7"/>
        <v>1299480</v>
      </c>
      <c r="Z15" s="67">
        <f t="shared" si="8"/>
        <v>1096340.159375</v>
      </c>
      <c r="AA15" s="68">
        <f t="shared" si="9"/>
        <v>208304.63028124999</v>
      </c>
      <c r="AB15" s="62">
        <f t="shared" si="10"/>
        <v>1304644.78965625</v>
      </c>
    </row>
    <row r="16" spans="2:28" ht="17.25" thickBot="1" x14ac:dyDescent="0.35">
      <c r="B16" s="18">
        <v>12</v>
      </c>
      <c r="C16" s="17" t="s">
        <v>37</v>
      </c>
      <c r="D16" s="17" t="s">
        <v>38</v>
      </c>
      <c r="E16" s="17">
        <v>18</v>
      </c>
      <c r="F16" s="17">
        <v>1</v>
      </c>
      <c r="G16" s="17" t="s">
        <v>39</v>
      </c>
      <c r="H16" s="17">
        <v>100024374</v>
      </c>
      <c r="J16" s="54">
        <v>2120192.5500000003</v>
      </c>
      <c r="K16" s="54">
        <f t="shared" si="0"/>
        <v>402836.58450000006</v>
      </c>
      <c r="L16" s="55">
        <f t="shared" si="1"/>
        <v>2523029.1345000002</v>
      </c>
      <c r="M16" s="9"/>
      <c r="N16" s="54">
        <v>3291093.75</v>
      </c>
      <c r="O16" s="54">
        <f t="shared" si="2"/>
        <v>625307.8125</v>
      </c>
      <c r="P16" s="54">
        <f t="shared" si="3"/>
        <v>3916401.5625</v>
      </c>
      <c r="Q16" s="9"/>
      <c r="R16" s="54">
        <v>3593750</v>
      </c>
      <c r="S16" s="54">
        <f t="shared" si="4"/>
        <v>682812.5</v>
      </c>
      <c r="T16" s="55">
        <f t="shared" si="5"/>
        <v>4276562.5</v>
      </c>
      <c r="V16" s="54">
        <v>2384000</v>
      </c>
      <c r="W16" s="54">
        <f t="shared" si="6"/>
        <v>452960</v>
      </c>
      <c r="X16" s="55">
        <f t="shared" si="7"/>
        <v>2836960</v>
      </c>
      <c r="Z16" s="67">
        <f t="shared" si="8"/>
        <v>2847259.0750000002</v>
      </c>
      <c r="AA16" s="68">
        <f t="shared" si="9"/>
        <v>540979.22425000009</v>
      </c>
      <c r="AB16" s="62">
        <f t="shared" si="10"/>
        <v>3388238.2992500002</v>
      </c>
    </row>
    <row r="17" spans="2:28" ht="17.25" thickBot="1" x14ac:dyDescent="0.35">
      <c r="B17" s="17">
        <v>13</v>
      </c>
      <c r="C17" s="17" t="s">
        <v>33</v>
      </c>
      <c r="D17" s="17" t="s">
        <v>41</v>
      </c>
      <c r="E17" s="21">
        <v>3</v>
      </c>
      <c r="F17" s="21">
        <v>1</v>
      </c>
      <c r="G17" s="17"/>
      <c r="H17" s="24"/>
      <c r="J17" s="54">
        <v>726923.13750000007</v>
      </c>
      <c r="K17" s="54">
        <f t="shared" si="0"/>
        <v>138115.39612500003</v>
      </c>
      <c r="L17" s="55">
        <f t="shared" si="1"/>
        <v>865038.53362500016</v>
      </c>
      <c r="M17" s="9"/>
      <c r="N17" s="54">
        <v>1316437.5</v>
      </c>
      <c r="O17" s="54">
        <f t="shared" si="2"/>
        <v>250123.125</v>
      </c>
      <c r="P17" s="54">
        <f t="shared" si="3"/>
        <v>1566560.625</v>
      </c>
      <c r="Q17" s="9"/>
      <c r="R17" s="54">
        <v>1250000</v>
      </c>
      <c r="S17" s="54">
        <f t="shared" si="4"/>
        <v>237500</v>
      </c>
      <c r="T17" s="55">
        <f t="shared" si="5"/>
        <v>1487500</v>
      </c>
      <c r="V17" s="52">
        <v>1092000</v>
      </c>
      <c r="W17" s="54">
        <f t="shared" si="6"/>
        <v>207480</v>
      </c>
      <c r="X17" s="55">
        <f t="shared" si="7"/>
        <v>1299480</v>
      </c>
      <c r="Z17" s="67">
        <f t="shared" si="8"/>
        <v>1096340.159375</v>
      </c>
      <c r="AA17" s="68">
        <f t="shared" si="9"/>
        <v>208304.63028124999</v>
      </c>
      <c r="AB17" s="62">
        <f t="shared" si="10"/>
        <v>1304644.78965625</v>
      </c>
    </row>
    <row r="18" spans="2:28" ht="17.25" thickBot="1" x14ac:dyDescent="0.35">
      <c r="B18" s="18">
        <v>14</v>
      </c>
      <c r="C18" s="19" t="s">
        <v>33</v>
      </c>
      <c r="D18" s="19" t="s">
        <v>41</v>
      </c>
      <c r="E18" s="22">
        <v>3</v>
      </c>
      <c r="F18" s="22">
        <v>1</v>
      </c>
      <c r="G18" s="19" t="s">
        <v>42</v>
      </c>
      <c r="H18" s="25"/>
      <c r="J18" s="56">
        <v>726923.13750000007</v>
      </c>
      <c r="K18" s="56">
        <f t="shared" si="0"/>
        <v>138115.39612500003</v>
      </c>
      <c r="L18" s="57">
        <f t="shared" si="1"/>
        <v>865038.53362500016</v>
      </c>
      <c r="M18" s="9"/>
      <c r="N18" s="56">
        <v>1316437.5</v>
      </c>
      <c r="O18" s="56">
        <f t="shared" si="2"/>
        <v>250123.125</v>
      </c>
      <c r="P18" s="56">
        <f t="shared" si="3"/>
        <v>1566560.625</v>
      </c>
      <c r="Q18" s="9"/>
      <c r="R18" s="56">
        <v>1250000</v>
      </c>
      <c r="S18" s="56">
        <f t="shared" si="4"/>
        <v>237500</v>
      </c>
      <c r="T18" s="57">
        <f t="shared" si="5"/>
        <v>1487500</v>
      </c>
      <c r="V18" s="63">
        <v>1092000</v>
      </c>
      <c r="W18" s="56">
        <f t="shared" si="6"/>
        <v>207480</v>
      </c>
      <c r="X18" s="57">
        <f t="shared" si="7"/>
        <v>1299480</v>
      </c>
      <c r="Z18" s="69">
        <f t="shared" si="8"/>
        <v>1096340.159375</v>
      </c>
      <c r="AA18" s="70">
        <f t="shared" si="9"/>
        <v>208304.63028124999</v>
      </c>
      <c r="AB18" s="62">
        <f t="shared" si="10"/>
        <v>1304644.78965625</v>
      </c>
    </row>
    <row r="19" spans="2:28" ht="17.25" thickBot="1" x14ac:dyDescent="0.35">
      <c r="J19" s="58"/>
      <c r="K19" s="58"/>
      <c r="L19" s="59">
        <f>SUM(L5:L18)</f>
        <v>19391281.945874996</v>
      </c>
      <c r="M19" s="5"/>
      <c r="N19" s="60"/>
      <c r="O19" s="60"/>
      <c r="P19" s="59">
        <f>SUM(P5:P18)</f>
        <v>36030903.299999997</v>
      </c>
      <c r="Q19" s="6"/>
      <c r="R19" s="61"/>
      <c r="S19" s="61"/>
      <c r="T19" s="62">
        <f>SUM(T5:T18)</f>
        <v>33654687.5</v>
      </c>
      <c r="V19" s="61"/>
      <c r="W19" s="61"/>
      <c r="X19" s="62">
        <f>SUM(X5:X18)</f>
        <v>25872980</v>
      </c>
      <c r="Z19" s="71"/>
      <c r="AA19" s="72"/>
      <c r="AB19" s="62">
        <f>SUM(AB5:AB18)</f>
        <v>28737463.186468758</v>
      </c>
    </row>
    <row r="20" spans="2:28" ht="17.25" thickBot="1" x14ac:dyDescent="0.35">
      <c r="Z20" s="73"/>
      <c r="AA20" s="73"/>
      <c r="AB20" s="73"/>
    </row>
    <row r="21" spans="2:28" ht="17.25" thickBot="1" x14ac:dyDescent="0.35">
      <c r="C21" s="95"/>
      <c r="D21" s="95"/>
      <c r="E21" s="95"/>
      <c r="Z21" s="74" t="s">
        <v>68</v>
      </c>
      <c r="AA21" s="73"/>
      <c r="AB21" s="62">
        <v>18270246</v>
      </c>
    </row>
    <row r="22" spans="2:28" ht="17.25" thickBot="1" x14ac:dyDescent="0.35">
      <c r="C22" s="93" t="s">
        <v>76</v>
      </c>
      <c r="D22" s="93"/>
      <c r="E22" s="93"/>
      <c r="Z22" s="74" t="s">
        <v>69</v>
      </c>
      <c r="AA22" s="73"/>
      <c r="AB22" s="62">
        <v>6173895</v>
      </c>
    </row>
    <row r="23" spans="2:28" ht="17.25" thickBot="1" x14ac:dyDescent="0.35">
      <c r="C23" s="94" t="s">
        <v>71</v>
      </c>
      <c r="D23" s="94"/>
      <c r="E23" s="94"/>
      <c r="Z23" s="74" t="s">
        <v>74</v>
      </c>
      <c r="AA23" s="73"/>
      <c r="AB23" s="62">
        <f>SUM(AB21:AB22)</f>
        <v>24444141</v>
      </c>
    </row>
    <row r="24" spans="2:28" ht="17.25" thickBot="1" x14ac:dyDescent="0.35">
      <c r="C24" s="94" t="s">
        <v>72</v>
      </c>
      <c r="D24" s="94"/>
      <c r="E24" s="94"/>
      <c r="Z24" s="74" t="s">
        <v>75</v>
      </c>
      <c r="AA24" s="73"/>
      <c r="AB24" s="62">
        <f>SUM(AB19+AB23)</f>
        <v>53181604.186468758</v>
      </c>
    </row>
    <row r="25" spans="2:28" ht="17.25" thickBot="1" x14ac:dyDescent="0.35">
      <c r="Z25" s="76" t="s">
        <v>70</v>
      </c>
      <c r="AA25" s="77"/>
      <c r="AB25" s="62">
        <f>AB19+AB21+AB22</f>
        <v>53181604.186468758</v>
      </c>
    </row>
    <row r="28" spans="2:28" x14ac:dyDescent="0.3">
      <c r="V28" s="43"/>
    </row>
    <row r="29" spans="2:28" x14ac:dyDescent="0.3">
      <c r="V29" s="44"/>
    </row>
  </sheetData>
  <mergeCells count="12">
    <mergeCell ref="B1:AB1"/>
    <mergeCell ref="Z25:AA25"/>
    <mergeCell ref="B3:H3"/>
    <mergeCell ref="J3:L3"/>
    <mergeCell ref="N3:P3"/>
    <mergeCell ref="R3:T3"/>
    <mergeCell ref="Z3:AB3"/>
    <mergeCell ref="V3:X3"/>
    <mergeCell ref="C22:E22"/>
    <mergeCell ref="C23:E23"/>
    <mergeCell ref="C24:E24"/>
    <mergeCell ref="C21:E21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28"/>
  <sheetViews>
    <sheetView zoomScale="80" zoomScaleNormal="80" workbookViewId="0">
      <selection activeCell="B25" sqref="B25:D28"/>
    </sheetView>
  </sheetViews>
  <sheetFormatPr baseColWidth="10" defaultRowHeight="15" x14ac:dyDescent="0.25"/>
  <cols>
    <col min="1" max="1" width="4.7109375" bestFit="1" customWidth="1"/>
    <col min="2" max="2" width="11" bestFit="1" customWidth="1"/>
    <col min="3" max="3" width="14" customWidth="1"/>
    <col min="4" max="4" width="4.140625" bestFit="1" customWidth="1"/>
    <col min="5" max="5" width="9" hidden="1" customWidth="1"/>
    <col min="6" max="6" width="16.5703125" customWidth="1"/>
    <col min="7" max="7" width="4.85546875" customWidth="1"/>
    <col min="8" max="8" width="14.28515625" bestFit="1" customWidth="1"/>
    <col min="9" max="9" width="7.5703125" bestFit="1" customWidth="1"/>
    <col min="10" max="10" width="17.85546875" bestFit="1" customWidth="1"/>
    <col min="11" max="11" width="17.85546875" customWidth="1"/>
    <col min="12" max="12" width="8.140625" bestFit="1" customWidth="1"/>
    <col min="13" max="13" width="17.85546875" customWidth="1"/>
    <col min="14" max="14" width="4.140625" customWidth="1"/>
    <col min="15" max="15" width="14.5703125" bestFit="1" customWidth="1"/>
    <col min="16" max="16" width="25.28515625" customWidth="1"/>
    <col min="19" max="19" width="15.140625" customWidth="1"/>
  </cols>
  <sheetData>
    <row r="2" spans="1:19" ht="15.75" x14ac:dyDescent="0.25">
      <c r="A2" s="98" t="s">
        <v>61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15"/>
    </row>
    <row r="3" spans="1:19" ht="15.75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9" ht="38.25" x14ac:dyDescent="0.25">
      <c r="A4" s="26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47</v>
      </c>
      <c r="G4" s="26" t="s">
        <v>48</v>
      </c>
      <c r="H4" s="27" t="s">
        <v>49</v>
      </c>
      <c r="I4" s="28" t="s">
        <v>62</v>
      </c>
      <c r="J4" s="29" t="s">
        <v>63</v>
      </c>
      <c r="K4" s="27" t="s">
        <v>64</v>
      </c>
      <c r="L4" s="28" t="s">
        <v>50</v>
      </c>
      <c r="M4" s="29" t="s">
        <v>51</v>
      </c>
      <c r="N4" s="29"/>
      <c r="O4" s="29" t="s">
        <v>52</v>
      </c>
      <c r="P4" s="29" t="s">
        <v>53</v>
      </c>
    </row>
    <row r="5" spans="1:19" x14ac:dyDescent="0.25">
      <c r="A5" s="1">
        <v>1</v>
      </c>
      <c r="B5" s="1" t="s">
        <v>9</v>
      </c>
      <c r="C5" s="1" t="s">
        <v>10</v>
      </c>
      <c r="D5" s="1">
        <v>3</v>
      </c>
      <c r="E5" s="1">
        <v>1</v>
      </c>
      <c r="F5" s="1">
        <v>0</v>
      </c>
      <c r="G5" s="7" t="s">
        <v>54</v>
      </c>
      <c r="H5" s="30">
        <v>192169</v>
      </c>
      <c r="I5" s="1">
        <v>13.12</v>
      </c>
      <c r="J5" s="31">
        <f>H5*1.1312</f>
        <v>217381.57279999999</v>
      </c>
      <c r="K5" s="31">
        <v>217381.57</v>
      </c>
      <c r="L5" s="39">
        <v>9.2799999999999994</v>
      </c>
      <c r="M5" s="31">
        <f>(K5*(L5)/100)+K5</f>
        <v>237554.579696</v>
      </c>
      <c r="N5" s="31"/>
      <c r="O5" s="31">
        <f>J5*F5</f>
        <v>0</v>
      </c>
      <c r="P5" s="32" t="s">
        <v>55</v>
      </c>
      <c r="S5" s="38"/>
    </row>
    <row r="6" spans="1:19" x14ac:dyDescent="0.25">
      <c r="A6" s="1">
        <v>2</v>
      </c>
      <c r="B6" s="1" t="s">
        <v>12</v>
      </c>
      <c r="C6" s="1" t="s">
        <v>13</v>
      </c>
      <c r="D6" s="1">
        <v>12</v>
      </c>
      <c r="E6" s="1">
        <v>1</v>
      </c>
      <c r="F6" s="1">
        <v>20</v>
      </c>
      <c r="G6" s="7" t="s">
        <v>54</v>
      </c>
      <c r="H6" s="30">
        <v>192169</v>
      </c>
      <c r="I6" s="1">
        <v>13.12</v>
      </c>
      <c r="J6" s="31">
        <f t="shared" ref="J6:J12" si="0">H6*1.1312</f>
        <v>217381.57279999999</v>
      </c>
      <c r="K6" s="31">
        <v>217381.57</v>
      </c>
      <c r="L6" s="39">
        <v>9.2799999999999994</v>
      </c>
      <c r="M6" s="31">
        <f t="shared" ref="M6:M12" si="1">(K6*(L6)/100)+K6</f>
        <v>237554.579696</v>
      </c>
      <c r="N6" s="31"/>
      <c r="O6" s="31">
        <f>M6*F6</f>
        <v>4751091.5939199999</v>
      </c>
      <c r="P6" s="31"/>
    </row>
    <row r="7" spans="1:19" x14ac:dyDescent="0.25">
      <c r="A7" s="33">
        <v>3</v>
      </c>
      <c r="B7" s="33" t="s">
        <v>15</v>
      </c>
      <c r="C7" s="33" t="s">
        <v>16</v>
      </c>
      <c r="D7" s="33">
        <v>10</v>
      </c>
      <c r="E7" s="33">
        <v>1</v>
      </c>
      <c r="F7" s="33">
        <v>16</v>
      </c>
      <c r="G7" s="7" t="s">
        <v>56</v>
      </c>
      <c r="H7" s="34">
        <v>95574</v>
      </c>
      <c r="I7" s="1">
        <v>13.12</v>
      </c>
      <c r="J7" s="31">
        <f t="shared" si="0"/>
        <v>108113.3088</v>
      </c>
      <c r="K7" s="31">
        <v>108113.31</v>
      </c>
      <c r="L7" s="39">
        <v>9.2799999999999994</v>
      </c>
      <c r="M7" s="31">
        <f t="shared" si="1"/>
        <v>118146.225168</v>
      </c>
      <c r="N7" s="31"/>
      <c r="O7" s="31">
        <f t="shared" ref="O7:O11" si="2">M7*F7</f>
        <v>1890339.6026880001</v>
      </c>
      <c r="P7" s="7"/>
    </row>
    <row r="8" spans="1:19" x14ac:dyDescent="0.25">
      <c r="A8" s="1">
        <v>4</v>
      </c>
      <c r="B8" s="1" t="s">
        <v>18</v>
      </c>
      <c r="C8" s="2" t="s">
        <v>19</v>
      </c>
      <c r="D8" s="1">
        <v>10</v>
      </c>
      <c r="E8" s="1">
        <v>1</v>
      </c>
      <c r="F8" s="33">
        <v>16</v>
      </c>
      <c r="G8" s="7" t="s">
        <v>56</v>
      </c>
      <c r="H8" s="34">
        <v>95574</v>
      </c>
      <c r="I8" s="1">
        <v>13.12</v>
      </c>
      <c r="J8" s="31">
        <f t="shared" si="0"/>
        <v>108113.3088</v>
      </c>
      <c r="K8" s="31">
        <v>108113.31</v>
      </c>
      <c r="L8" s="39">
        <v>9.2799999999999994</v>
      </c>
      <c r="M8" s="31">
        <f t="shared" si="1"/>
        <v>118146.225168</v>
      </c>
      <c r="N8" s="31"/>
      <c r="O8" s="31">
        <f t="shared" si="2"/>
        <v>1890339.6026880001</v>
      </c>
      <c r="P8" s="7"/>
    </row>
    <row r="9" spans="1:19" x14ac:dyDescent="0.25">
      <c r="A9" s="1">
        <v>5</v>
      </c>
      <c r="B9" s="1" t="s">
        <v>18</v>
      </c>
      <c r="C9" s="2" t="s">
        <v>22</v>
      </c>
      <c r="D9" s="2">
        <v>2</v>
      </c>
      <c r="E9" s="2">
        <v>1</v>
      </c>
      <c r="F9" s="2">
        <v>2</v>
      </c>
      <c r="G9" s="7" t="s">
        <v>56</v>
      </c>
      <c r="H9" s="34">
        <v>95574</v>
      </c>
      <c r="I9" s="1">
        <v>13.12</v>
      </c>
      <c r="J9" s="31">
        <f t="shared" si="0"/>
        <v>108113.3088</v>
      </c>
      <c r="K9" s="31">
        <v>108113.31</v>
      </c>
      <c r="L9" s="39">
        <v>9.2799999999999994</v>
      </c>
      <c r="M9" s="31">
        <f t="shared" si="1"/>
        <v>118146.225168</v>
      </c>
      <c r="N9" s="31"/>
      <c r="O9" s="31">
        <f t="shared" si="2"/>
        <v>236292.45033600001</v>
      </c>
      <c r="P9" s="7"/>
    </row>
    <row r="10" spans="1:19" x14ac:dyDescent="0.25">
      <c r="A10" s="1">
        <v>6</v>
      </c>
      <c r="B10" s="1" t="s">
        <v>12</v>
      </c>
      <c r="C10" s="1" t="s">
        <v>25</v>
      </c>
      <c r="D10" s="1">
        <v>18</v>
      </c>
      <c r="E10" s="1">
        <v>1</v>
      </c>
      <c r="F10" s="1">
        <v>20</v>
      </c>
      <c r="G10" s="7" t="s">
        <v>54</v>
      </c>
      <c r="H10" s="30">
        <v>192169</v>
      </c>
      <c r="I10" s="1">
        <v>13.12</v>
      </c>
      <c r="J10" s="31">
        <f t="shared" si="0"/>
        <v>217381.57279999999</v>
      </c>
      <c r="K10" s="31">
        <v>217381.57</v>
      </c>
      <c r="L10" s="39">
        <v>9.2799999999999994</v>
      </c>
      <c r="M10" s="31">
        <f t="shared" si="1"/>
        <v>237554.579696</v>
      </c>
      <c r="N10" s="31"/>
      <c r="O10" s="31">
        <f t="shared" si="2"/>
        <v>4751091.5939199999</v>
      </c>
      <c r="P10" s="7"/>
    </row>
    <row r="11" spans="1:19" x14ac:dyDescent="0.25">
      <c r="A11" s="1">
        <v>7</v>
      </c>
      <c r="B11" s="1" t="s">
        <v>12</v>
      </c>
      <c r="C11" s="1" t="s">
        <v>25</v>
      </c>
      <c r="D11" s="1">
        <v>18</v>
      </c>
      <c r="E11" s="1">
        <v>1</v>
      </c>
      <c r="F11" s="1">
        <v>20</v>
      </c>
      <c r="G11" s="7" t="s">
        <v>54</v>
      </c>
      <c r="H11" s="30">
        <v>192169</v>
      </c>
      <c r="I11" s="1">
        <v>13.12</v>
      </c>
      <c r="J11" s="31">
        <f t="shared" si="0"/>
        <v>217381.57279999999</v>
      </c>
      <c r="K11" s="31">
        <v>217381.57</v>
      </c>
      <c r="L11" s="39">
        <v>9.2799999999999994</v>
      </c>
      <c r="M11" s="31">
        <f t="shared" si="1"/>
        <v>237554.579696</v>
      </c>
      <c r="N11" s="31"/>
      <c r="O11" s="31">
        <f t="shared" si="2"/>
        <v>4751091.5939199999</v>
      </c>
      <c r="P11" s="7"/>
    </row>
    <row r="12" spans="1:19" x14ac:dyDescent="0.25">
      <c r="A12" s="1">
        <v>10</v>
      </c>
      <c r="B12" s="1" t="s">
        <v>12</v>
      </c>
      <c r="C12" s="1" t="s">
        <v>31</v>
      </c>
      <c r="D12" s="1">
        <v>12</v>
      </c>
      <c r="E12" s="1">
        <v>1</v>
      </c>
      <c r="F12" s="7">
        <v>0</v>
      </c>
      <c r="G12" s="7" t="s">
        <v>54</v>
      </c>
      <c r="H12" s="30">
        <v>192169</v>
      </c>
      <c r="I12" s="1">
        <v>13.12</v>
      </c>
      <c r="J12" s="31">
        <f t="shared" si="0"/>
        <v>217381.57279999999</v>
      </c>
      <c r="K12" s="31">
        <v>217381.57</v>
      </c>
      <c r="L12" s="39">
        <v>9.2799999999999994</v>
      </c>
      <c r="M12" s="31">
        <f t="shared" si="1"/>
        <v>237554.579696</v>
      </c>
      <c r="N12" s="31"/>
      <c r="O12" s="31">
        <f t="shared" ref="O12" si="3">J12*F12</f>
        <v>0</v>
      </c>
      <c r="P12" s="32" t="s">
        <v>55</v>
      </c>
    </row>
    <row r="13" spans="1:19" x14ac:dyDescent="0.25">
      <c r="A13" s="5"/>
      <c r="B13" s="5"/>
      <c r="C13" s="5"/>
      <c r="D13" s="5"/>
      <c r="E13" s="5"/>
      <c r="F13" s="5"/>
      <c r="G13" s="5"/>
      <c r="H13" s="5"/>
      <c r="I13" s="5"/>
      <c r="J13" s="10"/>
      <c r="K13" s="10"/>
      <c r="L13" s="10"/>
      <c r="M13" s="10"/>
      <c r="N13" s="10"/>
      <c r="O13" s="35">
        <f>SUM(O5:O12)</f>
        <v>18270246.437472001</v>
      </c>
      <c r="P13" s="6"/>
    </row>
    <row r="15" spans="1:19" x14ac:dyDescent="0.25">
      <c r="A15" s="100" t="s">
        <v>60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5"/>
      <c r="Q15" s="5"/>
      <c r="R15" s="5"/>
    </row>
    <row r="16" spans="1:19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38.25" x14ac:dyDescent="0.25">
      <c r="A17" s="26" t="s">
        <v>0</v>
      </c>
      <c r="B17" s="26" t="s">
        <v>1</v>
      </c>
      <c r="C17" s="26" t="s">
        <v>2</v>
      </c>
      <c r="D17" s="26" t="s">
        <v>3</v>
      </c>
      <c r="E17" s="26" t="s">
        <v>4</v>
      </c>
      <c r="F17" s="27" t="s">
        <v>47</v>
      </c>
      <c r="G17" s="26" t="s">
        <v>48</v>
      </c>
      <c r="H17" s="27" t="s">
        <v>49</v>
      </c>
      <c r="I17" s="28" t="s">
        <v>62</v>
      </c>
      <c r="J17" s="29" t="s">
        <v>63</v>
      </c>
      <c r="K17" s="29" t="s">
        <v>64</v>
      </c>
      <c r="L17" s="29" t="s">
        <v>50</v>
      </c>
      <c r="M17" s="42" t="s">
        <v>51</v>
      </c>
      <c r="N17" s="29"/>
      <c r="O17" s="29" t="s">
        <v>52</v>
      </c>
      <c r="P17" s="101" t="s">
        <v>53</v>
      </c>
      <c r="Q17" s="101"/>
      <c r="R17" s="101"/>
    </row>
    <row r="18" spans="1:18" x14ac:dyDescent="0.25">
      <c r="A18" s="33">
        <v>8</v>
      </c>
      <c r="B18" s="33" t="s">
        <v>28</v>
      </c>
      <c r="C18" s="33" t="s">
        <v>29</v>
      </c>
      <c r="D18" s="33">
        <v>3</v>
      </c>
      <c r="E18" s="33">
        <v>1</v>
      </c>
      <c r="F18" s="1">
        <v>4</v>
      </c>
      <c r="G18" s="7" t="s">
        <v>54</v>
      </c>
      <c r="H18" s="30">
        <v>192169</v>
      </c>
      <c r="I18" s="1">
        <v>13.12</v>
      </c>
      <c r="J18" s="37">
        <f>H18*1.1312</f>
        <v>217381.57279999999</v>
      </c>
      <c r="K18" s="31">
        <v>217381.57</v>
      </c>
      <c r="L18" s="39">
        <v>9.2799999999999994</v>
      </c>
      <c r="M18" s="40">
        <f>(K18*(L18)/100)+K18</f>
        <v>237554.579696</v>
      </c>
      <c r="N18" s="37"/>
      <c r="O18" s="40">
        <f>M18*F18</f>
        <v>950218.318784</v>
      </c>
      <c r="P18" s="99"/>
      <c r="Q18" s="99"/>
      <c r="R18" s="99"/>
    </row>
    <row r="19" spans="1:18" ht="82.5" customHeight="1" x14ac:dyDescent="0.25">
      <c r="A19" s="1">
        <v>9</v>
      </c>
      <c r="B19" s="1" t="s">
        <v>30</v>
      </c>
      <c r="C19" s="32" t="s">
        <v>58</v>
      </c>
      <c r="D19" s="32">
        <v>72</v>
      </c>
      <c r="E19" s="32">
        <v>1</v>
      </c>
      <c r="F19" s="1">
        <v>40</v>
      </c>
      <c r="G19" s="7" t="s">
        <v>56</v>
      </c>
      <c r="H19" s="34">
        <v>95574</v>
      </c>
      <c r="I19" s="1">
        <v>13.12</v>
      </c>
      <c r="J19" s="37">
        <f>H19*1.1312</f>
        <v>108113.3088</v>
      </c>
      <c r="K19" s="31">
        <v>108113.31</v>
      </c>
      <c r="L19" s="39">
        <v>9.2799999999999994</v>
      </c>
      <c r="M19" s="40">
        <f t="shared" ref="M19:M22" si="4">(K19*(L19)/100)+K19</f>
        <v>118146.225168</v>
      </c>
      <c r="N19" s="37"/>
      <c r="O19" s="40">
        <v>0</v>
      </c>
      <c r="P19" s="102" t="s">
        <v>59</v>
      </c>
      <c r="Q19" s="102"/>
      <c r="R19" s="102"/>
    </row>
    <row r="20" spans="1:18" x14ac:dyDescent="0.25">
      <c r="A20" s="1">
        <v>11</v>
      </c>
      <c r="B20" s="1" t="s">
        <v>33</v>
      </c>
      <c r="C20" s="1" t="s">
        <v>34</v>
      </c>
      <c r="D20" s="1">
        <v>2</v>
      </c>
      <c r="E20" s="1">
        <v>1</v>
      </c>
      <c r="F20" s="1">
        <v>2</v>
      </c>
      <c r="G20" s="7" t="s">
        <v>56</v>
      </c>
      <c r="H20" s="34">
        <v>95574</v>
      </c>
      <c r="I20" s="1">
        <v>13.12</v>
      </c>
      <c r="J20" s="37">
        <f>H20*1.1312</f>
        <v>108113.3088</v>
      </c>
      <c r="K20" s="31">
        <v>108113.31</v>
      </c>
      <c r="L20" s="39">
        <v>9.2799999999999994</v>
      </c>
      <c r="M20" s="40">
        <f t="shared" si="4"/>
        <v>118146.225168</v>
      </c>
      <c r="N20" s="37"/>
      <c r="O20" s="40">
        <f t="shared" ref="O20:O22" si="5">M20*F20</f>
        <v>236292.45033600001</v>
      </c>
      <c r="P20" s="99"/>
      <c r="Q20" s="99"/>
      <c r="R20" s="99"/>
    </row>
    <row r="21" spans="1:18" x14ac:dyDescent="0.25">
      <c r="A21" s="1">
        <v>12</v>
      </c>
      <c r="B21" s="1" t="s">
        <v>33</v>
      </c>
      <c r="C21" s="1" t="s">
        <v>34</v>
      </c>
      <c r="D21" s="1">
        <v>2</v>
      </c>
      <c r="E21" s="1">
        <v>1</v>
      </c>
      <c r="F21" s="1">
        <v>2</v>
      </c>
      <c r="G21" s="7" t="s">
        <v>56</v>
      </c>
      <c r="H21" s="34">
        <v>95574</v>
      </c>
      <c r="I21" s="1">
        <v>13.12</v>
      </c>
      <c r="J21" s="37">
        <f>H21*1.1312</f>
        <v>108113.3088</v>
      </c>
      <c r="K21" s="31">
        <v>108113.31</v>
      </c>
      <c r="L21" s="39">
        <v>9.2799999999999994</v>
      </c>
      <c r="M21" s="40">
        <f t="shared" si="4"/>
        <v>118146.225168</v>
      </c>
      <c r="N21" s="37"/>
      <c r="O21" s="40">
        <f t="shared" si="5"/>
        <v>236292.45033600001</v>
      </c>
      <c r="P21" s="99"/>
      <c r="Q21" s="99"/>
      <c r="R21" s="99"/>
    </row>
    <row r="22" spans="1:18" x14ac:dyDescent="0.25">
      <c r="A22" s="1">
        <v>13</v>
      </c>
      <c r="B22" s="1" t="s">
        <v>12</v>
      </c>
      <c r="C22" s="1" t="s">
        <v>25</v>
      </c>
      <c r="D22" s="1">
        <v>18</v>
      </c>
      <c r="E22" s="1">
        <v>1</v>
      </c>
      <c r="F22" s="1">
        <v>20</v>
      </c>
      <c r="G22" s="7" t="s">
        <v>54</v>
      </c>
      <c r="H22" s="30">
        <v>192169</v>
      </c>
      <c r="I22" s="1">
        <v>13.12</v>
      </c>
      <c r="J22" s="37">
        <f>H22*1.1312</f>
        <v>217381.57279999999</v>
      </c>
      <c r="K22" s="31">
        <v>217381.57</v>
      </c>
      <c r="L22" s="39">
        <v>9.2799999999999994</v>
      </c>
      <c r="M22" s="40">
        <f t="shared" si="4"/>
        <v>237554.579696</v>
      </c>
      <c r="N22" s="37"/>
      <c r="O22" s="40">
        <f t="shared" si="5"/>
        <v>4751091.5939199999</v>
      </c>
      <c r="P22" s="99"/>
      <c r="Q22" s="99"/>
      <c r="R22" s="99"/>
    </row>
    <row r="23" spans="1:18" x14ac:dyDescent="0.25">
      <c r="A23" s="5"/>
      <c r="B23" s="5"/>
      <c r="C23" s="5"/>
      <c r="D23" s="5"/>
      <c r="E23" s="5"/>
      <c r="F23" s="5"/>
      <c r="G23" s="5"/>
      <c r="H23" s="5"/>
      <c r="I23" s="5"/>
      <c r="J23" s="10"/>
      <c r="K23" s="10"/>
      <c r="L23" s="10"/>
      <c r="M23" s="10"/>
      <c r="N23" s="10"/>
      <c r="O23" s="41">
        <f>SUM(O18:O22)</f>
        <v>6173894.8133760002</v>
      </c>
      <c r="P23" s="6"/>
      <c r="Q23" s="6"/>
      <c r="R23" s="6"/>
    </row>
    <row r="24" spans="1:18" ht="15.75" thickBot="1" x14ac:dyDescent="0.3"/>
    <row r="25" spans="1:18" ht="15" customHeight="1" thickBot="1" x14ac:dyDescent="0.35">
      <c r="B25" s="95"/>
      <c r="C25" s="95"/>
      <c r="D25" s="95"/>
      <c r="M25" s="96" t="s">
        <v>65</v>
      </c>
      <c r="N25" s="97"/>
      <c r="O25" s="51">
        <f>O13+O23</f>
        <v>24444141.250848003</v>
      </c>
    </row>
    <row r="26" spans="1:18" ht="16.5" x14ac:dyDescent="0.3">
      <c r="B26" s="93" t="s">
        <v>76</v>
      </c>
      <c r="C26" s="93"/>
      <c r="D26" s="93"/>
    </row>
    <row r="27" spans="1:18" ht="16.5" x14ac:dyDescent="0.3">
      <c r="B27" s="94" t="s">
        <v>71</v>
      </c>
      <c r="C27" s="94"/>
      <c r="D27" s="94"/>
    </row>
    <row r="28" spans="1:18" ht="16.5" x14ac:dyDescent="0.3">
      <c r="B28" s="94" t="s">
        <v>72</v>
      </c>
      <c r="C28" s="94"/>
      <c r="D28" s="94"/>
    </row>
  </sheetData>
  <mergeCells count="13">
    <mergeCell ref="P21:R21"/>
    <mergeCell ref="P22:R22"/>
    <mergeCell ref="A15:O15"/>
    <mergeCell ref="P17:R17"/>
    <mergeCell ref="P18:R18"/>
    <mergeCell ref="P19:R19"/>
    <mergeCell ref="P20:R20"/>
    <mergeCell ref="B26:D26"/>
    <mergeCell ref="B27:D27"/>
    <mergeCell ref="B28:D28"/>
    <mergeCell ref="M25:N25"/>
    <mergeCell ref="A2:O2"/>
    <mergeCell ref="B25:D25"/>
  </mergeCells>
  <pageMargins left="0.7" right="0.7" top="0.75" bottom="0.75" header="0.3" footer="0.3"/>
  <pageSetup paperSize="0" orientation="portrait" horizontalDpi="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R32"/>
  <sheetViews>
    <sheetView tabSelected="1" topLeftCell="A4" zoomScale="80" zoomScaleNormal="80" workbookViewId="0">
      <selection activeCell="E32" sqref="E32"/>
    </sheetView>
  </sheetViews>
  <sheetFormatPr baseColWidth="10" defaultRowHeight="12.75" x14ac:dyDescent="0.2"/>
  <cols>
    <col min="1" max="1" width="11.5703125" style="5" bestFit="1" customWidth="1"/>
    <col min="2" max="3" width="11.42578125" style="5"/>
    <col min="4" max="6" width="11.5703125" style="5" bestFit="1" customWidth="1"/>
    <col min="7" max="7" width="11.42578125" style="5"/>
    <col min="8" max="8" width="12.85546875" style="5" bestFit="1" customWidth="1"/>
    <col min="9" max="9" width="11.5703125" style="5" bestFit="1" customWidth="1"/>
    <col min="10" max="10" width="12.85546875" style="5" bestFit="1" customWidth="1"/>
    <col min="11" max="11" width="14.42578125" style="5" bestFit="1" customWidth="1"/>
    <col min="12" max="12" width="13.85546875" style="5" bestFit="1" customWidth="1"/>
    <col min="13" max="13" width="12.85546875" style="5" bestFit="1" customWidth="1"/>
    <col min="14" max="14" width="11.42578125" style="5"/>
    <col min="15" max="15" width="14.28515625" style="5" bestFit="1" customWidth="1"/>
    <col min="16" max="16" width="20" style="5" customWidth="1"/>
    <col min="17" max="17" width="13.42578125" style="5" bestFit="1" customWidth="1"/>
    <col min="18" max="18" width="37.140625" style="5" customWidth="1"/>
    <col min="19" max="16384" width="11.42578125" style="5"/>
  </cols>
  <sheetData>
    <row r="3" spans="1:18" x14ac:dyDescent="0.2">
      <c r="A3" s="100" t="s">
        <v>61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5" spans="1:18" ht="63.75" x14ac:dyDescent="0.2">
      <c r="A5" s="26" t="s">
        <v>0</v>
      </c>
      <c r="B5" s="26" t="s">
        <v>1</v>
      </c>
      <c r="C5" s="26" t="s">
        <v>2</v>
      </c>
      <c r="D5" s="26" t="s">
        <v>3</v>
      </c>
      <c r="E5" s="26" t="s">
        <v>4</v>
      </c>
      <c r="F5" s="27" t="s">
        <v>47</v>
      </c>
      <c r="G5" s="26" t="s">
        <v>48</v>
      </c>
      <c r="H5" s="27" t="s">
        <v>49</v>
      </c>
      <c r="I5" s="28" t="s">
        <v>62</v>
      </c>
      <c r="J5" s="36" t="s">
        <v>63</v>
      </c>
      <c r="K5" s="36" t="s">
        <v>49</v>
      </c>
      <c r="L5" s="36" t="s">
        <v>50</v>
      </c>
      <c r="M5" s="36" t="s">
        <v>51</v>
      </c>
      <c r="N5" s="36"/>
      <c r="O5" s="36" t="s">
        <v>52</v>
      </c>
      <c r="P5" s="36" t="s">
        <v>53</v>
      </c>
    </row>
    <row r="6" spans="1:18" ht="25.5" x14ac:dyDescent="0.2">
      <c r="A6" s="1">
        <v>1</v>
      </c>
      <c r="B6" s="1" t="s">
        <v>9</v>
      </c>
      <c r="C6" s="1" t="s">
        <v>10</v>
      </c>
      <c r="D6" s="1">
        <v>3</v>
      </c>
      <c r="E6" s="1">
        <v>1</v>
      </c>
      <c r="F6" s="1">
        <v>0</v>
      </c>
      <c r="G6" s="45" t="s">
        <v>54</v>
      </c>
      <c r="H6" s="30">
        <v>192169</v>
      </c>
      <c r="I6" s="1">
        <v>13.12</v>
      </c>
      <c r="J6" s="37">
        <f>H6*1.1312</f>
        <v>217381.57279999999</v>
      </c>
      <c r="K6" s="31">
        <f>J6</f>
        <v>217381.57279999999</v>
      </c>
      <c r="L6" s="7">
        <v>9.2799999999999994</v>
      </c>
      <c r="M6" s="31">
        <f>(K6*(L6)/100)+K6</f>
        <v>237554.58275584001</v>
      </c>
      <c r="N6" s="3"/>
      <c r="O6" s="31"/>
      <c r="P6" s="46" t="s">
        <v>55</v>
      </c>
    </row>
    <row r="7" spans="1:18" x14ac:dyDescent="0.2">
      <c r="A7" s="1">
        <v>2</v>
      </c>
      <c r="B7" s="1" t="s">
        <v>12</v>
      </c>
      <c r="C7" s="1" t="s">
        <v>13</v>
      </c>
      <c r="D7" s="1">
        <v>12</v>
      </c>
      <c r="E7" s="1">
        <v>1</v>
      </c>
      <c r="F7" s="1">
        <v>20</v>
      </c>
      <c r="G7" s="45" t="s">
        <v>54</v>
      </c>
      <c r="H7" s="30">
        <v>192169</v>
      </c>
      <c r="I7" s="1">
        <v>13.12</v>
      </c>
      <c r="J7" s="37">
        <f t="shared" ref="J7:J13" si="0">H7*1.1312</f>
        <v>217381.57279999999</v>
      </c>
      <c r="K7" s="31">
        <f t="shared" ref="K7:K13" si="1">J7</f>
        <v>217381.57279999999</v>
      </c>
      <c r="L7" s="7">
        <v>9.2799999999999994</v>
      </c>
      <c r="M7" s="31">
        <f t="shared" ref="M7:M13" si="2">(K7*(L7)/100)+K7</f>
        <v>237554.58275584001</v>
      </c>
      <c r="N7" s="3"/>
      <c r="O7" s="31">
        <f>M7*F7</f>
        <v>4751091.6551168002</v>
      </c>
      <c r="P7" s="37"/>
    </row>
    <row r="8" spans="1:18" x14ac:dyDescent="0.2">
      <c r="A8" s="33">
        <v>3</v>
      </c>
      <c r="B8" s="33" t="s">
        <v>15</v>
      </c>
      <c r="C8" s="33" t="s">
        <v>16</v>
      </c>
      <c r="D8" s="33">
        <v>10</v>
      </c>
      <c r="E8" s="33">
        <v>1</v>
      </c>
      <c r="F8" s="33">
        <v>16</v>
      </c>
      <c r="G8" s="45" t="s">
        <v>56</v>
      </c>
      <c r="H8" s="34">
        <v>95574</v>
      </c>
      <c r="I8" s="1">
        <v>13.12</v>
      </c>
      <c r="J8" s="37">
        <f t="shared" si="0"/>
        <v>108113.3088</v>
      </c>
      <c r="K8" s="31">
        <f t="shared" si="1"/>
        <v>108113.3088</v>
      </c>
      <c r="L8" s="7">
        <v>9.2799999999999994</v>
      </c>
      <c r="M8" s="31">
        <f t="shared" si="2"/>
        <v>118146.22385663999</v>
      </c>
      <c r="N8" s="3"/>
      <c r="O8" s="31">
        <f t="shared" ref="O8:O13" si="3">M8*F8</f>
        <v>1890339.5817062398</v>
      </c>
      <c r="P8" s="45"/>
    </row>
    <row r="9" spans="1:18" x14ac:dyDescent="0.2">
      <c r="A9" s="1">
        <v>4</v>
      </c>
      <c r="B9" s="1" t="s">
        <v>18</v>
      </c>
      <c r="C9" s="2" t="s">
        <v>19</v>
      </c>
      <c r="D9" s="1">
        <v>10</v>
      </c>
      <c r="E9" s="1">
        <v>1</v>
      </c>
      <c r="F9" s="33">
        <v>16</v>
      </c>
      <c r="G9" s="45" t="s">
        <v>56</v>
      </c>
      <c r="H9" s="34">
        <v>95574</v>
      </c>
      <c r="I9" s="1">
        <v>13.12</v>
      </c>
      <c r="J9" s="37">
        <f t="shared" si="0"/>
        <v>108113.3088</v>
      </c>
      <c r="K9" s="31">
        <f t="shared" si="1"/>
        <v>108113.3088</v>
      </c>
      <c r="L9" s="7">
        <v>9.2799999999999994</v>
      </c>
      <c r="M9" s="31">
        <f t="shared" si="2"/>
        <v>118146.22385663999</v>
      </c>
      <c r="N9" s="3"/>
      <c r="O9" s="31">
        <f t="shared" si="3"/>
        <v>1890339.5817062398</v>
      </c>
      <c r="P9" s="45"/>
    </row>
    <row r="10" spans="1:18" x14ac:dyDescent="0.2">
      <c r="A10" s="1">
        <v>5</v>
      </c>
      <c r="B10" s="1" t="s">
        <v>18</v>
      </c>
      <c r="C10" s="2" t="s">
        <v>22</v>
      </c>
      <c r="D10" s="2">
        <v>2</v>
      </c>
      <c r="E10" s="2">
        <v>1</v>
      </c>
      <c r="F10" s="2">
        <v>2</v>
      </c>
      <c r="G10" s="45" t="s">
        <v>56</v>
      </c>
      <c r="H10" s="34">
        <v>95574</v>
      </c>
      <c r="I10" s="1">
        <v>13.12</v>
      </c>
      <c r="J10" s="37">
        <f t="shared" si="0"/>
        <v>108113.3088</v>
      </c>
      <c r="K10" s="31">
        <f t="shared" si="1"/>
        <v>108113.3088</v>
      </c>
      <c r="L10" s="7">
        <v>9.2799999999999994</v>
      </c>
      <c r="M10" s="31">
        <f t="shared" si="2"/>
        <v>118146.22385663999</v>
      </c>
      <c r="N10" s="3"/>
      <c r="O10" s="31">
        <f t="shared" si="3"/>
        <v>236292.44771327998</v>
      </c>
      <c r="P10" s="45"/>
    </row>
    <row r="11" spans="1:18" x14ac:dyDescent="0.2">
      <c r="A11" s="1">
        <v>6</v>
      </c>
      <c r="B11" s="1" t="s">
        <v>12</v>
      </c>
      <c r="C11" s="1" t="s">
        <v>25</v>
      </c>
      <c r="D11" s="1">
        <v>18</v>
      </c>
      <c r="E11" s="1">
        <v>1</v>
      </c>
      <c r="F11" s="1">
        <v>20</v>
      </c>
      <c r="G11" s="45" t="s">
        <v>54</v>
      </c>
      <c r="H11" s="30">
        <v>192169</v>
      </c>
      <c r="I11" s="1">
        <v>13.12</v>
      </c>
      <c r="J11" s="37">
        <f t="shared" si="0"/>
        <v>217381.57279999999</v>
      </c>
      <c r="K11" s="31">
        <f t="shared" si="1"/>
        <v>217381.57279999999</v>
      </c>
      <c r="L11" s="7">
        <v>9.2799999999999994</v>
      </c>
      <c r="M11" s="31">
        <f t="shared" si="2"/>
        <v>237554.58275584001</v>
      </c>
      <c r="N11" s="3"/>
      <c r="O11" s="31">
        <f t="shared" si="3"/>
        <v>4751091.6551168002</v>
      </c>
      <c r="P11" s="45"/>
    </row>
    <row r="12" spans="1:18" x14ac:dyDescent="0.2">
      <c r="A12" s="1">
        <v>7</v>
      </c>
      <c r="B12" s="1" t="s">
        <v>12</v>
      </c>
      <c r="C12" s="1" t="s">
        <v>25</v>
      </c>
      <c r="D12" s="1">
        <v>18</v>
      </c>
      <c r="E12" s="1">
        <v>1</v>
      </c>
      <c r="F12" s="1">
        <v>20</v>
      </c>
      <c r="G12" s="45" t="s">
        <v>54</v>
      </c>
      <c r="H12" s="30">
        <v>192169</v>
      </c>
      <c r="I12" s="1">
        <v>13.12</v>
      </c>
      <c r="J12" s="37">
        <f t="shared" si="0"/>
        <v>217381.57279999999</v>
      </c>
      <c r="K12" s="31">
        <f t="shared" si="1"/>
        <v>217381.57279999999</v>
      </c>
      <c r="L12" s="7">
        <v>9.2799999999999994</v>
      </c>
      <c r="M12" s="31">
        <f t="shared" si="2"/>
        <v>237554.58275584001</v>
      </c>
      <c r="N12" s="3"/>
      <c r="O12" s="31">
        <f t="shared" si="3"/>
        <v>4751091.6551168002</v>
      </c>
      <c r="P12" s="45"/>
    </row>
    <row r="13" spans="1:18" ht="25.5" x14ac:dyDescent="0.2">
      <c r="A13" s="1">
        <v>10</v>
      </c>
      <c r="B13" s="1" t="s">
        <v>12</v>
      </c>
      <c r="C13" s="1" t="s">
        <v>31</v>
      </c>
      <c r="D13" s="1">
        <v>12</v>
      </c>
      <c r="E13" s="1">
        <v>1</v>
      </c>
      <c r="F13" s="7">
        <v>0</v>
      </c>
      <c r="G13" s="45" t="s">
        <v>54</v>
      </c>
      <c r="H13" s="30">
        <v>192169</v>
      </c>
      <c r="I13" s="1">
        <v>13.12</v>
      </c>
      <c r="J13" s="37">
        <f t="shared" si="0"/>
        <v>217381.57279999999</v>
      </c>
      <c r="K13" s="31">
        <f t="shared" si="1"/>
        <v>217381.57279999999</v>
      </c>
      <c r="L13" s="7">
        <v>9.2799999999999994</v>
      </c>
      <c r="M13" s="31">
        <f t="shared" si="2"/>
        <v>237554.58275584001</v>
      </c>
      <c r="N13" s="3"/>
      <c r="O13" s="31">
        <f t="shared" si="3"/>
        <v>0</v>
      </c>
      <c r="P13" s="46" t="s">
        <v>55</v>
      </c>
    </row>
    <row r="14" spans="1:18" x14ac:dyDescent="0.2">
      <c r="A14" s="47"/>
      <c r="B14" s="47"/>
      <c r="C14" s="47"/>
      <c r="D14" s="47"/>
      <c r="E14" s="47"/>
      <c r="F14" s="47"/>
      <c r="G14" s="47"/>
      <c r="H14" s="47"/>
      <c r="I14" s="47"/>
      <c r="J14" s="48"/>
      <c r="M14" s="6"/>
      <c r="N14" s="6"/>
      <c r="O14" s="50">
        <f>SUM(O6:O13)</f>
        <v>18270246.57647616</v>
      </c>
      <c r="R14" s="49"/>
    </row>
    <row r="19" spans="1:18" x14ac:dyDescent="0.2">
      <c r="A19" s="100" t="s">
        <v>60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</row>
    <row r="21" spans="1:18" ht="63.75" x14ac:dyDescent="0.2">
      <c r="A21" s="26" t="s">
        <v>0</v>
      </c>
      <c r="B21" s="26" t="s">
        <v>1</v>
      </c>
      <c r="C21" s="26" t="s">
        <v>2</v>
      </c>
      <c r="D21" s="26" t="s">
        <v>3</v>
      </c>
      <c r="E21" s="26" t="s">
        <v>4</v>
      </c>
      <c r="F21" s="27" t="s">
        <v>47</v>
      </c>
      <c r="G21" s="26" t="s">
        <v>48</v>
      </c>
      <c r="H21" s="27" t="s">
        <v>49</v>
      </c>
      <c r="I21" s="28" t="s">
        <v>62</v>
      </c>
      <c r="J21" s="36" t="s">
        <v>63</v>
      </c>
      <c r="K21" s="36" t="s">
        <v>49</v>
      </c>
      <c r="L21" s="36" t="s">
        <v>50</v>
      </c>
      <c r="M21" s="42" t="s">
        <v>51</v>
      </c>
      <c r="N21" s="36"/>
      <c r="O21" s="36" t="s">
        <v>52</v>
      </c>
      <c r="P21" s="101" t="s">
        <v>53</v>
      </c>
      <c r="Q21" s="101"/>
      <c r="R21" s="101"/>
    </row>
    <row r="22" spans="1:18" x14ac:dyDescent="0.2">
      <c r="A22" s="33">
        <v>8</v>
      </c>
      <c r="B22" s="33" t="s">
        <v>28</v>
      </c>
      <c r="C22" s="33" t="s">
        <v>29</v>
      </c>
      <c r="D22" s="33">
        <v>3</v>
      </c>
      <c r="E22" s="33">
        <v>1</v>
      </c>
      <c r="F22" s="1">
        <v>4</v>
      </c>
      <c r="G22" s="7" t="s">
        <v>54</v>
      </c>
      <c r="H22" s="30">
        <v>192169</v>
      </c>
      <c r="I22" s="1">
        <v>13.12</v>
      </c>
      <c r="J22" s="37">
        <f>H22*1.1312</f>
        <v>217381.57279999999</v>
      </c>
      <c r="K22" s="31">
        <v>217381.57</v>
      </c>
      <c r="L22" s="39">
        <v>9.2799999999999994</v>
      </c>
      <c r="M22" s="40">
        <f>(K22*(L22)/100)+K22</f>
        <v>237554.579696</v>
      </c>
      <c r="N22" s="37"/>
      <c r="O22" s="40">
        <f>M22*F22</f>
        <v>950218.318784</v>
      </c>
      <c r="P22" s="99"/>
      <c r="Q22" s="99"/>
      <c r="R22" s="99"/>
    </row>
    <row r="23" spans="1:18" ht="51" x14ac:dyDescent="0.2">
      <c r="A23" s="1">
        <v>9</v>
      </c>
      <c r="B23" s="1" t="s">
        <v>30</v>
      </c>
      <c r="C23" s="32" t="s">
        <v>58</v>
      </c>
      <c r="D23" s="32">
        <v>72</v>
      </c>
      <c r="E23" s="32">
        <v>1</v>
      </c>
      <c r="F23" s="1">
        <v>40</v>
      </c>
      <c r="G23" s="7" t="s">
        <v>56</v>
      </c>
      <c r="H23" s="34">
        <v>95574</v>
      </c>
      <c r="I23" s="1">
        <v>13.12</v>
      </c>
      <c r="J23" s="37">
        <f>H23*1.1312</f>
        <v>108113.3088</v>
      </c>
      <c r="K23" s="31">
        <v>108113.31</v>
      </c>
      <c r="L23" s="39">
        <v>9.2799999999999994</v>
      </c>
      <c r="M23" s="40">
        <f t="shared" ref="M23:M26" si="4">(K23*(L23)/100)+K23</f>
        <v>118146.225168</v>
      </c>
      <c r="N23" s="37"/>
      <c r="O23" s="40">
        <v>0</v>
      </c>
      <c r="P23" s="102" t="s">
        <v>59</v>
      </c>
      <c r="Q23" s="102"/>
      <c r="R23" s="102"/>
    </row>
    <row r="24" spans="1:18" x14ac:dyDescent="0.2">
      <c r="A24" s="1">
        <v>11</v>
      </c>
      <c r="B24" s="1" t="s">
        <v>33</v>
      </c>
      <c r="C24" s="1" t="s">
        <v>34</v>
      </c>
      <c r="D24" s="1">
        <v>2</v>
      </c>
      <c r="E24" s="1">
        <v>1</v>
      </c>
      <c r="F24" s="1">
        <v>2</v>
      </c>
      <c r="G24" s="7" t="s">
        <v>56</v>
      </c>
      <c r="H24" s="34">
        <v>95574</v>
      </c>
      <c r="I24" s="1">
        <v>13.12</v>
      </c>
      <c r="J24" s="37">
        <f>H24*1.1312</f>
        <v>108113.3088</v>
      </c>
      <c r="K24" s="31">
        <v>108113.31</v>
      </c>
      <c r="L24" s="39">
        <v>9.2799999999999994</v>
      </c>
      <c r="M24" s="40">
        <f t="shared" si="4"/>
        <v>118146.225168</v>
      </c>
      <c r="N24" s="37"/>
      <c r="O24" s="40">
        <f t="shared" ref="O24:O26" si="5">M24*F24</f>
        <v>236292.45033600001</v>
      </c>
      <c r="P24" s="99"/>
      <c r="Q24" s="99"/>
      <c r="R24" s="99"/>
    </row>
    <row r="25" spans="1:18" x14ac:dyDescent="0.2">
      <c r="A25" s="1">
        <v>12</v>
      </c>
      <c r="B25" s="1" t="s">
        <v>33</v>
      </c>
      <c r="C25" s="1" t="s">
        <v>34</v>
      </c>
      <c r="D25" s="1">
        <v>2</v>
      </c>
      <c r="E25" s="1">
        <v>1</v>
      </c>
      <c r="F25" s="1">
        <v>2</v>
      </c>
      <c r="G25" s="7" t="s">
        <v>56</v>
      </c>
      <c r="H25" s="34">
        <v>95574</v>
      </c>
      <c r="I25" s="1">
        <v>13.12</v>
      </c>
      <c r="J25" s="37">
        <f>H25*1.1312</f>
        <v>108113.3088</v>
      </c>
      <c r="K25" s="31">
        <v>108113.31</v>
      </c>
      <c r="L25" s="39">
        <v>9.2799999999999994</v>
      </c>
      <c r="M25" s="40">
        <f t="shared" si="4"/>
        <v>118146.225168</v>
      </c>
      <c r="N25" s="37"/>
      <c r="O25" s="40">
        <f t="shared" si="5"/>
        <v>236292.45033600001</v>
      </c>
      <c r="P25" s="99"/>
      <c r="Q25" s="99"/>
      <c r="R25" s="99"/>
    </row>
    <row r="26" spans="1:18" x14ac:dyDescent="0.2">
      <c r="A26" s="1">
        <v>13</v>
      </c>
      <c r="B26" s="1" t="s">
        <v>12</v>
      </c>
      <c r="C26" s="1" t="s">
        <v>25</v>
      </c>
      <c r="D26" s="1">
        <v>18</v>
      </c>
      <c r="E26" s="1">
        <v>1</v>
      </c>
      <c r="F26" s="1">
        <v>20</v>
      </c>
      <c r="G26" s="7" t="s">
        <v>54</v>
      </c>
      <c r="H26" s="30">
        <v>192169</v>
      </c>
      <c r="I26" s="1">
        <v>13.12</v>
      </c>
      <c r="J26" s="37">
        <f>H26*1.1312</f>
        <v>217381.57279999999</v>
      </c>
      <c r="K26" s="31">
        <v>217381.57</v>
      </c>
      <c r="L26" s="39">
        <v>9.2799999999999994</v>
      </c>
      <c r="M26" s="40">
        <f t="shared" si="4"/>
        <v>237554.579696</v>
      </c>
      <c r="N26" s="37"/>
      <c r="O26" s="40">
        <f t="shared" si="5"/>
        <v>4751091.5939199999</v>
      </c>
      <c r="P26" s="99"/>
      <c r="Q26" s="99"/>
      <c r="R26" s="99"/>
    </row>
    <row r="27" spans="1:18" x14ac:dyDescent="0.2">
      <c r="J27" s="10"/>
      <c r="K27" s="10"/>
      <c r="L27" s="10"/>
      <c r="M27" s="10"/>
      <c r="N27" s="10"/>
      <c r="O27" s="41">
        <f>SUM(O22:O26)</f>
        <v>6173894.8133760002</v>
      </c>
      <c r="P27" s="6"/>
      <c r="Q27" s="6"/>
      <c r="R27" s="6"/>
    </row>
    <row r="29" spans="1:18" ht="16.5" x14ac:dyDescent="0.3">
      <c r="A29" s="95"/>
      <c r="B29" s="95"/>
      <c r="C29" s="95"/>
      <c r="O29" s="10">
        <f>O14+O27</f>
        <v>24444141.389852159</v>
      </c>
    </row>
    <row r="30" spans="1:18" ht="16.5" x14ac:dyDescent="0.3">
      <c r="A30" s="93" t="s">
        <v>76</v>
      </c>
      <c r="B30" s="93"/>
      <c r="C30" s="93"/>
    </row>
    <row r="31" spans="1:18" ht="16.5" x14ac:dyDescent="0.3">
      <c r="A31" s="94" t="s">
        <v>71</v>
      </c>
      <c r="B31" s="94"/>
      <c r="C31" s="94"/>
    </row>
    <row r="32" spans="1:18" ht="16.5" x14ac:dyDescent="0.3">
      <c r="A32" s="94" t="s">
        <v>72</v>
      </c>
      <c r="B32" s="94"/>
      <c r="C32" s="94"/>
    </row>
  </sheetData>
  <mergeCells count="12">
    <mergeCell ref="A3:K3"/>
    <mergeCell ref="A19:O19"/>
    <mergeCell ref="P21:R21"/>
    <mergeCell ref="P22:R22"/>
    <mergeCell ref="P23:R23"/>
    <mergeCell ref="A29:C29"/>
    <mergeCell ref="A30:C30"/>
    <mergeCell ref="A31:C31"/>
    <mergeCell ref="A32:C32"/>
    <mergeCell ref="P24:R24"/>
    <mergeCell ref="P25:R25"/>
    <mergeCell ref="P26:R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Bolsa Repuestos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MARITZA TEJADA ZAPATA</dc:creator>
  <cp:keywords/>
  <dc:description/>
  <cp:lastModifiedBy>EDWIN JARAMILLO YEPES</cp:lastModifiedBy>
  <cp:revision/>
  <dcterms:created xsi:type="dcterms:W3CDTF">2022-11-01T13:59:21Z</dcterms:created>
  <dcterms:modified xsi:type="dcterms:W3CDTF">2024-07-08T13:17:01Z</dcterms:modified>
  <cp:category/>
  <cp:contentStatus/>
</cp:coreProperties>
</file>