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C:\Users\7187156\AppData\Local\Microsoft\Windows\INetCache\Content.Outlook\4250WWHX\"/>
    </mc:Choice>
  </mc:AlternateContent>
  <xr:revisionPtr revIDLastSave="0" documentId="13_ncr:1_{8C391A1D-948D-41DF-ABFF-85D4355809B3}" xr6:coauthVersionLast="45" xr6:coauthVersionMax="45" xr10:uidLastSave="{00000000-0000-0000-0000-000000000000}"/>
  <bookViews>
    <workbookView xWindow="-120" yWindow="-120" windowWidth="20730" windowHeight="11160" tabRatio="774" firstSheet="3" activeTab="3" xr2:uid="{00000000-000D-0000-FFFF-FFFF00000000}"/>
  </bookViews>
  <sheets>
    <sheet name="ESTUDIO DE MERCO LOTE 2 MOMPOX" sheetId="12" state="hidden" r:id="rId1"/>
    <sheet name=" VIATICOS LOTES " sheetId="6" state="hidden" r:id="rId2"/>
    <sheet name="|PLAN DE CARGAS LOTE 2" sheetId="11" state="hidden" r:id="rId3"/>
    <sheet name="LOTE 2. OFERTA ECONOMICA MOMPOX" sheetId="14" r:id="rId4"/>
    <sheet name="PRESUPUESTO FINAL" sheetId="8" state="hidden" r:id="rId5"/>
    <sheet name="FORMATO 1" sheetId="9" state="hidden" r:id="rId6"/>
  </sheets>
  <externalReferences>
    <externalReference r:id="rId7"/>
    <externalReference r:id="rId8"/>
    <externalReference r:id="rId9"/>
    <externalReference r:id="rId10"/>
    <externalReference r:id="rId11"/>
  </externalReferences>
  <definedNames>
    <definedName name="A_IMPRESIÓN_IM" localSheetId="2">#REF!</definedName>
    <definedName name="A_IMPRESIÓN_IM" localSheetId="5">#REF!</definedName>
    <definedName name="A_IMPRESIÓN_IM" localSheetId="3">#REF!</definedName>
    <definedName name="A_IMPRESIÓN_IM">#REF!</definedName>
    <definedName name="AD" localSheetId="2">#REF!</definedName>
    <definedName name="AD" localSheetId="5">#REF!</definedName>
    <definedName name="AD" localSheetId="3">#REF!</definedName>
    <definedName name="AD">#REF!</definedName>
    <definedName name="Área_de_Cantidades" localSheetId="2">#REF!</definedName>
    <definedName name="Área_de_Cantidades" localSheetId="5">#REF!</definedName>
    <definedName name="Área_de_Cantidades">#REF!</definedName>
    <definedName name="_xlnm.Extract" localSheetId="2">#REF!</definedName>
    <definedName name="_xlnm.Extract" localSheetId="5">#REF!</definedName>
    <definedName name="_xlnm.Extract" localSheetId="3">#REF!</definedName>
    <definedName name="_xlnm.Extract">#REF!</definedName>
    <definedName name="_xlnm.Print_Area" localSheetId="1">' VIATICOS LOTES '!$B$2:$N$46</definedName>
    <definedName name="_xlnm.Print_Area" localSheetId="2">'|PLAN DE CARGAS LOTE 2'!$B$2:$Q$21</definedName>
    <definedName name="_xlnm.Print_Area" localSheetId="5">'FORMATO 1'!$B$2:$I$28</definedName>
    <definedName name="_xlnm.Print_Area" localSheetId="3">'LOTE 2. OFERTA ECONOMICA MOMPOX'!$B$1:$I$31</definedName>
    <definedName name="_xlnm.Print_Area" localSheetId="4">'PRESUPUESTO FINAL'!$B$2:$I$29</definedName>
    <definedName name="ASES" localSheetId="2">#REF!</definedName>
    <definedName name="ASES" localSheetId="5">#REF!</definedName>
    <definedName name="ASES">#REF!</definedName>
    <definedName name="bASE" localSheetId="2">#REF!</definedName>
    <definedName name="bASE" localSheetId="5">#REF!</definedName>
    <definedName name="bASE" localSheetId="3">#REF!</definedName>
    <definedName name="bASE">#REF!</definedName>
    <definedName name="Base_datos_IM" localSheetId="2">#REF!</definedName>
    <definedName name="Base_datos_IM" localSheetId="5">#REF!</definedName>
    <definedName name="Base_datos_IM" localSheetId="3">#REF!</definedName>
    <definedName name="Base_datos_IM">#REF!</definedName>
    <definedName name="BASE_DE_DATOS" localSheetId="2">#REF!</definedName>
    <definedName name="BASE_DE_DATOS" localSheetId="5">#REF!</definedName>
    <definedName name="BASE_DE_DATOS" localSheetId="3">#REF!</definedName>
    <definedName name="BASE_DE_DATOS">#REF!</definedName>
    <definedName name="_xlnm.Database" localSheetId="2">#REF!</definedName>
    <definedName name="_xlnm.Database" localSheetId="5">#REF!</definedName>
    <definedName name="_xlnm.Database" localSheetId="3">#REF!</definedName>
    <definedName name="_xlnm.Database">#REF!</definedName>
    <definedName name="BuiltIn_Print_Area" localSheetId="2">#REF!</definedName>
    <definedName name="BuiltIn_Print_Area" localSheetId="5">#REF!</definedName>
    <definedName name="BuiltIn_Print_Area">#REF!</definedName>
    <definedName name="BuiltIn_Print_Area___0" localSheetId="2">#REF!</definedName>
    <definedName name="BuiltIn_Print_Area___0" localSheetId="5">#REF!</definedName>
    <definedName name="BuiltIn_Print_Area___0">#REF!</definedName>
    <definedName name="BuiltIn_Print_Titles" localSheetId="2">#REF!</definedName>
    <definedName name="BuiltIn_Print_Titles" localSheetId="5">#REF!</definedName>
    <definedName name="BuiltIn_Print_Titles">#REF!</definedName>
    <definedName name="CALCULO" localSheetId="2">#REF!</definedName>
    <definedName name="CALCULO" localSheetId="5">#REF!</definedName>
    <definedName name="CALCULO" localSheetId="3">#REF!</definedName>
    <definedName name="CALCULO">#REF!</definedName>
    <definedName name="contrato" localSheetId="2">#REF!</definedName>
    <definedName name="contrato" localSheetId="5">#REF!</definedName>
    <definedName name="contrato">#REF!</definedName>
    <definedName name="COPIA1" localSheetId="2">#REF!</definedName>
    <definedName name="COPIA1" localSheetId="5">#REF!</definedName>
    <definedName name="COPIA1" localSheetId="3">#REF!</definedName>
    <definedName name="COPIA1">#REF!</definedName>
    <definedName name="COPIA2" localSheetId="2">#REF!</definedName>
    <definedName name="COPIA2" localSheetId="5">#REF!</definedName>
    <definedName name="COPIA2" localSheetId="3">#REF!</definedName>
    <definedName name="COPIA2">#REF!</definedName>
    <definedName name="CRIT1" localSheetId="2">#REF!</definedName>
    <definedName name="CRIT1" localSheetId="5">#REF!</definedName>
    <definedName name="CRIT1" localSheetId="3">#REF!</definedName>
    <definedName name="CRIT1">#REF!</definedName>
    <definedName name="Datos" localSheetId="2">#REF!</definedName>
    <definedName name="Datos" localSheetId="5">#REF!</definedName>
    <definedName name="Datos">#REF!</definedName>
    <definedName name="datos1">'[1]Base de Diseño'!$A$1:$D$204</definedName>
    <definedName name="datos2">'[2]Base de Diseño'!$AF$2:$AK$245</definedName>
    <definedName name="DATOS211111" localSheetId="2">#REF!</definedName>
    <definedName name="DATOS211111" localSheetId="5">#REF!</definedName>
    <definedName name="DATOS211111">#REF!</definedName>
    <definedName name="datos3" localSheetId="2">#REF!</definedName>
    <definedName name="datos3" localSheetId="5">#REF!</definedName>
    <definedName name="datos3">#REF!</definedName>
    <definedName name="DATOS8555555555555555555555555555" localSheetId="2">#REF!</definedName>
    <definedName name="DATOS8555555555555555555555555555" localSheetId="5">#REF!</definedName>
    <definedName name="DATOS8555555555555555555555555555">#REF!</definedName>
    <definedName name="DEPENDENCAS">[3]DEPENDENCIAS!$B$2:$B$21</definedName>
    <definedName name="DFASDF">#REF!</definedName>
    <definedName name="Extracción_IM" localSheetId="2">#REF!</definedName>
    <definedName name="Extracción_IM" localSheetId="5">#REF!</definedName>
    <definedName name="Extracción_IM" localSheetId="3">#REF!</definedName>
    <definedName name="Extracción_IM">#REF!</definedName>
    <definedName name="FF11261126" localSheetId="2">#REF!</definedName>
    <definedName name="FF11261126" localSheetId="5">#REF!</definedName>
    <definedName name="FF11261126">#REF!</definedName>
    <definedName name="FF1126112687" localSheetId="2">#REF!</definedName>
    <definedName name="FF1126112687" localSheetId="5">#REF!</definedName>
    <definedName name="FF1126112687">#REF!</definedName>
    <definedName name="FGGFRGRG" localSheetId="2">#REF!</definedName>
    <definedName name="FGGFRGRG" localSheetId="5">#REF!</definedName>
    <definedName name="FGGFRGRG">#REF!</definedName>
    <definedName name="FHGTRDHGT" localSheetId="2">#REF!</definedName>
    <definedName name="FHGTRDHGT" localSheetId="5">#REF!</definedName>
    <definedName name="FHGTRDHGT">#REF!</definedName>
    <definedName name="FSERFFSF" localSheetId="2">#REF!</definedName>
    <definedName name="FSERFFSF" localSheetId="5">#REF!</definedName>
    <definedName name="FSERFFSF">#REF!</definedName>
    <definedName name="GRGRG" localSheetId="2">#REF!</definedName>
    <definedName name="GRGRG" localSheetId="5">#REF!</definedName>
    <definedName name="GRGRG">#REF!</definedName>
    <definedName name="GVFDSVDSFGFFD" localSheetId="2">#REF!</definedName>
    <definedName name="GVFDSVDSFGFFD" localSheetId="5">#REF!</definedName>
    <definedName name="GVFDSVDSFGFFD">#REF!</definedName>
    <definedName name="HHGFHFGHF" localSheetId="2">#REF!</definedName>
    <definedName name="HHGFHFGHF" localSheetId="5">#REF!</definedName>
    <definedName name="HHGFHFGHF">#REF!</definedName>
    <definedName name="HHH" localSheetId="2">#REF!</definedName>
    <definedName name="HHH" localSheetId="5">#REF!</definedName>
    <definedName name="HHH">#REF!</definedName>
    <definedName name="HTHTHTH" localSheetId="2">#REF!</definedName>
    <definedName name="HTHTHTH" localSheetId="5">#REF!</definedName>
    <definedName name="HTHTHTH">#REF!</definedName>
    <definedName name="impresion" localSheetId="2">#REF!</definedName>
    <definedName name="impresion" localSheetId="5">#REF!</definedName>
    <definedName name="impresion" localSheetId="3">#REF!</definedName>
    <definedName name="impresion">#REF!</definedName>
    <definedName name="inf" localSheetId="2">#REF!</definedName>
    <definedName name="inf" localSheetId="5">#REF!</definedName>
    <definedName name="inf" localSheetId="3">#REF!</definedName>
    <definedName name="inf">#REF!</definedName>
    <definedName name="kjk" localSheetId="2">#REF!</definedName>
    <definedName name="kjk" localSheetId="5">#REF!</definedName>
    <definedName name="kjk" localSheetId="3">#REF!</definedName>
    <definedName name="kjk">#REF!</definedName>
    <definedName name="L.L.L.L" localSheetId="2">#REF!</definedName>
    <definedName name="L.L.L.L" localSheetId="5">#REF!</definedName>
    <definedName name="L.L.L.L">#REF!</definedName>
    <definedName name="Maquinaria">[4]Insum!$A$76:$E$99</definedName>
    <definedName name="NMH" localSheetId="2">#REF!</definedName>
    <definedName name="NMH" localSheetId="5">#REF!</definedName>
    <definedName name="NMH">#REF!</definedName>
    <definedName name="presup" localSheetId="2">#REF!</definedName>
    <definedName name="presup" localSheetId="5">#REF!</definedName>
    <definedName name="presup" localSheetId="3">#REF!</definedName>
    <definedName name="presup">#REF!</definedName>
    <definedName name="Print_Area_MI" localSheetId="2">#REF!</definedName>
    <definedName name="Print_Area_MI" localSheetId="5">#REF!</definedName>
    <definedName name="Print_Area_MI" localSheetId="3">#REF!</definedName>
    <definedName name="Print_Area_MI">#REF!</definedName>
    <definedName name="Print_Titles_MI" localSheetId="2">#REF!</definedName>
    <definedName name="Print_Titles_MI" localSheetId="5">#REF!</definedName>
    <definedName name="Print_Titles_MI" localSheetId="3">#REF!</definedName>
    <definedName name="Print_Titles_MI">#REF!</definedName>
    <definedName name="REAJUSTE" localSheetId="2">#REF!</definedName>
    <definedName name="REAJUSTE" localSheetId="5">#REF!</definedName>
    <definedName name="REAJUSTE" localSheetId="3">#REF!</definedName>
    <definedName name="REAJUSTE">#REF!</definedName>
    <definedName name="REAJUSTES" localSheetId="2">#REF!</definedName>
    <definedName name="REAJUSTES" localSheetId="5">#REF!</definedName>
    <definedName name="REAJUSTES" localSheetId="3">#REF!</definedName>
    <definedName name="REAJUSTES">#REF!</definedName>
    <definedName name="RFEWFWEF" localSheetId="2">#REF!</definedName>
    <definedName name="RFEWFWEF" localSheetId="5">#REF!</definedName>
    <definedName name="RFEWFWEF">#REF!</definedName>
    <definedName name="RFRDSD" localSheetId="2">#REF!</definedName>
    <definedName name="RFRDSD" localSheetId="5">#REF!</definedName>
    <definedName name="RFRDSD">#REF!</definedName>
    <definedName name="rthgrhghg" localSheetId="2">#REF!</definedName>
    <definedName name="rthgrhghg" localSheetId="5">#REF!</definedName>
    <definedName name="rthgrhghg">#REF!</definedName>
    <definedName name="RTIGOTHRGUHTRGUHTRUGWRUG" localSheetId="2">#REF!</definedName>
    <definedName name="RTIGOTHRGUHTRGUHTRUGWRUG" localSheetId="5">#REF!</definedName>
    <definedName name="RTIGOTHRGUHTRGUHTRUGWRUG">#REF!</definedName>
    <definedName name="SALID1" localSheetId="2">#REF!</definedName>
    <definedName name="SALID1" localSheetId="5">#REF!</definedName>
    <definedName name="SALID1" localSheetId="3">#REF!</definedName>
    <definedName name="SALID1">#REF!</definedName>
    <definedName name="SFFG" localSheetId="2">#REF!</definedName>
    <definedName name="SFFG" localSheetId="5">#REF!</definedName>
    <definedName name="SFFG">#REF!</definedName>
    <definedName name="SHARED_FORMULA_21">#N/A</definedName>
    <definedName name="solver_adj" localSheetId="1" hidden="1">' VIATICOS LOTES '!#REF!</definedName>
    <definedName name="solver_adj" localSheetId="2" hidden="1">'|PLAN DE CARGAS LOTE 2'!#REF!</definedName>
    <definedName name="solver_adj" localSheetId="5" hidden="1">'FORMATO 1'!#REF!</definedName>
    <definedName name="solver_adj" localSheetId="4" hidden="1">'PRESUPUESTO FINAL'!#REF!</definedName>
    <definedName name="solver_cvg" localSheetId="1" hidden="1">0.0001</definedName>
    <definedName name="solver_cvg" localSheetId="2" hidden="1">0.0001</definedName>
    <definedName name="solver_cvg" localSheetId="5" hidden="1">0.0001</definedName>
    <definedName name="solver_cvg" localSheetId="4" hidden="1">0.0001</definedName>
    <definedName name="solver_drv" localSheetId="1" hidden="1">1</definedName>
    <definedName name="solver_drv" localSheetId="2" hidden="1">1</definedName>
    <definedName name="solver_drv" localSheetId="5" hidden="1">1</definedName>
    <definedName name="solver_drv" localSheetId="4" hidden="1">1</definedName>
    <definedName name="solver_eng" localSheetId="1" hidden="1">1</definedName>
    <definedName name="solver_eng" localSheetId="2" hidden="1">1</definedName>
    <definedName name="solver_eng" localSheetId="5" hidden="1">1</definedName>
    <definedName name="solver_eng" localSheetId="4" hidden="1">1</definedName>
    <definedName name="solver_est" localSheetId="1" hidden="1">1</definedName>
    <definedName name="solver_est" localSheetId="2" hidden="1">1</definedName>
    <definedName name="solver_est" localSheetId="5" hidden="1">1</definedName>
    <definedName name="solver_est" localSheetId="4" hidden="1">1</definedName>
    <definedName name="solver_itr" localSheetId="1" hidden="1">2147483647</definedName>
    <definedName name="solver_itr" localSheetId="2" hidden="1">2147483647</definedName>
    <definedName name="solver_itr" localSheetId="5" hidden="1">2147483647</definedName>
    <definedName name="solver_itr" localSheetId="4" hidden="1">2147483647</definedName>
    <definedName name="solver_mip" localSheetId="1" hidden="1">2147483647</definedName>
    <definedName name="solver_mip" localSheetId="2" hidden="1">2147483647</definedName>
    <definedName name="solver_mip" localSheetId="5" hidden="1">2147483647</definedName>
    <definedName name="solver_mip" localSheetId="4" hidden="1">2147483647</definedName>
    <definedName name="solver_mni" localSheetId="1" hidden="1">30</definedName>
    <definedName name="solver_mni" localSheetId="2" hidden="1">30</definedName>
    <definedName name="solver_mni" localSheetId="5" hidden="1">30</definedName>
    <definedName name="solver_mni" localSheetId="4" hidden="1">30</definedName>
    <definedName name="solver_mrt" localSheetId="1" hidden="1">0.075</definedName>
    <definedName name="solver_mrt" localSheetId="2" hidden="1">0.075</definedName>
    <definedName name="solver_mrt" localSheetId="5" hidden="1">0.075</definedName>
    <definedName name="solver_mrt" localSheetId="4" hidden="1">0.075</definedName>
    <definedName name="solver_msl" localSheetId="1" hidden="1">2</definedName>
    <definedName name="solver_msl" localSheetId="2" hidden="1">2</definedName>
    <definedName name="solver_msl" localSheetId="5" hidden="1">2</definedName>
    <definedName name="solver_msl" localSheetId="4" hidden="1">2</definedName>
    <definedName name="solver_neg" localSheetId="1" hidden="1">1</definedName>
    <definedName name="solver_neg" localSheetId="2" hidden="1">1</definedName>
    <definedName name="solver_neg" localSheetId="5" hidden="1">1</definedName>
    <definedName name="solver_neg" localSheetId="4" hidden="1">1</definedName>
    <definedName name="solver_nod" localSheetId="1" hidden="1">2147483647</definedName>
    <definedName name="solver_nod" localSheetId="2" hidden="1">2147483647</definedName>
    <definedName name="solver_nod" localSheetId="5" hidden="1">2147483647</definedName>
    <definedName name="solver_nod" localSheetId="4" hidden="1">2147483647</definedName>
    <definedName name="solver_num" localSheetId="1" hidden="1">0</definedName>
    <definedName name="solver_num" localSheetId="2" hidden="1">0</definedName>
    <definedName name="solver_num" localSheetId="5" hidden="1">0</definedName>
    <definedName name="solver_num" localSheetId="4" hidden="1">0</definedName>
    <definedName name="solver_nwt" localSheetId="1" hidden="1">1</definedName>
    <definedName name="solver_nwt" localSheetId="2" hidden="1">1</definedName>
    <definedName name="solver_nwt" localSheetId="5" hidden="1">1</definedName>
    <definedName name="solver_nwt" localSheetId="4" hidden="1">1</definedName>
    <definedName name="solver_opt" localSheetId="1" hidden="1">' VIATICOS LOTES '!$M$35</definedName>
    <definedName name="solver_opt" localSheetId="2" hidden="1">'|PLAN DE CARGAS LOTE 2'!$P$21</definedName>
    <definedName name="solver_opt" localSheetId="5" hidden="1">'FORMATO 1'!#REF!</definedName>
    <definedName name="solver_opt" localSheetId="4" hidden="1">'PRESUPUESTO FINAL'!#REF!</definedName>
    <definedName name="solver_pre" localSheetId="1" hidden="1">0.000001</definedName>
    <definedName name="solver_pre" localSheetId="2" hidden="1">0.000001</definedName>
    <definedName name="solver_pre" localSheetId="5" hidden="1">0.000001</definedName>
    <definedName name="solver_pre" localSheetId="4" hidden="1">0.000001</definedName>
    <definedName name="solver_rbv" localSheetId="1" hidden="1">1</definedName>
    <definedName name="solver_rbv" localSheetId="2" hidden="1">1</definedName>
    <definedName name="solver_rbv" localSheetId="5" hidden="1">1</definedName>
    <definedName name="solver_rbv" localSheetId="4" hidden="1">1</definedName>
    <definedName name="solver_rlx" localSheetId="1" hidden="1">2</definedName>
    <definedName name="solver_rlx" localSheetId="2" hidden="1">2</definedName>
    <definedName name="solver_rlx" localSheetId="5" hidden="1">2</definedName>
    <definedName name="solver_rlx" localSheetId="4" hidden="1">2</definedName>
    <definedName name="solver_rsd" localSheetId="1" hidden="1">0</definedName>
    <definedName name="solver_rsd" localSheetId="2" hidden="1">0</definedName>
    <definedName name="solver_rsd" localSheetId="5" hidden="1">0</definedName>
    <definedName name="solver_rsd" localSheetId="4" hidden="1">0</definedName>
    <definedName name="solver_scl" localSheetId="1" hidden="1">1</definedName>
    <definedName name="solver_scl" localSheetId="2" hidden="1">1</definedName>
    <definedName name="solver_scl" localSheetId="5" hidden="1">1</definedName>
    <definedName name="solver_scl" localSheetId="4" hidden="1">1</definedName>
    <definedName name="solver_sho" localSheetId="1" hidden="1">2</definedName>
    <definedName name="solver_sho" localSheetId="2" hidden="1">2</definedName>
    <definedName name="solver_sho" localSheetId="5" hidden="1">2</definedName>
    <definedName name="solver_sho" localSheetId="4" hidden="1">2</definedName>
    <definedName name="solver_ssz" localSheetId="1" hidden="1">100</definedName>
    <definedName name="solver_ssz" localSheetId="2" hidden="1">100</definedName>
    <definedName name="solver_ssz" localSheetId="5" hidden="1">100</definedName>
    <definedName name="solver_ssz" localSheetId="4" hidden="1">100</definedName>
    <definedName name="solver_tim" localSheetId="1" hidden="1">2147483647</definedName>
    <definedName name="solver_tim" localSheetId="2" hidden="1">2147483647</definedName>
    <definedName name="solver_tim" localSheetId="5" hidden="1">2147483647</definedName>
    <definedName name="solver_tim" localSheetId="4" hidden="1">2147483647</definedName>
    <definedName name="solver_tol" localSheetId="1" hidden="1">0.01</definedName>
    <definedName name="solver_tol" localSheetId="2" hidden="1">0.01</definedName>
    <definedName name="solver_tol" localSheetId="5" hidden="1">0.01</definedName>
    <definedName name="solver_tol" localSheetId="4" hidden="1">0.01</definedName>
    <definedName name="solver_typ" localSheetId="1" hidden="1">3</definedName>
    <definedName name="solver_typ" localSheetId="2" hidden="1">3</definedName>
    <definedName name="solver_typ" localSheetId="5" hidden="1">3</definedName>
    <definedName name="solver_typ" localSheetId="4" hidden="1">3</definedName>
    <definedName name="solver_val" localSheetId="1" hidden="1">1135805424</definedName>
    <definedName name="solver_val" localSheetId="2" hidden="1">1135805424</definedName>
    <definedName name="solver_val" localSheetId="5" hidden="1">1135805424</definedName>
    <definedName name="solver_val" localSheetId="4" hidden="1">1135805424</definedName>
    <definedName name="solver_ver" localSheetId="1" hidden="1">3</definedName>
    <definedName name="solver_ver" localSheetId="2" hidden="1">3</definedName>
    <definedName name="solver_ver" localSheetId="5" hidden="1">3</definedName>
    <definedName name="solver_ver" localSheetId="4" hidden="1">3</definedName>
    <definedName name="TabBL">'[5]L codos'!$A$3:$V$10</definedName>
    <definedName name="TabCIM" localSheetId="2">#REF!</definedName>
    <definedName name="TabCIM" localSheetId="5">#REF!</definedName>
    <definedName name="TabCIM">#REF!</definedName>
    <definedName name="TABLON" localSheetId="2">#REF!</definedName>
    <definedName name="TABLON" localSheetId="5">#REF!</definedName>
    <definedName name="TABLON">#REF!</definedName>
    <definedName name="THHTHT" localSheetId="2">#REF!</definedName>
    <definedName name="THHTHT" localSheetId="5">#REF!</definedName>
    <definedName name="THHTHT">#REF!</definedName>
    <definedName name="THTHT" localSheetId="2">#REF!</definedName>
    <definedName name="THTHT" localSheetId="5">#REF!</definedName>
    <definedName name="THTHT">#REF!</definedName>
    <definedName name="titu" localSheetId="2">#REF!</definedName>
    <definedName name="titu" localSheetId="5">#REF!</definedName>
    <definedName name="titu" localSheetId="3">#REF!</definedName>
    <definedName name="titu">#REF!</definedName>
    <definedName name="titu2" localSheetId="2">#REF!</definedName>
    <definedName name="titu2" localSheetId="5">#REF!</definedName>
    <definedName name="titu2" localSheetId="3">#REF!</definedName>
    <definedName name="titu2">#REF!</definedName>
    <definedName name="_xlnm.Print_Titles">#N/A</definedName>
    <definedName name="TYRYRYU" localSheetId="2">#REF!</definedName>
    <definedName name="TYRYRYU" localSheetId="5">#REF!</definedName>
    <definedName name="TYRYRYU">#REF!</definedName>
    <definedName name="VolCIM" localSheetId="2">#REF!</definedName>
    <definedName name="VolCIM" localSheetId="5">#REF!</definedName>
    <definedName name="VolCIM">#REF!</definedName>
    <definedName name="VOLCIMBV" localSheetId="2">#REF!</definedName>
    <definedName name="VOLCIMBV" localSheetId="5">#REF!</definedName>
    <definedName name="VOLCIMBV">#REF!</definedName>
    <definedName name="VolCIMCE" localSheetId="2">#REF!</definedName>
    <definedName name="VolCIMCE" localSheetId="5">#REF!</definedName>
    <definedName name="VolCIMCE">#REF!</definedName>
    <definedName name="volcimrr" localSheetId="2">#REF!</definedName>
    <definedName name="volcimrr" localSheetId="5">#REF!</definedName>
    <definedName name="volcimrr">#REF!</definedName>
    <definedName name="VolCIMSE" localSheetId="2">#REF!</definedName>
    <definedName name="VolCIMSE" localSheetId="5">#REF!</definedName>
    <definedName name="VolCIMSE">#REF!</definedName>
    <definedName name="VOLCIMSE1" localSheetId="2">#REF!</definedName>
    <definedName name="VOLCIMSE1" localSheetId="5">#REF!</definedName>
    <definedName name="VOLCIMSE1">#REF!</definedName>
    <definedName name="WRWEFEF" localSheetId="2">#REF!</definedName>
    <definedName name="WRWEFEF" localSheetId="5">#REF!</definedName>
    <definedName name="WRWEFE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13" i="11" l="1"/>
  <c r="L14" i="11"/>
  <c r="L15" i="11"/>
  <c r="J12" i="11"/>
  <c r="I12" i="11"/>
  <c r="H12" i="11"/>
  <c r="G12" i="11"/>
  <c r="F12" i="11"/>
  <c r="L12" i="6"/>
  <c r="K12" i="6"/>
  <c r="M18" i="6"/>
  <c r="M17" i="6"/>
  <c r="L12" i="11" l="1"/>
  <c r="K13" i="6"/>
  <c r="M12" i="6" l="1"/>
  <c r="M12" i="11"/>
  <c r="F12" i="14" s="1"/>
  <c r="M13" i="11"/>
  <c r="F13" i="14" s="1"/>
  <c r="M14" i="11"/>
  <c r="M15" i="11"/>
  <c r="F14" i="14" s="1"/>
  <c r="K18" i="11" l="1"/>
  <c r="N18" i="11" s="1"/>
  <c r="I6" i="12" l="1"/>
  <c r="W8" i="12" l="1"/>
  <c r="L13" i="6" l="1"/>
  <c r="N19" i="12"/>
  <c r="N18" i="12"/>
  <c r="N17" i="12"/>
  <c r="N16" i="12"/>
  <c r="P18" i="11" l="1"/>
  <c r="N14" i="11"/>
  <c r="K14" i="11" s="1"/>
  <c r="N15" i="11"/>
  <c r="K15" i="11" s="1"/>
  <c r="W37" i="12"/>
  <c r="W38" i="12"/>
  <c r="W39" i="12"/>
  <c r="W30" i="12"/>
  <c r="W31" i="12"/>
  <c r="W23" i="12"/>
  <c r="W24" i="12"/>
  <c r="W25" i="12"/>
  <c r="W16" i="12"/>
  <c r="W17" i="12"/>
  <c r="W18" i="12"/>
  <c r="W9" i="12"/>
  <c r="W10" i="12"/>
  <c r="W11" i="12"/>
  <c r="N26" i="12" l="1"/>
  <c r="P14" i="11"/>
  <c r="N28" i="12"/>
  <c r="N27" i="12"/>
  <c r="Z100" i="12"/>
  <c r="Z99" i="12"/>
  <c r="Z98" i="12"/>
  <c r="W36" i="12" l="1"/>
  <c r="W35" i="12"/>
  <c r="W29" i="12"/>
  <c r="W28" i="12"/>
  <c r="W22" i="12"/>
  <c r="W15" i="12"/>
  <c r="N25" i="12" s="1"/>
  <c r="I23" i="12" s="1"/>
  <c r="W21" i="12"/>
  <c r="W14" i="12"/>
  <c r="N15" i="12" s="1"/>
  <c r="W7" i="12"/>
  <c r="N24" i="12" l="1"/>
  <c r="I22" i="12" s="1"/>
  <c r="N13" i="11"/>
  <c r="K13" i="11" s="1"/>
  <c r="M13" i="6"/>
  <c r="F15" i="8" l="1"/>
  <c r="O10" i="12" l="1"/>
  <c r="O9" i="12"/>
  <c r="O8" i="12"/>
  <c r="O7" i="12"/>
  <c r="O6" i="12"/>
  <c r="K10" i="12"/>
  <c r="K9" i="12"/>
  <c r="K8" i="12"/>
  <c r="K7" i="12"/>
  <c r="K6" i="12"/>
  <c r="I10" i="12"/>
  <c r="I9" i="12"/>
  <c r="I8" i="12"/>
  <c r="I7" i="12"/>
  <c r="M10" i="12" l="1"/>
  <c r="M9" i="12"/>
  <c r="M8" i="12"/>
  <c r="M7" i="12"/>
  <c r="M6" i="12"/>
  <c r="I18" i="12"/>
  <c r="I17" i="12"/>
  <c r="I16" i="12"/>
  <c r="I15" i="12"/>
  <c r="I14" i="12"/>
  <c r="K15" i="12"/>
  <c r="K16" i="12"/>
  <c r="K17" i="12"/>
  <c r="K18" i="12"/>
  <c r="K14" i="12"/>
  <c r="G15" i="12"/>
  <c r="G16" i="12"/>
  <c r="G17" i="12"/>
  <c r="G18" i="12"/>
  <c r="G14" i="12"/>
  <c r="G7" i="12"/>
  <c r="G8" i="12"/>
  <c r="G9" i="12"/>
  <c r="G10" i="12"/>
  <c r="G6" i="12"/>
  <c r="E7" i="12"/>
  <c r="E8" i="12"/>
  <c r="E9" i="12"/>
  <c r="E10" i="12"/>
  <c r="E6" i="12"/>
  <c r="E15" i="12"/>
  <c r="E16" i="12"/>
  <c r="E17" i="12"/>
  <c r="E18" i="12"/>
  <c r="E14" i="12"/>
  <c r="C15" i="12"/>
  <c r="C17" i="12"/>
  <c r="C18" i="12"/>
  <c r="C14" i="12"/>
  <c r="C7" i="12"/>
  <c r="C8" i="12"/>
  <c r="C9" i="12"/>
  <c r="C10" i="12"/>
  <c r="C6" i="12"/>
  <c r="N20" i="12" l="1"/>
  <c r="K17" i="11"/>
  <c r="N17" i="11" s="1"/>
  <c r="N14" i="12"/>
  <c r="N23" i="12"/>
  <c r="I21" i="12" s="1"/>
  <c r="E13" i="8"/>
  <c r="E15" i="8"/>
  <c r="G18" i="8"/>
  <c r="I18" i="8" s="1"/>
  <c r="D13" i="8"/>
  <c r="Q14" i="9"/>
  <c r="M14" i="9"/>
  <c r="L14" i="9"/>
  <c r="J14" i="9"/>
  <c r="K14" i="9" s="1"/>
  <c r="Q13" i="9"/>
  <c r="M13" i="9"/>
  <c r="L13" i="9"/>
  <c r="J13" i="9"/>
  <c r="K13" i="9" s="1"/>
  <c r="D17" i="9"/>
  <c r="K20" i="9"/>
  <c r="F14" i="8"/>
  <c r="J14" i="8" s="1"/>
  <c r="K14" i="8" s="1"/>
  <c r="F13" i="8"/>
  <c r="J13" i="8" s="1"/>
  <c r="K13" i="8" s="1"/>
  <c r="Q15" i="8"/>
  <c r="Q20" i="8" s="1"/>
  <c r="M15" i="8"/>
  <c r="L15" i="8"/>
  <c r="J15" i="8"/>
  <c r="K15" i="8" s="1"/>
  <c r="Q14" i="8"/>
  <c r="M14" i="8"/>
  <c r="L14" i="8"/>
  <c r="Q13" i="8"/>
  <c r="M13" i="8"/>
  <c r="L13" i="8"/>
  <c r="P17" i="11" l="1"/>
  <c r="P19" i="11" s="1"/>
  <c r="G17" i="8"/>
  <c r="I17" i="8" s="1"/>
  <c r="I19" i="8" s="1"/>
  <c r="N12" i="11"/>
  <c r="G13" i="8"/>
  <c r="I13" i="8" s="1"/>
  <c r="G14" i="8"/>
  <c r="G15" i="8"/>
  <c r="I15" i="8" s="1"/>
  <c r="E14" i="8"/>
  <c r="P12" i="11" l="1"/>
  <c r="K12" i="11"/>
  <c r="P13" i="11"/>
  <c r="P15" i="11"/>
  <c r="I14" i="8"/>
  <c r="I16" i="8" s="1"/>
  <c r="P16" i="11" l="1"/>
  <c r="P20" i="11" s="1"/>
  <c r="P21" i="11" s="1"/>
  <c r="S18" i="11" s="1"/>
  <c r="I20" i="8"/>
  <c r="I21" i="8" s="1"/>
  <c r="K21" i="8" s="1"/>
  <c r="I26" i="12" l="1"/>
</calcChain>
</file>

<file path=xl/sharedStrings.xml><?xml version="1.0" encoding="utf-8"?>
<sst xmlns="http://schemas.openxmlformats.org/spreadsheetml/2006/main" count="352" uniqueCount="171">
  <si>
    <t>|</t>
  </si>
  <si>
    <t>PRESUPUESTO.</t>
  </si>
  <si>
    <t xml:space="preserve"> PRESUPUESTO OFICIAL </t>
  </si>
  <si>
    <t xml:space="preserve">Nº </t>
  </si>
  <si>
    <t>DESCRIPCION</t>
  </si>
  <si>
    <t>MES 1</t>
  </si>
  <si>
    <t>MES 2</t>
  </si>
  <si>
    <t>MES 3</t>
  </si>
  <si>
    <t>MES 4</t>
  </si>
  <si>
    <t>SALARIO</t>
  </si>
  <si>
    <t>FACTOR MULTIPLICADOR</t>
  </si>
  <si>
    <t>COSTO TOTAL</t>
  </si>
  <si>
    <t xml:space="preserve">SUBTOTAL PERSONAL </t>
  </si>
  <si>
    <t xml:space="preserve">SUBTOTAL COSTOS DIRECTOS </t>
  </si>
  <si>
    <t>(1) Cantidad de profesionales mínimos requeridos para la ejecucion del contrato de interventoria.</t>
  </si>
  <si>
    <t>(2) Factor de dedicación: porcentaje de dedicación de cada una de las personas que se proponen para la ejecución del contrato. El porcentaje máximo de 100% será asignado por el Proponente a la persona que se dedicará de tiempo completo. El proponente deberá cumplir con las dedicaciones exigidas en el pliego de condiciones para cada uno de los profesionales propuestos y aprobados, el cumplimiento de los servicios ofertados y el cumplimiento de las especificaciones técnicas de obra  e interventoria y el avance de ejecución de la obra. Este factor puede variar de acuerdo a la dedicación efectiva en la ejecución del proyecto de los profesionales y los servicios incluidos en otros costos Directos. Para el respectivo pago deben ser debidamente justificados y soportados</t>
  </si>
  <si>
    <t>(4) Salario mensual</t>
  </si>
  <si>
    <t>(5) En este factor se tiene  en cuenta la dedicacion exigida a cada uno de los profesionales  y  el cumplimiento de los servicios ofertados de acuerdo con lo efectivamente ejecutado. Durante el periodo de ejecución de la interventoria y para efectos de pago, se tendrá en cuenta el porcentaje de avance de la obra de acuerdo con el cronograma de obra presentado y aprobado por la Entidad.</t>
  </si>
  <si>
    <t xml:space="preserve">FORMATO No. 7 ÍTEMS </t>
  </si>
  <si>
    <t>ETAPA 1</t>
  </si>
  <si>
    <t>ETAPA 2</t>
  </si>
  <si>
    <t>TOTAL  CONSULTORIA</t>
  </si>
  <si>
    <t>MES 5</t>
  </si>
  <si>
    <t>MES 6</t>
  </si>
  <si>
    <t>DIRECTOR DE INTERVENTORIA</t>
  </si>
  <si>
    <t>(3) Factor multiplicador: comprende arriendo oficinas, servicios públicos, las prestaciones sociales, horas extras, entre otros y demás gastos adicionales.</t>
  </si>
  <si>
    <t>(6) Costo total = (Cantidad  X Dik X FM X Salario X Tiempo) / 100</t>
  </si>
  <si>
    <t>(7) El Personal con dedicación del 100% al Proyecto, debe residir en el lugar de ejecución de la obra, so pena de incurrir en falta grave a sus obligaciones, con la consecuente aplicación de las sanciones establecidas contractualmente.</t>
  </si>
  <si>
    <t>Valor viaticos</t>
  </si>
  <si>
    <t xml:space="preserve">Gastos pasajes </t>
  </si>
  <si>
    <t xml:space="preserve">Suma dias  que vallla </t>
  </si>
  <si>
    <t>PROMEDIO</t>
  </si>
  <si>
    <t>PROFESIONALES</t>
  </si>
  <si>
    <t>RESIDENTE DE INTERVENTORIA</t>
  </si>
  <si>
    <t>TOTALES</t>
  </si>
  <si>
    <t>CANTIDAD</t>
  </si>
  <si>
    <t>DIK</t>
  </si>
  <si>
    <t>CANT</t>
  </si>
  <si>
    <t>PERSONAL MINIMO COMPLEMENTARIO</t>
  </si>
  <si>
    <t>F.M</t>
  </si>
  <si>
    <t>TIEMPO (MES)</t>
  </si>
  <si>
    <t>GLOBAL</t>
  </si>
  <si>
    <t>TOTAL INTERVENTORIA</t>
  </si>
  <si>
    <t>SUBTOTAL OTROS COSTOS DIRECTOS</t>
  </si>
  <si>
    <t>UNIDAD</t>
  </si>
  <si>
    <t>RNCC0941“REALIZAR LA INTERVENTORÍA INTEGRAL AL MANTENIMIENTO LADO AIRE Y LADO TIERRA DE AEROPUERTOS REGIONAL ATLANTICO (POR LOTES)
LOTE 1: “REALIZAR LA INTERVENTORIA INTEGRAL AL MANTENIMIENTO LADO AIRE Y LADO TIERRA DEL AEROPUERTO SIMON BOLIVAR DE SANTA MARTA, MAGDALENA.”.
LOTE 2: “REALIZAR LA INTERVENTORIA INTEGRAL AL MANTENIMIENTO LADO AIRE Y LADO TIERRA DEL AEROPUERTO SAN BERNARDO DE MOMPOX, BOLIVAR”.</t>
  </si>
  <si>
    <t xml:space="preserve"> RNCC0941“REALIZAR LA INTERVENTORÍA INTEGRAL AL MANTENIMIENTO LADO AIRE Y LADO TIERRA DE AEROPUERTOS REGIONAL ATLANTICO (POR LOTES)
LOTE 1: “REALIZAR LA INTERVENTORIA INTEGRAL AL MANTENIMIENTO LADO AIRE Y LADO TIERRA DEL AEROPUERTO SIMON BOLIVAR DE SANTA MARTA, MAGDALENA.”.
LOTE 2: “REALIZAR LA INTERVENTORIA INTEGRAL AL MANTENIMIENTO LADO AIRE Y LADO TIERRA DEL AEROPUERTO SAN BERNARDO DE MOMPOX, BOLIVAR”.</t>
  </si>
  <si>
    <t>ID-2020</t>
  </si>
  <si>
    <t xml:space="preserve">CTO 19000994-H3- 2019 </t>
  </si>
  <si>
    <t>CTO 19000658-H3- 2019 LOTE 1</t>
  </si>
  <si>
    <t>CTO 19000658-H3- 2019 LOTE 2</t>
  </si>
  <si>
    <t>CTO 19000659-H3- 2019 LOTE 3</t>
  </si>
  <si>
    <t>INTERVENTORI</t>
  </si>
  <si>
    <t>CTO 19000658-H3- 2019 LOTE 3</t>
  </si>
  <si>
    <t>CTO 19000666-H3- 2019 LOTE 4</t>
  </si>
  <si>
    <t>CTO 19000666-H3- 2019 LOTE 0</t>
  </si>
  <si>
    <t>RIOHACHA</t>
  </si>
  <si>
    <t>IPIALES</t>
  </si>
  <si>
    <t>CUCUTA</t>
  </si>
  <si>
    <t>ARMENIA</t>
  </si>
  <si>
    <t xml:space="preserve">CTO 19000666-01-H3- 2019 </t>
  </si>
  <si>
    <t>PASTO</t>
  </si>
  <si>
    <t>STA MARTA</t>
  </si>
  <si>
    <t>BARRANCABERMEJA</t>
  </si>
  <si>
    <t>BUCARAMANGA</t>
  </si>
  <si>
    <t>VALLEDUPAR</t>
  </si>
  <si>
    <t>VILLAVICENCIO</t>
  </si>
  <si>
    <t>VALOR TOTAL</t>
  </si>
  <si>
    <t>D.I</t>
  </si>
  <si>
    <t>O COSTOS</t>
  </si>
  <si>
    <t xml:space="preserve">          DIRECTOR DE INTERVENTORIA</t>
  </si>
  <si>
    <t>OTROS COSTOS</t>
  </si>
  <si>
    <t>CTO 190006666-02-H3- 2019 LOTE 2</t>
  </si>
  <si>
    <t>POPAYAN</t>
  </si>
  <si>
    <t>RESIDENTE  DE INTERVENTORIA</t>
  </si>
  <si>
    <t>R.I</t>
  </si>
  <si>
    <t>VIATICOS-RE</t>
  </si>
  <si>
    <t>SISOMA</t>
  </si>
  <si>
    <t>VIATICOS-RESIDENTE</t>
  </si>
  <si>
    <t xml:space="preserve">CTO 19000672-H3- 2019 </t>
  </si>
  <si>
    <t>SAN ANDRES Y PROVIDENCIA</t>
  </si>
  <si>
    <t>MOMPOX</t>
  </si>
  <si>
    <t>1.3</t>
  </si>
  <si>
    <t>2.</t>
  </si>
  <si>
    <t>VIATICOS Y TIQUETES -</t>
  </si>
  <si>
    <t xml:space="preserve">VIATICOS Y TIQUETES </t>
  </si>
  <si>
    <t>2.0</t>
  </si>
  <si>
    <t>3.0</t>
  </si>
  <si>
    <t>RESIDENTE DE INTERVENTORIA MOMPOX</t>
  </si>
  <si>
    <t xml:space="preserve">RESIDENTE DE INTERVENTORIA SANTA MARTA </t>
  </si>
  <si>
    <t>SANTA MARTA</t>
  </si>
  <si>
    <t>BASE DE LIQUIDACIÓN</t>
  </si>
  <si>
    <t>VIÁTICOS DIARIOS EN PESOS</t>
  </si>
  <si>
    <t>Hasta</t>
  </si>
  <si>
    <t>a</t>
  </si>
  <si>
    <t>De</t>
  </si>
  <si>
    <t>En adelante</t>
  </si>
  <si>
    <t xml:space="preserve">TRANSPORTE </t>
  </si>
  <si>
    <t xml:space="preserve">CTO 19001421-H3- 2019 </t>
  </si>
  <si>
    <t xml:space="preserve">CTO 19001458-H3- 2019 </t>
  </si>
  <si>
    <t xml:space="preserve">CTO 19001424-H3- 2019 </t>
  </si>
  <si>
    <t xml:space="preserve">CTO 19001425-H3- 2019 </t>
  </si>
  <si>
    <t>RESIDENTE INTERVENTORIA</t>
  </si>
  <si>
    <r>
      <t>Cotrato cuyp Objeto es:</t>
    </r>
    <r>
      <rPr>
        <b/>
        <sz val="11"/>
        <color theme="1"/>
        <rFont val="Calibri"/>
        <family val="2"/>
        <scheme val="minor"/>
      </rPr>
      <t xml:space="preserve">REALIZAR LA INTERVENTORIA INTEGRAL A LA REHABILITACION DE LA PISTA , MEJORAMIENTO ZONAS DESEGURIDAD ,CANALES , PLATAFORMA,Y MNTO </t>
    </r>
  </si>
  <si>
    <t>RUTINARIO DE LAS AREAS LADO AIRE Y LADO TIERRA DEL AEROPUERTO….DEL 2019</t>
  </si>
  <si>
    <t>IVA (19%)</t>
  </si>
  <si>
    <t xml:space="preserve">      CTO 19001460-H3- 2019 </t>
  </si>
  <si>
    <t>GUAYMARAL</t>
  </si>
  <si>
    <t>FLORENCIA</t>
  </si>
  <si>
    <t>IBAGUE</t>
  </si>
  <si>
    <t>TOPOGRAFO</t>
  </si>
  <si>
    <t>CADENERO 1</t>
  </si>
  <si>
    <t>VALLEDUUPr</t>
  </si>
  <si>
    <t>topogrfo</t>
  </si>
  <si>
    <t>cad 1</t>
  </si>
  <si>
    <t xml:space="preserve">cad 2 </t>
  </si>
  <si>
    <t>riohacha</t>
  </si>
  <si>
    <t>topo</t>
  </si>
  <si>
    <t>cad1</t>
  </si>
  <si>
    <t>cad 2</t>
  </si>
  <si>
    <t>CADENERO 2</t>
  </si>
  <si>
    <t>OM</t>
  </si>
  <si>
    <t xml:space="preserve">                    GUAYMARAL</t>
  </si>
  <si>
    <t xml:space="preserve">           FLORENCIA</t>
  </si>
  <si>
    <t>MES</t>
  </si>
  <si>
    <r>
      <rPr>
        <b/>
        <sz val="10"/>
        <rFont val="Arial"/>
        <family val="2"/>
      </rPr>
      <t>OBJETORNCC0941“REALIZAR LA INTERVENTORÍA INTEGRAL AL MANTENIMIENTO LADO AIRE Y LADO TIERRA DE AEROPUERTOS REGIONAL ATLANTICO (POR LOTES)
PUERTO SIMON BOLIVAR DE SANTA MARTA, MAGDALENA.”.
LOTE 1: “REALIZAR LA INTERVENTORIA INTEGRAL AL MANTENIMIENTO LADO AIRE Y LADO TIERRA DEL AEROPUERTO SIMOMBOLIVSR DE SANTA MARTA MAGDALENA ”.</t>
    </r>
  </si>
  <si>
    <t>PROMEDIO 2019</t>
  </si>
  <si>
    <t>PERSONAL BASE DE INTERVENTORIA</t>
  </si>
  <si>
    <t>Dedicación total en meses</t>
  </si>
  <si>
    <t>INSPECTOR Y SISOMA</t>
  </si>
  <si>
    <t>CONCURSO DE MERITOS No:</t>
  </si>
  <si>
    <t xml:space="preserve">FECHA: </t>
  </si>
  <si>
    <t>PROPONENTE:</t>
  </si>
  <si>
    <t>DURACIÓN
MESES</t>
  </si>
  <si>
    <t>DIK PROMEDIO</t>
  </si>
  <si>
    <t>PERSONAL SEGUIIMIENTO OBRA</t>
  </si>
  <si>
    <t>UND</t>
  </si>
  <si>
    <t>VALOR</t>
  </si>
  <si>
    <t>IVA SOBRE TOTAL 19%</t>
  </si>
  <si>
    <t xml:space="preserve">TOTAL  INTERVENTORIA </t>
  </si>
  <si>
    <t xml:space="preserve">RESIDENTE DE INTERVENTORIA </t>
  </si>
  <si>
    <t>INSPECTOR DE INTERVENTORIA</t>
  </si>
  <si>
    <t>INSUMOS PARA OFICINA,(MOBILIARIO, COMUNICACIONES, SISTEMAS, DOTACIONES, EDICION DE INFORMES, PAPELERIA, PLANOS, MEDIO MAGNETICO, DOCUMENTOS Y COPIAS)</t>
  </si>
  <si>
    <t>SISOMA E INSPECTOR</t>
  </si>
  <si>
    <t>I.A</t>
  </si>
  <si>
    <t>CTO 19000659-H3- 2019 LOTE 1</t>
  </si>
  <si>
    <t>CTO 19000659--H3- 2019 LOTE 2</t>
  </si>
  <si>
    <t>Dedicación Promedio en %</t>
  </si>
  <si>
    <t>RNCC0941“REALIZAR LA INTERVENTORÍA INTEGRAL AL MANTENIMIENTO LADO AIRE Y LADO TIERRA DE AEROPUERTOS REGIONAL ATLANTICO (POR LOTES)
LOTE 2: “REALIZAR LA INTERVENTORIA INTEGRAL AL MANTENIMIENTO LADO AIRE Y LADO TIERRA DEL AEROPUERTO SAN BERNARDO DE MOMPOX, BOLIVAR”</t>
  </si>
  <si>
    <t>Objeto:  LOTE 2 “REALIZAR LA INTERVENTORIA INTEGRAL AL MANTENIMIENTO LADO AIRE Y LADO TIERRA DEL AEROPUERTO SAN BERNARDO DE MOMPOX, BOLIVAR”</t>
  </si>
  <si>
    <t>INSPECTOR SISOMA</t>
  </si>
  <si>
    <t>COMISIONES DE SERVICIO EN EL INTERIOR DEL PAÍS DECRETO 1013 DE 2019</t>
  </si>
  <si>
    <t xml:space="preserve">NOTA: </t>
  </si>
  <si>
    <t>Para llegar a  Bogotá desde Mompox, se requiere transporte terrestre desde mompox - Valledupar $30000/ida</t>
  </si>
  <si>
    <t>VIATICOS SEGÚN DECRETO 1013 de 2019</t>
  </si>
  <si>
    <t>VIÁTICOS Y TIQUETES(Gastos de alojamiento, alimentación y transporte).</t>
  </si>
  <si>
    <t>ICSM 2017</t>
  </si>
  <si>
    <t>ICSM 2018</t>
  </si>
  <si>
    <t>ICSM  2019</t>
  </si>
  <si>
    <t>INSPECTOR SISO</t>
  </si>
  <si>
    <t>SUBTOTAL COSTOS INDIRECTOS</t>
  </si>
  <si>
    <t>COSTOS INDIRECTOS</t>
  </si>
  <si>
    <t>OFERTA ECONOMICA</t>
  </si>
  <si>
    <r>
      <rPr>
        <b/>
        <sz val="11"/>
        <color theme="1"/>
        <rFont val="Arial"/>
        <family val="2"/>
      </rPr>
      <t xml:space="preserve">"CANT" : </t>
    </r>
    <r>
      <rPr>
        <sz val="11"/>
        <color theme="1"/>
        <rFont val="Arial"/>
        <family val="2"/>
      </rPr>
      <t>Cantidad de profesionales mínimos requeridos para la ejecucion del contrato de interventoría.</t>
    </r>
  </si>
  <si>
    <r>
      <t xml:space="preserve">"DURACION": </t>
    </r>
    <r>
      <rPr>
        <sz val="11"/>
        <color theme="1"/>
        <rFont val="Arial"/>
        <family val="2"/>
      </rPr>
      <t>Tiempo estimado para la ejecución del contrato de interventoría. En caso de prorroga del contrato de obra sin adición en valor, la prorroga del contrato de interventoría se realizará sin adición en valor.</t>
    </r>
  </si>
  <si>
    <r>
      <rPr>
        <b/>
        <sz val="11"/>
        <color theme="1"/>
        <rFont val="Arial"/>
        <family val="2"/>
      </rPr>
      <t>"VALOR TOTAL":</t>
    </r>
    <r>
      <rPr>
        <sz val="11"/>
        <color theme="1"/>
        <rFont val="Arial"/>
        <family val="2"/>
      </rPr>
      <t xml:space="preserve"> PERSONAL : Cantidad  X DuraciónX Dedicación (DIK) x Salario X FM /  OTROS COSTOS DIRECTOS:  Cantidad X Valor</t>
    </r>
  </si>
  <si>
    <r>
      <rPr>
        <b/>
        <sz val="11"/>
        <color theme="1"/>
        <rFont val="Arial"/>
        <family val="2"/>
      </rPr>
      <t>Nota:</t>
    </r>
    <r>
      <rPr>
        <sz val="11"/>
        <color theme="1"/>
        <rFont val="Arial"/>
        <family val="2"/>
      </rPr>
      <t xml:space="preserve"> El Ingeniero Residente y el Inspector SISO con dedicación del 100% al Proyecto, deben residir en el lugar de ejecución de la obra, so pena de incurrir en falta grave a sus obligaciones, con la consecuente aplicación de las sanciones establecidas contractualmente.</t>
    </r>
  </si>
  <si>
    <r>
      <rPr>
        <b/>
        <sz val="11"/>
        <color theme="1"/>
        <rFont val="Arial"/>
        <family val="2"/>
      </rPr>
      <t>"DIK PROMEDIO</t>
    </r>
    <r>
      <rPr>
        <sz val="11"/>
        <color theme="1"/>
        <rFont val="Arial"/>
        <family val="2"/>
      </rPr>
      <t xml:space="preserve">": Porcentaje de dedicación promedio de cada una de las personas que se proponen para la ejecución del contrato de interventoría. El porcentaje máximo de 100% será asignado por el Proponente a la persona que se dedicará de tiempo completo. </t>
    </r>
  </si>
  <si>
    <r>
      <t xml:space="preserve">"SALARIO": </t>
    </r>
    <r>
      <rPr>
        <sz val="11"/>
        <color theme="1"/>
        <rFont val="Arial"/>
        <family val="2"/>
      </rPr>
      <t>Pago mensual a los profesionales de la interventoría. El contratista se obliga a pagar el salario presentado en la oferta, durante el tiempo de ejecución del contrato de interventoría.</t>
    </r>
  </si>
  <si>
    <r>
      <rPr>
        <b/>
        <sz val="11"/>
        <color theme="1"/>
        <rFont val="Arial"/>
        <family val="2"/>
      </rPr>
      <t>"F.M"</t>
    </r>
    <r>
      <rPr>
        <sz val="11"/>
        <color theme="1"/>
        <rFont val="Arial"/>
        <family val="2"/>
      </rPr>
      <t xml:space="preserve">: Comprende las prestaciones sociales, horas extras y demás gastos indirectos y/o adicionales. </t>
    </r>
  </si>
  <si>
    <t>INSUMOS PARA OFICINA,(MOBILIARIO, COMUNICACIONES, SISTEMAS). ELEMENTOS DE PROTECCION  COVID 19- INCLUYE ( Alcohol Anticéptico, Gel Antibacterial, hipoclorito, tapabocas reutilizable tela, Guantes de nitrilo, Área asilamiento, Termómetros, Entre otros).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</si>
</sst>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1" formatCode="_-* #,##0_-;\-* #,##0_-;_-* &quot;-&quot;_-;_-@_-"/>
    <numFmt numFmtId="44" formatCode="_-&quot;$&quot;* #,##0.00_-;\-&quot;$&quot;* #,##0.00_-;_-&quot;$&quot;* &quot;-&quot;??_-;_-@_-"/>
    <numFmt numFmtId="43" formatCode="_-* #,##0.00_-;\-* #,##0.00_-;_-* &quot;-&quot;??_-;_-@_-"/>
    <numFmt numFmtId="164" formatCode="_-&quot;$&quot;\ * #,##0_-;\-&quot;$&quot;\ * #,##0_-;_-&quot;$&quot;\ * &quot;-&quot;_-;_-@_-"/>
    <numFmt numFmtId="165" formatCode="_-&quot;$&quot;\ * #,##0.00_-;\-&quot;$&quot;\ * #,##0.00_-;_-&quot;$&quot;\ * &quot;-&quot;??_-;_-@_-"/>
    <numFmt numFmtId="166" formatCode="_(&quot;$&quot;\ * #,##0.00_);_(&quot;$&quot;\ * \(#,##0.00\);_(&quot;$&quot;\ * &quot;-&quot;??_);_(@_)"/>
    <numFmt numFmtId="167" formatCode="_(* #,##0.00_);_(* \(#,##0.00\);_(* &quot;-&quot;??_);_(@_)"/>
    <numFmt numFmtId="168" formatCode="_-* #,##0.00\ _€_-;\-* #,##0.00\ _€_-;_-* &quot;-&quot;??\ _€_-;_-@_-"/>
    <numFmt numFmtId="169" formatCode="_(&quot;$&quot;\ * #,##0_);_(&quot;$&quot;\ * \(#,##0\);_(&quot;$&quot;\ * &quot;-&quot;??_);_(@_)"/>
    <numFmt numFmtId="170" formatCode="_([$$-240A]\ * #,##0.00_);_([$$-240A]\ * \(#,##0.00\);_([$$-240A]\ * &quot;-&quot;??_);_(@_)"/>
    <numFmt numFmtId="171" formatCode="0.0"/>
    <numFmt numFmtId="172" formatCode="_([$€]* #,##0.00_);_([$€]* \(#,##0.00\);_([$€]* &quot;-&quot;??_);_(@_)"/>
    <numFmt numFmtId="173" formatCode="_(&quot;C$&quot;* #,##0.00_);_(&quot;C$&quot;* \(#,##0.00\);_(&quot;C$&quot;* &quot;-&quot;??_);_(@_)"/>
    <numFmt numFmtId="174" formatCode="_ * #,##0_ ;_ * \-#,##0_ ;_ * &quot;-&quot;_ ;_ @_ "/>
    <numFmt numFmtId="175" formatCode="_-* #,##0_-;\-* #,##0_-;_-* &quot;-&quot;??_-;_-@_-"/>
    <numFmt numFmtId="176" formatCode="_-&quot;$&quot;* #,##0_-;\-&quot;$&quot;* #,##0_-;_-&quot;$&quot;* &quot;-&quot;??_-;_-@_-"/>
    <numFmt numFmtId="177" formatCode="_(&quot;$&quot;\ * #,##0.0000000_);_(&quot;$&quot;\ * \(#,##0.0000000\);_(&quot;$&quot;\ * &quot;-&quot;??_);_(@_)"/>
    <numFmt numFmtId="178" formatCode="_ &quot;$&quot;\ * #,##0.00_ ;_ &quot;$&quot;\ * \-#,##0.00_ ;_ &quot;$&quot;\ * &quot;-&quot;??_ ;_ @_ "/>
    <numFmt numFmtId="179" formatCode="_ * #,##0.00_ ;_ * \-#,##0.00_ ;_ * &quot;-&quot;??_ ;_ @_ "/>
    <numFmt numFmtId="180" formatCode="0.0%"/>
    <numFmt numFmtId="181" formatCode="&quot;$&quot;\ #,##0"/>
    <numFmt numFmtId="182" formatCode="_-[$$-240A]\ * #,##0.00_-;\-[$$-240A]\ * #,##0.00_-;_-[$$-240A]\ * &quot;-&quot;??_-;_-@_-"/>
    <numFmt numFmtId="183" formatCode="_-&quot;$&quot;\ * #,##0.00_-;\-&quot;$&quot;\ * #,##0.00_-;_-&quot;$&quot;\ * &quot;-&quot;_-;_-@_-"/>
    <numFmt numFmtId="184" formatCode="_-&quot;$&quot;* #,##0.000_-;\-&quot;$&quot;* #,##0.000_-;_-&quot;$&quot;* &quot;-&quot;??_-;_-@_-"/>
    <numFmt numFmtId="185" formatCode="_-* #,##0.00\ &quot;Pts&quot;_-;\-* #,##0.00\ &quot;Pts&quot;_-;_-* &quot;-&quot;??\ &quot;Pts&quot;_-;_-@_-"/>
  </numFmts>
  <fonts count="26">
    <font>
      <sz val="11"/>
      <color theme="1"/>
      <name val="Calibri"/>
      <family val="2"/>
      <scheme val="minor"/>
    </font>
    <font>
      <sz val="11"/>
      <color theme="1"/>
      <name val="Calibri"/>
      <family val="2"/>
      <scheme val="minor"/>
    </font>
    <font>
      <sz val="10"/>
      <name val="Arial"/>
      <family val="2"/>
    </font>
    <font>
      <b/>
      <sz val="11"/>
      <color theme="1"/>
      <name val="Calibri"/>
      <family val="2"/>
      <scheme val="minor"/>
    </font>
    <font>
      <b/>
      <sz val="10"/>
      <name val="Arial"/>
      <family val="2"/>
    </font>
    <font>
      <sz val="10"/>
      <name val="Helv"/>
      <charset val="204"/>
    </font>
    <font>
      <b/>
      <sz val="10"/>
      <color theme="0"/>
      <name val="Arial"/>
      <family val="2"/>
    </font>
    <font>
      <sz val="10"/>
      <name val="Arial"/>
      <family val="2"/>
    </font>
    <font>
      <sz val="8"/>
      <name val="Calibri"/>
      <family val="2"/>
      <scheme val="minor"/>
    </font>
    <font>
      <sz val="10"/>
      <color theme="1"/>
      <name val="Arial"/>
      <family val="2"/>
    </font>
    <font>
      <b/>
      <sz val="10"/>
      <color theme="1"/>
      <name val="Arial"/>
      <family val="2"/>
    </font>
    <font>
      <b/>
      <sz val="10"/>
      <color rgb="FFFF0000"/>
      <name val="Arial"/>
      <family val="2"/>
    </font>
    <font>
      <sz val="10"/>
      <color theme="0"/>
      <name val="Arial"/>
      <family val="2"/>
    </font>
    <font>
      <sz val="16.5"/>
      <color rgb="FF4A4A4A"/>
      <name val="Arial"/>
      <family val="2"/>
    </font>
    <font>
      <b/>
      <sz val="16.5"/>
      <color rgb="FF4A4A4A"/>
      <name val="Arial"/>
      <family val="2"/>
    </font>
    <font>
      <b/>
      <sz val="12"/>
      <color theme="1"/>
      <name val="Arial"/>
      <family val="2"/>
    </font>
    <font>
      <b/>
      <sz val="14"/>
      <color theme="1"/>
      <name val="Arial"/>
      <family val="2"/>
    </font>
    <font>
      <b/>
      <sz val="16"/>
      <color theme="1"/>
      <name val="Arial"/>
      <family val="2"/>
    </font>
    <font>
      <b/>
      <sz val="11"/>
      <color theme="1"/>
      <name val="Arial"/>
      <family val="2"/>
    </font>
    <font>
      <b/>
      <sz val="11"/>
      <name val="Arial"/>
      <family val="2"/>
    </font>
    <font>
      <sz val="11"/>
      <color theme="0"/>
      <name val="Calibri"/>
      <family val="2"/>
      <scheme val="minor"/>
    </font>
    <font>
      <sz val="11"/>
      <color theme="1"/>
      <name val="Arial"/>
      <family val="2"/>
    </font>
    <font>
      <b/>
      <sz val="11"/>
      <color theme="0"/>
      <name val="Arial"/>
      <family val="2"/>
    </font>
    <font>
      <sz val="12"/>
      <color theme="1"/>
      <name val="Arial"/>
      <family val="2"/>
    </font>
    <font>
      <sz val="12"/>
      <name val="Arial"/>
      <family val="2"/>
    </font>
    <font>
      <b/>
      <sz val="14"/>
      <color rgb="FF4A4A4A"/>
      <name val="Arial"/>
      <family val="2"/>
    </font>
  </fonts>
  <fills count="22">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rgb="FF00B050"/>
        <bgColor indexed="64"/>
      </patternFill>
    </fill>
    <fill>
      <patternFill patternType="solid">
        <fgColor rgb="FF00B0F0"/>
        <bgColor indexed="64"/>
      </patternFill>
    </fill>
    <fill>
      <patternFill patternType="solid">
        <fgColor rgb="FFFFFFFF"/>
        <bgColor indexed="64"/>
      </patternFill>
    </fill>
    <fill>
      <patternFill patternType="solid">
        <fgColor rgb="FFFFC000"/>
        <bgColor indexed="64"/>
      </patternFill>
    </fill>
    <fill>
      <patternFill patternType="solid">
        <fgColor rgb="FF92D050"/>
        <bgColor indexed="64"/>
      </patternFill>
    </fill>
    <fill>
      <patternFill patternType="solid">
        <fgColor theme="7" tint="0.79998168889431442"/>
        <bgColor indexed="64"/>
      </patternFill>
    </fill>
    <fill>
      <patternFill patternType="solid">
        <fgColor theme="4"/>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6" tint="0.79998168889431442"/>
        <bgColor indexed="64"/>
      </patternFill>
    </fill>
  </fills>
  <borders count="73">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medium">
        <color auto="1"/>
      </left>
      <right style="thin">
        <color auto="1"/>
      </right>
      <top style="medium">
        <color auto="1"/>
      </top>
      <bottom style="medium">
        <color auto="1"/>
      </bottom>
      <diagonal/>
    </border>
    <border>
      <left style="medium">
        <color auto="1"/>
      </left>
      <right style="thin">
        <color auto="1"/>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style="medium">
        <color auto="1"/>
      </right>
      <top style="thin">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bottom/>
      <diagonal/>
    </border>
    <border>
      <left/>
      <right style="medium">
        <color auto="1"/>
      </right>
      <top/>
      <bottom/>
      <diagonal/>
    </border>
    <border>
      <left style="thin">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indexed="64"/>
      </top>
      <bottom style="thin">
        <color auto="1"/>
      </bottom>
      <diagonal/>
    </border>
    <border>
      <left style="medium">
        <color auto="1"/>
      </left>
      <right style="medium">
        <color auto="1"/>
      </right>
      <top style="thin">
        <color auto="1"/>
      </top>
      <bottom style="medium">
        <color auto="1"/>
      </bottom>
      <diagonal/>
    </border>
    <border>
      <left style="medium">
        <color indexed="64"/>
      </left>
      <right/>
      <top style="thin">
        <color auto="1"/>
      </top>
      <bottom style="medium">
        <color auto="1"/>
      </bottom>
      <diagonal/>
    </border>
    <border>
      <left/>
      <right/>
      <top style="thin">
        <color auto="1"/>
      </top>
      <bottom style="medium">
        <color auto="1"/>
      </bottom>
      <diagonal/>
    </border>
    <border>
      <left style="medium">
        <color auto="1"/>
      </left>
      <right/>
      <top style="medium">
        <color auto="1"/>
      </top>
      <bottom/>
      <diagonal/>
    </border>
    <border>
      <left style="thin">
        <color auto="1"/>
      </left>
      <right style="thin">
        <color auto="1"/>
      </right>
      <top/>
      <bottom style="thin">
        <color auto="1"/>
      </bottom>
      <diagonal/>
    </border>
    <border>
      <left/>
      <right/>
      <top style="thin">
        <color auto="1"/>
      </top>
      <bottom/>
      <diagonal/>
    </border>
    <border>
      <left style="thin">
        <color auto="1"/>
      </left>
      <right style="medium">
        <color auto="1"/>
      </right>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medium">
        <color auto="1"/>
      </bottom>
      <diagonal/>
    </border>
    <border>
      <left style="medium">
        <color auto="1"/>
      </left>
      <right style="thin">
        <color auto="1"/>
      </right>
      <top style="thin">
        <color auto="1"/>
      </top>
      <bottom style="medium">
        <color auto="1"/>
      </bottom>
      <diagonal/>
    </border>
    <border>
      <left style="medium">
        <color auto="1"/>
      </left>
      <right style="medium">
        <color auto="1"/>
      </right>
      <top/>
      <bottom style="medium">
        <color auto="1"/>
      </bottom>
      <diagonal/>
    </border>
    <border>
      <left/>
      <right style="thin">
        <color auto="1"/>
      </right>
      <top style="medium">
        <color auto="1"/>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thin">
        <color auto="1"/>
      </left>
      <right/>
      <top style="medium">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medium">
        <color auto="1"/>
      </bottom>
      <diagonal/>
    </border>
    <border>
      <left style="thin">
        <color auto="1"/>
      </left>
      <right style="medium">
        <color auto="1"/>
      </right>
      <top style="thin">
        <color auto="1"/>
      </top>
      <bottom/>
      <diagonal/>
    </border>
    <border>
      <left style="thin">
        <color auto="1"/>
      </left>
      <right/>
      <top/>
      <bottom style="thin">
        <color auto="1"/>
      </bottom>
      <diagonal/>
    </border>
    <border>
      <left style="thin">
        <color auto="1"/>
      </left>
      <right/>
      <top style="medium">
        <color auto="1"/>
      </top>
      <bottom style="medium">
        <color auto="1"/>
      </bottom>
      <diagonal/>
    </border>
    <border>
      <left style="medium">
        <color indexed="64"/>
      </left>
      <right style="thin">
        <color indexed="64"/>
      </right>
      <top style="thin">
        <color indexed="64"/>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indexed="64"/>
      </bottom>
      <diagonal/>
    </border>
    <border>
      <left/>
      <right style="thin">
        <color auto="1"/>
      </right>
      <top/>
      <bottom/>
      <diagonal/>
    </border>
    <border>
      <left style="medium">
        <color indexed="64"/>
      </left>
      <right style="thin">
        <color indexed="64"/>
      </right>
      <top/>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medium">
        <color indexed="64"/>
      </right>
      <top/>
      <bottom style="medium">
        <color indexed="64"/>
      </bottom>
      <diagonal/>
    </border>
    <border>
      <left style="thin">
        <color auto="1"/>
      </left>
      <right style="thin">
        <color auto="1"/>
      </right>
      <top style="medium">
        <color auto="1"/>
      </top>
      <bottom/>
      <diagonal/>
    </border>
    <border>
      <left style="medium">
        <color indexed="64"/>
      </left>
      <right/>
      <top style="thin">
        <color auto="1"/>
      </top>
      <bottom/>
      <diagonal/>
    </border>
    <border>
      <left/>
      <right style="thin">
        <color indexed="64"/>
      </right>
      <top/>
      <bottom style="medium">
        <color indexed="64"/>
      </bottom>
      <diagonal/>
    </border>
    <border>
      <left style="thin">
        <color auto="1"/>
      </left>
      <right/>
      <top/>
      <bottom style="medium">
        <color auto="1"/>
      </bottom>
      <diagonal/>
    </border>
    <border>
      <left style="medium">
        <color auto="1"/>
      </left>
      <right/>
      <top/>
      <bottom style="thin">
        <color auto="1"/>
      </bottom>
      <diagonal/>
    </border>
    <border>
      <left style="medium">
        <color auto="1"/>
      </left>
      <right/>
      <top style="medium">
        <color auto="1"/>
      </top>
      <bottom style="thin">
        <color auto="1"/>
      </bottom>
      <diagonal/>
    </border>
    <border>
      <left style="thin">
        <color indexed="64"/>
      </left>
      <right/>
      <top style="thin">
        <color indexed="64"/>
      </top>
      <bottom/>
      <diagonal/>
    </border>
    <border>
      <left style="medium">
        <color indexed="64"/>
      </left>
      <right/>
      <top style="thin">
        <color auto="1"/>
      </top>
      <bottom style="thin">
        <color auto="1"/>
      </bottom>
      <diagonal/>
    </border>
    <border>
      <left/>
      <right style="medium">
        <color indexed="64"/>
      </right>
      <top style="thin">
        <color indexed="64"/>
      </top>
      <bottom style="thin">
        <color indexed="64"/>
      </bottom>
      <diagonal/>
    </border>
    <border>
      <left/>
      <right style="medium">
        <color indexed="64"/>
      </right>
      <top/>
      <bottom style="thin">
        <color auto="1"/>
      </bottom>
      <diagonal/>
    </border>
    <border>
      <left style="thin">
        <color auto="1"/>
      </left>
      <right/>
      <top style="medium">
        <color auto="1"/>
      </top>
      <bottom/>
      <diagonal/>
    </border>
    <border>
      <left/>
      <right style="medium">
        <color auto="1"/>
      </right>
      <top style="thin">
        <color auto="1"/>
      </top>
      <bottom/>
      <diagonal/>
    </border>
    <border>
      <left style="thin">
        <color auto="1"/>
      </left>
      <right style="medium">
        <color auto="1"/>
      </right>
      <top/>
      <bottom/>
      <diagonal/>
    </border>
    <border>
      <left style="medium">
        <color indexed="64"/>
      </left>
      <right style="medium">
        <color indexed="64"/>
      </right>
      <top style="medium">
        <color indexed="64"/>
      </top>
      <bottom style="thin">
        <color auto="1"/>
      </bottom>
      <diagonal/>
    </border>
    <border>
      <left/>
      <right style="medium">
        <color indexed="64"/>
      </right>
      <top style="thin">
        <color auto="1"/>
      </top>
      <bottom style="medium">
        <color auto="1"/>
      </bottom>
      <diagonal/>
    </border>
  </borders>
  <cellStyleXfs count="45">
    <xf numFmtId="0" fontId="0" fillId="0" borderId="0"/>
    <xf numFmtId="166" fontId="1" fillId="0" borderId="0" applyFont="0" applyFill="0" applyBorder="0" applyAlignment="0" applyProtection="0"/>
    <xf numFmtId="9" fontId="1" fillId="0" borderId="0" applyFont="0" applyFill="0" applyBorder="0" applyAlignment="0" applyProtection="0"/>
    <xf numFmtId="0" fontId="2" fillId="0" borderId="0"/>
    <xf numFmtId="167"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3"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174" fontId="2" fillId="0" borderId="0" applyFont="0" applyFill="0" applyBorder="0" applyAlignment="0" applyProtection="0"/>
    <xf numFmtId="0" fontId="5" fillId="0" borderId="0"/>
    <xf numFmtId="44" fontId="2" fillId="0" borderId="0" applyFont="0" applyFill="0" applyBorder="0" applyAlignment="0" applyProtection="0"/>
    <xf numFmtId="173" fontId="2" fillId="0" borderId="0" applyFont="0" applyFill="0" applyBorder="0" applyAlignment="0" applyProtection="0"/>
    <xf numFmtId="0" fontId="2" fillId="0" borderId="0"/>
    <xf numFmtId="166"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7" fillId="0" borderId="0"/>
    <xf numFmtId="178" fontId="7" fillId="0" borderId="0" applyFont="0" applyFill="0" applyBorder="0" applyAlignment="0" applyProtection="0"/>
    <xf numFmtId="179" fontId="7" fillId="0" borderId="0" applyFont="0" applyFill="0" applyBorder="0" applyAlignment="0" applyProtection="0"/>
    <xf numFmtId="9" fontId="7" fillId="0" borderId="0" applyFont="0" applyFill="0" applyBorder="0" applyAlignment="0" applyProtection="0"/>
    <xf numFmtId="178" fontId="2" fillId="0" borderId="0" applyFont="0" applyFill="0" applyBorder="0" applyAlignment="0" applyProtection="0"/>
    <xf numFmtId="179" fontId="2" fillId="0" borderId="0" applyFont="0" applyFill="0" applyBorder="0" applyAlignment="0" applyProtection="0"/>
    <xf numFmtId="0" fontId="2" fillId="0" borderId="0"/>
    <xf numFmtId="168" fontId="2"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0" fontId="2" fillId="0" borderId="0"/>
    <xf numFmtId="0" fontId="2" fillId="0" borderId="0"/>
    <xf numFmtId="0" fontId="2" fillId="0" borderId="0"/>
    <xf numFmtId="0" fontId="2" fillId="0" borderId="0"/>
    <xf numFmtId="185" fontId="2" fillId="0" borderId="0" applyFont="0" applyFill="0" applyBorder="0" applyAlignment="0" applyProtection="0"/>
    <xf numFmtId="0" fontId="2" fillId="0" borderId="0"/>
    <xf numFmtId="0" fontId="2" fillId="0" borderId="0"/>
    <xf numFmtId="167" fontId="1" fillId="0" borderId="0" applyFont="0" applyFill="0" applyBorder="0" applyAlignment="0" applyProtection="0"/>
  </cellStyleXfs>
  <cellXfs count="652">
    <xf numFmtId="0" fontId="0" fillId="0" borderId="0" xfId="0"/>
    <xf numFmtId="0" fontId="9" fillId="2" borderId="0" xfId="0" applyFont="1" applyFill="1"/>
    <xf numFmtId="0" fontId="9" fillId="2" borderId="0" xfId="0" applyFont="1" applyFill="1" applyAlignment="1">
      <alignment horizontal="center" vertical="center"/>
    </xf>
    <xf numFmtId="2" fontId="9" fillId="2" borderId="0" xfId="2" applyNumberFormat="1" applyFont="1" applyFill="1"/>
    <xf numFmtId="0" fontId="10" fillId="2" borderId="0" xfId="0" applyFont="1" applyFill="1"/>
    <xf numFmtId="166" fontId="9" fillId="2" borderId="0" xfId="1" applyFont="1" applyFill="1"/>
    <xf numFmtId="2" fontId="10" fillId="2" borderId="0" xfId="0" applyNumberFormat="1" applyFont="1" applyFill="1" applyAlignment="1">
      <alignment horizontal="center" vertical="center" wrapText="1"/>
    </xf>
    <xf numFmtId="0" fontId="9" fillId="0" borderId="0" xfId="0" applyFont="1"/>
    <xf numFmtId="10" fontId="10" fillId="2" borderId="0" xfId="2" applyNumberFormat="1" applyFont="1" applyFill="1" applyAlignment="1">
      <alignment horizontal="center" vertical="center" wrapText="1"/>
    </xf>
    <xf numFmtId="166" fontId="10" fillId="2" borderId="0" xfId="1" applyNumberFormat="1" applyFont="1" applyFill="1"/>
    <xf numFmtId="10" fontId="10" fillId="2" borderId="0" xfId="2" applyNumberFormat="1" applyFont="1" applyFill="1" applyAlignment="1">
      <alignment horizontal="center" vertical="center"/>
    </xf>
    <xf numFmtId="166" fontId="9" fillId="2" borderId="0" xfId="0" applyNumberFormat="1" applyFont="1" applyFill="1"/>
    <xf numFmtId="10" fontId="9" fillId="2" borderId="0" xfId="2" applyNumberFormat="1" applyFont="1" applyFill="1"/>
    <xf numFmtId="0" fontId="10" fillId="9" borderId="42" xfId="0" applyFont="1" applyFill="1" applyBorder="1" applyAlignment="1">
      <alignment vertical="center"/>
    </xf>
    <xf numFmtId="0" fontId="10" fillId="11" borderId="5" xfId="0" applyFont="1" applyFill="1" applyBorder="1" applyAlignment="1">
      <alignment horizontal="left" vertical="center" wrapText="1"/>
    </xf>
    <xf numFmtId="4" fontId="2" fillId="0" borderId="5" xfId="0" applyNumberFormat="1"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2" borderId="34" xfId="0" applyFont="1" applyFill="1" applyBorder="1" applyAlignment="1">
      <alignment horizontal="justify" vertical="center" wrapText="1"/>
    </xf>
    <xf numFmtId="0" fontId="10" fillId="0" borderId="0" xfId="0" applyFont="1"/>
    <xf numFmtId="176" fontId="9" fillId="2" borderId="6" xfId="1" applyNumberFormat="1" applyFont="1" applyFill="1" applyBorder="1" applyAlignment="1">
      <alignment horizontal="right" vertical="center" wrapText="1"/>
    </xf>
    <xf numFmtId="177" fontId="9" fillId="2" borderId="0" xfId="0" applyNumberFormat="1" applyFont="1" applyFill="1"/>
    <xf numFmtId="170" fontId="9" fillId="2" borderId="0" xfId="0" quotePrefix="1" applyNumberFormat="1" applyFont="1" applyFill="1" applyBorder="1" applyAlignment="1">
      <alignment horizontal="left" vertical="center" wrapText="1"/>
    </xf>
    <xf numFmtId="3" fontId="10" fillId="0" borderId="0" xfId="0" applyNumberFormat="1" applyFont="1"/>
    <xf numFmtId="0" fontId="9" fillId="2" borderId="0" xfId="0" quotePrefix="1" applyFont="1" applyFill="1" applyBorder="1" applyAlignment="1">
      <alignment horizontal="left" vertical="center" wrapText="1"/>
    </xf>
    <xf numFmtId="0" fontId="9" fillId="0" borderId="0" xfId="0" applyFont="1" applyAlignment="1">
      <alignment horizontal="center" vertical="center"/>
    </xf>
    <xf numFmtId="2" fontId="9" fillId="0" borderId="0" xfId="2" applyNumberFormat="1" applyFont="1"/>
    <xf numFmtId="2" fontId="9" fillId="2" borderId="4" xfId="0" applyNumberFormat="1" applyFont="1" applyFill="1" applyBorder="1" applyAlignment="1">
      <alignment horizontal="center" vertical="center" wrapText="1"/>
    </xf>
    <xf numFmtId="0" fontId="9" fillId="2" borderId="36" xfId="0" applyFont="1" applyFill="1" applyBorder="1" applyAlignment="1">
      <alignment horizontal="center" vertical="center" wrapText="1"/>
    </xf>
    <xf numFmtId="176" fontId="9" fillId="2" borderId="14" xfId="1" applyNumberFormat="1" applyFont="1" applyFill="1" applyBorder="1" applyAlignment="1">
      <alignment horizontal="right" vertical="center" wrapText="1"/>
    </xf>
    <xf numFmtId="0" fontId="9" fillId="0" borderId="0" xfId="0" applyFont="1" applyFill="1" applyBorder="1" applyAlignment="1">
      <alignment vertical="center" wrapText="1"/>
    </xf>
    <xf numFmtId="0" fontId="9" fillId="0" borderId="0" xfId="0" applyNumberFormat="1" applyFont="1" applyFill="1" applyBorder="1" applyAlignment="1">
      <alignment vertical="center"/>
    </xf>
    <xf numFmtId="9" fontId="10" fillId="0" borderId="0" xfId="0" applyNumberFormat="1" applyFont="1" applyFill="1" applyBorder="1" applyAlignment="1">
      <alignment vertical="center" wrapText="1"/>
    </xf>
    <xf numFmtId="0" fontId="10" fillId="0" borderId="0" xfId="0" applyFont="1" applyFill="1" applyBorder="1" applyAlignment="1">
      <alignment vertical="center" wrapText="1"/>
    </xf>
    <xf numFmtId="0" fontId="10" fillId="0" borderId="0" xfId="0" applyFont="1" applyFill="1" applyBorder="1" applyAlignment="1">
      <alignment horizontal="left" vertical="center" wrapText="1"/>
    </xf>
    <xf numFmtId="9" fontId="9" fillId="0" borderId="0" xfId="0" applyNumberFormat="1" applyFont="1" applyFill="1" applyBorder="1" applyAlignment="1">
      <alignment horizontal="center" vertical="center"/>
    </xf>
    <xf numFmtId="9" fontId="9" fillId="0" borderId="0" xfId="0" applyNumberFormat="1" applyFont="1" applyFill="1" applyBorder="1" applyAlignment="1">
      <alignment horizontal="center" vertical="center" wrapText="1"/>
    </xf>
    <xf numFmtId="169" fontId="10" fillId="0" borderId="5" xfId="0" applyNumberFormat="1" applyFont="1" applyFill="1" applyBorder="1" applyAlignment="1">
      <alignment horizontal="left" vertical="center" wrapText="1"/>
    </xf>
    <xf numFmtId="164" fontId="9" fillId="2" borderId="0" xfId="36" applyFont="1" applyFill="1"/>
    <xf numFmtId="9" fontId="9" fillId="2" borderId="0" xfId="0" applyNumberFormat="1" applyFont="1" applyFill="1"/>
    <xf numFmtId="2" fontId="9" fillId="0" borderId="5" xfId="2" applyNumberFormat="1" applyFont="1" applyFill="1" applyBorder="1" applyAlignment="1">
      <alignment horizontal="center" vertical="center" wrapText="1"/>
    </xf>
    <xf numFmtId="0" fontId="9" fillId="2" borderId="5" xfId="0" applyFont="1" applyFill="1" applyBorder="1" applyAlignment="1">
      <alignment horizontal="center" vertical="center" wrapText="1"/>
    </xf>
    <xf numFmtId="9" fontId="9" fillId="0" borderId="5" xfId="2" applyFont="1" applyFill="1" applyBorder="1" applyAlignment="1">
      <alignment horizontal="center" vertical="center" wrapText="1"/>
    </xf>
    <xf numFmtId="169" fontId="9" fillId="0" borderId="5" xfId="1" applyNumberFormat="1" applyFont="1" applyFill="1" applyBorder="1" applyAlignment="1">
      <alignment vertical="center" wrapText="1"/>
    </xf>
    <xf numFmtId="0" fontId="9" fillId="2" borderId="0" xfId="0" quotePrefix="1" applyFont="1" applyFill="1" applyBorder="1" applyAlignment="1">
      <alignment horizontal="left" vertical="center" wrapText="1"/>
    </xf>
    <xf numFmtId="165" fontId="9" fillId="2" borderId="0" xfId="0" applyNumberFormat="1" applyFont="1" applyFill="1"/>
    <xf numFmtId="183" fontId="9" fillId="2" borderId="0" xfId="0" applyNumberFormat="1" applyFont="1" applyFill="1"/>
    <xf numFmtId="0" fontId="9" fillId="2" borderId="5" xfId="0" quotePrefix="1" applyFont="1" applyFill="1" applyBorder="1" applyAlignment="1">
      <alignment horizontal="left" vertical="center" wrapText="1"/>
    </xf>
    <xf numFmtId="0" fontId="9" fillId="2" borderId="5" xfId="0" applyNumberFormat="1" applyFont="1" applyFill="1" applyBorder="1" applyAlignment="1">
      <alignment horizontal="center" vertical="center" wrapText="1"/>
    </xf>
    <xf numFmtId="0" fontId="10" fillId="11" borderId="5" xfId="0" applyFont="1" applyFill="1" applyBorder="1" applyAlignment="1">
      <alignment horizontal="center" vertical="center" wrapText="1"/>
    </xf>
    <xf numFmtId="169" fontId="10" fillId="11" borderId="6" xfId="0" applyNumberFormat="1" applyFont="1" applyFill="1" applyBorder="1" applyAlignment="1">
      <alignment horizontal="left" vertical="center" wrapText="1"/>
    </xf>
    <xf numFmtId="169" fontId="9" fillId="0" borderId="6" xfId="1" applyNumberFormat="1" applyFont="1" applyFill="1" applyBorder="1" applyAlignment="1">
      <alignment vertical="center" wrapText="1"/>
    </xf>
    <xf numFmtId="0" fontId="9" fillId="2" borderId="33" xfId="0" quotePrefix="1" applyFont="1" applyFill="1" applyBorder="1" applyAlignment="1">
      <alignment horizontal="left" vertical="center" wrapText="1"/>
    </xf>
    <xf numFmtId="0" fontId="9" fillId="2" borderId="33" xfId="0" applyNumberFormat="1" applyFont="1" applyFill="1" applyBorder="1" applyAlignment="1">
      <alignment horizontal="center" vertical="center" wrapText="1"/>
    </xf>
    <xf numFmtId="0" fontId="10" fillId="11" borderId="4" xfId="0" applyFont="1" applyFill="1" applyBorder="1" applyAlignment="1">
      <alignment horizontal="center" vertical="center" wrapText="1"/>
    </xf>
    <xf numFmtId="0" fontId="12" fillId="2" borderId="0" xfId="0" applyFont="1" applyFill="1"/>
    <xf numFmtId="0" fontId="9" fillId="0" borderId="12" xfId="0" quotePrefix="1" applyFont="1" applyBorder="1" applyAlignment="1">
      <alignment vertical="center" wrapText="1"/>
    </xf>
    <xf numFmtId="0" fontId="9" fillId="0" borderId="13" xfId="0" quotePrefix="1" applyFont="1" applyBorder="1" applyAlignment="1">
      <alignment vertical="center" wrapText="1"/>
    </xf>
    <xf numFmtId="0" fontId="9" fillId="0" borderId="0" xfId="0" quotePrefix="1" applyFont="1" applyAlignment="1">
      <alignment vertical="center" wrapText="1"/>
    </xf>
    <xf numFmtId="0" fontId="9" fillId="0" borderId="19" xfId="0" quotePrefix="1" applyFont="1" applyBorder="1" applyAlignment="1">
      <alignment vertical="center" wrapText="1"/>
    </xf>
    <xf numFmtId="0" fontId="9" fillId="2" borderId="29" xfId="0" applyFont="1" applyFill="1" applyBorder="1" applyAlignment="1">
      <alignment horizontal="center" vertical="center"/>
    </xf>
    <xf numFmtId="166" fontId="10" fillId="0" borderId="24" xfId="1" applyNumberFormat="1" applyFont="1" applyFill="1" applyBorder="1" applyAlignment="1">
      <alignment horizontal="center" vertical="center" wrapText="1"/>
    </xf>
    <xf numFmtId="176" fontId="10" fillId="2" borderId="24" xfId="1" applyNumberFormat="1" applyFont="1" applyFill="1" applyBorder="1" applyAlignment="1">
      <alignment horizontal="right" vertical="center" wrapText="1"/>
    </xf>
    <xf numFmtId="0" fontId="9" fillId="2" borderId="0" xfId="0" applyFont="1" applyFill="1" applyAlignment="1">
      <alignment vertical="center"/>
    </xf>
    <xf numFmtId="0" fontId="9" fillId="2" borderId="12" xfId="0" applyFont="1" applyFill="1" applyBorder="1" applyAlignment="1">
      <alignment vertical="center"/>
    </xf>
    <xf numFmtId="2" fontId="9" fillId="2" borderId="12" xfId="2" applyNumberFormat="1" applyFont="1" applyFill="1" applyBorder="1" applyAlignment="1">
      <alignment vertical="center"/>
    </xf>
    <xf numFmtId="0" fontId="9" fillId="2" borderId="13" xfId="0" applyFont="1" applyFill="1" applyBorder="1" applyAlignment="1">
      <alignment vertical="center"/>
    </xf>
    <xf numFmtId="0" fontId="10" fillId="2" borderId="0" xfId="0" applyFont="1" applyFill="1" applyAlignment="1">
      <alignment vertical="center"/>
    </xf>
    <xf numFmtId="166" fontId="9" fillId="2" borderId="0" xfId="1" applyFont="1" applyFill="1" applyAlignment="1">
      <alignment vertical="center"/>
    </xf>
    <xf numFmtId="0" fontId="9" fillId="0" borderId="0" xfId="0" applyFont="1" applyAlignment="1">
      <alignment vertical="center"/>
    </xf>
    <xf numFmtId="166" fontId="10" fillId="2" borderId="0" xfId="1" applyNumberFormat="1" applyFont="1" applyFill="1" applyAlignment="1">
      <alignment vertical="center"/>
    </xf>
    <xf numFmtId="166" fontId="9" fillId="2" borderId="0" xfId="0" applyNumberFormat="1" applyFont="1" applyFill="1" applyAlignment="1">
      <alignment vertical="center"/>
    </xf>
    <xf numFmtId="10" fontId="9" fillId="2" borderId="0" xfId="2" applyNumberFormat="1" applyFont="1" applyFill="1" applyAlignment="1">
      <alignment vertical="center"/>
    </xf>
    <xf numFmtId="0" fontId="6" fillId="3" borderId="5" xfId="0" applyFont="1" applyFill="1" applyBorder="1" applyAlignment="1">
      <alignment horizontal="center" vertical="center"/>
    </xf>
    <xf numFmtId="180" fontId="9" fillId="12" borderId="0" xfId="2" applyNumberFormat="1" applyFont="1" applyFill="1" applyAlignment="1">
      <alignment vertical="center"/>
    </xf>
    <xf numFmtId="9" fontId="9" fillId="2" borderId="0" xfId="0" applyNumberFormat="1" applyFont="1" applyFill="1" applyAlignment="1">
      <alignment vertical="center"/>
    </xf>
    <xf numFmtId="9" fontId="9" fillId="2" borderId="0" xfId="2" applyNumberFormat="1" applyFont="1" applyFill="1" applyAlignment="1">
      <alignment vertical="center"/>
    </xf>
    <xf numFmtId="0" fontId="9" fillId="0" borderId="5" xfId="0" applyFont="1" applyBorder="1" applyAlignment="1">
      <alignment horizontal="center" vertical="center"/>
    </xf>
    <xf numFmtId="0" fontId="10" fillId="0" borderId="0" xfId="0" applyFont="1" applyAlignment="1">
      <alignment vertical="center"/>
    </xf>
    <xf numFmtId="169" fontId="9" fillId="2" borderId="0" xfId="0" applyNumberFormat="1" applyFont="1" applyFill="1" applyAlignment="1">
      <alignment vertical="center"/>
    </xf>
    <xf numFmtId="2" fontId="9" fillId="2" borderId="0" xfId="2" applyNumberFormat="1" applyFont="1" applyFill="1" applyAlignment="1">
      <alignment vertical="center"/>
    </xf>
    <xf numFmtId="3" fontId="10" fillId="0" borderId="0" xfId="0" applyNumberFormat="1" applyFont="1" applyAlignment="1">
      <alignment vertical="center"/>
    </xf>
    <xf numFmtId="2" fontId="9" fillId="0" borderId="0" xfId="2" applyNumberFormat="1" applyFont="1" applyAlignment="1">
      <alignment vertical="center"/>
    </xf>
    <xf numFmtId="169" fontId="10" fillId="6" borderId="24" xfId="1" applyNumberFormat="1" applyFont="1" applyFill="1" applyBorder="1" applyAlignment="1">
      <alignment vertical="center"/>
    </xf>
    <xf numFmtId="0" fontId="9" fillId="2" borderId="0" xfId="0" quotePrefix="1" applyFont="1" applyFill="1" applyBorder="1" applyAlignment="1">
      <alignment horizontal="left" vertical="center" wrapText="1"/>
    </xf>
    <xf numFmtId="0" fontId="6" fillId="3" borderId="5" xfId="0" applyFont="1" applyFill="1" applyBorder="1" applyAlignment="1">
      <alignment horizontal="center"/>
    </xf>
    <xf numFmtId="0" fontId="10" fillId="0" borderId="5" xfId="0" applyFont="1" applyBorder="1" applyAlignment="1">
      <alignment horizontal="right"/>
    </xf>
    <xf numFmtId="0" fontId="10" fillId="0" borderId="8" xfId="0" quotePrefix="1" applyFont="1" applyBorder="1" applyAlignment="1">
      <alignment horizontal="right"/>
    </xf>
    <xf numFmtId="0" fontId="10" fillId="0" borderId="5" xfId="0" applyFont="1" applyBorder="1" applyAlignment="1">
      <alignment horizontal="right" vertical="center"/>
    </xf>
    <xf numFmtId="0" fontId="0" fillId="0" borderId="0" xfId="0" applyBorder="1"/>
    <xf numFmtId="182" fontId="0" fillId="0" borderId="0" xfId="0" applyNumberFormat="1" applyBorder="1" applyAlignment="1">
      <alignment horizontal="center"/>
    </xf>
    <xf numFmtId="164" fontId="0" fillId="0" borderId="0" xfId="36" applyFont="1" applyBorder="1" applyAlignment="1">
      <alignment horizontal="center"/>
    </xf>
    <xf numFmtId="182" fontId="0" fillId="8" borderId="6" xfId="0" applyNumberFormat="1" applyFill="1" applyBorder="1" applyAlignment="1">
      <alignment horizontal="center"/>
    </xf>
    <xf numFmtId="0" fontId="0" fillId="0" borderId="0" xfId="0" applyFill="1" applyBorder="1"/>
    <xf numFmtId="0" fontId="0" fillId="0" borderId="0" xfId="0" applyFill="1" applyBorder="1" applyAlignment="1">
      <alignment horizontal="center"/>
    </xf>
    <xf numFmtId="182" fontId="0" fillId="0" borderId="0" xfId="0" applyNumberFormat="1" applyFill="1" applyBorder="1" applyAlignment="1">
      <alignment horizontal="center"/>
    </xf>
    <xf numFmtId="164" fontId="0" fillId="0" borderId="0" xfId="36" applyFont="1" applyFill="1" applyBorder="1" applyAlignment="1">
      <alignment horizontal="center"/>
    </xf>
    <xf numFmtId="0" fontId="9" fillId="0" borderId="0" xfId="0" quotePrefix="1" applyFont="1" applyFill="1" applyBorder="1" applyAlignment="1">
      <alignment horizontal="left" vertical="center" wrapText="1"/>
    </xf>
    <xf numFmtId="10" fontId="0" fillId="0" borderId="0" xfId="2" applyNumberFormat="1" applyFont="1"/>
    <xf numFmtId="10" fontId="0" fillId="0" borderId="0" xfId="0" applyNumberFormat="1"/>
    <xf numFmtId="0" fontId="0" fillId="0" borderId="0" xfId="0" applyFill="1" applyBorder="1" applyAlignment="1">
      <alignment horizontal="center"/>
    </xf>
    <xf numFmtId="41" fontId="10" fillId="0" borderId="0" xfId="35" applyFont="1" applyFill="1" applyBorder="1" applyAlignment="1">
      <alignment horizontal="center" vertical="center" wrapText="1"/>
    </xf>
    <xf numFmtId="41" fontId="10" fillId="0" borderId="0" xfId="35" applyFont="1" applyFill="1" applyBorder="1" applyAlignment="1">
      <alignment vertical="center" wrapText="1"/>
    </xf>
    <xf numFmtId="0" fontId="9" fillId="0" borderId="0" xfId="0" applyFont="1" applyFill="1" applyBorder="1" applyAlignment="1">
      <alignment horizontal="justify" vertical="center" wrapText="1"/>
    </xf>
    <xf numFmtId="41" fontId="9" fillId="0" borderId="0" xfId="35" applyFont="1" applyFill="1" applyBorder="1" applyAlignment="1">
      <alignment vertical="center"/>
    </xf>
    <xf numFmtId="41" fontId="9" fillId="0" borderId="0" xfId="35" applyFont="1" applyFill="1" applyBorder="1" applyAlignment="1">
      <alignment horizontal="center" vertical="center"/>
    </xf>
    <xf numFmtId="0" fontId="9" fillId="0" borderId="34" xfId="0" applyFont="1" applyBorder="1"/>
    <xf numFmtId="0" fontId="9" fillId="0" borderId="5" xfId="0" applyFont="1" applyBorder="1" applyAlignment="1">
      <alignment horizontal="center"/>
    </xf>
    <xf numFmtId="1" fontId="9" fillId="0" borderId="8" xfId="0" applyNumberFormat="1" applyFont="1" applyFill="1" applyBorder="1" applyAlignment="1">
      <alignment horizontal="center" vertical="center" wrapText="1"/>
    </xf>
    <xf numFmtId="0" fontId="10" fillId="0" borderId="5" xfId="0" applyFont="1" applyFill="1" applyBorder="1" applyAlignment="1">
      <alignment vertical="center" wrapText="1"/>
    </xf>
    <xf numFmtId="0" fontId="13" fillId="13" borderId="37" xfId="0" applyFont="1" applyFill="1" applyBorder="1" applyAlignment="1">
      <alignment horizontal="center" vertical="center" wrapText="1"/>
    </xf>
    <xf numFmtId="0" fontId="13" fillId="13" borderId="17" xfId="0" applyFont="1" applyFill="1" applyBorder="1" applyAlignment="1">
      <alignment horizontal="center" vertical="center"/>
    </xf>
    <xf numFmtId="3" fontId="13" fillId="13" borderId="17" xfId="0" applyNumberFormat="1" applyFont="1" applyFill="1" applyBorder="1" applyAlignment="1">
      <alignment horizontal="center" vertical="center" wrapText="1"/>
    </xf>
    <xf numFmtId="0" fontId="13" fillId="13" borderId="17" xfId="0" applyFont="1" applyFill="1" applyBorder="1" applyAlignment="1">
      <alignment horizontal="center" vertical="center" wrapText="1"/>
    </xf>
    <xf numFmtId="0" fontId="13" fillId="0" borderId="0" xfId="0" applyFont="1" applyAlignment="1">
      <alignment vertical="center" wrapText="1"/>
    </xf>
    <xf numFmtId="0" fontId="10" fillId="0" borderId="5" xfId="0" applyFont="1" applyFill="1" applyBorder="1" applyAlignment="1">
      <alignment horizontal="left" vertical="center" wrapText="1"/>
    </xf>
    <xf numFmtId="175" fontId="9" fillId="0" borderId="5" xfId="5" applyNumberFormat="1" applyFont="1" applyFill="1" applyBorder="1" applyAlignment="1">
      <alignment horizontal="center" vertical="center" wrapText="1"/>
    </xf>
    <xf numFmtId="167" fontId="10" fillId="0" borderId="5" xfId="4" applyFont="1" applyFill="1" applyBorder="1" applyAlignment="1">
      <alignment vertical="center" wrapText="1"/>
    </xf>
    <xf numFmtId="176" fontId="9" fillId="0" borderId="5" xfId="1" applyNumberFormat="1" applyFont="1" applyFill="1" applyBorder="1" applyAlignment="1">
      <alignment vertical="center" wrapText="1"/>
    </xf>
    <xf numFmtId="166" fontId="10" fillId="0" borderId="5" xfId="0" applyNumberFormat="1" applyFont="1" applyFill="1" applyBorder="1" applyAlignment="1">
      <alignment vertical="center" wrapText="1"/>
    </xf>
    <xf numFmtId="175" fontId="9" fillId="0" borderId="42" xfId="5" applyNumberFormat="1" applyFont="1" applyFill="1" applyBorder="1" applyAlignment="1">
      <alignment horizontal="center" vertical="center" wrapText="1"/>
    </xf>
    <xf numFmtId="4" fontId="2" fillId="0" borderId="42" xfId="0" applyNumberFormat="1" applyFont="1" applyFill="1" applyBorder="1" applyAlignment="1">
      <alignment horizontal="center" vertical="center" wrapText="1"/>
    </xf>
    <xf numFmtId="176" fontId="10" fillId="0" borderId="5" xfId="0" applyNumberFormat="1" applyFont="1" applyFill="1" applyBorder="1" applyAlignment="1">
      <alignment horizontal="center" vertical="center" wrapText="1"/>
    </xf>
    <xf numFmtId="4" fontId="10" fillId="0" borderId="5" xfId="0" applyNumberFormat="1" applyFont="1" applyFill="1" applyBorder="1" applyAlignment="1">
      <alignment horizontal="center" vertical="center" wrapText="1"/>
    </xf>
    <xf numFmtId="0" fontId="10" fillId="0" borderId="5" xfId="0" applyFont="1" applyFill="1" applyBorder="1" applyAlignment="1">
      <alignment horizontal="center" wrapText="1"/>
    </xf>
    <xf numFmtId="176" fontId="10" fillId="0" borderId="5" xfId="0" applyNumberFormat="1" applyFont="1" applyFill="1" applyBorder="1" applyAlignment="1">
      <alignment horizontal="center" wrapText="1"/>
    </xf>
    <xf numFmtId="3" fontId="10" fillId="0" borderId="5" xfId="0" applyNumberFormat="1" applyFont="1" applyFill="1" applyBorder="1" applyAlignment="1">
      <alignment horizontal="center" vertical="center" wrapText="1"/>
    </xf>
    <xf numFmtId="9" fontId="10" fillId="0" borderId="5" xfId="0" applyNumberFormat="1" applyFont="1" applyFill="1" applyBorder="1" applyAlignment="1">
      <alignment horizontal="center" wrapText="1"/>
    </xf>
    <xf numFmtId="4" fontId="10" fillId="0" borderId="8" xfId="0" applyNumberFormat="1" applyFont="1" applyFill="1" applyBorder="1" applyAlignment="1">
      <alignment horizontal="center" vertical="center" wrapText="1"/>
    </xf>
    <xf numFmtId="167" fontId="10" fillId="0" borderId="8" xfId="4" applyFont="1" applyFill="1" applyBorder="1" applyAlignment="1">
      <alignment horizontal="center" vertical="center" wrapText="1"/>
    </xf>
    <xf numFmtId="0" fontId="9" fillId="0" borderId="8" xfId="0" applyNumberFormat="1" applyFont="1" applyFill="1" applyBorder="1" applyAlignment="1">
      <alignment horizontal="center" vertical="center" wrapText="1"/>
    </xf>
    <xf numFmtId="0" fontId="10" fillId="0" borderId="8" xfId="0" applyFont="1" applyFill="1" applyBorder="1" applyAlignment="1">
      <alignment horizontal="center" vertical="center" wrapText="1"/>
    </xf>
    <xf numFmtId="9" fontId="10" fillId="0" borderId="8" xfId="0" applyNumberFormat="1" applyFont="1" applyFill="1" applyBorder="1" applyAlignment="1">
      <alignment vertical="center" wrapText="1"/>
    </xf>
    <xf numFmtId="0" fontId="10" fillId="0" borderId="8" xfId="0" applyFont="1" applyFill="1" applyBorder="1" applyAlignment="1">
      <alignment horizontal="left" vertical="center" wrapText="1"/>
    </xf>
    <xf numFmtId="1" fontId="9" fillId="0" borderId="48" xfId="0" applyNumberFormat="1" applyFont="1" applyFill="1" applyBorder="1" applyAlignment="1">
      <alignment horizontal="center" vertical="center" wrapText="1"/>
    </xf>
    <xf numFmtId="0" fontId="10" fillId="0" borderId="8" xfId="0" applyFont="1" applyFill="1" applyBorder="1" applyAlignment="1">
      <alignment horizontal="center" wrapText="1"/>
    </xf>
    <xf numFmtId="0" fontId="13" fillId="14" borderId="37" xfId="0" applyFont="1" applyFill="1" applyBorder="1" applyAlignment="1">
      <alignment horizontal="center" vertical="center" wrapText="1"/>
    </xf>
    <xf numFmtId="3" fontId="13" fillId="14" borderId="17" xfId="0" applyNumberFormat="1" applyFont="1" applyFill="1" applyBorder="1" applyAlignment="1">
      <alignment horizontal="center" vertical="center" wrapText="1"/>
    </xf>
    <xf numFmtId="0" fontId="13" fillId="14" borderId="17" xfId="0" applyFont="1" applyFill="1" applyBorder="1" applyAlignment="1">
      <alignment horizontal="center" vertical="center" wrapText="1"/>
    </xf>
    <xf numFmtId="0" fontId="9" fillId="2" borderId="0" xfId="0" applyFont="1" applyFill="1" applyBorder="1"/>
    <xf numFmtId="41" fontId="10" fillId="0" borderId="5" xfId="35" applyFont="1" applyFill="1" applyBorder="1" applyAlignment="1">
      <alignment horizontal="left" vertical="center" wrapText="1"/>
    </xf>
    <xf numFmtId="41" fontId="9" fillId="0" borderId="5" xfId="35" applyFont="1" applyFill="1" applyBorder="1" applyAlignment="1">
      <alignment vertical="center" wrapText="1"/>
    </xf>
    <xf numFmtId="41" fontId="9" fillId="0" borderId="5" xfId="35" applyFont="1" applyFill="1" applyBorder="1" applyAlignment="1">
      <alignment horizontal="center" vertical="center" wrapText="1"/>
    </xf>
    <xf numFmtId="0" fontId="0" fillId="15" borderId="3" xfId="0" applyFill="1" applyBorder="1" applyAlignment="1">
      <alignment horizontal="center"/>
    </xf>
    <xf numFmtId="182" fontId="0" fillId="15" borderId="6" xfId="0" applyNumberFormat="1" applyFill="1" applyBorder="1" applyAlignment="1">
      <alignment horizontal="center"/>
    </xf>
    <xf numFmtId="0" fontId="0" fillId="15" borderId="6" xfId="0" applyFill="1" applyBorder="1" applyAlignment="1">
      <alignment horizontal="center"/>
    </xf>
    <xf numFmtId="0" fontId="3" fillId="0" borderId="0" xfId="0" applyFont="1"/>
    <xf numFmtId="0" fontId="9" fillId="0" borderId="54" xfId="0" applyFont="1" applyFill="1" applyBorder="1" applyAlignment="1">
      <alignment horizontal="center" vertical="center" wrapText="1"/>
    </xf>
    <xf numFmtId="0" fontId="9" fillId="0" borderId="50" xfId="0" applyFont="1" applyBorder="1" applyAlignment="1">
      <alignment horizontal="center" vertical="center"/>
    </xf>
    <xf numFmtId="9" fontId="9" fillId="0" borderId="50" xfId="2" applyFont="1" applyFill="1" applyBorder="1" applyAlignment="1">
      <alignment horizontal="center" vertical="center" wrapText="1"/>
    </xf>
    <xf numFmtId="2" fontId="9" fillId="0" borderId="50" xfId="2" applyNumberFormat="1" applyFont="1" applyFill="1" applyBorder="1" applyAlignment="1">
      <alignment horizontal="center" vertical="center" wrapText="1"/>
    </xf>
    <xf numFmtId="169" fontId="9" fillId="0" borderId="50" xfId="1" applyNumberFormat="1" applyFont="1" applyFill="1" applyBorder="1" applyAlignment="1">
      <alignment vertical="center" wrapText="1"/>
    </xf>
    <xf numFmtId="4" fontId="2" fillId="0" borderId="49" xfId="0" applyNumberFormat="1" applyFont="1" applyFill="1" applyBorder="1" applyAlignment="1">
      <alignment horizontal="center" vertical="center" wrapText="1"/>
    </xf>
    <xf numFmtId="166" fontId="10" fillId="0" borderId="37" xfId="1" applyNumberFormat="1" applyFont="1" applyFill="1" applyBorder="1" applyAlignment="1">
      <alignment horizontal="center" vertical="center" wrapText="1"/>
    </xf>
    <xf numFmtId="164" fontId="15" fillId="6" borderId="26" xfId="36" applyFont="1" applyFill="1" applyBorder="1"/>
    <xf numFmtId="4" fontId="15" fillId="6" borderId="0" xfId="0" applyNumberFormat="1" applyFont="1" applyFill="1" applyBorder="1" applyAlignment="1">
      <alignment vertical="center"/>
    </xf>
    <xf numFmtId="4" fontId="15" fillId="6" borderId="19" xfId="0" applyNumberFormat="1" applyFont="1" applyFill="1" applyBorder="1" applyAlignment="1">
      <alignment vertical="center"/>
    </xf>
    <xf numFmtId="164" fontId="16" fillId="6" borderId="24" xfId="36" applyFont="1" applyFill="1" applyBorder="1" applyAlignment="1">
      <alignment vertical="center"/>
    </xf>
    <xf numFmtId="164" fontId="15" fillId="6" borderId="24" xfId="36" applyFont="1" applyFill="1" applyBorder="1" applyAlignment="1">
      <alignment horizontal="center" vertical="center"/>
    </xf>
    <xf numFmtId="0" fontId="0" fillId="15" borderId="4" xfId="0" applyFill="1" applyBorder="1" applyAlignment="1">
      <alignment horizontal="center"/>
    </xf>
    <xf numFmtId="182" fontId="0" fillId="15" borderId="4" xfId="0" applyNumberFormat="1" applyFill="1" applyBorder="1" applyAlignment="1">
      <alignment horizontal="center"/>
    </xf>
    <xf numFmtId="182" fontId="0" fillId="15" borderId="36" xfId="0" applyNumberFormat="1" applyFill="1" applyBorder="1" applyAlignment="1">
      <alignment horizontal="center"/>
    </xf>
    <xf numFmtId="0" fontId="0" fillId="15" borderId="5" xfId="0" applyFill="1" applyBorder="1" applyAlignment="1">
      <alignment horizontal="center"/>
    </xf>
    <xf numFmtId="182" fontId="0" fillId="15" borderId="5" xfId="0" applyNumberFormat="1" applyFill="1" applyBorder="1" applyAlignment="1">
      <alignment horizontal="center"/>
    </xf>
    <xf numFmtId="164" fontId="0" fillId="15" borderId="5" xfId="36" applyFont="1" applyFill="1" applyBorder="1" applyAlignment="1">
      <alignment horizontal="center"/>
    </xf>
    <xf numFmtId="0" fontId="0" fillId="10" borderId="5" xfId="0" applyFill="1" applyBorder="1" applyAlignment="1">
      <alignment horizontal="center"/>
    </xf>
    <xf numFmtId="0" fontId="0" fillId="10" borderId="6" xfId="0" applyFill="1" applyBorder="1" applyAlignment="1">
      <alignment horizontal="center"/>
    </xf>
    <xf numFmtId="182" fontId="0" fillId="10" borderId="5" xfId="0" applyNumberFormat="1" applyFill="1" applyBorder="1" applyAlignment="1">
      <alignment horizontal="left"/>
    </xf>
    <xf numFmtId="182" fontId="0" fillId="10" borderId="5" xfId="0" applyNumberFormat="1" applyFill="1" applyBorder="1" applyAlignment="1">
      <alignment horizontal="center"/>
    </xf>
    <xf numFmtId="182" fontId="0" fillId="10" borderId="5" xfId="0" applyNumberFormat="1" applyFill="1" applyBorder="1" applyAlignment="1"/>
    <xf numFmtId="182" fontId="0" fillId="10" borderId="6" xfId="0" applyNumberFormat="1" applyFill="1" applyBorder="1" applyAlignment="1">
      <alignment horizontal="center"/>
    </xf>
    <xf numFmtId="0" fontId="0" fillId="16" borderId="0" xfId="0" applyFill="1"/>
    <xf numFmtId="0" fontId="0" fillId="16" borderId="5" xfId="0" applyFill="1" applyBorder="1" applyAlignment="1">
      <alignment horizontal="center"/>
    </xf>
    <xf numFmtId="0" fontId="0" fillId="16" borderId="34" xfId="0" applyFill="1" applyBorder="1" applyAlignment="1">
      <alignment horizontal="center"/>
    </xf>
    <xf numFmtId="182" fontId="0" fillId="16" borderId="5" xfId="0" applyNumberFormat="1" applyFill="1" applyBorder="1" applyAlignment="1">
      <alignment horizontal="center"/>
    </xf>
    <xf numFmtId="164" fontId="0" fillId="16" borderId="5" xfId="36" applyFont="1" applyFill="1" applyBorder="1" applyAlignment="1">
      <alignment horizontal="center"/>
    </xf>
    <xf numFmtId="182" fontId="0" fillId="16" borderId="5" xfId="0" applyNumberFormat="1" applyFill="1" applyBorder="1" applyAlignment="1"/>
    <xf numFmtId="0" fontId="0" fillId="10" borderId="4" xfId="0" applyFill="1" applyBorder="1" applyAlignment="1">
      <alignment horizontal="center"/>
    </xf>
    <xf numFmtId="182" fontId="0" fillId="10" borderId="4" xfId="0" applyNumberFormat="1" applyFill="1" applyBorder="1" applyAlignment="1">
      <alignment horizontal="center"/>
    </xf>
    <xf numFmtId="164" fontId="0" fillId="10" borderId="36" xfId="36" applyFont="1" applyFill="1" applyBorder="1"/>
    <xf numFmtId="0" fontId="0" fillId="17" borderId="4" xfId="0" applyFill="1" applyBorder="1" applyAlignment="1">
      <alignment horizontal="center"/>
    </xf>
    <xf numFmtId="0" fontId="0" fillId="17" borderId="5" xfId="0" applyFill="1" applyBorder="1" applyAlignment="1">
      <alignment horizontal="center"/>
    </xf>
    <xf numFmtId="182" fontId="0" fillId="17" borderId="4" xfId="0" applyNumberFormat="1" applyFill="1" applyBorder="1" applyAlignment="1">
      <alignment horizontal="center"/>
    </xf>
    <xf numFmtId="164" fontId="0" fillId="17" borderId="5" xfId="36" applyFont="1" applyFill="1" applyBorder="1" applyAlignment="1">
      <alignment horizontal="center"/>
    </xf>
    <xf numFmtId="182" fontId="0" fillId="17" borderId="36" xfId="0" applyNumberFormat="1" applyFill="1" applyBorder="1" applyAlignment="1">
      <alignment horizontal="center"/>
    </xf>
    <xf numFmtId="182" fontId="0" fillId="12" borderId="6" xfId="0" applyNumberFormat="1" applyFill="1" applyBorder="1" applyAlignment="1">
      <alignment horizontal="center"/>
    </xf>
    <xf numFmtId="0" fontId="0" fillId="14" borderId="4" xfId="0" applyFill="1" applyBorder="1" applyAlignment="1">
      <alignment horizontal="center"/>
    </xf>
    <xf numFmtId="0" fontId="0" fillId="14" borderId="6" xfId="0" applyFill="1" applyBorder="1" applyAlignment="1">
      <alignment horizontal="center"/>
    </xf>
    <xf numFmtId="182" fontId="0" fillId="14" borderId="4" xfId="0" applyNumberFormat="1" applyFill="1" applyBorder="1" applyAlignment="1">
      <alignment horizontal="center"/>
    </xf>
    <xf numFmtId="182" fontId="0" fillId="14" borderId="6" xfId="0" applyNumberFormat="1" applyFill="1" applyBorder="1" applyAlignment="1">
      <alignment horizontal="center"/>
    </xf>
    <xf numFmtId="182" fontId="0" fillId="14" borderId="36" xfId="0" applyNumberFormat="1" applyFill="1" applyBorder="1" applyAlignment="1">
      <alignment horizontal="center"/>
    </xf>
    <xf numFmtId="182" fontId="0" fillId="14" borderId="14" xfId="0" applyNumberFormat="1" applyFill="1" applyBorder="1" applyAlignment="1">
      <alignment horizontal="center"/>
    </xf>
    <xf numFmtId="0" fontId="0" fillId="15" borderId="53" xfId="0" applyFill="1" applyBorder="1"/>
    <xf numFmtId="182" fontId="0" fillId="8" borderId="8" xfId="0" applyNumberFormat="1" applyFill="1" applyBorder="1" applyAlignment="1">
      <alignment horizontal="center"/>
    </xf>
    <xf numFmtId="182" fontId="0" fillId="12" borderId="8" xfId="0" applyNumberFormat="1" applyFill="1" applyBorder="1" applyAlignment="1">
      <alignment horizontal="center"/>
    </xf>
    <xf numFmtId="182" fontId="0" fillId="12" borderId="35" xfId="0" applyNumberFormat="1" applyFill="1" applyBorder="1" applyAlignment="1">
      <alignment horizontal="center"/>
    </xf>
    <xf numFmtId="0" fontId="0" fillId="8" borderId="53" xfId="0" applyFill="1" applyBorder="1"/>
    <xf numFmtId="0" fontId="0" fillId="12" borderId="53" xfId="0" applyFill="1" applyBorder="1"/>
    <xf numFmtId="0" fontId="0" fillId="8" borderId="39" xfId="0" applyFill="1" applyBorder="1"/>
    <xf numFmtId="0" fontId="0" fillId="0" borderId="64" xfId="0" applyBorder="1"/>
    <xf numFmtId="0" fontId="0" fillId="0" borderId="48" xfId="0" applyBorder="1"/>
    <xf numFmtId="182" fontId="0" fillId="15" borderId="42" xfId="0" applyNumberFormat="1" applyFill="1" applyBorder="1" applyAlignment="1">
      <alignment horizontal="center"/>
    </xf>
    <xf numFmtId="164" fontId="0" fillId="15" borderId="42" xfId="36" applyFont="1" applyFill="1" applyBorder="1" applyAlignment="1">
      <alignment horizontal="center"/>
    </xf>
    <xf numFmtId="165" fontId="0" fillId="0" borderId="0" xfId="0" applyNumberFormat="1" applyBorder="1"/>
    <xf numFmtId="0" fontId="0" fillId="15" borderId="18" xfId="0" applyFill="1" applyBorder="1"/>
    <xf numFmtId="0" fontId="0" fillId="8" borderId="18" xfId="0" applyFill="1" applyBorder="1"/>
    <xf numFmtId="0" fontId="0" fillId="8" borderId="62" xfId="0" applyFill="1" applyBorder="1"/>
    <xf numFmtId="0" fontId="0" fillId="12" borderId="18" xfId="0" applyFill="1" applyBorder="1"/>
    <xf numFmtId="0" fontId="0" fillId="12" borderId="15" xfId="0" applyFill="1" applyBorder="1"/>
    <xf numFmtId="0" fontId="0" fillId="12" borderId="60" xfId="0" applyFill="1" applyBorder="1"/>
    <xf numFmtId="182" fontId="0" fillId="12" borderId="14" xfId="0" applyNumberFormat="1" applyFill="1" applyBorder="1" applyAlignment="1">
      <alignment horizontal="center"/>
    </xf>
    <xf numFmtId="0" fontId="3" fillId="17" borderId="34" xfId="0" applyFont="1" applyFill="1" applyBorder="1"/>
    <xf numFmtId="0" fontId="3" fillId="17" borderId="8" xfId="0" applyFont="1" applyFill="1" applyBorder="1"/>
    <xf numFmtId="0" fontId="3" fillId="15" borderId="34" xfId="0" applyFont="1" applyFill="1" applyBorder="1"/>
    <xf numFmtId="0" fontId="3" fillId="15" borderId="8" xfId="0" applyFont="1" applyFill="1" applyBorder="1"/>
    <xf numFmtId="0" fontId="3" fillId="16" borderId="34" xfId="0" applyFont="1" applyFill="1" applyBorder="1"/>
    <xf numFmtId="0" fontId="3" fillId="16" borderId="8" xfId="0" applyFont="1" applyFill="1" applyBorder="1"/>
    <xf numFmtId="0" fontId="3" fillId="14" borderId="34" xfId="0" applyFont="1" applyFill="1" applyBorder="1"/>
    <xf numFmtId="0" fontId="3" fillId="14" borderId="8" xfId="0" applyFont="1" applyFill="1" applyBorder="1"/>
    <xf numFmtId="182" fontId="3" fillId="10" borderId="0" xfId="0" applyNumberFormat="1" applyFont="1" applyFill="1" applyBorder="1" applyAlignment="1">
      <alignment horizontal="center"/>
    </xf>
    <xf numFmtId="164" fontId="3" fillId="10" borderId="0" xfId="36" applyFont="1" applyFill="1" applyBorder="1" applyAlignment="1">
      <alignment horizontal="center"/>
    </xf>
    <xf numFmtId="182" fontId="3" fillId="16" borderId="34" xfId="0" applyNumberFormat="1" applyFont="1" applyFill="1" applyBorder="1" applyAlignment="1">
      <alignment horizontal="center"/>
    </xf>
    <xf numFmtId="182" fontId="3" fillId="16" borderId="8" xfId="0" applyNumberFormat="1" applyFont="1" applyFill="1" applyBorder="1" applyAlignment="1">
      <alignment horizontal="center"/>
    </xf>
    <xf numFmtId="182" fontId="3" fillId="10" borderId="34" xfId="0" applyNumberFormat="1" applyFont="1" applyFill="1" applyBorder="1" applyAlignment="1">
      <alignment horizontal="center"/>
    </xf>
    <xf numFmtId="164" fontId="3" fillId="10" borderId="8" xfId="36" applyFont="1" applyFill="1" applyBorder="1" applyAlignment="1">
      <alignment horizontal="center"/>
    </xf>
    <xf numFmtId="182" fontId="3" fillId="10" borderId="8" xfId="0" applyNumberFormat="1" applyFont="1" applyFill="1" applyBorder="1" applyAlignment="1">
      <alignment horizontal="center"/>
    </xf>
    <xf numFmtId="0" fontId="3" fillId="10" borderId="34" xfId="0" applyFont="1" applyFill="1" applyBorder="1"/>
    <xf numFmtId="0" fontId="3" fillId="10" borderId="8" xfId="0" applyFont="1" applyFill="1" applyBorder="1"/>
    <xf numFmtId="9" fontId="9" fillId="2" borderId="0" xfId="2" applyNumberFormat="1" applyFont="1" applyFill="1" applyBorder="1"/>
    <xf numFmtId="0" fontId="0" fillId="8" borderId="0" xfId="0" applyFill="1"/>
    <xf numFmtId="0" fontId="3" fillId="8" borderId="65" xfId="0" applyFont="1" applyFill="1" applyBorder="1" applyAlignment="1">
      <alignment horizontal="center"/>
    </xf>
    <xf numFmtId="0" fontId="3" fillId="8" borderId="8" xfId="0" applyFont="1" applyFill="1" applyBorder="1" applyAlignment="1">
      <alignment horizontal="center"/>
    </xf>
    <xf numFmtId="0" fontId="3" fillId="12" borderId="65" xfId="0" applyFont="1" applyFill="1" applyBorder="1" applyAlignment="1">
      <alignment horizontal="center"/>
    </xf>
    <xf numFmtId="0" fontId="3" fillId="12" borderId="8" xfId="0" applyFont="1" applyFill="1" applyBorder="1" applyAlignment="1">
      <alignment horizontal="center"/>
    </xf>
    <xf numFmtId="165" fontId="0" fillId="15" borderId="1" xfId="0" applyNumberFormat="1" applyFill="1" applyBorder="1" applyAlignment="1">
      <alignment horizontal="center"/>
    </xf>
    <xf numFmtId="0" fontId="3" fillId="0" borderId="0" xfId="0" applyFont="1" applyFill="1" applyBorder="1"/>
    <xf numFmtId="0" fontId="0" fillId="15" borderId="30" xfId="0" applyFill="1" applyBorder="1" applyAlignment="1">
      <alignment horizontal="center"/>
    </xf>
    <xf numFmtId="0" fontId="3" fillId="8" borderId="7" xfId="0" applyFont="1" applyFill="1" applyBorder="1" applyAlignment="1">
      <alignment horizontal="center"/>
    </xf>
    <xf numFmtId="0" fontId="0" fillId="8" borderId="0" xfId="0" applyFill="1" applyBorder="1"/>
    <xf numFmtId="0" fontId="3" fillId="8" borderId="8" xfId="0" applyFont="1" applyFill="1" applyBorder="1" applyAlignment="1">
      <alignment horizontal="left"/>
    </xf>
    <xf numFmtId="0" fontId="0" fillId="8" borderId="19" xfId="0" applyFill="1" applyBorder="1"/>
    <xf numFmtId="0" fontId="0" fillId="8" borderId="39" xfId="0" applyFill="1" applyBorder="1" applyAlignment="1">
      <alignment horizontal="center"/>
    </xf>
    <xf numFmtId="0" fontId="3" fillId="8" borderId="66" xfId="0" applyFont="1" applyFill="1" applyBorder="1" applyAlignment="1">
      <alignment horizontal="center"/>
    </xf>
    <xf numFmtId="0" fontId="0" fillId="12" borderId="8" xfId="0" applyFill="1" applyBorder="1" applyAlignment="1">
      <alignment horizontal="center"/>
    </xf>
    <xf numFmtId="0" fontId="0" fillId="12" borderId="48" xfId="0" applyFill="1" applyBorder="1"/>
    <xf numFmtId="0" fontId="3" fillId="12" borderId="7" xfId="0" applyFont="1" applyFill="1" applyBorder="1" applyAlignment="1">
      <alignment horizontal="center"/>
    </xf>
    <xf numFmtId="0" fontId="0" fillId="15" borderId="32" xfId="0" applyFill="1" applyBorder="1" applyAlignment="1">
      <alignment horizontal="center"/>
    </xf>
    <xf numFmtId="182" fontId="0" fillId="15" borderId="44" xfId="0" applyNumberFormat="1" applyFill="1" applyBorder="1" applyAlignment="1">
      <alignment horizontal="center"/>
    </xf>
    <xf numFmtId="0" fontId="3" fillId="8" borderId="6" xfId="0" applyFont="1" applyFill="1" applyBorder="1" applyAlignment="1">
      <alignment horizontal="left"/>
    </xf>
    <xf numFmtId="0" fontId="0" fillId="8" borderId="32" xfId="0" applyFill="1" applyBorder="1" applyAlignment="1">
      <alignment horizontal="center"/>
    </xf>
    <xf numFmtId="0" fontId="0" fillId="8" borderId="6" xfId="0" applyFill="1" applyBorder="1"/>
    <xf numFmtId="0" fontId="3" fillId="12" borderId="66" xfId="0" applyFont="1" applyFill="1" applyBorder="1" applyAlignment="1">
      <alignment horizontal="center"/>
    </xf>
    <xf numFmtId="0" fontId="0" fillId="12" borderId="59" xfId="0" applyFill="1" applyBorder="1"/>
    <xf numFmtId="0" fontId="0" fillId="12" borderId="6" xfId="0" applyFill="1" applyBorder="1" applyAlignment="1">
      <alignment horizontal="center"/>
    </xf>
    <xf numFmtId="0" fontId="9" fillId="8" borderId="5" xfId="0" applyFont="1" applyFill="1" applyBorder="1" applyAlignment="1">
      <alignment horizontal="justify" vertical="center" wrapText="1"/>
    </xf>
    <xf numFmtId="0" fontId="9" fillId="0" borderId="5" xfId="0" applyFont="1" applyFill="1" applyBorder="1" applyAlignment="1">
      <alignment horizontal="justify" vertical="center" wrapText="1"/>
    </xf>
    <xf numFmtId="165" fontId="0" fillId="15" borderId="1" xfId="0" applyNumberFormat="1" applyFill="1" applyBorder="1" applyAlignment="1">
      <alignment horizontal="center"/>
    </xf>
    <xf numFmtId="0" fontId="0" fillId="15" borderId="3" xfId="0" applyFill="1" applyBorder="1" applyAlignment="1">
      <alignment horizontal="center"/>
    </xf>
    <xf numFmtId="165" fontId="0" fillId="0" borderId="0" xfId="0" applyNumberFormat="1"/>
    <xf numFmtId="9" fontId="0" fillId="0" borderId="0" xfId="0" applyNumberFormat="1"/>
    <xf numFmtId="165" fontId="0" fillId="15" borderId="1" xfId="0" applyNumberFormat="1" applyFill="1" applyBorder="1" applyAlignment="1"/>
    <xf numFmtId="0" fontId="0" fillId="15" borderId="3" xfId="0" applyFill="1" applyBorder="1" applyAlignment="1"/>
    <xf numFmtId="164" fontId="2" fillId="2" borderId="0" xfId="0" applyNumberFormat="1" applyFont="1" applyFill="1"/>
    <xf numFmtId="44" fontId="9" fillId="2" borderId="0" xfId="0" applyNumberFormat="1" applyFont="1" applyFill="1"/>
    <xf numFmtId="165" fontId="12" fillId="2" borderId="0" xfId="0" applyNumberFormat="1" applyFont="1" applyFill="1"/>
    <xf numFmtId="9" fontId="12" fillId="2" borderId="0" xfId="0" applyNumberFormat="1" applyFont="1" applyFill="1" applyBorder="1"/>
    <xf numFmtId="0" fontId="6" fillId="2" borderId="0" xfId="0" applyFont="1" applyFill="1" applyAlignment="1">
      <alignment vertical="center"/>
    </xf>
    <xf numFmtId="0" fontId="20" fillId="0" borderId="0" xfId="0" applyFont="1" applyBorder="1" applyAlignment="1"/>
    <xf numFmtId="164" fontId="12" fillId="2" borderId="0" xfId="0" applyNumberFormat="1" applyFont="1" applyFill="1"/>
    <xf numFmtId="0" fontId="0" fillId="0" borderId="0" xfId="0" applyBorder="1" applyAlignment="1">
      <alignment horizontal="center"/>
    </xf>
    <xf numFmtId="2" fontId="9" fillId="2" borderId="1" xfId="0" applyNumberFormat="1" applyFont="1" applyFill="1" applyBorder="1" applyAlignment="1">
      <alignment horizontal="center" vertical="center" wrapText="1"/>
    </xf>
    <xf numFmtId="0" fontId="9" fillId="2" borderId="41" xfId="0" quotePrefix="1" applyFont="1" applyFill="1" applyBorder="1" applyAlignment="1">
      <alignment horizontal="left" vertical="center" wrapText="1"/>
    </xf>
    <xf numFmtId="0" fontId="9" fillId="2" borderId="25" xfId="0" quotePrefix="1" applyFont="1" applyFill="1" applyBorder="1" applyAlignment="1">
      <alignment horizontal="left" vertical="center" wrapText="1"/>
    </xf>
    <xf numFmtId="44" fontId="9" fillId="0" borderId="2" xfId="0" applyNumberFormat="1" applyFont="1" applyFill="1" applyBorder="1" applyAlignment="1">
      <alignment horizontal="center" vertical="center"/>
    </xf>
    <xf numFmtId="183" fontId="9" fillId="2" borderId="2" xfId="36" applyNumberFormat="1" applyFont="1" applyFill="1" applyBorder="1"/>
    <xf numFmtId="165" fontId="0" fillId="0" borderId="3" xfId="0" applyNumberFormat="1" applyBorder="1" applyAlignment="1">
      <alignment vertical="center"/>
    </xf>
    <xf numFmtId="44" fontId="9" fillId="0" borderId="33" xfId="0" applyNumberFormat="1" applyFont="1" applyFill="1" applyBorder="1" applyAlignment="1">
      <alignment horizontal="center" vertical="center"/>
    </xf>
    <xf numFmtId="183" fontId="9" fillId="2" borderId="33" xfId="36" applyNumberFormat="1" applyFont="1" applyFill="1" applyBorder="1"/>
    <xf numFmtId="165" fontId="0" fillId="0" borderId="14" xfId="0" applyNumberFormat="1" applyBorder="1" applyAlignment="1">
      <alignment vertical="center"/>
    </xf>
    <xf numFmtId="183" fontId="9" fillId="2" borderId="6" xfId="36" applyNumberFormat="1" applyFont="1" applyFill="1" applyBorder="1"/>
    <xf numFmtId="0" fontId="9" fillId="0" borderId="36" xfId="0" applyFont="1" applyFill="1" applyBorder="1" applyAlignment="1">
      <alignment horizontal="center" vertical="center" wrapText="1"/>
    </xf>
    <xf numFmtId="0" fontId="9" fillId="2" borderId="33" xfId="0" applyFont="1" applyFill="1" applyBorder="1" applyAlignment="1">
      <alignment horizontal="center" vertical="center" wrapText="1"/>
    </xf>
    <xf numFmtId="169" fontId="9" fillId="0" borderId="33" xfId="1" applyNumberFormat="1" applyFont="1" applyFill="1" applyBorder="1" applyAlignment="1">
      <alignment vertical="center" wrapText="1"/>
    </xf>
    <xf numFmtId="4" fontId="2" fillId="0" borderId="33" xfId="0" applyNumberFormat="1" applyFont="1" applyFill="1" applyBorder="1" applyAlignment="1">
      <alignment horizontal="center" vertical="center" wrapText="1"/>
    </xf>
    <xf numFmtId="183" fontId="9" fillId="2" borderId="14" xfId="36" applyNumberFormat="1" applyFont="1" applyFill="1" applyBorder="1"/>
    <xf numFmtId="0" fontId="21" fillId="2" borderId="0" xfId="0" applyFont="1" applyFill="1"/>
    <xf numFmtId="0" fontId="21" fillId="2" borderId="0" xfId="0" applyFont="1" applyFill="1" applyAlignment="1">
      <alignment horizontal="center" vertical="center"/>
    </xf>
    <xf numFmtId="2" fontId="21" fillId="2" borderId="0" xfId="2" applyNumberFormat="1" applyFont="1" applyFill="1"/>
    <xf numFmtId="0" fontId="21" fillId="0" borderId="0" xfId="0" applyFont="1"/>
    <xf numFmtId="0" fontId="18" fillId="2" borderId="10" xfId="0" applyFont="1" applyFill="1" applyBorder="1" applyAlignment="1">
      <alignment horizontal="center" vertical="center" wrapText="1"/>
    </xf>
    <xf numFmtId="0" fontId="18" fillId="2" borderId="55" xfId="0" applyFont="1" applyFill="1" applyBorder="1" applyAlignment="1">
      <alignment horizontal="justify" vertical="center" wrapText="1"/>
    </xf>
    <xf numFmtId="0" fontId="18" fillId="2" borderId="55" xfId="0" applyFont="1" applyFill="1" applyBorder="1" applyAlignment="1">
      <alignment horizontal="center" vertical="center" wrapText="1"/>
    </xf>
    <xf numFmtId="10" fontId="18" fillId="2" borderId="55" xfId="0" applyNumberFormat="1" applyFont="1" applyFill="1" applyBorder="1" applyAlignment="1">
      <alignment horizontal="center" vertical="center" wrapText="1"/>
    </xf>
    <xf numFmtId="166" fontId="18" fillId="2" borderId="55" xfId="0" applyNumberFormat="1" applyFont="1" applyFill="1" applyBorder="1" applyAlignment="1">
      <alignment horizontal="center" vertical="center" wrapText="1"/>
    </xf>
    <xf numFmtId="166" fontId="18" fillId="2" borderId="56" xfId="0" applyNumberFormat="1" applyFont="1" applyFill="1" applyBorder="1" applyAlignment="1">
      <alignment horizontal="center" vertical="center" wrapText="1"/>
    </xf>
    <xf numFmtId="0" fontId="18" fillId="18" borderId="10" xfId="0" applyFont="1" applyFill="1" applyBorder="1" applyAlignment="1">
      <alignment horizontal="center" vertical="center" wrapText="1"/>
    </xf>
    <xf numFmtId="0" fontId="18" fillId="18" borderId="22" xfId="0" applyFont="1" applyFill="1" applyBorder="1" applyAlignment="1">
      <alignment vertical="center" wrapText="1"/>
    </xf>
    <xf numFmtId="0" fontId="18" fillId="18" borderId="23" xfId="0" applyFont="1" applyFill="1" applyBorder="1" applyAlignment="1">
      <alignment vertical="center" wrapText="1"/>
    </xf>
    <xf numFmtId="169" fontId="23" fillId="2" borderId="5" xfId="0" quotePrefix="1" applyNumberFormat="1" applyFont="1" applyFill="1" applyBorder="1" applyAlignment="1">
      <alignment horizontal="left" vertical="center" wrapText="1"/>
    </xf>
    <xf numFmtId="169" fontId="21" fillId="0" borderId="3" xfId="1" applyNumberFormat="1" applyFont="1" applyBorder="1" applyAlignment="1">
      <alignment vertical="center" wrapText="1"/>
    </xf>
    <xf numFmtId="169" fontId="21" fillId="0" borderId="32" xfId="1" applyNumberFormat="1" applyFont="1" applyBorder="1" applyAlignment="1">
      <alignment vertical="center" wrapText="1"/>
    </xf>
    <xf numFmtId="0" fontId="16" fillId="2" borderId="0" xfId="0" applyFont="1" applyFill="1"/>
    <xf numFmtId="166" fontId="21" fillId="0" borderId="0" xfId="0" applyNumberFormat="1" applyFont="1"/>
    <xf numFmtId="0" fontId="16" fillId="0" borderId="0" xfId="0" applyFont="1"/>
    <xf numFmtId="0" fontId="18" fillId="2" borderId="18" xfId="0" applyFont="1" applyFill="1" applyBorder="1" applyAlignment="1">
      <alignment horizontal="center" vertical="center" wrapText="1"/>
    </xf>
    <xf numFmtId="0" fontId="18" fillId="2" borderId="0" xfId="0" applyFont="1" applyFill="1" applyAlignment="1">
      <alignment horizontal="center" vertical="center" wrapText="1"/>
    </xf>
    <xf numFmtId="0" fontId="18" fillId="18" borderId="11" xfId="0" applyFont="1" applyFill="1" applyBorder="1" applyAlignment="1">
      <alignment horizontal="center" vertical="center" wrapText="1"/>
    </xf>
    <xf numFmtId="0" fontId="18" fillId="18" borderId="68" xfId="0" applyFont="1" applyFill="1" applyBorder="1" applyAlignment="1">
      <alignment vertical="center" wrapText="1"/>
    </xf>
    <xf numFmtId="167" fontId="18" fillId="18" borderId="58" xfId="4" applyFont="1" applyFill="1" applyBorder="1" applyAlignment="1">
      <alignment horizontal="center" vertical="center" wrapText="1"/>
    </xf>
    <xf numFmtId="166" fontId="18" fillId="18" borderId="20" xfId="1" applyFont="1" applyFill="1" applyBorder="1" applyAlignment="1">
      <alignment horizontal="center" vertical="center" wrapText="1"/>
    </xf>
    <xf numFmtId="0" fontId="21" fillId="2" borderId="4" xfId="0" applyFont="1" applyFill="1" applyBorder="1" applyAlignment="1">
      <alignment horizontal="center" vertical="center" wrapText="1"/>
    </xf>
    <xf numFmtId="0" fontId="21" fillId="2" borderId="5" xfId="0" applyFont="1" applyFill="1" applyBorder="1" applyAlignment="1">
      <alignment vertical="center" wrapText="1"/>
    </xf>
    <xf numFmtId="9" fontId="21" fillId="2" borderId="5" xfId="0" applyNumberFormat="1" applyFont="1" applyFill="1" applyBorder="1" applyAlignment="1">
      <alignment horizontal="center" vertical="center" wrapText="1"/>
    </xf>
    <xf numFmtId="169" fontId="21" fillId="2" borderId="6" xfId="1" applyNumberFormat="1" applyFont="1" applyFill="1" applyBorder="1" applyAlignment="1">
      <alignment horizontal="right" vertical="center" wrapText="1"/>
    </xf>
    <xf numFmtId="0" fontId="21" fillId="2" borderId="36" xfId="0" applyFont="1" applyFill="1" applyBorder="1" applyAlignment="1">
      <alignment horizontal="center" vertical="center" wrapText="1"/>
    </xf>
    <xf numFmtId="0" fontId="21" fillId="2" borderId="33" xfId="0" applyFont="1" applyFill="1" applyBorder="1" applyAlignment="1">
      <alignment vertical="center" wrapText="1"/>
    </xf>
    <xf numFmtId="9" fontId="21" fillId="2" borderId="33" xfId="0" applyNumberFormat="1" applyFont="1" applyFill="1" applyBorder="1" applyAlignment="1">
      <alignment horizontal="center" vertical="center" wrapText="1"/>
    </xf>
    <xf numFmtId="169" fontId="21" fillId="2" borderId="14" xfId="1" applyNumberFormat="1" applyFont="1" applyFill="1" applyBorder="1" applyAlignment="1">
      <alignment horizontal="right" vertical="center" wrapText="1"/>
    </xf>
    <xf numFmtId="169" fontId="16" fillId="0" borderId="56" xfId="1" applyNumberFormat="1" applyFont="1" applyBorder="1" applyAlignment="1">
      <alignment vertical="center" wrapText="1"/>
    </xf>
    <xf numFmtId="0" fontId="21" fillId="0" borderId="0" xfId="0" applyFont="1" applyAlignment="1">
      <alignment horizontal="center" vertical="center"/>
    </xf>
    <xf numFmtId="2" fontId="21" fillId="0" borderId="0" xfId="2" applyNumberFormat="1" applyFont="1"/>
    <xf numFmtId="0" fontId="9" fillId="2" borderId="5" xfId="0" applyFont="1" applyFill="1" applyBorder="1" applyAlignment="1">
      <alignment horizontal="justify" vertical="center" wrapText="1"/>
    </xf>
    <xf numFmtId="0" fontId="9" fillId="0" borderId="5" xfId="0" applyFont="1" applyBorder="1"/>
    <xf numFmtId="9" fontId="9" fillId="21" borderId="5" xfId="4" applyNumberFormat="1" applyFont="1" applyFill="1" applyBorder="1" applyAlignment="1">
      <alignment vertical="center"/>
    </xf>
    <xf numFmtId="166" fontId="9" fillId="21" borderId="5" xfId="1" applyNumberFormat="1" applyFont="1" applyFill="1" applyBorder="1" applyAlignment="1">
      <alignment vertical="center" wrapText="1"/>
    </xf>
    <xf numFmtId="0" fontId="10" fillId="2" borderId="55" xfId="0" applyFont="1" applyFill="1" applyBorder="1" applyAlignment="1">
      <alignment horizontal="center" vertical="center" wrapText="1"/>
    </xf>
    <xf numFmtId="0" fontId="10" fillId="21" borderId="55" xfId="0" applyFont="1" applyFill="1" applyBorder="1" applyAlignment="1">
      <alignment horizontal="center" vertical="center" wrapText="1"/>
    </xf>
    <xf numFmtId="2" fontId="10" fillId="2" borderId="55" xfId="2" applyNumberFormat="1" applyFont="1" applyFill="1" applyBorder="1" applyAlignment="1">
      <alignment horizontal="center" vertical="center" wrapText="1"/>
    </xf>
    <xf numFmtId="0" fontId="10" fillId="21" borderId="55" xfId="0" applyFont="1" applyFill="1" applyBorder="1" applyAlignment="1">
      <alignment horizontal="center" vertical="center"/>
    </xf>
    <xf numFmtId="0" fontId="10" fillId="2" borderId="10" xfId="0" applyFont="1" applyFill="1" applyBorder="1" applyAlignment="1">
      <alignment horizontal="center" vertical="center" wrapText="1"/>
    </xf>
    <xf numFmtId="166" fontId="10" fillId="2" borderId="55" xfId="0" applyNumberFormat="1" applyFont="1" applyFill="1" applyBorder="1" applyAlignment="1">
      <alignment horizontal="center" vertical="center" wrapText="1"/>
    </xf>
    <xf numFmtId="166" fontId="10" fillId="2" borderId="56" xfId="0" applyNumberFormat="1" applyFont="1" applyFill="1" applyBorder="1" applyAlignment="1">
      <alignment horizontal="center" vertical="center" wrapText="1"/>
    </xf>
    <xf numFmtId="0" fontId="10" fillId="20" borderId="1" xfId="0" applyFont="1" applyFill="1" applyBorder="1" applyAlignment="1">
      <alignment horizontal="center" vertical="center" wrapText="1"/>
    </xf>
    <xf numFmtId="0" fontId="10" fillId="20" borderId="2" xfId="0" applyFont="1" applyFill="1" applyBorder="1" applyAlignment="1">
      <alignment horizontal="left" vertical="center" wrapText="1"/>
    </xf>
    <xf numFmtId="0" fontId="10" fillId="20" borderId="2" xfId="0" applyFont="1" applyFill="1" applyBorder="1" applyAlignment="1">
      <alignment horizontal="center" vertical="center" wrapText="1"/>
    </xf>
    <xf numFmtId="169" fontId="10" fillId="20" borderId="3" xfId="0" applyNumberFormat="1" applyFont="1" applyFill="1" applyBorder="1" applyAlignment="1">
      <alignment horizontal="left" vertical="center" wrapText="1"/>
    </xf>
    <xf numFmtId="0" fontId="9" fillId="2" borderId="33" xfId="0" applyFont="1" applyFill="1" applyBorder="1" applyAlignment="1">
      <alignment horizontal="justify" vertical="center" wrapText="1"/>
    </xf>
    <xf numFmtId="9" fontId="9" fillId="21" borderId="33" xfId="4" applyNumberFormat="1" applyFont="1" applyFill="1" applyBorder="1" applyAlignment="1">
      <alignment vertical="center"/>
    </xf>
    <xf numFmtId="169" fontId="21" fillId="0" borderId="70" xfId="1" applyNumberFormat="1" applyFont="1" applyBorder="1" applyAlignment="1">
      <alignment vertical="center" wrapText="1"/>
    </xf>
    <xf numFmtId="169" fontId="16" fillId="0" borderId="24" xfId="1" applyNumberFormat="1" applyFont="1" applyBorder="1" applyAlignment="1">
      <alignment vertical="center" wrapText="1"/>
    </xf>
    <xf numFmtId="166" fontId="16" fillId="5" borderId="3" xfId="1" applyNumberFormat="1" applyFont="1" applyFill="1" applyBorder="1"/>
    <xf numFmtId="166" fontId="16" fillId="6" borderId="6" xfId="1" applyNumberFormat="1" applyFont="1" applyFill="1" applyBorder="1"/>
    <xf numFmtId="166" fontId="16" fillId="19" borderId="14" xfId="1" applyNumberFormat="1" applyFont="1" applyFill="1" applyBorder="1"/>
    <xf numFmtId="41" fontId="9" fillId="0" borderId="33" xfId="35" applyFont="1" applyFill="1" applyBorder="1" applyAlignment="1">
      <alignment vertical="center"/>
    </xf>
    <xf numFmtId="41" fontId="9" fillId="0" borderId="43" xfId="35" applyFont="1" applyFill="1" applyBorder="1" applyAlignment="1">
      <alignment vertical="center"/>
    </xf>
    <xf numFmtId="0" fontId="10" fillId="0" borderId="33" xfId="0" applyFont="1" applyFill="1" applyBorder="1" applyAlignment="1">
      <alignment vertical="center"/>
    </xf>
    <xf numFmtId="41" fontId="10" fillId="0" borderId="35" xfId="35" applyFont="1" applyFill="1" applyBorder="1" applyAlignment="1">
      <alignment horizontal="left" vertical="center" wrapText="1"/>
    </xf>
    <xf numFmtId="182" fontId="10" fillId="0" borderId="46" xfId="0" applyNumberFormat="1" applyFont="1" applyFill="1" applyBorder="1" applyAlignment="1">
      <alignment horizontal="left" vertical="center" wrapText="1"/>
    </xf>
    <xf numFmtId="169" fontId="10" fillId="0" borderId="33" xfId="0" applyNumberFormat="1" applyFont="1" applyFill="1" applyBorder="1" applyAlignment="1">
      <alignment horizontal="left" vertical="center" wrapText="1"/>
    </xf>
    <xf numFmtId="169" fontId="10" fillId="0" borderId="23" xfId="0" applyNumberFormat="1" applyFont="1" applyFill="1" applyBorder="1" applyAlignment="1">
      <alignment horizontal="left" vertical="center" wrapText="1"/>
    </xf>
    <xf numFmtId="0" fontId="10" fillId="8" borderId="21" xfId="0" applyFont="1" applyFill="1" applyBorder="1" applyAlignment="1">
      <alignment horizontal="center" vertical="center" wrapText="1"/>
    </xf>
    <xf numFmtId="0" fontId="10" fillId="8" borderId="5" xfId="0" applyFont="1" applyFill="1" applyBorder="1" applyAlignment="1">
      <alignment vertical="center" wrapText="1"/>
    </xf>
    <xf numFmtId="0" fontId="10" fillId="8" borderId="60" xfId="0" applyFont="1" applyFill="1" applyBorder="1" applyAlignment="1">
      <alignment horizontal="right" vertical="center" wrapText="1"/>
    </xf>
    <xf numFmtId="182" fontId="10" fillId="8" borderId="61" xfId="0" applyNumberFormat="1" applyFont="1" applyFill="1" applyBorder="1" applyAlignment="1">
      <alignment horizontal="left" vertical="center" wrapText="1"/>
    </xf>
    <xf numFmtId="169" fontId="10" fillId="8" borderId="30" xfId="0" applyNumberFormat="1" applyFont="1" applyFill="1" applyBorder="1" applyAlignment="1">
      <alignment horizontal="left" vertical="center" wrapText="1"/>
    </xf>
    <xf numFmtId="169" fontId="10" fillId="8" borderId="17" xfId="0" applyNumberFormat="1" applyFont="1" applyFill="1" applyBorder="1" applyAlignment="1">
      <alignment horizontal="left" vertical="center" wrapText="1"/>
    </xf>
    <xf numFmtId="0" fontId="10" fillId="0" borderId="0" xfId="0" applyFont="1" applyFill="1" applyBorder="1" applyAlignment="1">
      <alignment horizontal="center" vertical="center" wrapText="1"/>
    </xf>
    <xf numFmtId="9" fontId="10" fillId="0" borderId="0" xfId="0" applyNumberFormat="1" applyFont="1" applyFill="1" applyBorder="1" applyAlignment="1">
      <alignment horizontal="center" vertical="center" wrapText="1"/>
    </xf>
    <xf numFmtId="0" fontId="10" fillId="0" borderId="0" xfId="0" applyFont="1" applyFill="1" applyBorder="1" applyAlignment="1">
      <alignment horizontal="center" wrapText="1"/>
    </xf>
    <xf numFmtId="4" fontId="10" fillId="0" borderId="0" xfId="0" applyNumberFormat="1" applyFont="1" applyFill="1" applyBorder="1" applyAlignment="1">
      <alignment horizontal="center" vertical="center" wrapText="1"/>
    </xf>
    <xf numFmtId="164" fontId="10" fillId="0" borderId="0" xfId="36" applyFont="1" applyFill="1" applyBorder="1" applyAlignment="1">
      <alignment horizontal="center" vertical="center" wrapText="1"/>
    </xf>
    <xf numFmtId="9" fontId="10" fillId="0" borderId="0" xfId="2" applyFont="1" applyFill="1" applyBorder="1" applyAlignment="1">
      <alignment horizontal="center" vertical="center" wrapText="1"/>
    </xf>
    <xf numFmtId="0" fontId="9" fillId="0" borderId="0" xfId="0" applyNumberFormat="1" applyFont="1" applyFill="1" applyBorder="1" applyAlignment="1">
      <alignment horizontal="center" vertical="center"/>
    </xf>
    <xf numFmtId="0" fontId="10" fillId="0" borderId="5" xfId="0" applyFont="1" applyFill="1" applyBorder="1" applyAlignment="1">
      <alignment horizontal="center" vertical="center" wrapText="1"/>
    </xf>
    <xf numFmtId="166" fontId="16" fillId="0" borderId="57" xfId="1" applyNumberFormat="1" applyFont="1" applyBorder="1" applyAlignment="1">
      <alignment vertical="center" wrapText="1"/>
    </xf>
    <xf numFmtId="9" fontId="9" fillId="0" borderId="5" xfId="2" applyNumberFormat="1" applyFont="1" applyFill="1" applyBorder="1" applyAlignment="1">
      <alignment vertical="center"/>
    </xf>
    <xf numFmtId="9" fontId="9" fillId="0" borderId="33" xfId="2" applyNumberFormat="1" applyFont="1" applyFill="1" applyBorder="1" applyAlignment="1">
      <alignment vertical="center"/>
    </xf>
    <xf numFmtId="183" fontId="15" fillId="5" borderId="37" xfId="36" applyNumberFormat="1" applyFont="1" applyFill="1" applyBorder="1" applyAlignment="1">
      <alignment horizontal="center"/>
    </xf>
    <xf numFmtId="183" fontId="17" fillId="7" borderId="26" xfId="36" applyNumberFormat="1" applyFont="1" applyFill="1" applyBorder="1"/>
    <xf numFmtId="41" fontId="4" fillId="8" borderId="5" xfId="35" applyFont="1" applyFill="1" applyBorder="1" applyAlignment="1">
      <alignment horizontal="center" vertical="center" wrapText="1"/>
    </xf>
    <xf numFmtId="169" fontId="10" fillId="2" borderId="5" xfId="0" applyNumberFormat="1" applyFont="1" applyFill="1" applyBorder="1" applyAlignment="1">
      <alignment horizontal="center" vertical="center" wrapText="1"/>
    </xf>
    <xf numFmtId="1" fontId="9" fillId="8" borderId="8" xfId="0" applyNumberFormat="1" applyFont="1" applyFill="1" applyBorder="1" applyAlignment="1">
      <alignment horizontal="center" vertical="center" wrapText="1"/>
    </xf>
    <xf numFmtId="0" fontId="10" fillId="0" borderId="18" xfId="0" applyFont="1" applyFill="1" applyBorder="1" applyAlignment="1">
      <alignment horizontal="center" vertical="center" wrapText="1"/>
    </xf>
    <xf numFmtId="41" fontId="10" fillId="0" borderId="19" xfId="35" applyFont="1" applyFill="1" applyBorder="1" applyAlignment="1">
      <alignment vertical="center" wrapText="1"/>
    </xf>
    <xf numFmtId="171" fontId="9" fillId="0" borderId="18" xfId="0" applyNumberFormat="1" applyFont="1" applyFill="1" applyBorder="1" applyAlignment="1">
      <alignment horizontal="center" vertical="center" wrapText="1"/>
    </xf>
    <xf numFmtId="41" fontId="9" fillId="0" borderId="6" xfId="35" applyFont="1" applyFill="1" applyBorder="1" applyAlignment="1">
      <alignment vertical="center" wrapText="1"/>
    </xf>
    <xf numFmtId="182" fontId="10" fillId="2" borderId="6" xfId="35" applyNumberFormat="1" applyFont="1" applyFill="1" applyBorder="1" applyAlignment="1">
      <alignment vertical="center" wrapText="1"/>
    </xf>
    <xf numFmtId="182" fontId="10" fillId="8" borderId="6" xfId="35" applyNumberFormat="1" applyFont="1" applyFill="1" applyBorder="1" applyAlignment="1">
      <alignment horizontal="center" vertical="center" wrapText="1"/>
    </xf>
    <xf numFmtId="166" fontId="10" fillId="0" borderId="6" xfId="1" applyNumberFormat="1" applyFont="1" applyFill="1" applyBorder="1" applyAlignment="1">
      <alignment vertical="center" wrapText="1"/>
    </xf>
    <xf numFmtId="0" fontId="9" fillId="0" borderId="18" xfId="0" applyFont="1" applyFill="1" applyBorder="1" applyAlignment="1">
      <alignment horizontal="center" vertical="center" wrapText="1"/>
    </xf>
    <xf numFmtId="176" fontId="9" fillId="0" borderId="6" xfId="1" applyNumberFormat="1" applyFont="1" applyFill="1" applyBorder="1" applyAlignment="1">
      <alignment horizontal="right" vertical="center" wrapText="1"/>
    </xf>
    <xf numFmtId="2" fontId="9" fillId="0" borderId="18" xfId="0" applyNumberFormat="1" applyFont="1" applyFill="1" applyBorder="1" applyAlignment="1">
      <alignment horizontal="center" vertical="center" wrapText="1"/>
    </xf>
    <xf numFmtId="169" fontId="10" fillId="0" borderId="6" xfId="0" applyNumberFormat="1" applyFont="1" applyFill="1" applyBorder="1" applyAlignment="1">
      <alignment horizontal="left" vertical="center" wrapText="1"/>
    </xf>
    <xf numFmtId="169" fontId="9" fillId="0" borderId="44" xfId="1" applyNumberFormat="1" applyFont="1" applyFill="1" applyBorder="1" applyAlignment="1">
      <alignment vertical="center" wrapText="1"/>
    </xf>
    <xf numFmtId="169" fontId="10" fillId="0" borderId="6" xfId="1" applyNumberFormat="1" applyFont="1" applyFill="1" applyBorder="1" applyAlignment="1">
      <alignment vertical="center" wrapText="1"/>
    </xf>
    <xf numFmtId="181" fontId="10" fillId="0" borderId="6" xfId="2" applyNumberFormat="1" applyFont="1" applyFill="1" applyBorder="1" applyAlignment="1">
      <alignment horizontal="center"/>
    </xf>
    <xf numFmtId="169" fontId="10" fillId="0" borderId="6" xfId="1" applyNumberFormat="1" applyFont="1" applyFill="1" applyBorder="1"/>
    <xf numFmtId="4" fontId="10" fillId="0" borderId="18" xfId="0" applyNumberFormat="1" applyFont="1" applyFill="1" applyBorder="1" applyAlignment="1">
      <alignment horizontal="center" vertical="center" wrapText="1"/>
    </xf>
    <xf numFmtId="164" fontId="10" fillId="8" borderId="6" xfId="36" applyFont="1" applyFill="1" applyBorder="1" applyAlignment="1">
      <alignment horizontal="center" vertical="center" wrapText="1"/>
    </xf>
    <xf numFmtId="1" fontId="9" fillId="0" borderId="25" xfId="0" applyNumberFormat="1" applyFont="1" applyFill="1" applyBorder="1" applyAlignment="1">
      <alignment horizontal="center" vertical="center" wrapText="1"/>
    </xf>
    <xf numFmtId="0" fontId="9" fillId="0" borderId="28" xfId="0" applyNumberFormat="1" applyFont="1" applyFill="1" applyBorder="1" applyAlignment="1">
      <alignment horizontal="center" vertical="center" wrapText="1"/>
    </xf>
    <xf numFmtId="9" fontId="9" fillId="0" borderId="26" xfId="2" applyNumberFormat="1" applyFont="1" applyFill="1" applyBorder="1" applyAlignment="1">
      <alignment vertical="center"/>
    </xf>
    <xf numFmtId="9" fontId="9" fillId="0" borderId="71" xfId="2" applyNumberFormat="1" applyFont="1" applyFill="1" applyBorder="1" applyAlignment="1">
      <alignment vertical="center"/>
    </xf>
    <xf numFmtId="183" fontId="9" fillId="2" borderId="38" xfId="36" applyNumberFormat="1" applyFont="1" applyFill="1" applyBorder="1" applyAlignment="1">
      <alignment vertical="center"/>
    </xf>
    <xf numFmtId="183" fontId="9" fillId="2" borderId="35" xfId="36" applyNumberFormat="1" applyFont="1" applyFill="1" applyBorder="1" applyAlignment="1">
      <alignment vertical="center"/>
    </xf>
    <xf numFmtId="166" fontId="21" fillId="2" borderId="0" xfId="0" applyNumberFormat="1" applyFont="1" applyFill="1"/>
    <xf numFmtId="165" fontId="21" fillId="2" borderId="0" xfId="0" applyNumberFormat="1" applyFont="1" applyFill="1"/>
    <xf numFmtId="9" fontId="9" fillId="8" borderId="5" xfId="4" applyNumberFormat="1" applyFont="1" applyFill="1" applyBorder="1" applyAlignment="1">
      <alignment vertical="center"/>
    </xf>
    <xf numFmtId="0" fontId="21" fillId="2"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2" xfId="44" applyNumberFormat="1" applyFont="1" applyFill="1" applyBorder="1" applyAlignment="1">
      <alignment horizontal="center" vertical="center" wrapText="1"/>
    </xf>
    <xf numFmtId="9" fontId="21" fillId="2" borderId="2" xfId="4" applyNumberFormat="1" applyFont="1" applyFill="1" applyBorder="1" applyAlignment="1">
      <alignment horizontal="center" vertical="center" wrapText="1"/>
    </xf>
    <xf numFmtId="169" fontId="24" fillId="2" borderId="2" xfId="1" applyNumberFormat="1" applyFont="1" applyFill="1" applyBorder="1" applyAlignment="1">
      <alignment vertical="center" wrapText="1"/>
    </xf>
    <xf numFmtId="0" fontId="21" fillId="2" borderId="2" xfId="4" applyNumberFormat="1" applyFont="1" applyFill="1" applyBorder="1" applyAlignment="1">
      <alignment horizontal="center" vertical="center" wrapText="1"/>
    </xf>
    <xf numFmtId="0" fontId="21" fillId="2" borderId="5" xfId="0" applyFont="1" applyFill="1" applyBorder="1" applyAlignment="1">
      <alignment horizontal="center" vertical="center" wrapText="1"/>
    </xf>
    <xf numFmtId="0" fontId="21" fillId="2" borderId="30" xfId="44" applyNumberFormat="1" applyFont="1" applyFill="1" applyBorder="1" applyAlignment="1">
      <alignment horizontal="center" vertical="center" wrapText="1"/>
    </xf>
    <xf numFmtId="9" fontId="21" fillId="2" borderId="30" xfId="4" applyNumberFormat="1" applyFont="1" applyFill="1" applyBorder="1" applyAlignment="1">
      <alignment horizontal="center" vertical="center" wrapText="1"/>
    </xf>
    <xf numFmtId="169" fontId="24" fillId="2" borderId="30" xfId="1" applyNumberFormat="1" applyFont="1" applyFill="1" applyBorder="1" applyAlignment="1">
      <alignment vertical="center" wrapText="1"/>
    </xf>
    <xf numFmtId="0" fontId="21" fillId="2" borderId="30" xfId="4" applyNumberFormat="1" applyFont="1" applyFill="1" applyBorder="1" applyAlignment="1">
      <alignment horizontal="center" vertical="center" wrapText="1"/>
    </xf>
    <xf numFmtId="0" fontId="3" fillId="0" borderId="8"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0" fillId="0" borderId="21" xfId="0" applyBorder="1" applyAlignment="1">
      <alignment horizontal="center"/>
    </xf>
    <xf numFmtId="0" fontId="0" fillId="0" borderId="23" xfId="0" applyBorder="1" applyAlignment="1">
      <alignment horizontal="center"/>
    </xf>
    <xf numFmtId="0" fontId="0" fillId="0" borderId="22" xfId="0" applyBorder="1" applyAlignment="1">
      <alignment horizontal="center"/>
    </xf>
    <xf numFmtId="0" fontId="3" fillId="0" borderId="38"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17" borderId="40" xfId="0" applyFont="1" applyFill="1" applyBorder="1" applyAlignment="1">
      <alignment horizontal="center"/>
    </xf>
    <xf numFmtId="0" fontId="3" fillId="17" borderId="30" xfId="0" applyFont="1" applyFill="1" applyBorder="1" applyAlignment="1">
      <alignment horizontal="center"/>
    </xf>
    <xf numFmtId="0" fontId="3" fillId="15" borderId="30" xfId="0" applyFont="1" applyFill="1" applyBorder="1" applyAlignment="1">
      <alignment horizontal="center"/>
    </xf>
    <xf numFmtId="0" fontId="3" fillId="0" borderId="29" xfId="0" applyFont="1" applyBorder="1" applyAlignment="1">
      <alignment horizontal="center"/>
    </xf>
    <xf numFmtId="0" fontId="3" fillId="0" borderId="13" xfId="0" applyFont="1" applyBorder="1" applyAlignment="1">
      <alignment horizontal="center"/>
    </xf>
    <xf numFmtId="0" fontId="3" fillId="0" borderId="18" xfId="0" applyFont="1" applyBorder="1" applyAlignment="1">
      <alignment horizontal="center"/>
    </xf>
    <xf numFmtId="0" fontId="3" fillId="0" borderId="19" xfId="0" applyFont="1" applyBorder="1" applyAlignment="1">
      <alignment horizontal="center"/>
    </xf>
    <xf numFmtId="0" fontId="3" fillId="0" borderId="48" xfId="0" applyFont="1" applyBorder="1" applyAlignment="1">
      <alignment horizontal="center"/>
    </xf>
    <xf numFmtId="0" fontId="3" fillId="0" borderId="42" xfId="0" applyFont="1" applyBorder="1" applyAlignment="1">
      <alignment horizontal="center"/>
    </xf>
    <xf numFmtId="0" fontId="3" fillId="0" borderId="44" xfId="0" applyFont="1" applyBorder="1" applyAlignment="1">
      <alignment horizontal="center"/>
    </xf>
    <xf numFmtId="165" fontId="0" fillId="15" borderId="21" xfId="0" applyNumberFormat="1" applyFill="1" applyBorder="1" applyAlignment="1">
      <alignment horizontal="center"/>
    </xf>
    <xf numFmtId="165" fontId="0" fillId="15" borderId="23" xfId="0" applyNumberFormat="1" applyFill="1" applyBorder="1" applyAlignment="1">
      <alignment horizontal="center"/>
    </xf>
    <xf numFmtId="0" fontId="0" fillId="0" borderId="0" xfId="0" applyFill="1" applyBorder="1" applyAlignment="1">
      <alignment horizontal="center"/>
    </xf>
    <xf numFmtId="165" fontId="0" fillId="15" borderId="1" xfId="0" applyNumberFormat="1" applyFill="1" applyBorder="1" applyAlignment="1">
      <alignment horizontal="center"/>
    </xf>
    <xf numFmtId="0" fontId="0" fillId="15" borderId="3" xfId="0" applyFill="1" applyBorder="1" applyAlignment="1">
      <alignment horizontal="center"/>
    </xf>
    <xf numFmtId="0" fontId="3" fillId="10" borderId="63" xfId="0" applyFont="1" applyFill="1" applyBorder="1" applyAlignment="1">
      <alignment horizontal="center"/>
    </xf>
    <xf numFmtId="0" fontId="3" fillId="10" borderId="38" xfId="0" applyFont="1" applyFill="1" applyBorder="1" applyAlignment="1">
      <alignment horizontal="center"/>
    </xf>
    <xf numFmtId="0" fontId="3" fillId="16" borderId="45" xfId="0" applyFont="1" applyFill="1" applyBorder="1" applyAlignment="1">
      <alignment horizontal="center"/>
    </xf>
    <xf numFmtId="0" fontId="3" fillId="16" borderId="39" xfId="0" applyFont="1" applyFill="1" applyBorder="1" applyAlignment="1">
      <alignment horizontal="center"/>
    </xf>
    <xf numFmtId="0" fontId="3" fillId="14" borderId="40" xfId="0" applyFont="1" applyFill="1" applyBorder="1" applyAlignment="1">
      <alignment horizontal="center"/>
    </xf>
    <xf numFmtId="0" fontId="3" fillId="14" borderId="32" xfId="0" applyFont="1" applyFill="1" applyBorder="1" applyAlignment="1">
      <alignment horizontal="center"/>
    </xf>
    <xf numFmtId="0" fontId="3" fillId="0" borderId="0" xfId="0" applyFont="1" applyBorder="1" applyAlignment="1">
      <alignment horizontal="center"/>
    </xf>
    <xf numFmtId="0" fontId="3" fillId="10" borderId="30" xfId="0" applyFont="1" applyFill="1" applyBorder="1" applyAlignment="1">
      <alignment horizontal="center"/>
    </xf>
    <xf numFmtId="165" fontId="0" fillId="14" borderId="10" xfId="0" applyNumberFormat="1" applyFill="1" applyBorder="1" applyAlignment="1">
      <alignment horizontal="center"/>
    </xf>
    <xf numFmtId="0" fontId="0" fillId="14" borderId="56" xfId="0" applyFill="1" applyBorder="1" applyAlignment="1">
      <alignment horizontal="center"/>
    </xf>
    <xf numFmtId="0" fontId="3" fillId="0" borderId="35" xfId="0" applyFont="1" applyBorder="1" applyAlignment="1">
      <alignment horizontal="center"/>
    </xf>
    <xf numFmtId="0" fontId="3" fillId="0" borderId="33" xfId="0" applyFont="1" applyBorder="1" applyAlignment="1">
      <alignment horizontal="center"/>
    </xf>
    <xf numFmtId="0" fontId="3" fillId="0" borderId="14" xfId="0" applyFont="1" applyBorder="1" applyAlignment="1">
      <alignment horizontal="center"/>
    </xf>
    <xf numFmtId="0" fontId="3" fillId="10" borderId="32" xfId="0" applyFont="1" applyFill="1" applyBorder="1" applyAlignment="1">
      <alignment horizontal="center"/>
    </xf>
    <xf numFmtId="0" fontId="3" fillId="15" borderId="63" xfId="0" applyFont="1" applyFill="1" applyBorder="1" applyAlignment="1">
      <alignment horizontal="center"/>
    </xf>
    <xf numFmtId="0" fontId="3" fillId="15" borderId="38" xfId="0" applyFont="1" applyFill="1" applyBorder="1" applyAlignment="1">
      <alignment horizontal="center"/>
    </xf>
    <xf numFmtId="0" fontId="3" fillId="16" borderId="30" xfId="0" applyFont="1" applyFill="1" applyBorder="1" applyAlignment="1">
      <alignment horizontal="center"/>
    </xf>
    <xf numFmtId="0" fontId="3" fillId="15" borderId="40" xfId="0" applyFont="1" applyFill="1" applyBorder="1" applyAlignment="1">
      <alignment horizontal="center"/>
    </xf>
    <xf numFmtId="0" fontId="3" fillId="15" borderId="32" xfId="0" applyFont="1" applyFill="1" applyBorder="1" applyAlignment="1">
      <alignment horizontal="center"/>
    </xf>
    <xf numFmtId="0" fontId="3" fillId="15" borderId="65" xfId="0" applyFont="1" applyFill="1" applyBorder="1" applyAlignment="1">
      <alignment horizontal="center"/>
    </xf>
    <xf numFmtId="0" fontId="3" fillId="15" borderId="8" xfId="0" applyFont="1" applyFill="1" applyBorder="1" applyAlignment="1">
      <alignment horizontal="center"/>
    </xf>
    <xf numFmtId="0" fontId="3" fillId="15" borderId="2" xfId="0" applyFont="1" applyFill="1" applyBorder="1" applyAlignment="1">
      <alignment horizontal="center"/>
    </xf>
    <xf numFmtId="0" fontId="3" fillId="15" borderId="3" xfId="0" applyFont="1" applyFill="1" applyBorder="1" applyAlignment="1">
      <alignment horizontal="center"/>
    </xf>
    <xf numFmtId="0" fontId="3" fillId="15" borderId="6" xfId="0" applyFont="1" applyFill="1" applyBorder="1" applyAlignment="1">
      <alignment horizontal="center"/>
    </xf>
    <xf numFmtId="0" fontId="0" fillId="0" borderId="0" xfId="0" applyBorder="1" applyAlignment="1">
      <alignment horizontal="center"/>
    </xf>
    <xf numFmtId="182" fontId="0" fillId="0" borderId="0" xfId="0" applyNumberFormat="1" applyBorder="1" applyAlignment="1">
      <alignment horizontal="center"/>
    </xf>
    <xf numFmtId="0" fontId="9" fillId="2" borderId="0" xfId="0" quotePrefix="1" applyFont="1" applyFill="1" applyBorder="1" applyAlignment="1">
      <alignment horizontal="left" vertical="center" wrapText="1"/>
    </xf>
    <xf numFmtId="0" fontId="10" fillId="0" borderId="0" xfId="0" applyFont="1" applyFill="1" applyBorder="1" applyAlignment="1">
      <alignment horizontal="center" vertical="center" wrapText="1"/>
    </xf>
    <xf numFmtId="0" fontId="9" fillId="0" borderId="18" xfId="0" quotePrefix="1" applyFont="1" applyBorder="1" applyAlignment="1">
      <alignment horizontal="left" vertical="center" wrapText="1"/>
    </xf>
    <xf numFmtId="0" fontId="9" fillId="0" borderId="0" xfId="0" quotePrefix="1" applyFont="1" applyBorder="1" applyAlignment="1">
      <alignment horizontal="left" vertical="center" wrapText="1"/>
    </xf>
    <xf numFmtId="0" fontId="9" fillId="0" borderId="19" xfId="0" quotePrefix="1" applyFont="1" applyBorder="1" applyAlignment="1">
      <alignment horizontal="left" vertical="center" wrapText="1"/>
    </xf>
    <xf numFmtId="0" fontId="9" fillId="0" borderId="15" xfId="0" quotePrefix="1" applyFont="1" applyBorder="1" applyAlignment="1">
      <alignment horizontal="left" vertical="center" wrapText="1"/>
    </xf>
    <xf numFmtId="0" fontId="9" fillId="0" borderId="16" xfId="0" quotePrefix="1" applyFont="1" applyBorder="1" applyAlignment="1">
      <alignment horizontal="left" vertical="center" wrapText="1"/>
    </xf>
    <xf numFmtId="0" fontId="9" fillId="0" borderId="17" xfId="0" quotePrefix="1" applyFont="1" applyBorder="1" applyAlignment="1">
      <alignment horizontal="left" vertical="center" wrapText="1"/>
    </xf>
    <xf numFmtId="0" fontId="10" fillId="0" borderId="18" xfId="0" applyFont="1" applyFill="1" applyBorder="1" applyAlignment="1">
      <alignment horizontal="center" vertical="center" wrapText="1"/>
    </xf>
    <xf numFmtId="9" fontId="10" fillId="0" borderId="0" xfId="0" applyNumberFormat="1" applyFont="1" applyFill="1" applyBorder="1" applyAlignment="1">
      <alignment horizontal="center" vertical="center" wrapText="1"/>
    </xf>
    <xf numFmtId="4" fontId="10" fillId="0" borderId="18" xfId="0" applyNumberFormat="1" applyFont="1" applyFill="1" applyBorder="1" applyAlignment="1">
      <alignment horizontal="center" vertical="center" wrapText="1"/>
    </xf>
    <xf numFmtId="4" fontId="10" fillId="0" borderId="0" xfId="0" applyNumberFormat="1" applyFont="1" applyFill="1" applyBorder="1" applyAlignment="1">
      <alignment horizontal="center" vertical="center" wrapText="1"/>
    </xf>
    <xf numFmtId="0" fontId="10" fillId="0" borderId="18" xfId="0" applyFont="1" applyFill="1" applyBorder="1" applyAlignment="1">
      <alignment horizontal="center" wrapText="1"/>
    </xf>
    <xf numFmtId="0" fontId="9" fillId="0" borderId="0" xfId="0" applyFont="1" applyFill="1" applyBorder="1" applyAlignment="1">
      <alignment horizontal="center" wrapText="1"/>
    </xf>
    <xf numFmtId="0" fontId="9" fillId="0" borderId="51" xfId="0" quotePrefix="1" applyFont="1" applyFill="1" applyBorder="1" applyAlignment="1">
      <alignment horizontal="left" vertical="center" wrapText="1"/>
    </xf>
    <xf numFmtId="0" fontId="9" fillId="0" borderId="52" xfId="0" quotePrefix="1" applyFont="1" applyFill="1" applyBorder="1" applyAlignment="1">
      <alignment horizontal="left" vertical="center" wrapText="1"/>
    </xf>
    <xf numFmtId="0" fontId="9" fillId="0" borderId="33" xfId="0" quotePrefix="1" applyFont="1" applyFill="1" applyBorder="1" applyAlignment="1">
      <alignment horizontal="left" vertical="center" wrapText="1"/>
    </xf>
    <xf numFmtId="0" fontId="9" fillId="0" borderId="14" xfId="0" quotePrefix="1" applyFont="1" applyFill="1" applyBorder="1" applyAlignment="1">
      <alignment horizontal="left" vertical="center" wrapText="1"/>
    </xf>
    <xf numFmtId="0" fontId="9" fillId="0" borderId="29" xfId="0" quotePrefix="1" applyFont="1" applyBorder="1" applyAlignment="1">
      <alignment horizontal="left" vertical="center" wrapText="1"/>
    </xf>
    <xf numFmtId="0" fontId="9" fillId="0" borderId="12" xfId="0" quotePrefix="1" applyFont="1" applyBorder="1" applyAlignment="1">
      <alignment horizontal="left" vertical="center" wrapText="1"/>
    </xf>
    <xf numFmtId="0" fontId="9" fillId="0" borderId="13" xfId="0" quotePrefix="1" applyFont="1" applyBorder="1" applyAlignment="1">
      <alignment horizontal="left" vertical="center" wrapText="1"/>
    </xf>
    <xf numFmtId="10" fontId="10" fillId="0" borderId="0" xfId="0" applyNumberFormat="1" applyFont="1" applyFill="1" applyBorder="1" applyAlignment="1">
      <alignment horizontal="center" vertical="center" wrapText="1"/>
    </xf>
    <xf numFmtId="44" fontId="10" fillId="0" borderId="0" xfId="0" applyNumberFormat="1" applyFont="1" applyFill="1" applyBorder="1" applyAlignment="1">
      <alignment horizontal="center" vertical="center" wrapText="1"/>
    </xf>
    <xf numFmtId="9" fontId="10" fillId="0" borderId="0" xfId="2"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33" xfId="0" applyFont="1" applyFill="1" applyBorder="1" applyAlignment="1">
      <alignment horizontal="center" vertical="center" wrapText="1"/>
    </xf>
    <xf numFmtId="0" fontId="9" fillId="0" borderId="0" xfId="0" applyNumberFormat="1" applyFont="1" applyFill="1" applyBorder="1" applyAlignment="1">
      <alignment horizontal="center" vertical="center"/>
    </xf>
    <xf numFmtId="0" fontId="9" fillId="0" borderId="0" xfId="0" applyNumberFormat="1" applyFont="1" applyFill="1" applyBorder="1" applyAlignment="1">
      <alignment horizontal="center" vertical="center" wrapText="1"/>
    </xf>
    <xf numFmtId="176" fontId="9" fillId="8" borderId="34" xfId="1" applyNumberFormat="1" applyFont="1" applyFill="1" applyBorder="1" applyAlignment="1">
      <alignment horizontal="left" vertical="center" wrapText="1"/>
    </xf>
    <xf numFmtId="176" fontId="9" fillId="8" borderId="7" xfId="1" applyNumberFormat="1" applyFont="1" applyFill="1" applyBorder="1" applyAlignment="1">
      <alignment horizontal="left" vertical="center" wrapText="1"/>
    </xf>
    <xf numFmtId="176" fontId="9" fillId="8" borderId="66" xfId="1" applyNumberFormat="1" applyFont="1" applyFill="1" applyBorder="1" applyAlignment="1">
      <alignment horizontal="left" vertical="center" wrapText="1"/>
    </xf>
    <xf numFmtId="41" fontId="10" fillId="8" borderId="34" xfId="35" applyFont="1" applyFill="1" applyBorder="1" applyAlignment="1">
      <alignment horizontal="center" vertical="center" wrapText="1"/>
    </xf>
    <xf numFmtId="41" fontId="10" fillId="8" borderId="7" xfId="35" applyFont="1" applyFill="1" applyBorder="1" applyAlignment="1">
      <alignment horizontal="center" vertical="center" wrapText="1"/>
    </xf>
    <xf numFmtId="41" fontId="10" fillId="8" borderId="8" xfId="35" applyFont="1" applyFill="1" applyBorder="1" applyAlignment="1">
      <alignment horizontal="center" vertical="center" wrapText="1"/>
    </xf>
    <xf numFmtId="0" fontId="10" fillId="2" borderId="29"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2" borderId="5" xfId="0" applyFont="1" applyFill="1" applyBorder="1" applyAlignment="1">
      <alignment horizontal="center" vertical="center" wrapText="1"/>
    </xf>
    <xf numFmtId="2" fontId="10" fillId="2" borderId="1" xfId="2" applyNumberFormat="1" applyFont="1" applyFill="1" applyBorder="1" applyAlignment="1">
      <alignment horizontal="center" vertical="center" wrapText="1"/>
    </xf>
    <xf numFmtId="2" fontId="10" fillId="2" borderId="36" xfId="2" applyNumberFormat="1" applyFont="1" applyFill="1" applyBorder="1" applyAlignment="1">
      <alignment horizontal="center" vertical="center" wrapText="1"/>
    </xf>
    <xf numFmtId="166" fontId="10" fillId="2" borderId="2" xfId="0" applyNumberFormat="1" applyFont="1" applyFill="1" applyBorder="1" applyAlignment="1">
      <alignment horizontal="center" vertical="center" wrapText="1"/>
    </xf>
    <xf numFmtId="166" fontId="10" fillId="2" borderId="33" xfId="0" applyNumberFormat="1" applyFont="1" applyFill="1" applyBorder="1" applyAlignment="1">
      <alignment horizontal="center" vertical="center" wrapText="1"/>
    </xf>
    <xf numFmtId="0" fontId="4" fillId="9" borderId="41" xfId="3" applyNumberFormat="1" applyFont="1" applyFill="1" applyBorder="1" applyAlignment="1" applyProtection="1">
      <alignment horizontal="center" vertical="center" wrapText="1"/>
    </xf>
    <xf numFmtId="0" fontId="4" fillId="9" borderId="25" xfId="3" applyNumberFormat="1" applyFont="1" applyFill="1" applyBorder="1" applyAlignment="1" applyProtection="1">
      <alignment horizontal="center" vertical="center" wrapText="1"/>
    </xf>
    <xf numFmtId="0" fontId="25" fillId="13" borderId="21" xfId="0" applyFont="1" applyFill="1" applyBorder="1" applyAlignment="1">
      <alignment horizontal="center" vertical="center"/>
    </xf>
    <xf numFmtId="0" fontId="25" fillId="13" borderId="22" xfId="0" applyFont="1" applyFill="1" applyBorder="1" applyAlignment="1">
      <alignment horizontal="center" vertical="center"/>
    </xf>
    <xf numFmtId="0" fontId="25" fillId="13" borderId="23" xfId="0" applyFont="1" applyFill="1" applyBorder="1" applyAlignment="1">
      <alignment horizontal="center" vertical="center"/>
    </xf>
    <xf numFmtId="0" fontId="14" fillId="13" borderId="21" xfId="0" applyFont="1" applyFill="1" applyBorder="1" applyAlignment="1">
      <alignment horizontal="center" vertical="center" wrapText="1"/>
    </xf>
    <xf numFmtId="0" fontId="14" fillId="13" borderId="22" xfId="0" applyFont="1" applyFill="1" applyBorder="1" applyAlignment="1">
      <alignment horizontal="center" vertical="center" wrapText="1"/>
    </xf>
    <xf numFmtId="0" fontId="14" fillId="13" borderId="23" xfId="0" applyFont="1" applyFill="1" applyBorder="1" applyAlignment="1">
      <alignment horizontal="center" vertical="center" wrapText="1"/>
    </xf>
    <xf numFmtId="0" fontId="13" fillId="13" borderId="21" xfId="0" applyFont="1" applyFill="1" applyBorder="1" applyAlignment="1">
      <alignment horizontal="center" vertical="center" wrapText="1"/>
    </xf>
    <xf numFmtId="0" fontId="13" fillId="13" borderId="23" xfId="0" applyFont="1" applyFill="1" applyBorder="1" applyAlignment="1">
      <alignment horizontal="center" vertical="center" wrapText="1"/>
    </xf>
    <xf numFmtId="0" fontId="10" fillId="0" borderId="1" xfId="0" applyFont="1" applyBorder="1" applyAlignment="1">
      <alignment horizontal="center"/>
    </xf>
    <xf numFmtId="0" fontId="10" fillId="0" borderId="2" xfId="0" applyFont="1" applyBorder="1" applyAlignment="1">
      <alignment horizontal="center"/>
    </xf>
    <xf numFmtId="0" fontId="10" fillId="0" borderId="4" xfId="0" applyFont="1" applyBorder="1" applyAlignment="1">
      <alignment horizontal="center"/>
    </xf>
    <xf numFmtId="0" fontId="10" fillId="0" borderId="5" xfId="0" applyFont="1" applyBorder="1" applyAlignment="1">
      <alignment horizontal="center"/>
    </xf>
    <xf numFmtId="0" fontId="11" fillId="0" borderId="2" xfId="0" quotePrefix="1" applyFont="1" applyBorder="1" applyAlignment="1">
      <alignment horizontal="justify" vertical="center" wrapText="1"/>
    </xf>
    <xf numFmtId="0" fontId="11" fillId="0" borderId="3" xfId="0" quotePrefix="1" applyFont="1" applyBorder="1" applyAlignment="1">
      <alignment horizontal="justify" vertical="center" wrapText="1"/>
    </xf>
    <xf numFmtId="0" fontId="11" fillId="0" borderId="5" xfId="0" quotePrefix="1" applyFont="1" applyBorder="1" applyAlignment="1">
      <alignment horizontal="justify" vertical="center" wrapText="1"/>
    </xf>
    <xf numFmtId="0" fontId="11" fillId="0" borderId="6" xfId="0" quotePrefix="1" applyFont="1" applyBorder="1" applyAlignment="1">
      <alignment horizontal="justify" vertical="center" wrapText="1"/>
    </xf>
    <xf numFmtId="0" fontId="10" fillId="0" borderId="7" xfId="0" quotePrefix="1" applyFont="1" applyBorder="1" applyAlignment="1">
      <alignment horizontal="right"/>
    </xf>
    <xf numFmtId="0" fontId="10" fillId="0" borderId="8" xfId="0" quotePrefix="1" applyFont="1" applyBorder="1" applyAlignment="1">
      <alignment horizontal="right"/>
    </xf>
    <xf numFmtId="0" fontId="10" fillId="0" borderId="6" xfId="0" applyFont="1" applyBorder="1" applyAlignment="1">
      <alignment horizontal="center"/>
    </xf>
    <xf numFmtId="0" fontId="10" fillId="0" borderId="5" xfId="0" applyFont="1" applyBorder="1" applyAlignment="1">
      <alignment horizontal="right" vertical="center"/>
    </xf>
    <xf numFmtId="166" fontId="10" fillId="2" borderId="3" xfId="0" applyNumberFormat="1" applyFont="1" applyFill="1" applyBorder="1" applyAlignment="1">
      <alignment horizontal="center" vertical="center" wrapText="1"/>
    </xf>
    <xf numFmtId="166" fontId="10" fillId="2" borderId="14" xfId="0" applyNumberFormat="1" applyFont="1" applyFill="1" applyBorder="1" applyAlignment="1">
      <alignment horizontal="center" vertical="center" wrapText="1"/>
    </xf>
    <xf numFmtId="0" fontId="6" fillId="3" borderId="4" xfId="0" applyFont="1" applyFill="1" applyBorder="1" applyAlignment="1">
      <alignment horizontal="center"/>
    </xf>
    <xf numFmtId="0" fontId="6" fillId="3" borderId="5" xfId="0" applyFont="1" applyFill="1" applyBorder="1" applyAlignment="1">
      <alignment horizontal="center"/>
    </xf>
    <xf numFmtId="0" fontId="10" fillId="0" borderId="5" xfId="0" applyFont="1" applyBorder="1" applyAlignment="1">
      <alignment horizontal="right"/>
    </xf>
    <xf numFmtId="0" fontId="4" fillId="4" borderId="18" xfId="3" applyNumberFormat="1" applyFont="1" applyFill="1" applyBorder="1" applyAlignment="1" applyProtection="1">
      <alignment horizontal="center" vertical="center" wrapText="1"/>
    </xf>
    <xf numFmtId="0" fontId="4" fillId="4" borderId="0" xfId="3" applyNumberFormat="1" applyFont="1" applyFill="1" applyBorder="1" applyAlignment="1" applyProtection="1">
      <alignment horizontal="center" vertical="center" wrapText="1"/>
    </xf>
    <xf numFmtId="0" fontId="4" fillId="4" borderId="19" xfId="3" applyNumberFormat="1" applyFont="1" applyFill="1" applyBorder="1" applyAlignment="1" applyProtection="1">
      <alignment horizontal="center" vertical="center" wrapText="1"/>
    </xf>
    <xf numFmtId="0" fontId="15" fillId="7" borderId="15" xfId="0" applyFont="1" applyFill="1" applyBorder="1" applyAlignment="1">
      <alignment horizontal="center" vertical="center" wrapText="1"/>
    </xf>
    <xf numFmtId="0" fontId="15" fillId="7" borderId="16" xfId="0" applyFont="1" applyFill="1" applyBorder="1" applyAlignment="1">
      <alignment horizontal="center" vertical="center" wrapText="1"/>
    </xf>
    <xf numFmtId="0" fontId="15" fillId="7" borderId="17" xfId="0" applyFont="1" applyFill="1" applyBorder="1" applyAlignment="1">
      <alignment horizontal="center" vertical="center" wrapText="1"/>
    </xf>
    <xf numFmtId="0" fontId="10" fillId="2" borderId="0" xfId="0" applyFont="1" applyFill="1" applyBorder="1" applyAlignment="1">
      <alignment horizontal="center" vertical="center" wrapText="1"/>
    </xf>
    <xf numFmtId="4" fontId="15" fillId="6" borderId="21" xfId="0" applyNumberFormat="1" applyFont="1" applyFill="1" applyBorder="1" applyAlignment="1">
      <alignment horizontal="center" vertical="center" wrapText="1"/>
    </xf>
    <xf numFmtId="4" fontId="15" fillId="6" borderId="22" xfId="0" applyNumberFormat="1" applyFont="1" applyFill="1" applyBorder="1" applyAlignment="1">
      <alignment horizontal="center" vertical="center" wrapText="1"/>
    </xf>
    <xf numFmtId="4" fontId="15" fillId="6" borderId="23" xfId="0" applyNumberFormat="1" applyFont="1" applyFill="1" applyBorder="1" applyAlignment="1">
      <alignment horizontal="center" vertical="center" wrapText="1"/>
    </xf>
    <xf numFmtId="0" fontId="9" fillId="0" borderId="27" xfId="0" applyNumberFormat="1" applyFont="1" applyFill="1" applyBorder="1" applyAlignment="1">
      <alignment horizontal="center" vertical="center"/>
    </xf>
    <xf numFmtId="0" fontId="9" fillId="0" borderId="28" xfId="0" applyNumberFormat="1" applyFont="1" applyFill="1" applyBorder="1" applyAlignment="1">
      <alignment horizontal="center" vertical="center"/>
    </xf>
    <xf numFmtId="0" fontId="9" fillId="0" borderId="63" xfId="0" applyNumberFormat="1" applyFont="1" applyFill="1" applyBorder="1" applyAlignment="1">
      <alignment horizontal="center" vertical="center"/>
    </xf>
    <xf numFmtId="0" fontId="9" fillId="0" borderId="25" xfId="0" applyNumberFormat="1" applyFont="1" applyFill="1" applyBorder="1" applyAlignment="1">
      <alignment horizontal="center" vertical="center"/>
    </xf>
    <xf numFmtId="0" fontId="9" fillId="2" borderId="43" xfId="0" quotePrefix="1" applyFont="1" applyFill="1" applyBorder="1" applyAlignment="1">
      <alignment horizontal="left" vertical="center" wrapText="1"/>
    </xf>
    <xf numFmtId="0" fontId="9" fillId="2" borderId="72" xfId="0" quotePrefix="1" applyFont="1" applyFill="1" applyBorder="1" applyAlignment="1">
      <alignment horizontal="left" vertical="center" wrapText="1"/>
    </xf>
    <xf numFmtId="0" fontId="10" fillId="0" borderId="29" xfId="0" applyFont="1" applyBorder="1" applyAlignment="1">
      <alignment horizontal="center"/>
    </xf>
    <xf numFmtId="0" fontId="10" fillId="0" borderId="12" xfId="0" applyFont="1" applyBorder="1" applyAlignment="1">
      <alignment horizontal="center"/>
    </xf>
    <xf numFmtId="0" fontId="10" fillId="0" borderId="18" xfId="0" applyFont="1" applyBorder="1" applyAlignment="1">
      <alignment horizontal="center"/>
    </xf>
    <xf numFmtId="0" fontId="10" fillId="0" borderId="0" xfId="0" applyFont="1" applyBorder="1" applyAlignment="1">
      <alignment horizontal="center"/>
    </xf>
    <xf numFmtId="0" fontId="10" fillId="0" borderId="62" xfId="0" applyFont="1" applyBorder="1" applyAlignment="1">
      <alignment horizontal="center"/>
    </xf>
    <xf numFmtId="0" fontId="10" fillId="0" borderId="9" xfId="0" applyFont="1" applyBorder="1" applyAlignment="1">
      <alignment horizontal="center"/>
    </xf>
    <xf numFmtId="0" fontId="4" fillId="4" borderId="59" xfId="3" applyNumberFormat="1" applyFont="1" applyFill="1" applyBorder="1" applyAlignment="1" applyProtection="1">
      <alignment horizontal="center" vertical="center" wrapText="1"/>
    </xf>
    <xf numFmtId="0" fontId="4" fillId="4" borderId="31" xfId="3" applyNumberFormat="1" applyFont="1" applyFill="1" applyBorder="1" applyAlignment="1" applyProtection="1">
      <alignment horizontal="center" vertical="center" wrapText="1"/>
    </xf>
    <xf numFmtId="0" fontId="4" fillId="4" borderId="69" xfId="3" applyNumberFormat="1" applyFont="1" applyFill="1" applyBorder="1" applyAlignment="1" applyProtection="1">
      <alignment horizontal="center" vertical="center" wrapText="1"/>
    </xf>
    <xf numFmtId="0" fontId="4" fillId="0" borderId="2" xfId="0" quotePrefix="1" applyFont="1" applyBorder="1" applyAlignment="1">
      <alignment horizontal="justify" vertical="center" wrapText="1"/>
    </xf>
    <xf numFmtId="0" fontId="18" fillId="0" borderId="1" xfId="0" applyFont="1" applyBorder="1" applyAlignment="1">
      <alignment horizontal="center"/>
    </xf>
    <xf numFmtId="0" fontId="18" fillId="0" borderId="2" xfId="0" applyFont="1" applyBorder="1" applyAlignment="1">
      <alignment horizontal="center"/>
    </xf>
    <xf numFmtId="0" fontId="18" fillId="0" borderId="4" xfId="0" applyFont="1" applyBorder="1" applyAlignment="1">
      <alignment horizontal="center"/>
    </xf>
    <xf numFmtId="0" fontId="18" fillId="0" borderId="5" xfId="0" applyFont="1" applyBorder="1" applyAlignment="1">
      <alignment horizontal="center"/>
    </xf>
    <xf numFmtId="0" fontId="18" fillId="2" borderId="2" xfId="0" quotePrefix="1" applyFont="1" applyFill="1" applyBorder="1" applyAlignment="1">
      <alignment horizontal="justify" vertical="center" wrapText="1"/>
    </xf>
    <xf numFmtId="0" fontId="18" fillId="2" borderId="3" xfId="0" quotePrefix="1" applyFont="1" applyFill="1" applyBorder="1" applyAlignment="1">
      <alignment horizontal="justify" vertical="center" wrapText="1"/>
    </xf>
    <xf numFmtId="0" fontId="18" fillId="2" borderId="5" xfId="0" quotePrefix="1" applyFont="1" applyFill="1" applyBorder="1" applyAlignment="1">
      <alignment horizontal="justify" vertical="center" wrapText="1"/>
    </xf>
    <xf numFmtId="0" fontId="18" fillId="2" borderId="6" xfId="0" quotePrefix="1" applyFont="1" applyFill="1" applyBorder="1" applyAlignment="1">
      <alignment horizontal="justify" vertical="center" wrapText="1"/>
    </xf>
    <xf numFmtId="0" fontId="18" fillId="0" borderId="34" xfId="0" quotePrefix="1" applyFont="1" applyBorder="1" applyAlignment="1">
      <alignment horizontal="right"/>
    </xf>
    <xf numFmtId="0" fontId="18" fillId="0" borderId="7" xfId="0" quotePrefix="1" applyFont="1" applyBorder="1" applyAlignment="1">
      <alignment horizontal="right"/>
    </xf>
    <xf numFmtId="0" fontId="18" fillId="0" borderId="8" xfId="0" quotePrefix="1" applyFont="1" applyBorder="1" applyAlignment="1">
      <alignment horizontal="right"/>
    </xf>
    <xf numFmtId="0" fontId="18" fillId="0" borderId="6" xfId="0" applyFont="1" applyBorder="1" applyAlignment="1">
      <alignment horizontal="center"/>
    </xf>
    <xf numFmtId="0" fontId="18" fillId="0" borderId="5" xfId="0" applyFont="1" applyBorder="1" applyAlignment="1">
      <alignment horizontal="right" vertical="center"/>
    </xf>
    <xf numFmtId="0" fontId="22" fillId="3" borderId="4" xfId="0" applyFont="1" applyFill="1" applyBorder="1" applyAlignment="1">
      <alignment horizontal="center"/>
    </xf>
    <xf numFmtId="0" fontId="22" fillId="3" borderId="5" xfId="0" applyFont="1" applyFill="1" applyBorder="1" applyAlignment="1">
      <alignment horizontal="center"/>
    </xf>
    <xf numFmtId="0" fontId="18" fillId="0" borderId="5" xfId="0" applyFont="1" applyBorder="1" applyAlignment="1">
      <alignment horizontal="right"/>
    </xf>
    <xf numFmtId="0" fontId="19" fillId="4" borderId="62" xfId="3" applyFont="1" applyFill="1" applyBorder="1" applyAlignment="1">
      <alignment horizontal="center" vertical="center" wrapText="1"/>
    </xf>
    <xf numFmtId="0" fontId="19" fillId="4" borderId="9" xfId="3" applyFont="1" applyFill="1" applyBorder="1" applyAlignment="1">
      <alignment horizontal="center" vertical="center" wrapText="1"/>
    </xf>
    <xf numFmtId="0" fontId="19" fillId="4" borderId="67" xfId="3" applyFont="1" applyFill="1" applyBorder="1" applyAlignment="1">
      <alignment horizontal="center" vertical="center" wrapText="1"/>
    </xf>
    <xf numFmtId="0" fontId="18" fillId="2" borderId="51" xfId="0" applyFont="1" applyFill="1" applyBorder="1" applyAlignment="1">
      <alignment horizontal="center" vertical="center" wrapText="1"/>
    </xf>
    <xf numFmtId="0" fontId="18" fillId="2" borderId="52" xfId="0" applyFont="1" applyFill="1" applyBorder="1" applyAlignment="1">
      <alignment horizontal="center" vertical="center" wrapText="1"/>
    </xf>
    <xf numFmtId="0" fontId="18" fillId="2" borderId="61" xfId="0" applyFont="1" applyFill="1" applyBorder="1" applyAlignment="1">
      <alignment horizontal="center" vertical="center" wrapText="1"/>
    </xf>
    <xf numFmtId="0" fontId="21" fillId="2" borderId="29" xfId="0" quotePrefix="1" applyFont="1" applyFill="1" applyBorder="1" applyAlignment="1">
      <alignment horizontal="justify" vertical="center" wrapText="1"/>
    </xf>
    <xf numFmtId="0" fontId="21" fillId="2" borderId="12" xfId="0" quotePrefix="1" applyFont="1" applyFill="1" applyBorder="1" applyAlignment="1">
      <alignment horizontal="justify" vertical="center" wrapText="1"/>
    </xf>
    <xf numFmtId="0" fontId="21" fillId="2" borderId="13" xfId="0" quotePrefix="1" applyFont="1" applyFill="1" applyBorder="1" applyAlignment="1">
      <alignment horizontal="justify" vertical="center" wrapText="1"/>
    </xf>
    <xf numFmtId="0" fontId="21" fillId="2" borderId="43" xfId="0" applyFont="1" applyFill="1" applyBorder="1" applyAlignment="1">
      <alignment horizontal="center" vertical="center" wrapText="1"/>
    </xf>
    <xf numFmtId="0" fontId="21" fillId="2" borderId="35" xfId="0" applyFont="1" applyFill="1" applyBorder="1" applyAlignment="1">
      <alignment horizontal="center" vertical="center" wrapText="1"/>
    </xf>
    <xf numFmtId="169" fontId="21" fillId="0" borderId="61" xfId="1" applyNumberFormat="1" applyFont="1" applyBorder="1" applyAlignment="1">
      <alignment horizontal="center" vertical="center" wrapText="1"/>
    </xf>
    <xf numFmtId="169" fontId="21" fillId="0" borderId="60" xfId="1" applyNumberFormat="1" applyFont="1" applyBorder="1" applyAlignment="1">
      <alignment horizontal="center" vertical="center" wrapText="1"/>
    </xf>
    <xf numFmtId="10" fontId="18" fillId="18" borderId="41" xfId="0" applyNumberFormat="1" applyFont="1" applyFill="1" applyBorder="1" applyAlignment="1">
      <alignment horizontal="center" vertical="center" wrapText="1"/>
    </xf>
    <xf numFmtId="10" fontId="18" fillId="18" borderId="38" xfId="0" applyNumberFormat="1" applyFont="1" applyFill="1" applyBorder="1" applyAlignment="1">
      <alignment horizontal="center" vertical="center" wrapText="1"/>
    </xf>
    <xf numFmtId="167" fontId="18" fillId="18" borderId="41" xfId="4" applyFont="1" applyFill="1" applyBorder="1" applyAlignment="1">
      <alignment horizontal="center" vertical="center" wrapText="1"/>
    </xf>
    <xf numFmtId="167" fontId="18" fillId="18" borderId="38" xfId="4" applyFont="1" applyFill="1" applyBorder="1" applyAlignment="1">
      <alignment horizontal="center" vertical="center" wrapText="1"/>
    </xf>
    <xf numFmtId="0" fontId="21" fillId="2" borderId="34" xfId="0" applyFont="1" applyFill="1" applyBorder="1" applyAlignment="1">
      <alignment horizontal="center" vertical="center" wrapText="1"/>
    </xf>
    <xf numFmtId="0" fontId="21" fillId="2" borderId="8" xfId="0" applyFont="1" applyFill="1" applyBorder="1" applyAlignment="1">
      <alignment horizontal="center" vertical="center" wrapText="1"/>
    </xf>
    <xf numFmtId="169" fontId="21" fillId="0" borderId="45" xfId="1" applyNumberFormat="1" applyFont="1" applyBorder="1" applyAlignment="1">
      <alignment horizontal="center" vertical="center" wrapText="1"/>
    </xf>
    <xf numFmtId="169" fontId="21" fillId="0" borderId="39" xfId="1" applyNumberFormat="1" applyFont="1" applyBorder="1" applyAlignment="1">
      <alignment horizontal="center" vertical="center" wrapText="1"/>
    </xf>
    <xf numFmtId="0" fontId="18" fillId="2" borderId="15"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18" fillId="5" borderId="1" xfId="0" applyFont="1" applyFill="1" applyBorder="1" applyAlignment="1">
      <alignment horizontal="center" wrapText="1"/>
    </xf>
    <xf numFmtId="0" fontId="18" fillId="5" borderId="2" xfId="0" applyFont="1" applyFill="1" applyBorder="1" applyAlignment="1">
      <alignment horizontal="center" wrapText="1"/>
    </xf>
    <xf numFmtId="4" fontId="18" fillId="6" borderId="4" xfId="0" applyNumberFormat="1" applyFont="1" applyFill="1" applyBorder="1" applyAlignment="1">
      <alignment horizontal="center" vertical="center" wrapText="1"/>
    </xf>
    <xf numFmtId="4" fontId="18" fillId="6" borderId="5" xfId="0" applyNumberFormat="1" applyFont="1" applyFill="1" applyBorder="1" applyAlignment="1">
      <alignment horizontal="center" vertical="center" wrapText="1"/>
    </xf>
    <xf numFmtId="0" fontId="18" fillId="7" borderId="36" xfId="0" applyFont="1" applyFill="1" applyBorder="1" applyAlignment="1">
      <alignment horizontal="center" wrapText="1"/>
    </xf>
    <xf numFmtId="0" fontId="18" fillId="7" borderId="33" xfId="0" applyFont="1" applyFill="1" applyBorder="1" applyAlignment="1">
      <alignment horizontal="center" wrapText="1"/>
    </xf>
    <xf numFmtId="0" fontId="21" fillId="0" borderId="29" xfId="0" quotePrefix="1" applyFont="1" applyBorder="1" applyAlignment="1">
      <alignment horizontal="left" wrapText="1"/>
    </xf>
    <xf numFmtId="0" fontId="21" fillId="0" borderId="12" xfId="0" applyFont="1" applyBorder="1" applyAlignment="1">
      <alignment horizontal="left" wrapText="1"/>
    </xf>
    <xf numFmtId="0" fontId="21" fillId="0" borderId="13" xfId="0" applyFont="1" applyBorder="1" applyAlignment="1">
      <alignment horizontal="left" wrapText="1"/>
    </xf>
    <xf numFmtId="0" fontId="18" fillId="2" borderId="18" xfId="0" quotePrefix="1" applyFont="1" applyFill="1" applyBorder="1" applyAlignment="1">
      <alignment horizontal="justify" vertical="center" wrapText="1"/>
    </xf>
    <xf numFmtId="0" fontId="18" fillId="2" borderId="0" xfId="0" quotePrefix="1" applyFont="1" applyFill="1" applyAlignment="1">
      <alignment horizontal="justify" vertical="center" wrapText="1"/>
    </xf>
    <xf numFmtId="0" fontId="18" fillId="2" borderId="19" xfId="0" quotePrefix="1" applyFont="1" applyFill="1" applyBorder="1" applyAlignment="1">
      <alignment horizontal="justify" vertical="center" wrapText="1"/>
    </xf>
    <xf numFmtId="0" fontId="21" fillId="2" borderId="18" xfId="0" quotePrefix="1" applyFont="1" applyFill="1" applyBorder="1" applyAlignment="1">
      <alignment horizontal="justify" vertical="center" wrapText="1"/>
    </xf>
    <xf numFmtId="0" fontId="21" fillId="2" borderId="0" xfId="0" quotePrefix="1" applyFont="1" applyFill="1" applyAlignment="1">
      <alignment horizontal="justify" vertical="center" wrapText="1"/>
    </xf>
    <xf numFmtId="0" fontId="21" fillId="2" borderId="19" xfId="0" quotePrefix="1" applyFont="1" applyFill="1" applyBorder="1" applyAlignment="1">
      <alignment horizontal="justify" vertical="center" wrapText="1"/>
    </xf>
    <xf numFmtId="0" fontId="21" fillId="2" borderId="15" xfId="0" quotePrefix="1" applyFont="1" applyFill="1" applyBorder="1" applyAlignment="1">
      <alignment horizontal="justify" vertical="center" wrapText="1"/>
    </xf>
    <xf numFmtId="0" fontId="21" fillId="2" borderId="16" xfId="0" quotePrefix="1" applyFont="1" applyFill="1" applyBorder="1" applyAlignment="1">
      <alignment horizontal="justify" vertical="center" wrapText="1"/>
    </xf>
    <xf numFmtId="0" fontId="21" fillId="2" borderId="17" xfId="0" quotePrefix="1" applyFont="1" applyFill="1" applyBorder="1" applyAlignment="1">
      <alignment horizontal="justify" vertical="center" wrapText="1"/>
    </xf>
    <xf numFmtId="4" fontId="18" fillId="6" borderId="10" xfId="0" applyNumberFormat="1" applyFont="1" applyFill="1" applyBorder="1" applyAlignment="1">
      <alignment horizontal="center" vertical="center" wrapText="1"/>
    </xf>
    <xf numFmtId="4" fontId="18" fillId="6" borderId="55" xfId="0" applyNumberFormat="1" applyFont="1" applyFill="1" applyBorder="1" applyAlignment="1">
      <alignment horizontal="center" vertical="center" wrapText="1"/>
    </xf>
    <xf numFmtId="4" fontId="18" fillId="6" borderId="56" xfId="0" applyNumberFormat="1" applyFont="1" applyFill="1" applyBorder="1" applyAlignment="1">
      <alignment horizontal="center" vertical="center" wrapText="1"/>
    </xf>
    <xf numFmtId="0" fontId="10" fillId="2" borderId="10" xfId="0" applyFont="1" applyFill="1" applyBorder="1" applyAlignment="1">
      <alignment horizontal="right" vertical="center" wrapText="1"/>
    </xf>
    <xf numFmtId="0" fontId="10" fillId="2" borderId="55" xfId="0" applyFont="1" applyFill="1" applyBorder="1" applyAlignment="1">
      <alignment horizontal="right" vertical="center" wrapText="1"/>
    </xf>
    <xf numFmtId="0" fontId="10" fillId="2" borderId="56" xfId="0" applyFont="1" applyFill="1" applyBorder="1" applyAlignment="1">
      <alignment horizontal="right" vertical="center" wrapText="1"/>
    </xf>
    <xf numFmtId="0" fontId="9" fillId="0" borderId="4" xfId="0" quotePrefix="1" applyFont="1" applyBorder="1" applyAlignment="1">
      <alignment vertical="center" wrapText="1"/>
    </xf>
    <xf numFmtId="0" fontId="9" fillId="0" borderId="5" xfId="0" quotePrefix="1" applyFont="1" applyBorder="1" applyAlignment="1">
      <alignment vertical="center" wrapText="1"/>
    </xf>
    <xf numFmtId="0" fontId="9" fillId="0" borderId="6" xfId="0" quotePrefix="1" applyFont="1" applyBorder="1" applyAlignment="1">
      <alignment vertical="center" wrapText="1"/>
    </xf>
    <xf numFmtId="4" fontId="15" fillId="6" borderId="21" xfId="0" applyNumberFormat="1" applyFont="1" applyFill="1" applyBorder="1" applyAlignment="1">
      <alignment horizontal="center" vertical="center"/>
    </xf>
    <xf numFmtId="4" fontId="15" fillId="6" borderId="22" xfId="0" applyNumberFormat="1" applyFont="1" applyFill="1" applyBorder="1" applyAlignment="1">
      <alignment horizontal="center" vertical="center"/>
    </xf>
    <xf numFmtId="0" fontId="9" fillId="0" borderId="36" xfId="0" quotePrefix="1" applyFont="1" applyBorder="1" applyAlignment="1">
      <alignment vertical="center" wrapText="1"/>
    </xf>
    <xf numFmtId="0" fontId="9" fillId="0" borderId="33" xfId="0" quotePrefix="1" applyFont="1" applyBorder="1" applyAlignment="1">
      <alignment vertical="center" wrapText="1"/>
    </xf>
    <xf numFmtId="0" fontId="9" fillId="0" borderId="14" xfId="0" quotePrefix="1" applyFont="1" applyBorder="1" applyAlignment="1">
      <alignment vertical="center" wrapText="1"/>
    </xf>
    <xf numFmtId="0" fontId="9" fillId="2" borderId="40" xfId="0" quotePrefix="1" applyFont="1" applyFill="1" applyBorder="1" applyAlignment="1">
      <alignment vertical="center" wrapText="1"/>
    </xf>
    <xf numFmtId="0" fontId="9" fillId="2" borderId="30" xfId="0" quotePrefix="1" applyFont="1" applyFill="1" applyBorder="1" applyAlignment="1">
      <alignment vertical="center" wrapText="1"/>
    </xf>
    <xf numFmtId="0" fontId="9" fillId="2" borderId="32" xfId="0" quotePrefix="1" applyFont="1" applyFill="1" applyBorder="1" applyAlignment="1">
      <alignment vertical="center" wrapText="1"/>
    </xf>
    <xf numFmtId="184" fontId="9" fillId="0" borderId="5" xfId="1" applyNumberFormat="1" applyFont="1" applyFill="1" applyBorder="1" applyAlignment="1">
      <alignment horizontal="center" vertical="center" wrapText="1"/>
    </xf>
    <xf numFmtId="44" fontId="9" fillId="0" borderId="33" xfId="1" applyNumberFormat="1" applyFont="1" applyFill="1" applyBorder="1" applyAlignment="1">
      <alignment horizontal="center" vertical="center" wrapText="1"/>
    </xf>
    <xf numFmtId="1" fontId="9" fillId="0" borderId="34" xfId="0" applyNumberFormat="1" applyFont="1" applyFill="1" applyBorder="1" applyAlignment="1">
      <alignment horizontal="center" vertical="center"/>
    </xf>
    <xf numFmtId="1" fontId="9" fillId="0" borderId="8" xfId="0" applyNumberFormat="1" applyFont="1" applyFill="1" applyBorder="1" applyAlignment="1">
      <alignment horizontal="center" vertical="center"/>
    </xf>
    <xf numFmtId="1" fontId="9" fillId="0" borderId="43" xfId="0" applyNumberFormat="1" applyFont="1" applyFill="1" applyBorder="1" applyAlignment="1">
      <alignment horizontal="center" vertical="center"/>
    </xf>
    <xf numFmtId="1" fontId="9" fillId="0" borderId="35" xfId="0" applyNumberFormat="1" applyFont="1" applyFill="1" applyBorder="1" applyAlignment="1">
      <alignment horizontal="center" vertical="center"/>
    </xf>
    <xf numFmtId="166" fontId="10" fillId="2" borderId="6" xfId="0" applyNumberFormat="1" applyFont="1" applyFill="1" applyBorder="1" applyAlignment="1">
      <alignment horizontal="center" vertical="center" wrapText="1"/>
    </xf>
    <xf numFmtId="0" fontId="6" fillId="3" borderId="4" xfId="0" applyFont="1" applyFill="1" applyBorder="1" applyAlignment="1">
      <alignment horizontal="center" vertical="center"/>
    </xf>
    <xf numFmtId="0" fontId="6" fillId="3" borderId="5" xfId="0" applyFont="1" applyFill="1" applyBorder="1" applyAlignment="1">
      <alignment horizontal="center" vertical="center"/>
    </xf>
    <xf numFmtId="0" fontId="4" fillId="4" borderId="47" xfId="3" applyNumberFormat="1" applyFont="1" applyFill="1" applyBorder="1" applyAlignment="1" applyProtection="1">
      <alignment horizontal="center" vertical="center" wrapText="1"/>
    </xf>
    <xf numFmtId="0" fontId="4" fillId="4" borderId="42" xfId="3" applyNumberFormat="1" applyFont="1" applyFill="1" applyBorder="1" applyAlignment="1" applyProtection="1">
      <alignment horizontal="center" vertical="center" wrapText="1"/>
    </xf>
    <xf numFmtId="0" fontId="4" fillId="4" borderId="44" xfId="3" applyNumberFormat="1" applyFont="1" applyFill="1" applyBorder="1" applyAlignment="1" applyProtection="1">
      <alignment horizontal="center" vertical="center" wrapText="1"/>
    </xf>
    <xf numFmtId="0" fontId="10" fillId="2" borderId="1" xfId="0" applyFont="1" applyFill="1" applyBorder="1" applyAlignment="1">
      <alignment horizontal="center" vertical="center" wrapText="1"/>
    </xf>
    <xf numFmtId="0" fontId="10" fillId="2" borderId="4" xfId="0" applyFont="1" applyFill="1" applyBorder="1" applyAlignment="1">
      <alignment horizontal="center" vertical="center" wrapText="1"/>
    </xf>
    <xf numFmtId="2" fontId="10" fillId="2" borderId="2" xfId="2" applyNumberFormat="1" applyFont="1" applyFill="1" applyBorder="1" applyAlignment="1">
      <alignment horizontal="center" vertical="center" wrapText="1"/>
    </xf>
    <xf numFmtId="2" fontId="10" fillId="2" borderId="5" xfId="2" applyNumberFormat="1" applyFont="1" applyFill="1" applyBorder="1" applyAlignment="1">
      <alignment horizontal="center" vertical="center" wrapText="1"/>
    </xf>
    <xf numFmtId="166" fontId="10" fillId="2" borderId="5" xfId="0" applyNumberFormat="1"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4" fillId="0" borderId="5" xfId="0" quotePrefix="1" applyFont="1" applyBorder="1" applyAlignment="1">
      <alignment horizontal="center" vertical="center" wrapText="1"/>
    </xf>
    <xf numFmtId="0" fontId="4" fillId="0" borderId="6" xfId="0" quotePrefix="1" applyFont="1" applyBorder="1" applyAlignment="1">
      <alignment horizontal="center" vertical="center" wrapText="1"/>
    </xf>
    <xf numFmtId="0" fontId="10" fillId="0" borderId="4" xfId="0" applyFont="1" applyBorder="1" applyAlignment="1">
      <alignment horizontal="center" vertical="center"/>
    </xf>
    <xf numFmtId="0" fontId="10" fillId="0" borderId="5" xfId="0" applyFont="1" applyBorder="1" applyAlignment="1">
      <alignment horizontal="center" vertical="center"/>
    </xf>
    <xf numFmtId="4" fontId="10" fillId="6" borderId="10" xfId="0" applyNumberFormat="1" applyFont="1" applyFill="1" applyBorder="1" applyAlignment="1">
      <alignment horizontal="right" vertical="center" wrapText="1"/>
    </xf>
    <xf numFmtId="4" fontId="10" fillId="6" borderId="55" xfId="0" applyNumberFormat="1" applyFont="1" applyFill="1" applyBorder="1" applyAlignment="1">
      <alignment horizontal="right" vertical="center" wrapText="1"/>
    </xf>
    <xf numFmtId="4" fontId="10" fillId="6" borderId="56" xfId="0" applyNumberFormat="1" applyFont="1" applyFill="1" applyBorder="1" applyAlignment="1">
      <alignment horizontal="right" vertical="center" wrapText="1"/>
    </xf>
  </cellXfs>
  <cellStyles count="45">
    <cellStyle name="Estilo 1" xfId="20" xr:uid="{00000000-0005-0000-0000-000000000000}"/>
    <cellStyle name="Euro" xfId="8" xr:uid="{00000000-0005-0000-0000-000001000000}"/>
    <cellStyle name="Millares [0]" xfId="35" builtinId="6"/>
    <cellStyle name="Millares [0] 2" xfId="19" xr:uid="{00000000-0005-0000-0000-000003000000}"/>
    <cellStyle name="Millares 2" xfId="9" xr:uid="{00000000-0005-0000-0000-000004000000}"/>
    <cellStyle name="Millares 3" xfId="10" xr:uid="{00000000-0005-0000-0000-000005000000}"/>
    <cellStyle name="Millares 3 2" xfId="11" xr:uid="{00000000-0005-0000-0000-000006000000}"/>
    <cellStyle name="Millares 4" xfId="25" xr:uid="{00000000-0005-0000-0000-000007000000}"/>
    <cellStyle name="Millares 4 2" xfId="26" xr:uid="{00000000-0005-0000-0000-000008000000}"/>
    <cellStyle name="Millares 5" xfId="29" xr:uid="{00000000-0005-0000-0000-000009000000}"/>
    <cellStyle name="Millares 5 2" xfId="32" xr:uid="{00000000-0005-0000-0000-00000A000000}"/>
    <cellStyle name="Millares 6" xfId="34" xr:uid="{00000000-0005-0000-0000-00000B000000}"/>
    <cellStyle name="Millares 7" xfId="44" xr:uid="{00000000-0005-0000-0000-00000C000000}"/>
    <cellStyle name="Millares_ACTA DE MODIFICACION" xfId="4" xr:uid="{00000000-0005-0000-0000-00000D000000}"/>
    <cellStyle name="Millares_ACTA DE MODIFICACION 2" xfId="5" xr:uid="{00000000-0005-0000-0000-00000E000000}"/>
    <cellStyle name="Moneda" xfId="1" builtinId="4"/>
    <cellStyle name="Moneda [0]" xfId="36" builtinId="7"/>
    <cellStyle name="Moneda 2" xfId="12" xr:uid="{00000000-0005-0000-0000-000011000000}"/>
    <cellStyle name="Moneda 2 2" xfId="22" xr:uid="{00000000-0005-0000-0000-000012000000}"/>
    <cellStyle name="Moneda 2 2 2 2 2" xfId="41" xr:uid="{00000000-0005-0000-0000-000013000000}"/>
    <cellStyle name="Moneda 3" xfId="24" xr:uid="{00000000-0005-0000-0000-000014000000}"/>
    <cellStyle name="Moneda 3 2" xfId="28" xr:uid="{00000000-0005-0000-0000-000015000000}"/>
    <cellStyle name="Moneda 3 3" xfId="31" xr:uid="{00000000-0005-0000-0000-000016000000}"/>
    <cellStyle name="Moneda 4" xfId="21" xr:uid="{00000000-0005-0000-0000-000017000000}"/>
    <cellStyle name="Normal" xfId="0" builtinId="0"/>
    <cellStyle name="Normal 13" xfId="3" xr:uid="{00000000-0005-0000-0000-000019000000}"/>
    <cellStyle name="Normal 2" xfId="6" xr:uid="{00000000-0005-0000-0000-00001A000000}"/>
    <cellStyle name="Normal 2 10" xfId="37" xr:uid="{00000000-0005-0000-0000-00001B000000}"/>
    <cellStyle name="Normal 2 10 2 2" xfId="42" xr:uid="{00000000-0005-0000-0000-00001C000000}"/>
    <cellStyle name="Normal 2 10 3" xfId="38" xr:uid="{00000000-0005-0000-0000-00001D000000}"/>
    <cellStyle name="Normal 2 2" xfId="13" xr:uid="{00000000-0005-0000-0000-00001E000000}"/>
    <cellStyle name="Normal 2 2 2" xfId="43" xr:uid="{00000000-0005-0000-0000-00001F000000}"/>
    <cellStyle name="Normal 3" xfId="14" xr:uid="{00000000-0005-0000-0000-000020000000}"/>
    <cellStyle name="Normal 3 2" xfId="39" xr:uid="{00000000-0005-0000-0000-000021000000}"/>
    <cellStyle name="Normal 3 2 2" xfId="40" xr:uid="{00000000-0005-0000-0000-000022000000}"/>
    <cellStyle name="Normal 3 3 2 2" xfId="33" xr:uid="{00000000-0005-0000-0000-000023000000}"/>
    <cellStyle name="Normal 4" xfId="15" xr:uid="{00000000-0005-0000-0000-000024000000}"/>
    <cellStyle name="Normal 4 2" xfId="23" xr:uid="{00000000-0005-0000-0000-000025000000}"/>
    <cellStyle name="Normal 5" xfId="27" xr:uid="{00000000-0005-0000-0000-000026000000}"/>
    <cellStyle name="Porcentaje" xfId="2" builtinId="5"/>
    <cellStyle name="Porcentaje 2" xfId="16" xr:uid="{00000000-0005-0000-0000-000028000000}"/>
    <cellStyle name="Porcentaje 2 2" xfId="18" xr:uid="{00000000-0005-0000-0000-000029000000}"/>
    <cellStyle name="Porcentaje 3" xfId="7" xr:uid="{00000000-0005-0000-0000-00002A000000}"/>
    <cellStyle name="Porcentaje 3 2" xfId="17" xr:uid="{00000000-0005-0000-0000-00002B000000}"/>
    <cellStyle name="Porcentaje 3 3" xfId="30" xr:uid="{00000000-0005-0000-0000-00002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13.png"/><Relationship Id="rId3" Type="http://schemas.openxmlformats.org/officeDocument/2006/relationships/image" Target="../media/image3.emf"/><Relationship Id="rId7" Type="http://schemas.openxmlformats.org/officeDocument/2006/relationships/image" Target="../media/image7.emf"/><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emf"/><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emf"/><Relationship Id="rId11" Type="http://schemas.openxmlformats.org/officeDocument/2006/relationships/image" Target="../media/image11.png"/><Relationship Id="rId5" Type="http://schemas.openxmlformats.org/officeDocument/2006/relationships/image" Target="../media/image5.emf"/><Relationship Id="rId15" Type="http://schemas.openxmlformats.org/officeDocument/2006/relationships/image" Target="../media/image15.png"/><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emf"/><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3" Type="http://schemas.openxmlformats.org/officeDocument/2006/relationships/image" Target="../media/image20.png"/><Relationship Id="rId2" Type="http://schemas.openxmlformats.org/officeDocument/2006/relationships/image" Target="../media/image19.png"/><Relationship Id="rId1" Type="http://schemas.openxmlformats.org/officeDocument/2006/relationships/image" Target="../media/image18.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1.jpeg"/></Relationships>
</file>

<file path=xl/drawings/drawing1.xml><?xml version="1.0" encoding="utf-8"?>
<xdr:wsDr xmlns:xdr="http://schemas.openxmlformats.org/drawingml/2006/spreadsheetDrawing" xmlns:a="http://schemas.openxmlformats.org/drawingml/2006/main">
  <xdr:twoCellAnchor editAs="oneCell">
    <xdr:from>
      <xdr:col>46</xdr:col>
      <xdr:colOff>169794</xdr:colOff>
      <xdr:row>36</xdr:row>
      <xdr:rowOff>9663</xdr:rowOff>
    </xdr:from>
    <xdr:to>
      <xdr:col>58</xdr:col>
      <xdr:colOff>677794</xdr:colOff>
      <xdr:row>97</xdr:row>
      <xdr:rowOff>46590</xdr:rowOff>
    </xdr:to>
    <xdr:pic>
      <xdr:nvPicPr>
        <xdr:cNvPr id="7" name="Imagen 6">
          <a:extLst>
            <a:ext uri="{FF2B5EF4-FFF2-40B4-BE49-F238E27FC236}">
              <a16:creationId xmlns:a16="http://schemas.microsoft.com/office/drawing/2014/main" id="{00000000-0008-0000-0100-000007000000}"/>
            </a:ext>
          </a:extLst>
        </xdr:cNvPr>
        <xdr:cNvPicPr/>
      </xdr:nvPicPr>
      <xdr:blipFill rotWithShape="1">
        <a:blip xmlns:r="http://schemas.openxmlformats.org/officeDocument/2006/relationships" r:embed="rId1"/>
        <a:srcRect t="20827" r="41808" b="5931"/>
        <a:stretch/>
      </xdr:blipFill>
      <xdr:spPr bwMode="auto">
        <a:xfrm>
          <a:off x="46105142" y="6842815"/>
          <a:ext cx="9652000" cy="1166571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158749</xdr:colOff>
      <xdr:row>29</xdr:row>
      <xdr:rowOff>63500</xdr:rowOff>
    </xdr:from>
    <xdr:to>
      <xdr:col>17</xdr:col>
      <xdr:colOff>222250</xdr:colOff>
      <xdr:row>32</xdr:row>
      <xdr:rowOff>53975</xdr:rowOff>
    </xdr:to>
    <xdr:pic>
      <xdr:nvPicPr>
        <xdr:cNvPr id="9" name="Imagen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77937" y="3683000"/>
          <a:ext cx="20661313" cy="56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79374</xdr:colOff>
      <xdr:row>32</xdr:row>
      <xdr:rowOff>15875</xdr:rowOff>
    </xdr:from>
    <xdr:to>
      <xdr:col>17</xdr:col>
      <xdr:colOff>174624</xdr:colOff>
      <xdr:row>34</xdr:row>
      <xdr:rowOff>142875</xdr:rowOff>
    </xdr:to>
    <xdr:pic>
      <xdr:nvPicPr>
        <xdr:cNvPr id="10" name="Imagen 9">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79499" y="4365625"/>
          <a:ext cx="20748625" cy="50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95249</xdr:colOff>
      <xdr:row>34</xdr:row>
      <xdr:rowOff>111125</xdr:rowOff>
    </xdr:from>
    <xdr:to>
      <xdr:col>17</xdr:col>
      <xdr:colOff>222249</xdr:colOff>
      <xdr:row>37</xdr:row>
      <xdr:rowOff>111125</xdr:rowOff>
    </xdr:to>
    <xdr:pic>
      <xdr:nvPicPr>
        <xdr:cNvPr id="11" name="Imagen 10">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57249" y="4603750"/>
          <a:ext cx="20780375"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127000</xdr:colOff>
      <xdr:row>37</xdr:row>
      <xdr:rowOff>95249</xdr:rowOff>
    </xdr:from>
    <xdr:to>
      <xdr:col>17</xdr:col>
      <xdr:colOff>238125</xdr:colOff>
      <xdr:row>40</xdr:row>
      <xdr:rowOff>142874</xdr:rowOff>
    </xdr:to>
    <xdr:pic>
      <xdr:nvPicPr>
        <xdr:cNvPr id="12" name="Imagen 11">
          <a:extLst>
            <a:ext uri="{FF2B5EF4-FFF2-40B4-BE49-F238E27FC236}">
              <a16:creationId xmlns:a16="http://schemas.microsoft.com/office/drawing/2014/main" id="{00000000-0008-0000-0100-00000C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889000" y="5143499"/>
          <a:ext cx="20764500" cy="619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95249</xdr:colOff>
      <xdr:row>40</xdr:row>
      <xdr:rowOff>63500</xdr:rowOff>
    </xdr:from>
    <xdr:to>
      <xdr:col>17</xdr:col>
      <xdr:colOff>222249</xdr:colOff>
      <xdr:row>43</xdr:row>
      <xdr:rowOff>79375</xdr:rowOff>
    </xdr:to>
    <xdr:pic>
      <xdr:nvPicPr>
        <xdr:cNvPr id="13" name="Imagen 12">
          <a:extLst>
            <a:ext uri="{FF2B5EF4-FFF2-40B4-BE49-F238E27FC236}">
              <a16:creationId xmlns:a16="http://schemas.microsoft.com/office/drawing/2014/main" id="{00000000-0008-0000-0100-00000D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857249" y="5699125"/>
          <a:ext cx="20780375" cy="587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206375</xdr:colOff>
      <xdr:row>43</xdr:row>
      <xdr:rowOff>63501</xdr:rowOff>
    </xdr:from>
    <xdr:to>
      <xdr:col>17</xdr:col>
      <xdr:colOff>285750</xdr:colOff>
      <xdr:row>47</xdr:row>
      <xdr:rowOff>97593</xdr:rowOff>
    </xdr:to>
    <xdr:pic>
      <xdr:nvPicPr>
        <xdr:cNvPr id="14" name="Imagen 13">
          <a:extLst>
            <a:ext uri="{FF2B5EF4-FFF2-40B4-BE49-F238E27FC236}">
              <a16:creationId xmlns:a16="http://schemas.microsoft.com/office/drawing/2014/main" id="{00000000-0008-0000-0100-00000E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968375" y="6254751"/>
          <a:ext cx="20732750" cy="7960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79375</xdr:colOff>
      <xdr:row>47</xdr:row>
      <xdr:rowOff>63500</xdr:rowOff>
    </xdr:from>
    <xdr:to>
      <xdr:col>17</xdr:col>
      <xdr:colOff>222250</xdr:colOff>
      <xdr:row>50</xdr:row>
      <xdr:rowOff>142875</xdr:rowOff>
    </xdr:to>
    <xdr:pic>
      <xdr:nvPicPr>
        <xdr:cNvPr id="15" name="Imagen 14">
          <a:extLst>
            <a:ext uri="{FF2B5EF4-FFF2-40B4-BE49-F238E27FC236}">
              <a16:creationId xmlns:a16="http://schemas.microsoft.com/office/drawing/2014/main" id="{00000000-0008-0000-0100-00000F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841375" y="7016750"/>
          <a:ext cx="20796250"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31750</xdr:colOff>
      <xdr:row>50</xdr:row>
      <xdr:rowOff>63500</xdr:rowOff>
    </xdr:from>
    <xdr:to>
      <xdr:col>17</xdr:col>
      <xdr:colOff>206375</xdr:colOff>
      <xdr:row>63</xdr:row>
      <xdr:rowOff>127000</xdr:rowOff>
    </xdr:to>
    <xdr:pic>
      <xdr:nvPicPr>
        <xdr:cNvPr id="17" name="Imagen 16">
          <a:extLst>
            <a:ext uri="{FF2B5EF4-FFF2-40B4-BE49-F238E27FC236}">
              <a16:creationId xmlns:a16="http://schemas.microsoft.com/office/drawing/2014/main" id="{00000000-0008-0000-0100-000011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793750" y="7588250"/>
          <a:ext cx="20828000" cy="2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79374</xdr:colOff>
      <xdr:row>63</xdr:row>
      <xdr:rowOff>190500</xdr:rowOff>
    </xdr:from>
    <xdr:to>
      <xdr:col>17</xdr:col>
      <xdr:colOff>206374</xdr:colOff>
      <xdr:row>68</xdr:row>
      <xdr:rowOff>47625</xdr:rowOff>
    </xdr:to>
    <xdr:pic>
      <xdr:nvPicPr>
        <xdr:cNvPr id="18" name="Imagen 17">
          <a:extLst>
            <a:ext uri="{FF2B5EF4-FFF2-40B4-BE49-F238E27FC236}">
              <a16:creationId xmlns:a16="http://schemas.microsoft.com/office/drawing/2014/main" id="{00000000-0008-0000-0100-00001200000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841374" y="10207625"/>
          <a:ext cx="20780375"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25</xdr:col>
      <xdr:colOff>599109</xdr:colOff>
      <xdr:row>37</xdr:row>
      <xdr:rowOff>94560</xdr:rowOff>
    </xdr:from>
    <xdr:to>
      <xdr:col>33</xdr:col>
      <xdr:colOff>565091</xdr:colOff>
      <xdr:row>79</xdr:row>
      <xdr:rowOff>171521</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1"/>
        <a:srcRect l="32816" t="14045" r="32023" b="6315"/>
        <a:stretch/>
      </xdr:blipFill>
      <xdr:spPr>
        <a:xfrm>
          <a:off x="30159739" y="7118212"/>
          <a:ext cx="6434700" cy="8086244"/>
        </a:xfrm>
        <a:prstGeom prst="rect">
          <a:avLst/>
        </a:prstGeom>
      </xdr:spPr>
    </xdr:pic>
    <xdr:clientData/>
  </xdr:twoCellAnchor>
  <xdr:twoCellAnchor editAs="oneCell">
    <xdr:from>
      <xdr:col>25</xdr:col>
      <xdr:colOff>632930</xdr:colOff>
      <xdr:row>78</xdr:row>
      <xdr:rowOff>158750</xdr:rowOff>
    </xdr:from>
    <xdr:to>
      <xdr:col>33</xdr:col>
      <xdr:colOff>710037</xdr:colOff>
      <xdr:row>102</xdr:row>
      <xdr:rowOff>47625</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12"/>
        <a:srcRect l="32817" t="36733" r="31415" b="19898"/>
        <a:stretch/>
      </xdr:blipFill>
      <xdr:spPr>
        <a:xfrm>
          <a:off x="30193560" y="15001185"/>
          <a:ext cx="6545825" cy="4460875"/>
        </a:xfrm>
        <a:prstGeom prst="rect">
          <a:avLst/>
        </a:prstGeom>
      </xdr:spPr>
    </xdr:pic>
    <xdr:clientData/>
  </xdr:twoCellAnchor>
  <xdr:twoCellAnchor editAs="oneCell">
    <xdr:from>
      <xdr:col>34</xdr:col>
      <xdr:colOff>161510</xdr:colOff>
      <xdr:row>36</xdr:row>
      <xdr:rowOff>167309</xdr:rowOff>
    </xdr:from>
    <xdr:to>
      <xdr:col>43</xdr:col>
      <xdr:colOff>28160</xdr:colOff>
      <xdr:row>101</xdr:row>
      <xdr:rowOff>117268</xdr:rowOff>
    </xdr:to>
    <xdr:pic>
      <xdr:nvPicPr>
        <xdr:cNvPr id="19" name="Imagen 18">
          <a:extLst>
            <a:ext uri="{FF2B5EF4-FFF2-40B4-BE49-F238E27FC236}">
              <a16:creationId xmlns:a16="http://schemas.microsoft.com/office/drawing/2014/main" id="{00000000-0008-0000-0100-000013000000}"/>
            </a:ext>
          </a:extLst>
        </xdr:cNvPr>
        <xdr:cNvPicPr>
          <a:picLocks noChangeAspect="1"/>
        </xdr:cNvPicPr>
      </xdr:nvPicPr>
      <xdr:blipFill rotWithShape="1">
        <a:blip xmlns:r="http://schemas.openxmlformats.org/officeDocument/2006/relationships" r:embed="rId13"/>
        <a:srcRect l="34899" t="15700" r="34263" b="3774"/>
        <a:stretch/>
      </xdr:blipFill>
      <xdr:spPr>
        <a:xfrm>
          <a:off x="36952858" y="7000461"/>
          <a:ext cx="6724650" cy="12340742"/>
        </a:xfrm>
        <a:prstGeom prst="rect">
          <a:avLst/>
        </a:prstGeom>
      </xdr:spPr>
    </xdr:pic>
    <xdr:clientData/>
  </xdr:twoCellAnchor>
  <xdr:twoCellAnchor editAs="oneCell">
    <xdr:from>
      <xdr:col>25</xdr:col>
      <xdr:colOff>686373</xdr:colOff>
      <xdr:row>5</xdr:row>
      <xdr:rowOff>115956</xdr:rowOff>
    </xdr:from>
    <xdr:to>
      <xdr:col>33</xdr:col>
      <xdr:colOff>383582</xdr:colOff>
      <xdr:row>38</xdr:row>
      <xdr:rowOff>43516</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4"/>
        <a:stretch>
          <a:fillRect/>
        </a:stretch>
      </xdr:blipFill>
      <xdr:spPr>
        <a:xfrm>
          <a:off x="30247003" y="894521"/>
          <a:ext cx="6165927" cy="6363147"/>
        </a:xfrm>
        <a:prstGeom prst="rect">
          <a:avLst/>
        </a:prstGeom>
      </xdr:spPr>
    </xdr:pic>
    <xdr:clientData/>
  </xdr:twoCellAnchor>
  <xdr:twoCellAnchor editAs="oneCell">
    <xdr:from>
      <xdr:col>34</xdr:col>
      <xdr:colOff>240195</xdr:colOff>
      <xdr:row>3</xdr:row>
      <xdr:rowOff>36005</xdr:rowOff>
    </xdr:from>
    <xdr:to>
      <xdr:col>42</xdr:col>
      <xdr:colOff>323526</xdr:colOff>
      <xdr:row>36</xdr:row>
      <xdr:rowOff>144149</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5"/>
        <a:stretch>
          <a:fillRect/>
        </a:stretch>
      </xdr:blipFill>
      <xdr:spPr>
        <a:xfrm>
          <a:off x="37031543" y="615788"/>
          <a:ext cx="6179331" cy="6361513"/>
        </a:xfrm>
        <a:prstGeom prst="rect">
          <a:avLst/>
        </a:prstGeom>
      </xdr:spPr>
    </xdr:pic>
    <xdr:clientData/>
  </xdr:twoCellAnchor>
  <xdr:twoCellAnchor editAs="oneCell">
    <xdr:from>
      <xdr:col>42</xdr:col>
      <xdr:colOff>472108</xdr:colOff>
      <xdr:row>3</xdr:row>
      <xdr:rowOff>102226</xdr:rowOff>
    </xdr:from>
    <xdr:to>
      <xdr:col>50</xdr:col>
      <xdr:colOff>264138</xdr:colOff>
      <xdr:row>35</xdr:row>
      <xdr:rowOff>165652</xdr:rowOff>
    </xdr:to>
    <xdr:pic>
      <xdr:nvPicPr>
        <xdr:cNvPr id="16" name="Imagen 15">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16"/>
        <a:stretch>
          <a:fillRect/>
        </a:stretch>
      </xdr:blipFill>
      <xdr:spPr>
        <a:xfrm>
          <a:off x="43359456" y="682009"/>
          <a:ext cx="5888030" cy="6126295"/>
        </a:xfrm>
        <a:prstGeom prst="rect">
          <a:avLst/>
        </a:prstGeom>
      </xdr:spPr>
    </xdr:pic>
    <xdr:clientData/>
  </xdr:twoCellAnchor>
  <xdr:twoCellAnchor editAs="oneCell">
    <xdr:from>
      <xdr:col>50</xdr:col>
      <xdr:colOff>481714</xdr:colOff>
      <xdr:row>5</xdr:row>
      <xdr:rowOff>57977</xdr:rowOff>
    </xdr:from>
    <xdr:to>
      <xdr:col>59</xdr:col>
      <xdr:colOff>436141</xdr:colOff>
      <xdr:row>37</xdr:row>
      <xdr:rowOff>184893</xdr:rowOff>
    </xdr:to>
    <xdr:pic>
      <xdr:nvPicPr>
        <xdr:cNvPr id="20" name="Imagen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17"/>
        <a:stretch>
          <a:fillRect/>
        </a:stretch>
      </xdr:blipFill>
      <xdr:spPr>
        <a:xfrm>
          <a:off x="49465062" y="836542"/>
          <a:ext cx="6812427" cy="637200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634923</xdr:colOff>
      <xdr:row>1</xdr:row>
      <xdr:rowOff>74936</xdr:rowOff>
    </xdr:from>
    <xdr:to>
      <xdr:col>2</xdr:col>
      <xdr:colOff>2238375</xdr:colOff>
      <xdr:row>4</xdr:row>
      <xdr:rowOff>619125</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574" b="12217"/>
        <a:stretch/>
      </xdr:blipFill>
      <xdr:spPr>
        <a:xfrm>
          <a:off x="1911273" y="246386"/>
          <a:ext cx="1603452" cy="1029964"/>
        </a:xfrm>
        <a:prstGeom prst="rect">
          <a:avLst/>
        </a:prstGeom>
      </xdr:spPr>
    </xdr:pic>
    <xdr:clientData/>
  </xdr:twoCellAnchor>
  <xdr:twoCellAnchor editAs="oneCell">
    <xdr:from>
      <xdr:col>3</xdr:col>
      <xdr:colOff>301625</xdr:colOff>
      <xdr:row>12</xdr:row>
      <xdr:rowOff>793749</xdr:rowOff>
    </xdr:from>
    <xdr:to>
      <xdr:col>9</xdr:col>
      <xdr:colOff>142875</xdr:colOff>
      <xdr:row>34</xdr:row>
      <xdr:rowOff>74930</xdr:rowOff>
    </xdr:to>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2"/>
        <a:srcRect l="65373" t="16977" r="19174" b="20053"/>
        <a:stretch/>
      </xdr:blipFill>
      <xdr:spPr>
        <a:xfrm>
          <a:off x="5603875" y="4778374"/>
          <a:ext cx="3381375" cy="5588001"/>
        </a:xfrm>
        <a:prstGeom prst="rect">
          <a:avLst/>
        </a:prstGeom>
      </xdr:spPr>
    </xdr:pic>
    <xdr:clientData/>
  </xdr:twoCellAnchor>
  <xdr:twoCellAnchor editAs="oneCell">
    <xdr:from>
      <xdr:col>2</xdr:col>
      <xdr:colOff>634999</xdr:colOff>
      <xdr:row>13</xdr:row>
      <xdr:rowOff>95250</xdr:rowOff>
    </xdr:from>
    <xdr:to>
      <xdr:col>3</xdr:col>
      <xdr:colOff>111125</xdr:colOff>
      <xdr:row>33</xdr:row>
      <xdr:rowOff>234950</xdr:rowOff>
    </xdr:to>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3"/>
        <a:srcRect l="65460" t="9569" r="20216" b="31473"/>
        <a:stretch/>
      </xdr:blipFill>
      <xdr:spPr>
        <a:xfrm>
          <a:off x="1920874" y="4873625"/>
          <a:ext cx="3492501" cy="53498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1179209</xdr:colOff>
      <xdr:row>1</xdr:row>
      <xdr:rowOff>102150</xdr:rowOff>
    </xdr:from>
    <xdr:to>
      <xdr:col>2</xdr:col>
      <xdr:colOff>2782661</xdr:colOff>
      <xdr:row>6</xdr:row>
      <xdr:rowOff>122464</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574" b="12217"/>
        <a:stretch/>
      </xdr:blipFill>
      <xdr:spPr>
        <a:xfrm>
          <a:off x="2458280" y="279043"/>
          <a:ext cx="1603452" cy="10408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727790</xdr:colOff>
      <xdr:row>1</xdr:row>
      <xdr:rowOff>57422</xdr:rowOff>
    </xdr:from>
    <xdr:to>
      <xdr:col>2</xdr:col>
      <xdr:colOff>2845593</xdr:colOff>
      <xdr:row>6</xdr:row>
      <xdr:rowOff>157952</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574" b="12217"/>
        <a:stretch/>
      </xdr:blipFill>
      <xdr:spPr>
        <a:xfrm>
          <a:off x="2032715" y="247922"/>
          <a:ext cx="2117803" cy="11387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634923</xdr:colOff>
      <xdr:row>1</xdr:row>
      <xdr:rowOff>74936</xdr:rowOff>
    </xdr:from>
    <xdr:to>
      <xdr:col>2</xdr:col>
      <xdr:colOff>2238375</xdr:colOff>
      <xdr:row>6</xdr:row>
      <xdr:rowOff>95250</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574" b="12217"/>
        <a:stretch/>
      </xdr:blipFill>
      <xdr:spPr>
        <a:xfrm>
          <a:off x="1911273" y="246386"/>
          <a:ext cx="1603452" cy="102996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634923</xdr:colOff>
      <xdr:row>1</xdr:row>
      <xdr:rowOff>74936</xdr:rowOff>
    </xdr:from>
    <xdr:to>
      <xdr:col>2</xdr:col>
      <xdr:colOff>2238375</xdr:colOff>
      <xdr:row>6</xdr:row>
      <xdr:rowOff>95250</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574" b="12217"/>
        <a:stretch/>
      </xdr:blipFill>
      <xdr:spPr>
        <a:xfrm>
          <a:off x="1911273" y="236861"/>
          <a:ext cx="1603452" cy="102996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anear14\d\PROYECTOS\GUAJIRA\PROYECTOS\EL%20MOLINO\02%20FASE%20ANTEPROYECTO\MOLINO_AL_D_IN_02_GEN_A%20X%20Alcant(Antep)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ASUS\Downloads\DA_PROCESO_13-15-1546237_124002002_769658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c\Mis%20documentos\presupuest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3.1(Bal Tramos)"/>
      <sheetName val="Anexo 2.1(Res tub)"/>
      <sheetName val="TABLA 3.2 Caract. tramos"/>
      <sheetName val="PARAMETROS"/>
      <sheetName val="Hoja2"/>
      <sheetName val="TABLA"/>
      <sheetName val="Base de Diseño"/>
      <sheetName val="ANTEPROYECTO"/>
      <sheetName val="CIMENTACIÓN"/>
      <sheetName val="PTO COLECTOR NORTE"/>
      <sheetName val="PTO COLECTOR SUR "/>
      <sheetName val="COLECTOR CENTRAL"/>
      <sheetName val="INTERCEPTOR"/>
      <sheetName val="REDES SECUNDARIAS"/>
      <sheetName val="PTO TOTAL"/>
      <sheetName val="Programa Mantenimiento"/>
    </sheetNames>
    <sheetDataSet>
      <sheetData sheetId="0"/>
      <sheetData sheetId="1"/>
      <sheetData sheetId="2"/>
      <sheetData sheetId="3"/>
      <sheetData sheetId="4"/>
      <sheetData sheetId="5"/>
      <sheetData sheetId="6">
        <row r="2">
          <cell r="AF2">
            <v>2</v>
          </cell>
          <cell r="AG2" t="str">
            <v>NO TIENE</v>
          </cell>
          <cell r="AH2">
            <v>1</v>
          </cell>
          <cell r="AK2" t="str">
            <v>BUENO</v>
          </cell>
        </row>
        <row r="3">
          <cell r="AF3">
            <v>4</v>
          </cell>
          <cell r="AG3" t="str">
            <v>MALO</v>
          </cell>
          <cell r="AH3">
            <v>0</v>
          </cell>
          <cell r="AK3" t="str">
            <v>BUENO</v>
          </cell>
        </row>
        <row r="4">
          <cell r="AF4">
            <v>6</v>
          </cell>
          <cell r="AG4" t="str">
            <v>NO TIENE</v>
          </cell>
          <cell r="AH4">
            <v>1</v>
          </cell>
          <cell r="AK4" t="str">
            <v>BUENO</v>
          </cell>
        </row>
        <row r="5">
          <cell r="AF5">
            <v>8</v>
          </cell>
          <cell r="AG5" t="str">
            <v>MALO</v>
          </cell>
          <cell r="AH5">
            <v>1</v>
          </cell>
          <cell r="AK5" t="str">
            <v>BUENO</v>
          </cell>
        </row>
        <row r="6">
          <cell r="AF6">
            <v>10</v>
          </cell>
          <cell r="AG6" t="str">
            <v>MALO</v>
          </cell>
          <cell r="AH6">
            <v>0</v>
          </cell>
          <cell r="AK6" t="str">
            <v>BUENO</v>
          </cell>
        </row>
        <row r="7">
          <cell r="AF7">
            <v>12</v>
          </cell>
          <cell r="AG7" t="str">
            <v>BUENO</v>
          </cell>
          <cell r="AH7">
            <v>0</v>
          </cell>
          <cell r="AK7" t="str">
            <v>BUENO</v>
          </cell>
        </row>
        <row r="8">
          <cell r="AF8">
            <v>14</v>
          </cell>
          <cell r="AG8" t="str">
            <v>NO TIENE</v>
          </cell>
          <cell r="AH8">
            <v>3</v>
          </cell>
          <cell r="AK8" t="str">
            <v>BUENO</v>
          </cell>
        </row>
        <row r="9">
          <cell r="AF9">
            <v>16</v>
          </cell>
          <cell r="AG9" t="str">
            <v>BUENO</v>
          </cell>
          <cell r="AH9">
            <v>1</v>
          </cell>
          <cell r="AK9" t="str">
            <v>BUENO</v>
          </cell>
        </row>
        <row r="10">
          <cell r="AF10">
            <v>18</v>
          </cell>
          <cell r="AG10" t="str">
            <v>MALO</v>
          </cell>
          <cell r="AH10">
            <v>0</v>
          </cell>
          <cell r="AK10" t="str">
            <v>BUENO</v>
          </cell>
        </row>
        <row r="11">
          <cell r="AF11">
            <v>20</v>
          </cell>
          <cell r="AG11" t="str">
            <v>NO TIENE</v>
          </cell>
          <cell r="AH11">
            <v>1</v>
          </cell>
          <cell r="AJ11" t="str">
            <v>SEDIMENTADA</v>
          </cell>
          <cell r="AK11" t="str">
            <v>BUENO</v>
          </cell>
        </row>
        <row r="12">
          <cell r="AF12">
            <v>22</v>
          </cell>
          <cell r="AG12" t="str">
            <v>NO TIENE</v>
          </cell>
          <cell r="AH12">
            <v>0</v>
          </cell>
          <cell r="AK12" t="str">
            <v>BUENO</v>
          </cell>
        </row>
        <row r="13">
          <cell r="AF13">
            <v>24</v>
          </cell>
          <cell r="AG13" t="str">
            <v>NO TIENE</v>
          </cell>
          <cell r="AH13">
            <v>3</v>
          </cell>
          <cell r="AJ13" t="str">
            <v>SEDIMENTADA</v>
          </cell>
          <cell r="AK13" t="str">
            <v>BUENO</v>
          </cell>
        </row>
        <row r="14">
          <cell r="AF14">
            <v>26</v>
          </cell>
          <cell r="AG14" t="str">
            <v>NO OBSERVADO</v>
          </cell>
          <cell r="AH14">
            <v>1</v>
          </cell>
          <cell r="AJ14" t="str">
            <v>SEDIMENTADA</v>
          </cell>
          <cell r="AK14" t="str">
            <v>BUENO</v>
          </cell>
        </row>
        <row r="15">
          <cell r="AF15">
            <v>28</v>
          </cell>
          <cell r="AG15" t="str">
            <v>BUENO</v>
          </cell>
          <cell r="AH15">
            <v>0</v>
          </cell>
          <cell r="AJ15" t="str">
            <v>SEDIMENTADA</v>
          </cell>
          <cell r="AK15" t="str">
            <v>BUENO</v>
          </cell>
        </row>
        <row r="16">
          <cell r="AF16">
            <v>30</v>
          </cell>
          <cell r="AG16" t="str">
            <v>NO OBSERVADO</v>
          </cell>
          <cell r="AH16">
            <v>0</v>
          </cell>
          <cell r="AJ16" t="str">
            <v>SEDIMENTADA</v>
          </cell>
          <cell r="AK16" t="str">
            <v>BUENO</v>
          </cell>
        </row>
        <row r="17">
          <cell r="AF17">
            <v>32</v>
          </cell>
          <cell r="AG17" t="str">
            <v>BUENO</v>
          </cell>
          <cell r="AH17">
            <v>3</v>
          </cell>
          <cell r="AK17" t="str">
            <v>BUENO</v>
          </cell>
        </row>
        <row r="18">
          <cell r="AF18">
            <v>36</v>
          </cell>
          <cell r="AG18" t="str">
            <v>NO TIENE</v>
          </cell>
          <cell r="AH18">
            <v>3</v>
          </cell>
          <cell r="AK18" t="str">
            <v>BUENO</v>
          </cell>
        </row>
        <row r="19">
          <cell r="AF19">
            <v>38</v>
          </cell>
          <cell r="AG19" t="str">
            <v>NO TIENE</v>
          </cell>
          <cell r="AH19">
            <v>0</v>
          </cell>
          <cell r="AK19" t="str">
            <v>BUENO</v>
          </cell>
        </row>
        <row r="20">
          <cell r="AF20">
            <v>40</v>
          </cell>
          <cell r="AG20" t="str">
            <v>BUENO</v>
          </cell>
          <cell r="AH20">
            <v>0</v>
          </cell>
          <cell r="AK20" t="str">
            <v>BUENO</v>
          </cell>
        </row>
        <row r="21">
          <cell r="AF21">
            <v>42</v>
          </cell>
          <cell r="AG21" t="str">
            <v>NO TIENE</v>
          </cell>
          <cell r="AH21">
            <v>0</v>
          </cell>
          <cell r="AJ21" t="str">
            <v>SEDIMENTADA</v>
          </cell>
          <cell r="AK21" t="str">
            <v>BUENO</v>
          </cell>
        </row>
        <row r="22">
          <cell r="AF22">
            <v>46</v>
          </cell>
          <cell r="AG22" t="str">
            <v>NO TIENE</v>
          </cell>
          <cell r="AH22">
            <v>2</v>
          </cell>
          <cell r="AK22" t="str">
            <v>BUENO</v>
          </cell>
        </row>
        <row r="23">
          <cell r="AF23">
            <v>48</v>
          </cell>
          <cell r="AG23" t="str">
            <v>NO TIENE</v>
          </cell>
          <cell r="AH23">
            <v>0</v>
          </cell>
          <cell r="AJ23" t="str">
            <v>SEDIMENTADA</v>
          </cell>
          <cell r="AK23" t="str">
            <v>BUENO</v>
          </cell>
        </row>
        <row r="24">
          <cell r="AF24">
            <v>50</v>
          </cell>
          <cell r="AG24" t="str">
            <v>NO TIENE</v>
          </cell>
          <cell r="AH24">
            <v>1</v>
          </cell>
          <cell r="AJ24" t="str">
            <v>SEDIMENTADA</v>
          </cell>
          <cell r="AK24" t="str">
            <v>BUENO</v>
          </cell>
        </row>
        <row r="25">
          <cell r="AF25">
            <v>52</v>
          </cell>
          <cell r="AG25" t="str">
            <v>NO TIENE</v>
          </cell>
          <cell r="AH25">
            <v>2</v>
          </cell>
          <cell r="AK25" t="str">
            <v>BUENO</v>
          </cell>
        </row>
        <row r="26">
          <cell r="AF26">
            <v>54</v>
          </cell>
          <cell r="AG26" t="str">
            <v>NO OBSERVADO</v>
          </cell>
          <cell r="AH26">
            <v>3</v>
          </cell>
          <cell r="AK26" t="str">
            <v>MALO</v>
          </cell>
        </row>
        <row r="27">
          <cell r="AF27">
            <v>56</v>
          </cell>
          <cell r="AG27" t="str">
            <v>NO TIENE</v>
          </cell>
          <cell r="AH27">
            <v>3</v>
          </cell>
          <cell r="AJ27" t="str">
            <v>SEDIMENTADA</v>
          </cell>
          <cell r="AK27" t="str">
            <v>BUENO</v>
          </cell>
        </row>
        <row r="28">
          <cell r="AF28">
            <v>58</v>
          </cell>
          <cell r="AG28" t="str">
            <v>BUENO</v>
          </cell>
          <cell r="AH28">
            <v>3</v>
          </cell>
          <cell r="AK28" t="str">
            <v>BUENO</v>
          </cell>
        </row>
        <row r="29">
          <cell r="AF29">
            <v>60</v>
          </cell>
          <cell r="AG29" t="str">
            <v>BUENO</v>
          </cell>
          <cell r="AH29">
            <v>3</v>
          </cell>
          <cell r="AK29" t="str">
            <v>BUENO</v>
          </cell>
        </row>
        <row r="30">
          <cell r="AF30">
            <v>62</v>
          </cell>
          <cell r="AG30" t="str">
            <v>NO TIENE</v>
          </cell>
          <cell r="AH30">
            <v>2</v>
          </cell>
          <cell r="AJ30" t="str">
            <v>SEDIMENTADA</v>
          </cell>
          <cell r="AK30" t="str">
            <v>BUENO</v>
          </cell>
        </row>
        <row r="31">
          <cell r="AF31">
            <v>64</v>
          </cell>
          <cell r="AG31" t="str">
            <v>BUENO</v>
          </cell>
          <cell r="AH31">
            <v>7</v>
          </cell>
          <cell r="AK31" t="str">
            <v>BUENO</v>
          </cell>
        </row>
        <row r="32">
          <cell r="AF32">
            <v>66</v>
          </cell>
          <cell r="AG32" t="str">
            <v>MALO</v>
          </cell>
          <cell r="AH32">
            <v>3</v>
          </cell>
          <cell r="AK32" t="str">
            <v>BUENO</v>
          </cell>
        </row>
        <row r="33">
          <cell r="AF33" t="str">
            <v>66A</v>
          </cell>
          <cell r="AG33" t="str">
            <v>NO TIENE</v>
          </cell>
          <cell r="AH33">
            <v>3</v>
          </cell>
          <cell r="AJ33" t="str">
            <v>SEDIMENTADA</v>
          </cell>
          <cell r="AK33" t="str">
            <v>BUENO</v>
          </cell>
        </row>
        <row r="34">
          <cell r="AF34">
            <v>70</v>
          </cell>
          <cell r="AG34" t="str">
            <v>BUENO</v>
          </cell>
          <cell r="AH34">
            <v>3</v>
          </cell>
          <cell r="AK34" t="str">
            <v>BUENO</v>
          </cell>
        </row>
        <row r="35">
          <cell r="AF35">
            <v>72</v>
          </cell>
          <cell r="AG35" t="str">
            <v>NO OBSERVADO</v>
          </cell>
          <cell r="AH35">
            <v>3</v>
          </cell>
          <cell r="AJ35" t="str">
            <v>SEDIMENTADA</v>
          </cell>
          <cell r="AK35" t="str">
            <v>NO TIENE</v>
          </cell>
        </row>
        <row r="36">
          <cell r="AF36">
            <v>74</v>
          </cell>
          <cell r="AG36" t="str">
            <v>BUENO</v>
          </cell>
          <cell r="AH36">
            <v>3</v>
          </cell>
          <cell r="AJ36" t="str">
            <v>SEDIMENTADA</v>
          </cell>
          <cell r="AK36" t="str">
            <v>NO TIENE</v>
          </cell>
        </row>
        <row r="37">
          <cell r="AF37">
            <v>76</v>
          </cell>
          <cell r="AG37" t="str">
            <v>BUENO</v>
          </cell>
          <cell r="AH37">
            <v>4</v>
          </cell>
          <cell r="AK37" t="str">
            <v>BUENO</v>
          </cell>
        </row>
        <row r="38">
          <cell r="AF38">
            <v>78</v>
          </cell>
          <cell r="AG38" t="str">
            <v>BUENO</v>
          </cell>
          <cell r="AH38">
            <v>3</v>
          </cell>
          <cell r="AK38" t="str">
            <v>BUENO</v>
          </cell>
        </row>
        <row r="39">
          <cell r="AF39">
            <v>80</v>
          </cell>
          <cell r="AG39" t="str">
            <v>BUENO</v>
          </cell>
          <cell r="AH39">
            <v>2</v>
          </cell>
          <cell r="AK39" t="str">
            <v>BUENO</v>
          </cell>
        </row>
        <row r="40">
          <cell r="AF40">
            <v>82</v>
          </cell>
          <cell r="AG40" t="str">
            <v>NO OBSERVADO</v>
          </cell>
          <cell r="AH40">
            <v>2</v>
          </cell>
          <cell r="AJ40" t="str">
            <v>SEDIMENTADA</v>
          </cell>
          <cell r="AK40" t="str">
            <v>BUENO</v>
          </cell>
        </row>
        <row r="41">
          <cell r="AF41">
            <v>84</v>
          </cell>
          <cell r="AG41" t="str">
            <v>NO OBSERVADO</v>
          </cell>
          <cell r="AH41">
            <v>3</v>
          </cell>
          <cell r="AJ41" t="str">
            <v>SEDIMENTADA</v>
          </cell>
          <cell r="AK41" t="str">
            <v>BUENO</v>
          </cell>
        </row>
        <row r="42">
          <cell r="AF42">
            <v>86</v>
          </cell>
          <cell r="AG42" t="str">
            <v>BUENO</v>
          </cell>
          <cell r="AH42">
            <v>3</v>
          </cell>
          <cell r="AJ42" t="str">
            <v>SEDIMENTADA</v>
          </cell>
          <cell r="AK42" t="str">
            <v>BUENO</v>
          </cell>
        </row>
        <row r="43">
          <cell r="AF43">
            <v>88</v>
          </cell>
          <cell r="AG43" t="str">
            <v>BUENO</v>
          </cell>
          <cell r="AH43">
            <v>2</v>
          </cell>
          <cell r="AK43" t="str">
            <v>BUENO</v>
          </cell>
        </row>
        <row r="44">
          <cell r="AF44">
            <v>90</v>
          </cell>
          <cell r="AG44" t="str">
            <v>BUENO</v>
          </cell>
          <cell r="AH44">
            <v>3</v>
          </cell>
          <cell r="AJ44" t="str">
            <v>SEDIMENTADA</v>
          </cell>
          <cell r="AK44" t="str">
            <v>BUENO</v>
          </cell>
        </row>
        <row r="45">
          <cell r="AF45">
            <v>92</v>
          </cell>
          <cell r="AG45" t="str">
            <v>BUENO</v>
          </cell>
          <cell r="AH45">
            <v>3</v>
          </cell>
          <cell r="AJ45" t="str">
            <v>SEDIMENTADA</v>
          </cell>
          <cell r="AK45" t="str">
            <v>BUENO</v>
          </cell>
        </row>
        <row r="46">
          <cell r="AF46">
            <v>94</v>
          </cell>
          <cell r="AG46" t="str">
            <v>NO OBSERVADO</v>
          </cell>
          <cell r="AH46">
            <v>3</v>
          </cell>
          <cell r="AJ46" t="str">
            <v>SEDIMENTADA</v>
          </cell>
          <cell r="AK46" t="str">
            <v>BUENO</v>
          </cell>
        </row>
        <row r="47">
          <cell r="AF47">
            <v>96</v>
          </cell>
          <cell r="AG47" t="str">
            <v>NO OBSERVADO</v>
          </cell>
          <cell r="AH47">
            <v>4</v>
          </cell>
          <cell r="AJ47" t="str">
            <v>SEDIMENTADA</v>
          </cell>
          <cell r="AK47" t="str">
            <v>NO TIENE</v>
          </cell>
        </row>
        <row r="48">
          <cell r="AF48">
            <v>98</v>
          </cell>
          <cell r="AG48" t="str">
            <v>NO OBSERVADO</v>
          </cell>
          <cell r="AH48">
            <v>4</v>
          </cell>
          <cell r="AJ48" t="str">
            <v>SEDIMENTADA</v>
          </cell>
          <cell r="AK48" t="str">
            <v>BUENO</v>
          </cell>
        </row>
        <row r="49">
          <cell r="AF49">
            <v>100</v>
          </cell>
          <cell r="AG49" t="str">
            <v>NO OBSERVADO</v>
          </cell>
          <cell r="AH49">
            <v>3</v>
          </cell>
          <cell r="AJ49" t="str">
            <v>SEDIMENTADA</v>
          </cell>
          <cell r="AK49" t="str">
            <v>MALO</v>
          </cell>
        </row>
        <row r="50">
          <cell r="AF50">
            <v>102</v>
          </cell>
          <cell r="AG50" t="str">
            <v>NO OBSERVADO</v>
          </cell>
          <cell r="AH50">
            <v>2</v>
          </cell>
          <cell r="AJ50" t="str">
            <v>SEDIMENTADA</v>
          </cell>
          <cell r="AK50" t="str">
            <v>MALO</v>
          </cell>
        </row>
        <row r="51">
          <cell r="AF51">
            <v>104</v>
          </cell>
          <cell r="AG51" t="str">
            <v>NO OBSERVADO</v>
          </cell>
          <cell r="AH51">
            <v>3</v>
          </cell>
          <cell r="AJ51" t="str">
            <v>SEDIMENTADA</v>
          </cell>
          <cell r="AK51" t="str">
            <v>BUENO</v>
          </cell>
        </row>
        <row r="52">
          <cell r="AF52" t="str">
            <v>105N</v>
          </cell>
          <cell r="AG52" t="str">
            <v>NO OBSERVADO</v>
          </cell>
          <cell r="AH52">
            <v>2</v>
          </cell>
          <cell r="AJ52" t="str">
            <v>SEDIMENTADA</v>
          </cell>
          <cell r="AK52" t="str">
            <v>BUENO</v>
          </cell>
        </row>
        <row r="53">
          <cell r="AF53">
            <v>105</v>
          </cell>
          <cell r="AG53" t="str">
            <v>MALO</v>
          </cell>
          <cell r="AH53">
            <v>4</v>
          </cell>
          <cell r="AK53" t="str">
            <v>BUENO</v>
          </cell>
        </row>
        <row r="54">
          <cell r="AF54" t="str">
            <v>106N</v>
          </cell>
          <cell r="AG54" t="str">
            <v>NO TIENE</v>
          </cell>
          <cell r="AH54">
            <v>0</v>
          </cell>
          <cell r="AJ54" t="str">
            <v>SEDIMENTADA</v>
          </cell>
          <cell r="AK54" t="str">
            <v>BUENO</v>
          </cell>
        </row>
        <row r="55">
          <cell r="AF55">
            <v>106</v>
          </cell>
          <cell r="AG55" t="str">
            <v>BUENO</v>
          </cell>
          <cell r="AH55">
            <v>0</v>
          </cell>
          <cell r="AK55" t="str">
            <v>BUENO</v>
          </cell>
        </row>
        <row r="56">
          <cell r="AF56" t="str">
            <v>107N</v>
          </cell>
          <cell r="AG56" t="str">
            <v>NO TIENE</v>
          </cell>
          <cell r="AH56">
            <v>0</v>
          </cell>
          <cell r="AK56" t="str">
            <v>NO TIENE</v>
          </cell>
        </row>
        <row r="57">
          <cell r="AF57">
            <v>108</v>
          </cell>
          <cell r="AG57" t="str">
            <v>MALO</v>
          </cell>
          <cell r="AH57">
            <v>0</v>
          </cell>
          <cell r="AK57" t="str">
            <v>BUENO</v>
          </cell>
        </row>
        <row r="58">
          <cell r="AF58" t="str">
            <v>108A</v>
          </cell>
          <cell r="AG58" t="str">
            <v>MALO</v>
          </cell>
          <cell r="AH58">
            <v>4</v>
          </cell>
          <cell r="AK58" t="str">
            <v>BUENO</v>
          </cell>
        </row>
        <row r="59">
          <cell r="AF59">
            <v>110</v>
          </cell>
          <cell r="AG59" t="str">
            <v>BUENO</v>
          </cell>
          <cell r="AH59">
            <v>2</v>
          </cell>
          <cell r="AK59" t="str">
            <v>BUENO</v>
          </cell>
        </row>
        <row r="60">
          <cell r="AF60" t="str">
            <v>110A</v>
          </cell>
          <cell r="AG60" t="str">
            <v>NO TIENE</v>
          </cell>
          <cell r="AH60">
            <v>5</v>
          </cell>
          <cell r="AK60" t="str">
            <v>BUENO</v>
          </cell>
        </row>
        <row r="61">
          <cell r="AF61">
            <v>112</v>
          </cell>
          <cell r="AG61" t="str">
            <v>MALO</v>
          </cell>
          <cell r="AH61">
            <v>0</v>
          </cell>
          <cell r="AK61" t="str">
            <v>BUENO</v>
          </cell>
        </row>
        <row r="62">
          <cell r="AF62" t="str">
            <v>112A</v>
          </cell>
          <cell r="AG62" t="str">
            <v>MALO</v>
          </cell>
          <cell r="AH62">
            <v>1</v>
          </cell>
          <cell r="AK62" t="str">
            <v>BUENO</v>
          </cell>
        </row>
        <row r="63">
          <cell r="AF63">
            <v>114</v>
          </cell>
          <cell r="AG63" t="str">
            <v>MALO</v>
          </cell>
          <cell r="AH63">
            <v>3</v>
          </cell>
          <cell r="AK63" t="str">
            <v>BUENO</v>
          </cell>
        </row>
        <row r="64">
          <cell r="AF64" t="str">
            <v>114A</v>
          </cell>
          <cell r="AG64" t="str">
            <v>BUENO</v>
          </cell>
          <cell r="AH64">
            <v>1</v>
          </cell>
          <cell r="AK64" t="str">
            <v>BUENO</v>
          </cell>
        </row>
        <row r="65">
          <cell r="AF65">
            <v>116</v>
          </cell>
          <cell r="AG65" t="str">
            <v>BUENO</v>
          </cell>
          <cell r="AH65">
            <v>3</v>
          </cell>
          <cell r="AK65" t="str">
            <v>BUENO</v>
          </cell>
        </row>
        <row r="66">
          <cell r="AF66" t="str">
            <v>116A</v>
          </cell>
          <cell r="AG66" t="str">
            <v>MALO</v>
          </cell>
          <cell r="AH66">
            <v>9</v>
          </cell>
          <cell r="AK66" t="str">
            <v>BUENO</v>
          </cell>
        </row>
        <row r="67">
          <cell r="AF67">
            <v>118</v>
          </cell>
          <cell r="AG67" t="str">
            <v>MALO</v>
          </cell>
          <cell r="AH67">
            <v>2</v>
          </cell>
          <cell r="AK67" t="str">
            <v>BUENO</v>
          </cell>
        </row>
        <row r="68">
          <cell r="AF68">
            <v>120</v>
          </cell>
          <cell r="AG68" t="str">
            <v>MALO</v>
          </cell>
          <cell r="AH68">
            <v>3</v>
          </cell>
          <cell r="AK68" t="str">
            <v>BUENO</v>
          </cell>
        </row>
        <row r="69">
          <cell r="AF69">
            <v>122</v>
          </cell>
          <cell r="AG69" t="str">
            <v>NO TIENE</v>
          </cell>
          <cell r="AH69">
            <v>2</v>
          </cell>
          <cell r="AJ69" t="str">
            <v>SEDIMENTADA</v>
          </cell>
          <cell r="AK69" t="str">
            <v>BUENO</v>
          </cell>
        </row>
        <row r="70">
          <cell r="AF70">
            <v>124</v>
          </cell>
          <cell r="AG70" t="str">
            <v>MALO</v>
          </cell>
          <cell r="AH70">
            <v>2</v>
          </cell>
          <cell r="AK70" t="str">
            <v>BUENO</v>
          </cell>
        </row>
        <row r="71">
          <cell r="AF71">
            <v>126</v>
          </cell>
          <cell r="AG71" t="str">
            <v>NO OBSERVADO</v>
          </cell>
          <cell r="AH71">
            <v>1</v>
          </cell>
          <cell r="AJ71" t="str">
            <v>SEDIMENTADA</v>
          </cell>
          <cell r="AK71" t="str">
            <v>MALO</v>
          </cell>
        </row>
        <row r="72">
          <cell r="AF72">
            <v>128</v>
          </cell>
          <cell r="AG72" t="str">
            <v>NO TIENE</v>
          </cell>
          <cell r="AH72">
            <v>1</v>
          </cell>
          <cell r="AK72" t="str">
            <v>BUENO</v>
          </cell>
        </row>
        <row r="73">
          <cell r="AF73">
            <v>130</v>
          </cell>
          <cell r="AG73" t="str">
            <v>NO TIENE</v>
          </cell>
          <cell r="AH73">
            <v>1</v>
          </cell>
          <cell r="AK73" t="str">
            <v>BUENO</v>
          </cell>
        </row>
        <row r="74">
          <cell r="AF74">
            <v>132</v>
          </cell>
          <cell r="AG74" t="str">
            <v>NO OBSERVADO</v>
          </cell>
          <cell r="AH74">
            <v>2</v>
          </cell>
          <cell r="AJ74" t="str">
            <v>SEDIMENTADA</v>
          </cell>
          <cell r="AK74" t="str">
            <v>BUENO</v>
          </cell>
        </row>
        <row r="75">
          <cell r="AF75">
            <v>134</v>
          </cell>
          <cell r="AG75" t="str">
            <v>BUENO</v>
          </cell>
          <cell r="AH75">
            <v>2</v>
          </cell>
          <cell r="AK75" t="str">
            <v>BUENO</v>
          </cell>
        </row>
        <row r="76">
          <cell r="AF76">
            <v>136</v>
          </cell>
          <cell r="AG76" t="str">
            <v>BUENO</v>
          </cell>
          <cell r="AH76">
            <v>3</v>
          </cell>
          <cell r="AK76" t="str">
            <v>BUENO</v>
          </cell>
        </row>
        <row r="77">
          <cell r="AF77">
            <v>138</v>
          </cell>
          <cell r="AG77" t="str">
            <v>BUENO</v>
          </cell>
          <cell r="AH77">
            <v>2</v>
          </cell>
          <cell r="AJ77" t="str">
            <v>SEDIMENTADA</v>
          </cell>
          <cell r="AK77" t="str">
            <v>BUENO</v>
          </cell>
        </row>
        <row r="78">
          <cell r="AF78">
            <v>140</v>
          </cell>
          <cell r="AG78" t="str">
            <v>NO TIENE</v>
          </cell>
          <cell r="AH78">
            <v>1</v>
          </cell>
          <cell r="AK78" t="str">
            <v>BUENO</v>
          </cell>
        </row>
        <row r="79">
          <cell r="AF79">
            <v>142</v>
          </cell>
          <cell r="AG79" t="str">
            <v>NO TIENE</v>
          </cell>
          <cell r="AH79">
            <v>0</v>
          </cell>
          <cell r="AK79" t="str">
            <v>BUENO</v>
          </cell>
        </row>
        <row r="80">
          <cell r="AF80" t="str">
            <v>142A</v>
          </cell>
          <cell r="AG80" t="str">
            <v>BUENO</v>
          </cell>
          <cell r="AH80">
            <v>7</v>
          </cell>
          <cell r="AK80" t="str">
            <v>BUENO</v>
          </cell>
        </row>
        <row r="81">
          <cell r="AF81">
            <v>144</v>
          </cell>
          <cell r="AG81" t="str">
            <v>NO TIENE</v>
          </cell>
          <cell r="AH81">
            <v>2</v>
          </cell>
          <cell r="AK81" t="str">
            <v>BUENO</v>
          </cell>
        </row>
        <row r="82">
          <cell r="AF82">
            <v>146</v>
          </cell>
          <cell r="AG82" t="str">
            <v>BUENO</v>
          </cell>
          <cell r="AH82">
            <v>1</v>
          </cell>
          <cell r="AK82" t="str">
            <v>BUENO</v>
          </cell>
        </row>
        <row r="83">
          <cell r="AF83">
            <v>148</v>
          </cell>
          <cell r="AG83" t="str">
            <v>BUENO</v>
          </cell>
          <cell r="AH83">
            <v>1</v>
          </cell>
          <cell r="AK83" t="str">
            <v>BUENO</v>
          </cell>
        </row>
        <row r="84">
          <cell r="AF84">
            <v>150</v>
          </cell>
          <cell r="AG84" t="str">
            <v>BUENO</v>
          </cell>
          <cell r="AH84">
            <v>3</v>
          </cell>
          <cell r="AK84" t="str">
            <v>BUENO</v>
          </cell>
        </row>
        <row r="85">
          <cell r="AF85">
            <v>152</v>
          </cell>
          <cell r="AG85" t="str">
            <v>BUENO</v>
          </cell>
          <cell r="AH85">
            <v>1</v>
          </cell>
          <cell r="AK85" t="str">
            <v>BUENO</v>
          </cell>
        </row>
        <row r="86">
          <cell r="AF86">
            <v>154</v>
          </cell>
          <cell r="AG86" t="str">
            <v>BUENO</v>
          </cell>
          <cell r="AH86">
            <v>1</v>
          </cell>
          <cell r="AK86" t="str">
            <v>BUENO</v>
          </cell>
        </row>
        <row r="87">
          <cell r="AF87">
            <v>156</v>
          </cell>
          <cell r="AG87" t="str">
            <v>MALO</v>
          </cell>
          <cell r="AH87">
            <v>1</v>
          </cell>
          <cell r="AJ87" t="str">
            <v>SEDIMENTADA</v>
          </cell>
          <cell r="AK87" t="str">
            <v>BUENO</v>
          </cell>
        </row>
        <row r="88">
          <cell r="AF88">
            <v>158</v>
          </cell>
          <cell r="AG88" t="str">
            <v>BUENO</v>
          </cell>
          <cell r="AH88">
            <v>1</v>
          </cell>
          <cell r="AJ88" t="str">
            <v>SEDIMENTADA</v>
          </cell>
          <cell r="AK88" t="str">
            <v>BUENO</v>
          </cell>
        </row>
        <row r="89">
          <cell r="AF89">
            <v>160</v>
          </cell>
          <cell r="AG89" t="str">
            <v>NO TIENE</v>
          </cell>
          <cell r="AH89">
            <v>2</v>
          </cell>
          <cell r="AJ89" t="str">
            <v>SEDIMENTADA</v>
          </cell>
          <cell r="AK89" t="str">
            <v>BUENO</v>
          </cell>
        </row>
        <row r="90">
          <cell r="AF90">
            <v>162</v>
          </cell>
          <cell r="AG90" t="str">
            <v>BUENO</v>
          </cell>
          <cell r="AH90">
            <v>1</v>
          </cell>
          <cell r="AK90" t="str">
            <v>BUENO</v>
          </cell>
        </row>
        <row r="91">
          <cell r="AF91">
            <v>164</v>
          </cell>
          <cell r="AG91" t="str">
            <v>BUENO</v>
          </cell>
          <cell r="AH91">
            <v>1</v>
          </cell>
          <cell r="AK91" t="str">
            <v>BUENO</v>
          </cell>
        </row>
        <row r="92">
          <cell r="AF92">
            <v>166</v>
          </cell>
          <cell r="AG92" t="str">
            <v>BUENO</v>
          </cell>
          <cell r="AH92">
            <v>2</v>
          </cell>
          <cell r="AK92" t="str">
            <v>BUENO</v>
          </cell>
        </row>
        <row r="93">
          <cell r="AF93">
            <v>168</v>
          </cell>
          <cell r="AG93" t="str">
            <v>BUENO</v>
          </cell>
          <cell r="AH93">
            <v>1</v>
          </cell>
          <cell r="AK93" t="str">
            <v>BUENO</v>
          </cell>
        </row>
        <row r="94">
          <cell r="AF94">
            <v>170</v>
          </cell>
          <cell r="AG94" t="str">
            <v>NO TIENE</v>
          </cell>
          <cell r="AH94">
            <v>1</v>
          </cell>
          <cell r="AK94" t="str">
            <v>MALO</v>
          </cell>
        </row>
        <row r="95">
          <cell r="AF95">
            <v>172</v>
          </cell>
          <cell r="AG95" t="str">
            <v>BUENO</v>
          </cell>
          <cell r="AH95">
            <v>1</v>
          </cell>
          <cell r="AJ95" t="str">
            <v>SEDIMENTADA</v>
          </cell>
          <cell r="AK95" t="str">
            <v>BUENO</v>
          </cell>
        </row>
        <row r="96">
          <cell r="AF96">
            <v>174</v>
          </cell>
          <cell r="AG96" t="str">
            <v>NO TIENE</v>
          </cell>
          <cell r="AH96">
            <v>2</v>
          </cell>
          <cell r="AJ96" t="str">
            <v>SEDIMENTADA</v>
          </cell>
          <cell r="AK96" t="str">
            <v>BUENO</v>
          </cell>
        </row>
        <row r="97">
          <cell r="AF97">
            <v>176</v>
          </cell>
          <cell r="AG97" t="str">
            <v>NO OBSERVADO</v>
          </cell>
          <cell r="AH97">
            <v>2</v>
          </cell>
          <cell r="AJ97" t="str">
            <v>SEDIMENTADA</v>
          </cell>
          <cell r="AK97" t="str">
            <v>NO TIENE</v>
          </cell>
        </row>
        <row r="98">
          <cell r="AF98">
            <v>178</v>
          </cell>
          <cell r="AG98" t="str">
            <v>NO TIENE</v>
          </cell>
          <cell r="AH98">
            <v>2</v>
          </cell>
          <cell r="AK98" t="str">
            <v>BUENO</v>
          </cell>
        </row>
        <row r="99">
          <cell r="AF99">
            <v>180</v>
          </cell>
          <cell r="AG99" t="str">
            <v>BUENO</v>
          </cell>
          <cell r="AH99">
            <v>1</v>
          </cell>
          <cell r="AK99" t="str">
            <v>BUENO</v>
          </cell>
        </row>
        <row r="100">
          <cell r="AF100" t="str">
            <v>180A</v>
          </cell>
          <cell r="AG100" t="str">
            <v>BUENO</v>
          </cell>
          <cell r="AH100">
            <v>3</v>
          </cell>
          <cell r="AK100" t="str">
            <v>BUENO</v>
          </cell>
        </row>
        <row r="101">
          <cell r="AF101" t="str">
            <v>180B</v>
          </cell>
          <cell r="AG101" t="str">
            <v>BUENO</v>
          </cell>
          <cell r="AH101">
            <v>3</v>
          </cell>
          <cell r="AK101" t="str">
            <v>BUENO</v>
          </cell>
        </row>
        <row r="102">
          <cell r="AF102" t="str">
            <v>180C</v>
          </cell>
          <cell r="AG102" t="str">
            <v>BUENO</v>
          </cell>
          <cell r="AH102">
            <v>3</v>
          </cell>
          <cell r="AK102" t="str">
            <v>BUENO</v>
          </cell>
        </row>
        <row r="103">
          <cell r="AF103" t="str">
            <v>180D</v>
          </cell>
          <cell r="AG103" t="str">
            <v>BUENO</v>
          </cell>
          <cell r="AH103">
            <v>4</v>
          </cell>
          <cell r="AK103" t="str">
            <v>BUENO</v>
          </cell>
        </row>
        <row r="104">
          <cell r="AF104" t="str">
            <v>180E</v>
          </cell>
          <cell r="AG104" t="str">
            <v>NO TIENE</v>
          </cell>
          <cell r="AH104">
            <v>1</v>
          </cell>
          <cell r="AK104" t="str">
            <v>BUENO</v>
          </cell>
        </row>
        <row r="105">
          <cell r="AF105" t="str">
            <v>180F</v>
          </cell>
          <cell r="AG105" t="str">
            <v>NO TIENE</v>
          </cell>
          <cell r="AH105">
            <v>3</v>
          </cell>
          <cell r="AK105" t="str">
            <v>BUENO</v>
          </cell>
        </row>
        <row r="106">
          <cell r="AF106">
            <v>182</v>
          </cell>
          <cell r="AG106" t="str">
            <v>MALO</v>
          </cell>
          <cell r="AH106">
            <v>1</v>
          </cell>
          <cell r="AK106" t="str">
            <v>BUENO</v>
          </cell>
        </row>
        <row r="107">
          <cell r="AF107" t="str">
            <v>182A</v>
          </cell>
          <cell r="AG107" t="str">
            <v>NO TIENE</v>
          </cell>
          <cell r="AH107">
            <v>5</v>
          </cell>
          <cell r="AK107" t="str">
            <v>BUENO</v>
          </cell>
        </row>
        <row r="108">
          <cell r="AF108" t="str">
            <v>182C</v>
          </cell>
          <cell r="AG108" t="str">
            <v>NO TIENE</v>
          </cell>
          <cell r="AH108">
            <v>0</v>
          </cell>
          <cell r="AJ108" t="str">
            <v>SEDIMENTADA</v>
          </cell>
          <cell r="AK108" t="str">
            <v>BUENO</v>
          </cell>
        </row>
        <row r="109">
          <cell r="AF109">
            <v>184</v>
          </cell>
          <cell r="AG109" t="str">
            <v>BUENO</v>
          </cell>
          <cell r="AH109">
            <v>0</v>
          </cell>
          <cell r="AK109" t="str">
            <v>BUENO</v>
          </cell>
        </row>
        <row r="110">
          <cell r="AF110">
            <v>186</v>
          </cell>
          <cell r="AG110" t="str">
            <v>NO TIENE</v>
          </cell>
          <cell r="AH110">
            <v>2</v>
          </cell>
          <cell r="AK110" t="str">
            <v>BUENO</v>
          </cell>
        </row>
        <row r="111">
          <cell r="AF111">
            <v>188</v>
          </cell>
          <cell r="AG111" t="str">
            <v>BUENO</v>
          </cell>
          <cell r="AH111">
            <v>2</v>
          </cell>
          <cell r="AK111" t="str">
            <v>BUENO</v>
          </cell>
        </row>
        <row r="112">
          <cell r="AF112">
            <v>189</v>
          </cell>
          <cell r="AG112" t="str">
            <v>BUENO</v>
          </cell>
          <cell r="AH112">
            <v>1</v>
          </cell>
          <cell r="AK112" t="str">
            <v>BUENO</v>
          </cell>
        </row>
        <row r="113">
          <cell r="AF113" t="str">
            <v>189A</v>
          </cell>
          <cell r="AG113" t="str">
            <v>BUENO</v>
          </cell>
          <cell r="AH113">
            <v>1</v>
          </cell>
          <cell r="AK113" t="str">
            <v>BUENO</v>
          </cell>
        </row>
        <row r="114">
          <cell r="AF114">
            <v>190</v>
          </cell>
          <cell r="AG114" t="str">
            <v>NO OBSERVADO</v>
          </cell>
          <cell r="AH114">
            <v>1</v>
          </cell>
          <cell r="AK114" t="str">
            <v>BUENO</v>
          </cell>
        </row>
        <row r="115">
          <cell r="AF115">
            <v>192</v>
          </cell>
          <cell r="AG115" t="str">
            <v>BUENO</v>
          </cell>
          <cell r="AH115">
            <v>0</v>
          </cell>
          <cell r="AK115" t="str">
            <v>BUENO</v>
          </cell>
        </row>
        <row r="116">
          <cell r="AF116">
            <v>197</v>
          </cell>
          <cell r="AG116" t="str">
            <v>BUENO</v>
          </cell>
          <cell r="AH116">
            <v>0</v>
          </cell>
          <cell r="AK116" t="str">
            <v>BUENO</v>
          </cell>
        </row>
        <row r="117">
          <cell r="AF117">
            <v>198</v>
          </cell>
          <cell r="AG117" t="str">
            <v>BUENO</v>
          </cell>
          <cell r="AH117">
            <v>0</v>
          </cell>
          <cell r="AJ117" t="str">
            <v>SEDIMENTADA</v>
          </cell>
          <cell r="AK117" t="str">
            <v>BUENO</v>
          </cell>
        </row>
        <row r="118">
          <cell r="AF118">
            <v>200</v>
          </cell>
          <cell r="AG118" t="str">
            <v>BUENO</v>
          </cell>
          <cell r="AH118">
            <v>0</v>
          </cell>
          <cell r="AK118" t="str">
            <v>BUENO</v>
          </cell>
        </row>
        <row r="119">
          <cell r="AF119">
            <v>202</v>
          </cell>
          <cell r="AG119" t="str">
            <v>BUENO</v>
          </cell>
          <cell r="AH119">
            <v>0</v>
          </cell>
          <cell r="AK119" t="str">
            <v>BUENO</v>
          </cell>
        </row>
        <row r="120">
          <cell r="AF120">
            <v>204</v>
          </cell>
          <cell r="AG120" t="str">
            <v>NO OBSERVADO</v>
          </cell>
          <cell r="AH120">
            <v>0</v>
          </cell>
          <cell r="AK120" t="str">
            <v>BUENO</v>
          </cell>
        </row>
        <row r="121">
          <cell r="AF121">
            <v>206</v>
          </cell>
          <cell r="AG121" t="str">
            <v>BUENO</v>
          </cell>
          <cell r="AH121">
            <v>0</v>
          </cell>
          <cell r="AK121" t="str">
            <v>BUENO</v>
          </cell>
        </row>
        <row r="122">
          <cell r="AF122">
            <v>208</v>
          </cell>
          <cell r="AG122" t="str">
            <v>BUENO</v>
          </cell>
          <cell r="AH122">
            <v>0</v>
          </cell>
          <cell r="AK122" t="str">
            <v>BUENO</v>
          </cell>
        </row>
        <row r="123">
          <cell r="AF123">
            <v>210</v>
          </cell>
          <cell r="AG123" t="str">
            <v>BUENO</v>
          </cell>
          <cell r="AH123">
            <v>1</v>
          </cell>
          <cell r="AK123" t="str">
            <v>BUENO</v>
          </cell>
        </row>
        <row r="124">
          <cell r="AF124">
            <v>212</v>
          </cell>
          <cell r="AG124" t="str">
            <v>BUENO</v>
          </cell>
          <cell r="AH124">
            <v>1</v>
          </cell>
          <cell r="AK124" t="str">
            <v>BUENO</v>
          </cell>
        </row>
        <row r="125">
          <cell r="AF125">
            <v>214</v>
          </cell>
          <cell r="AG125" t="str">
            <v>NO TIENE</v>
          </cell>
          <cell r="AH125">
            <v>1</v>
          </cell>
          <cell r="AK125" t="str">
            <v>BUENO</v>
          </cell>
        </row>
        <row r="126">
          <cell r="AF126">
            <v>216</v>
          </cell>
          <cell r="AG126" t="str">
            <v>NO OBSERVADO</v>
          </cell>
          <cell r="AH126">
            <v>2</v>
          </cell>
          <cell r="AJ126" t="str">
            <v>SEDIMENTADA</v>
          </cell>
          <cell r="AK126" t="str">
            <v>BUENO</v>
          </cell>
        </row>
        <row r="127">
          <cell r="AF127">
            <v>218</v>
          </cell>
          <cell r="AG127" t="str">
            <v>NO OBSERVADO</v>
          </cell>
          <cell r="AH127">
            <v>2</v>
          </cell>
          <cell r="AJ127" t="str">
            <v>SEDIMENTADA</v>
          </cell>
          <cell r="AK127" t="str">
            <v>BUENO</v>
          </cell>
        </row>
        <row r="128">
          <cell r="AF128">
            <v>220</v>
          </cell>
          <cell r="AG128" t="str">
            <v>NO TIENE</v>
          </cell>
          <cell r="AH128">
            <v>1</v>
          </cell>
          <cell r="AK128" t="str">
            <v>BUENO</v>
          </cell>
        </row>
        <row r="129">
          <cell r="AF129">
            <v>222</v>
          </cell>
          <cell r="AG129" t="str">
            <v>BUENO</v>
          </cell>
          <cell r="AH129">
            <v>2</v>
          </cell>
          <cell r="AK129" t="str">
            <v>BUENO</v>
          </cell>
        </row>
        <row r="130">
          <cell r="AF130">
            <v>224</v>
          </cell>
          <cell r="AG130" t="str">
            <v>NO TIENE</v>
          </cell>
          <cell r="AH130">
            <v>4</v>
          </cell>
          <cell r="AK130" t="str">
            <v>MALO</v>
          </cell>
        </row>
        <row r="131">
          <cell r="AF131">
            <v>226</v>
          </cell>
          <cell r="AG131" t="str">
            <v>BUENO</v>
          </cell>
          <cell r="AH131">
            <v>3</v>
          </cell>
          <cell r="AK131" t="str">
            <v>BUENO</v>
          </cell>
        </row>
        <row r="132">
          <cell r="AF132">
            <v>228</v>
          </cell>
          <cell r="AG132" t="str">
            <v>NO TIENE</v>
          </cell>
          <cell r="AH132">
            <v>0</v>
          </cell>
          <cell r="AK132" t="str">
            <v>BUENO</v>
          </cell>
        </row>
        <row r="133">
          <cell r="AF133">
            <v>230</v>
          </cell>
          <cell r="AG133" t="str">
            <v>NO OBSERVADO</v>
          </cell>
          <cell r="AH133">
            <v>0</v>
          </cell>
          <cell r="AK133" t="str">
            <v>BUENO</v>
          </cell>
        </row>
        <row r="134">
          <cell r="AF134">
            <v>232</v>
          </cell>
          <cell r="AG134" t="str">
            <v>NO TIENE</v>
          </cell>
          <cell r="AH134">
            <v>4</v>
          </cell>
          <cell r="AK134" t="str">
            <v>BUENO</v>
          </cell>
        </row>
        <row r="135">
          <cell r="AF135">
            <v>234</v>
          </cell>
          <cell r="AG135" t="str">
            <v>BUENO</v>
          </cell>
          <cell r="AH135">
            <v>1</v>
          </cell>
          <cell r="AK135" t="str">
            <v>BUENO</v>
          </cell>
        </row>
        <row r="136">
          <cell r="AF136">
            <v>236</v>
          </cell>
          <cell r="AG136" t="str">
            <v>NO TIENE</v>
          </cell>
          <cell r="AH136">
            <v>0</v>
          </cell>
          <cell r="AK136" t="str">
            <v>BUENO</v>
          </cell>
        </row>
        <row r="137">
          <cell r="AF137">
            <v>238</v>
          </cell>
          <cell r="AG137" t="str">
            <v>BUENO</v>
          </cell>
          <cell r="AH137">
            <v>0</v>
          </cell>
          <cell r="AK137" t="str">
            <v>BUENO</v>
          </cell>
        </row>
        <row r="138">
          <cell r="AF138">
            <v>240</v>
          </cell>
          <cell r="AG138" t="str">
            <v>BUENO</v>
          </cell>
          <cell r="AH138">
            <v>0</v>
          </cell>
          <cell r="AK138" t="str">
            <v>BUENO</v>
          </cell>
        </row>
        <row r="139">
          <cell r="AF139">
            <v>242</v>
          </cell>
          <cell r="AG139" t="str">
            <v>BUENO</v>
          </cell>
          <cell r="AH139">
            <v>0</v>
          </cell>
          <cell r="AK139" t="str">
            <v>BUENO</v>
          </cell>
        </row>
        <row r="140">
          <cell r="AF140">
            <v>244</v>
          </cell>
          <cell r="AG140" t="str">
            <v>BUENO</v>
          </cell>
          <cell r="AH140">
            <v>0</v>
          </cell>
          <cell r="AK140" t="str">
            <v>BUENO</v>
          </cell>
        </row>
        <row r="141">
          <cell r="AF141">
            <v>246</v>
          </cell>
          <cell r="AG141" t="str">
            <v>BUENO</v>
          </cell>
          <cell r="AH141">
            <v>0</v>
          </cell>
          <cell r="AK141" t="str">
            <v>BUENO</v>
          </cell>
        </row>
        <row r="142">
          <cell r="AF142">
            <v>248</v>
          </cell>
          <cell r="AG142" t="str">
            <v>BUENO</v>
          </cell>
          <cell r="AH142">
            <v>2</v>
          </cell>
          <cell r="AK142" t="str">
            <v>BUENO</v>
          </cell>
        </row>
        <row r="143">
          <cell r="AF143">
            <v>250</v>
          </cell>
          <cell r="AG143" t="str">
            <v>BUENO</v>
          </cell>
          <cell r="AH143">
            <v>0</v>
          </cell>
          <cell r="AJ143" t="str">
            <v>SEDIMENTADA</v>
          </cell>
          <cell r="AK143" t="str">
            <v>BUENO</v>
          </cell>
        </row>
        <row r="144">
          <cell r="AF144">
            <v>252</v>
          </cell>
          <cell r="AG144" t="str">
            <v>NO OBSERVADO</v>
          </cell>
          <cell r="AH144">
            <v>0</v>
          </cell>
          <cell r="AJ144" t="str">
            <v>SEDIMENTADA</v>
          </cell>
          <cell r="AK144" t="str">
            <v>BUENO</v>
          </cell>
        </row>
        <row r="145">
          <cell r="AF145">
            <v>254</v>
          </cell>
          <cell r="AG145" t="str">
            <v>BUENO</v>
          </cell>
          <cell r="AH145">
            <v>0</v>
          </cell>
          <cell r="AK145" t="str">
            <v>BUENO</v>
          </cell>
        </row>
        <row r="146">
          <cell r="AF146">
            <v>256</v>
          </cell>
          <cell r="AG146" t="str">
            <v>BUENO</v>
          </cell>
          <cell r="AH146">
            <v>1</v>
          </cell>
          <cell r="AK146" t="str">
            <v>BUENO</v>
          </cell>
        </row>
        <row r="147">
          <cell r="AF147">
            <v>258</v>
          </cell>
          <cell r="AG147" t="str">
            <v>BUENO</v>
          </cell>
          <cell r="AH147">
            <v>1</v>
          </cell>
          <cell r="AK147" t="str">
            <v>BUENO</v>
          </cell>
        </row>
        <row r="148">
          <cell r="AF148">
            <v>260</v>
          </cell>
          <cell r="AG148" t="str">
            <v>BUENO</v>
          </cell>
          <cell r="AH148">
            <v>1</v>
          </cell>
          <cell r="AK148" t="str">
            <v>BUENO</v>
          </cell>
        </row>
        <row r="149">
          <cell r="AF149">
            <v>262</v>
          </cell>
          <cell r="AG149" t="str">
            <v>BUENO</v>
          </cell>
          <cell r="AH149">
            <v>1</v>
          </cell>
          <cell r="AK149" t="str">
            <v>BUENO</v>
          </cell>
        </row>
        <row r="150">
          <cell r="AF150">
            <v>264</v>
          </cell>
          <cell r="AG150" t="str">
            <v>BUENO</v>
          </cell>
          <cell r="AH150">
            <v>0</v>
          </cell>
          <cell r="AK150" t="str">
            <v>BUENO</v>
          </cell>
        </row>
        <row r="151">
          <cell r="AF151">
            <v>266</v>
          </cell>
          <cell r="AG151" t="str">
            <v>BUENO</v>
          </cell>
          <cell r="AH151">
            <v>0</v>
          </cell>
          <cell r="AK151" t="str">
            <v>BUENO</v>
          </cell>
        </row>
        <row r="152">
          <cell r="AF152">
            <v>268</v>
          </cell>
          <cell r="AG152" t="str">
            <v>BUENO</v>
          </cell>
          <cell r="AH152">
            <v>1</v>
          </cell>
          <cell r="AJ152" t="str">
            <v>SEDIMENTADA</v>
          </cell>
          <cell r="AK152" t="str">
            <v>BUENO</v>
          </cell>
        </row>
        <row r="153">
          <cell r="AF153">
            <v>270</v>
          </cell>
          <cell r="AG153" t="str">
            <v>BUENO</v>
          </cell>
          <cell r="AH153">
            <v>1</v>
          </cell>
          <cell r="AK153" t="str">
            <v>BUENO</v>
          </cell>
        </row>
        <row r="154">
          <cell r="AF154">
            <v>272</v>
          </cell>
          <cell r="AG154" t="str">
            <v>NO OBSERVADO</v>
          </cell>
          <cell r="AH154">
            <v>2</v>
          </cell>
          <cell r="AJ154" t="str">
            <v>SEDIMENTADA</v>
          </cell>
          <cell r="AK154" t="str">
            <v>BUENO</v>
          </cell>
        </row>
        <row r="155">
          <cell r="AF155">
            <v>274</v>
          </cell>
          <cell r="AG155" t="str">
            <v>NO TIENE</v>
          </cell>
          <cell r="AH155">
            <v>1</v>
          </cell>
          <cell r="AJ155" t="str">
            <v>SEDIMENTADA</v>
          </cell>
          <cell r="AK155" t="str">
            <v>BUENO</v>
          </cell>
        </row>
        <row r="156">
          <cell r="AF156">
            <v>276</v>
          </cell>
          <cell r="AG156" t="str">
            <v>NO TIENE</v>
          </cell>
          <cell r="AH156">
            <v>1</v>
          </cell>
          <cell r="AJ156" t="str">
            <v>SEDIMENTADA</v>
          </cell>
          <cell r="AK156" t="str">
            <v>BUENO</v>
          </cell>
        </row>
        <row r="157">
          <cell r="AF157">
            <v>278</v>
          </cell>
          <cell r="AG157" t="str">
            <v>NO OBSERVADO</v>
          </cell>
          <cell r="AH157">
            <v>1</v>
          </cell>
          <cell r="AJ157" t="str">
            <v>SEDIMENTADA</v>
          </cell>
          <cell r="AK157" t="str">
            <v>BUENO</v>
          </cell>
        </row>
        <row r="158">
          <cell r="AF158">
            <v>280</v>
          </cell>
          <cell r="AG158" t="str">
            <v>NO OBSERVADO</v>
          </cell>
          <cell r="AH158">
            <v>1</v>
          </cell>
          <cell r="AJ158" t="str">
            <v>SEDIMENTADA</v>
          </cell>
          <cell r="AK158" t="str">
            <v>BUENO</v>
          </cell>
        </row>
        <row r="159">
          <cell r="AF159">
            <v>282</v>
          </cell>
          <cell r="AG159" t="str">
            <v>NO OBSERVADO</v>
          </cell>
          <cell r="AH159">
            <v>2</v>
          </cell>
          <cell r="AJ159" t="str">
            <v>SEDIMENTADA</v>
          </cell>
          <cell r="AK159" t="str">
            <v>BUENO</v>
          </cell>
        </row>
        <row r="160">
          <cell r="AF160">
            <v>284</v>
          </cell>
          <cell r="AG160" t="str">
            <v>NO OBSERVADO</v>
          </cell>
          <cell r="AH160">
            <v>4</v>
          </cell>
          <cell r="AJ160" t="str">
            <v>SEDIMENTADA</v>
          </cell>
          <cell r="AK160" t="str">
            <v>BUENO</v>
          </cell>
        </row>
        <row r="161">
          <cell r="AF161">
            <v>286</v>
          </cell>
          <cell r="AG161" t="str">
            <v>BUENO</v>
          </cell>
          <cell r="AH161">
            <v>1</v>
          </cell>
          <cell r="AJ161" t="str">
            <v>SEDIMENTADA</v>
          </cell>
          <cell r="AK161" t="str">
            <v>BUENO</v>
          </cell>
        </row>
        <row r="162">
          <cell r="AF162">
            <v>288</v>
          </cell>
          <cell r="AG162" t="str">
            <v>NO OBSERVADO</v>
          </cell>
          <cell r="AH162">
            <v>4</v>
          </cell>
          <cell r="AJ162" t="str">
            <v>SEDIMENTADA</v>
          </cell>
          <cell r="AK162" t="str">
            <v>BUENO</v>
          </cell>
        </row>
        <row r="163">
          <cell r="AF163">
            <v>290</v>
          </cell>
          <cell r="AG163" t="str">
            <v>NO OBSERVADO</v>
          </cell>
          <cell r="AH163">
            <v>5</v>
          </cell>
          <cell r="AJ163" t="str">
            <v>SEDIMENTADA</v>
          </cell>
          <cell r="AK163" t="str">
            <v>BUENO</v>
          </cell>
        </row>
        <row r="164">
          <cell r="AF164">
            <v>292</v>
          </cell>
          <cell r="AG164" t="str">
            <v>NO OBSERVADO</v>
          </cell>
          <cell r="AH164">
            <v>4</v>
          </cell>
          <cell r="AJ164" t="str">
            <v>SEDIMENTADA</v>
          </cell>
          <cell r="AK164" t="str">
            <v>BUENO</v>
          </cell>
        </row>
        <row r="165">
          <cell r="AF165">
            <v>294</v>
          </cell>
          <cell r="AG165" t="str">
            <v>NO OBSERVADO</v>
          </cell>
          <cell r="AH165">
            <v>5</v>
          </cell>
          <cell r="AJ165" t="str">
            <v>SEDIMENTADA</v>
          </cell>
          <cell r="AK165" t="str">
            <v>BUENO</v>
          </cell>
        </row>
        <row r="166">
          <cell r="AF166">
            <v>296</v>
          </cell>
          <cell r="AG166" t="str">
            <v>NO OBSERVADO</v>
          </cell>
          <cell r="AH166">
            <v>4</v>
          </cell>
          <cell r="AJ166" t="str">
            <v>SEDIMENTADA</v>
          </cell>
          <cell r="AK166" t="str">
            <v>BUENO</v>
          </cell>
        </row>
        <row r="167">
          <cell r="AF167">
            <v>298</v>
          </cell>
          <cell r="AG167" t="str">
            <v>BUENO</v>
          </cell>
          <cell r="AH167">
            <v>1</v>
          </cell>
          <cell r="AK167" t="str">
            <v>BUENO</v>
          </cell>
        </row>
        <row r="168">
          <cell r="AF168">
            <v>300</v>
          </cell>
          <cell r="AG168" t="str">
            <v>BUENO</v>
          </cell>
          <cell r="AH168">
            <v>1</v>
          </cell>
          <cell r="AK168" t="str">
            <v>BUENO</v>
          </cell>
        </row>
        <row r="169">
          <cell r="AF169">
            <v>302</v>
          </cell>
          <cell r="AG169" t="str">
            <v>NO OBSERVADO</v>
          </cell>
          <cell r="AH169">
            <v>4</v>
          </cell>
          <cell r="AJ169" t="str">
            <v>SEDIMENTADA</v>
          </cell>
          <cell r="AK169" t="str">
            <v>BUENO</v>
          </cell>
        </row>
        <row r="170">
          <cell r="AF170">
            <v>304</v>
          </cell>
          <cell r="AG170" t="str">
            <v>NO TIENE</v>
          </cell>
          <cell r="AH170">
            <v>0</v>
          </cell>
          <cell r="AK170" t="str">
            <v>BUENO</v>
          </cell>
        </row>
        <row r="171">
          <cell r="AF171">
            <v>306</v>
          </cell>
          <cell r="AG171" t="str">
            <v>NO TIENE</v>
          </cell>
          <cell r="AH171">
            <v>1</v>
          </cell>
          <cell r="AJ171" t="str">
            <v>SEDIMENTADA</v>
          </cell>
          <cell r="AK171" t="str">
            <v>BUENO</v>
          </cell>
        </row>
        <row r="172">
          <cell r="AF172">
            <v>308</v>
          </cell>
          <cell r="AG172" t="str">
            <v>NO TIENE</v>
          </cell>
          <cell r="AH172">
            <v>1</v>
          </cell>
          <cell r="AK172" t="str">
            <v>BUENO</v>
          </cell>
        </row>
        <row r="173">
          <cell r="AF173">
            <v>310</v>
          </cell>
          <cell r="AG173" t="str">
            <v>NO TIENE</v>
          </cell>
          <cell r="AH173">
            <v>0</v>
          </cell>
          <cell r="AK173" t="str">
            <v>BUENO</v>
          </cell>
        </row>
        <row r="174">
          <cell r="AF174">
            <v>312</v>
          </cell>
          <cell r="AG174" t="str">
            <v>BUENO</v>
          </cell>
          <cell r="AH174">
            <v>0</v>
          </cell>
          <cell r="AK174" t="str">
            <v>BUENO</v>
          </cell>
        </row>
        <row r="175">
          <cell r="AF175">
            <v>314</v>
          </cell>
          <cell r="AG175" t="str">
            <v>NO TIENE</v>
          </cell>
          <cell r="AH175">
            <v>1</v>
          </cell>
          <cell r="AJ175" t="str">
            <v>SEDIMENTADA</v>
          </cell>
          <cell r="AK175" t="str">
            <v>BUENO</v>
          </cell>
        </row>
        <row r="176">
          <cell r="AF176">
            <v>316</v>
          </cell>
          <cell r="AG176" t="str">
            <v>MALO</v>
          </cell>
          <cell r="AH176">
            <v>1</v>
          </cell>
          <cell r="AK176" t="str">
            <v>BUENO</v>
          </cell>
        </row>
        <row r="177">
          <cell r="AF177">
            <v>318</v>
          </cell>
          <cell r="AG177" t="str">
            <v>NO OBSERVADO</v>
          </cell>
          <cell r="AH177">
            <v>4</v>
          </cell>
          <cell r="AK177" t="str">
            <v>NO OBSERVADO</v>
          </cell>
        </row>
        <row r="178">
          <cell r="AF178">
            <v>320</v>
          </cell>
          <cell r="AG178" t="str">
            <v>NO OBSERVADO</v>
          </cell>
          <cell r="AH178">
            <v>1</v>
          </cell>
          <cell r="AK178" t="str">
            <v>NO OBSERVADO</v>
          </cell>
        </row>
        <row r="179">
          <cell r="AF179">
            <v>322</v>
          </cell>
          <cell r="AG179" t="str">
            <v>NO TIENE</v>
          </cell>
          <cell r="AH179">
            <v>0</v>
          </cell>
          <cell r="AK179" t="str">
            <v>BUENO</v>
          </cell>
        </row>
        <row r="180">
          <cell r="AF180">
            <v>324</v>
          </cell>
          <cell r="AG180" t="str">
            <v>NO OBSERVADO</v>
          </cell>
          <cell r="AH180">
            <v>2</v>
          </cell>
          <cell r="AK180" t="str">
            <v>NO OBSERVADO</v>
          </cell>
        </row>
        <row r="181">
          <cell r="AF181">
            <v>326</v>
          </cell>
          <cell r="AG181" t="str">
            <v>NO OBSERVADO</v>
          </cell>
          <cell r="AH181">
            <v>1</v>
          </cell>
          <cell r="AJ181" t="str">
            <v>SEDIMENTADA</v>
          </cell>
          <cell r="AK181" t="str">
            <v>BUENO</v>
          </cell>
        </row>
        <row r="182">
          <cell r="AF182">
            <v>327</v>
          </cell>
          <cell r="AG182" t="str">
            <v>NO TIENE</v>
          </cell>
          <cell r="AH182">
            <v>1</v>
          </cell>
          <cell r="AK182" t="str">
            <v>BUENO</v>
          </cell>
        </row>
        <row r="183">
          <cell r="AF183">
            <v>328</v>
          </cell>
          <cell r="AG183" t="str">
            <v>NO TIENE</v>
          </cell>
          <cell r="AH183">
            <v>1</v>
          </cell>
          <cell r="AJ183" t="str">
            <v>SEDIMENTADA</v>
          </cell>
          <cell r="AK183" t="str">
            <v>BUENO</v>
          </cell>
        </row>
        <row r="184">
          <cell r="AF184">
            <v>330</v>
          </cell>
          <cell r="AG184" t="str">
            <v>NO TIENE</v>
          </cell>
          <cell r="AH184">
            <v>1</v>
          </cell>
          <cell r="AJ184" t="str">
            <v>SEDIMENTADA</v>
          </cell>
          <cell r="AK184" t="str">
            <v>BUENO</v>
          </cell>
        </row>
        <row r="185">
          <cell r="AF185">
            <v>332</v>
          </cell>
          <cell r="AG185" t="str">
            <v>BUENO</v>
          </cell>
          <cell r="AH185">
            <v>1</v>
          </cell>
          <cell r="AK185" t="str">
            <v>BUENO</v>
          </cell>
        </row>
        <row r="186">
          <cell r="AF186">
            <v>334</v>
          </cell>
          <cell r="AG186" t="str">
            <v>BUENO</v>
          </cell>
          <cell r="AH186">
            <v>3</v>
          </cell>
          <cell r="AK186" t="str">
            <v>BUENO</v>
          </cell>
        </row>
        <row r="187">
          <cell r="AF187">
            <v>336</v>
          </cell>
          <cell r="AG187" t="str">
            <v>BUENO</v>
          </cell>
          <cell r="AH187">
            <v>1</v>
          </cell>
          <cell r="AK187" t="str">
            <v>BUENO</v>
          </cell>
        </row>
        <row r="188">
          <cell r="AF188">
            <v>338</v>
          </cell>
          <cell r="AG188" t="str">
            <v>BUENO</v>
          </cell>
          <cell r="AH188">
            <v>1</v>
          </cell>
          <cell r="AK188" t="str">
            <v>BUENO</v>
          </cell>
        </row>
        <row r="189">
          <cell r="AF189">
            <v>340</v>
          </cell>
          <cell r="AG189" t="str">
            <v>NO OBSERVADO</v>
          </cell>
          <cell r="AH189">
            <v>0</v>
          </cell>
          <cell r="AK189" t="str">
            <v>NO OBSERVADO</v>
          </cell>
        </row>
        <row r="190">
          <cell r="AF190">
            <v>342</v>
          </cell>
          <cell r="AG190" t="str">
            <v>BUENO</v>
          </cell>
          <cell r="AH190">
            <v>1</v>
          </cell>
          <cell r="AK190" t="str">
            <v>BUENO</v>
          </cell>
        </row>
        <row r="191">
          <cell r="AF191">
            <v>344</v>
          </cell>
          <cell r="AG191" t="str">
            <v>BUENO</v>
          </cell>
          <cell r="AH191">
            <v>1</v>
          </cell>
          <cell r="AJ191" t="str">
            <v>SEDIMENTADA</v>
          </cell>
          <cell r="AK191" t="str">
            <v>BUENO</v>
          </cell>
        </row>
        <row r="192">
          <cell r="AF192">
            <v>346</v>
          </cell>
          <cell r="AG192" t="str">
            <v>NO OBSERVADO</v>
          </cell>
          <cell r="AH192">
            <v>1</v>
          </cell>
          <cell r="AJ192" t="str">
            <v>SEDIMENTADA</v>
          </cell>
          <cell r="AK192" t="str">
            <v>BUENO</v>
          </cell>
        </row>
        <row r="193">
          <cell r="AF193">
            <v>348</v>
          </cell>
          <cell r="AG193" t="str">
            <v>BUENO</v>
          </cell>
          <cell r="AH193">
            <v>2</v>
          </cell>
          <cell r="AK193" t="str">
            <v>BUENO</v>
          </cell>
        </row>
        <row r="194">
          <cell r="AF194">
            <v>350</v>
          </cell>
          <cell r="AG194" t="str">
            <v>BUENO</v>
          </cell>
          <cell r="AH194">
            <v>1</v>
          </cell>
          <cell r="AK194" t="str">
            <v>BUENO</v>
          </cell>
        </row>
        <row r="195">
          <cell r="AF195">
            <v>352</v>
          </cell>
          <cell r="AG195" t="str">
            <v>NO TIENE</v>
          </cell>
          <cell r="AH195">
            <v>1</v>
          </cell>
          <cell r="AK195" t="str">
            <v>BUENO</v>
          </cell>
        </row>
        <row r="196">
          <cell r="AF196">
            <v>354</v>
          </cell>
          <cell r="AG196" t="str">
            <v>NO TIENE</v>
          </cell>
          <cell r="AH196">
            <v>3</v>
          </cell>
          <cell r="AK196" t="str">
            <v>BUENO</v>
          </cell>
        </row>
        <row r="197">
          <cell r="AF197">
            <v>356</v>
          </cell>
          <cell r="AG197" t="str">
            <v>NO TIENE</v>
          </cell>
          <cell r="AH197">
            <v>2</v>
          </cell>
          <cell r="AJ197" t="str">
            <v>SEDIMENTADA</v>
          </cell>
          <cell r="AK197" t="str">
            <v>BUENO</v>
          </cell>
        </row>
        <row r="198">
          <cell r="AF198">
            <v>358</v>
          </cell>
          <cell r="AG198" t="str">
            <v>NO TIENE</v>
          </cell>
          <cell r="AH198">
            <v>3</v>
          </cell>
          <cell r="AJ198" t="str">
            <v>SEDIMENTADA</v>
          </cell>
          <cell r="AK198" t="str">
            <v>BUENO</v>
          </cell>
        </row>
        <row r="199">
          <cell r="AF199">
            <v>360</v>
          </cell>
          <cell r="AG199" t="str">
            <v>NO TIENE</v>
          </cell>
          <cell r="AH199">
            <v>2</v>
          </cell>
          <cell r="AK199" t="str">
            <v>BUENO</v>
          </cell>
        </row>
        <row r="200">
          <cell r="AF200">
            <v>362</v>
          </cell>
          <cell r="AG200" t="str">
            <v>BUENO</v>
          </cell>
          <cell r="AH200">
            <v>2</v>
          </cell>
          <cell r="AK200" t="str">
            <v>BUENO</v>
          </cell>
        </row>
        <row r="201">
          <cell r="AF201">
            <v>364</v>
          </cell>
          <cell r="AG201" t="str">
            <v>NO TIENE</v>
          </cell>
          <cell r="AH201">
            <v>2</v>
          </cell>
          <cell r="AJ201" t="str">
            <v>SEDIMENTADA</v>
          </cell>
          <cell r="AK201" t="str">
            <v>BUENO</v>
          </cell>
        </row>
        <row r="202">
          <cell r="AF202">
            <v>366</v>
          </cell>
          <cell r="AG202" t="str">
            <v>NO OBSERVADO</v>
          </cell>
          <cell r="AH202">
            <v>3</v>
          </cell>
          <cell r="AJ202" t="str">
            <v>SEDIMENTADA</v>
          </cell>
          <cell r="AK202" t="str">
            <v>BUENO</v>
          </cell>
        </row>
        <row r="203">
          <cell r="AF203">
            <v>368</v>
          </cell>
          <cell r="AG203" t="str">
            <v>NO OBSERVADO</v>
          </cell>
          <cell r="AH203">
            <v>2</v>
          </cell>
          <cell r="AJ203" t="str">
            <v>SEDIMENTADA</v>
          </cell>
          <cell r="AK203" t="str">
            <v>BUENO</v>
          </cell>
        </row>
        <row r="204">
          <cell r="AF204">
            <v>370</v>
          </cell>
          <cell r="AG204" t="str">
            <v>NO OBSERVADO</v>
          </cell>
          <cell r="AH204">
            <v>1</v>
          </cell>
          <cell r="AJ204" t="str">
            <v>SEDIMENTADA</v>
          </cell>
          <cell r="AK204" t="str">
            <v>NO TIENE</v>
          </cell>
        </row>
        <row r="205">
          <cell r="AF205">
            <v>372</v>
          </cell>
          <cell r="AG205" t="str">
            <v>NO OBSERVADO</v>
          </cell>
          <cell r="AH205">
            <v>2</v>
          </cell>
          <cell r="AJ205" t="str">
            <v>SEDIMENTADA</v>
          </cell>
          <cell r="AK205" t="str">
            <v>NO TIENE</v>
          </cell>
        </row>
        <row r="206">
          <cell r="AF206">
            <v>374</v>
          </cell>
          <cell r="AG206" t="str">
            <v>NO TIENE</v>
          </cell>
          <cell r="AH206">
            <v>3</v>
          </cell>
          <cell r="AK206" t="str">
            <v>BUENO</v>
          </cell>
        </row>
        <row r="207">
          <cell r="AF207">
            <v>376</v>
          </cell>
          <cell r="AG207" t="str">
            <v>NO TIENE</v>
          </cell>
          <cell r="AH207">
            <v>3</v>
          </cell>
          <cell r="AK207" t="str">
            <v>BUENO</v>
          </cell>
        </row>
        <row r="208">
          <cell r="AF208">
            <v>378</v>
          </cell>
          <cell r="AG208" t="str">
            <v>NO TIENE</v>
          </cell>
          <cell r="AH208">
            <v>3</v>
          </cell>
          <cell r="AJ208" t="str">
            <v>SEDIMENTADA</v>
          </cell>
          <cell r="AK208" t="str">
            <v>BUENO</v>
          </cell>
        </row>
        <row r="209">
          <cell r="AF209">
            <v>380</v>
          </cell>
          <cell r="AG209" t="str">
            <v>NO OBSERVADO</v>
          </cell>
          <cell r="AH209">
            <v>0</v>
          </cell>
          <cell r="AJ209" t="str">
            <v>SEDIMENTADA</v>
          </cell>
          <cell r="AK209" t="str">
            <v>BUENO</v>
          </cell>
        </row>
        <row r="210">
          <cell r="AF210">
            <v>382</v>
          </cell>
          <cell r="AG210" t="str">
            <v>NO TIENE</v>
          </cell>
          <cell r="AH210">
            <v>0</v>
          </cell>
          <cell r="AK210" t="str">
            <v>BUENO</v>
          </cell>
        </row>
        <row r="211">
          <cell r="AF211">
            <v>384</v>
          </cell>
          <cell r="AG211" t="str">
            <v>NO TIENE</v>
          </cell>
          <cell r="AH211">
            <v>2</v>
          </cell>
          <cell r="AJ211" t="str">
            <v>SEDIMENTADA</v>
          </cell>
          <cell r="AK211" t="str">
            <v>BUENO</v>
          </cell>
        </row>
        <row r="212">
          <cell r="AF212">
            <v>386</v>
          </cell>
          <cell r="AG212" t="str">
            <v>NO OBSERVADO</v>
          </cell>
          <cell r="AH212">
            <v>2</v>
          </cell>
          <cell r="AJ212" t="str">
            <v>SEDIMENTADA</v>
          </cell>
          <cell r="AK212" t="str">
            <v>MALO</v>
          </cell>
        </row>
        <row r="213">
          <cell r="AF213">
            <v>388</v>
          </cell>
          <cell r="AG213" t="str">
            <v>NO TIENE</v>
          </cell>
          <cell r="AH213">
            <v>2</v>
          </cell>
          <cell r="AK213" t="str">
            <v>BUENO</v>
          </cell>
        </row>
        <row r="214">
          <cell r="AF214">
            <v>390</v>
          </cell>
          <cell r="AG214" t="str">
            <v>NO TIENE</v>
          </cell>
          <cell r="AH214">
            <v>2</v>
          </cell>
          <cell r="AK214" t="str">
            <v>BUENO</v>
          </cell>
        </row>
        <row r="215">
          <cell r="AF215">
            <v>392</v>
          </cell>
          <cell r="AG215" t="str">
            <v>NO TIENE</v>
          </cell>
          <cell r="AH215">
            <v>2</v>
          </cell>
          <cell r="AK215" t="str">
            <v>BUENO</v>
          </cell>
        </row>
        <row r="216">
          <cell r="AF216">
            <v>394</v>
          </cell>
          <cell r="AG216" t="str">
            <v>NO TIENE</v>
          </cell>
          <cell r="AH216">
            <v>2</v>
          </cell>
          <cell r="AK216" t="str">
            <v>BUENO</v>
          </cell>
        </row>
        <row r="217">
          <cell r="AF217">
            <v>396</v>
          </cell>
          <cell r="AG217" t="str">
            <v>NO OBSERVADO</v>
          </cell>
          <cell r="AH217">
            <v>2</v>
          </cell>
          <cell r="AJ217" t="str">
            <v>SEDIMENTADA</v>
          </cell>
          <cell r="AK217" t="str">
            <v>BUENO</v>
          </cell>
        </row>
        <row r="218">
          <cell r="AF218">
            <v>398</v>
          </cell>
          <cell r="AG218" t="str">
            <v>NO TIENE</v>
          </cell>
          <cell r="AH218">
            <v>2</v>
          </cell>
          <cell r="AK218" t="str">
            <v>BUENO</v>
          </cell>
        </row>
        <row r="219">
          <cell r="AF219">
            <v>400</v>
          </cell>
          <cell r="AG219" t="str">
            <v>NO TIENE</v>
          </cell>
          <cell r="AH219">
            <v>1</v>
          </cell>
          <cell r="AK219" t="str">
            <v>BUENO</v>
          </cell>
        </row>
        <row r="220">
          <cell r="AF220">
            <v>402</v>
          </cell>
          <cell r="AG220" t="str">
            <v>NO TIENE</v>
          </cell>
          <cell r="AH220">
            <v>1</v>
          </cell>
          <cell r="AJ220" t="str">
            <v>SEDIMENTADA</v>
          </cell>
          <cell r="AK220" t="str">
            <v>BUENO</v>
          </cell>
        </row>
        <row r="221">
          <cell r="AF221">
            <v>404</v>
          </cell>
          <cell r="AG221" t="str">
            <v>NO TIENE</v>
          </cell>
          <cell r="AH221">
            <v>0</v>
          </cell>
          <cell r="AK221" t="str">
            <v>BUENO</v>
          </cell>
        </row>
        <row r="222">
          <cell r="AF222">
            <v>406</v>
          </cell>
          <cell r="AG222" t="str">
            <v>NO TIENE</v>
          </cell>
          <cell r="AH222">
            <v>1</v>
          </cell>
          <cell r="AK222" t="str">
            <v>BUENO</v>
          </cell>
        </row>
        <row r="223">
          <cell r="AF223">
            <v>408</v>
          </cell>
          <cell r="AG223" t="str">
            <v>NO TIENE</v>
          </cell>
          <cell r="AH223">
            <v>2</v>
          </cell>
          <cell r="AK223" t="str">
            <v>BUENO</v>
          </cell>
        </row>
        <row r="224">
          <cell r="AF224">
            <v>410</v>
          </cell>
          <cell r="AG224" t="str">
            <v>NO TIENE</v>
          </cell>
          <cell r="AH224">
            <v>2</v>
          </cell>
          <cell r="AK224" t="str">
            <v>BUENO</v>
          </cell>
        </row>
        <row r="225">
          <cell r="AF225">
            <v>412</v>
          </cell>
          <cell r="AG225" t="str">
            <v>NO TIENE</v>
          </cell>
          <cell r="AH225">
            <v>2</v>
          </cell>
          <cell r="AK225" t="str">
            <v>BUENO</v>
          </cell>
        </row>
        <row r="226">
          <cell r="AF226">
            <v>414</v>
          </cell>
          <cell r="AG226" t="str">
            <v>BUENO</v>
          </cell>
          <cell r="AH226">
            <v>3</v>
          </cell>
          <cell r="AK226" t="str">
            <v>BUENO</v>
          </cell>
        </row>
        <row r="227">
          <cell r="AF227" t="str">
            <v>282A</v>
          </cell>
          <cell r="AG227" t="str">
            <v>BUENO</v>
          </cell>
          <cell r="AH227">
            <v>0</v>
          </cell>
        </row>
        <row r="228">
          <cell r="AF228" t="str">
            <v>284A</v>
          </cell>
          <cell r="AG228" t="str">
            <v>BUENO</v>
          </cell>
          <cell r="AH228">
            <v>0</v>
          </cell>
        </row>
        <row r="229">
          <cell r="AF229" t="str">
            <v>36A</v>
          </cell>
          <cell r="AG229" t="str">
            <v>BUENO</v>
          </cell>
          <cell r="AH229">
            <v>0</v>
          </cell>
        </row>
        <row r="230">
          <cell r="AF230" t="str">
            <v>38A</v>
          </cell>
          <cell r="AG230" t="str">
            <v>BUENO</v>
          </cell>
          <cell r="AH230">
            <v>0</v>
          </cell>
        </row>
        <row r="231">
          <cell r="AF231" t="str">
            <v>40A</v>
          </cell>
          <cell r="AG231" t="str">
            <v>BUENO</v>
          </cell>
          <cell r="AH231">
            <v>0</v>
          </cell>
        </row>
        <row r="232">
          <cell r="AF232" t="str">
            <v>42A</v>
          </cell>
          <cell r="AG232" t="str">
            <v>BUENO</v>
          </cell>
          <cell r="AH232">
            <v>0</v>
          </cell>
        </row>
        <row r="233">
          <cell r="AF233" t="str">
            <v>44A</v>
          </cell>
          <cell r="AG233" t="str">
            <v>BUENO</v>
          </cell>
          <cell r="AH233">
            <v>0</v>
          </cell>
        </row>
        <row r="234">
          <cell r="AF234" t="str">
            <v>46A</v>
          </cell>
          <cell r="AG234" t="str">
            <v>BUENO</v>
          </cell>
          <cell r="AH234">
            <v>0</v>
          </cell>
        </row>
        <row r="235">
          <cell r="AF235" t="str">
            <v>48A</v>
          </cell>
          <cell r="AG235" t="str">
            <v>BUENO</v>
          </cell>
          <cell r="AH235">
            <v>0</v>
          </cell>
        </row>
        <row r="236">
          <cell r="AF236" t="str">
            <v>50A</v>
          </cell>
          <cell r="AG236" t="str">
            <v>BUENO</v>
          </cell>
          <cell r="AH236">
            <v>0</v>
          </cell>
        </row>
        <row r="237">
          <cell r="AF237" t="str">
            <v>52A</v>
          </cell>
          <cell r="AG237" t="str">
            <v>BUENO</v>
          </cell>
          <cell r="AH237">
            <v>0</v>
          </cell>
        </row>
        <row r="238">
          <cell r="AF238" t="str">
            <v>54A</v>
          </cell>
          <cell r="AG238" t="str">
            <v>BUENO</v>
          </cell>
          <cell r="AH238">
            <v>0</v>
          </cell>
        </row>
        <row r="239">
          <cell r="AF239" t="str">
            <v>56A</v>
          </cell>
          <cell r="AG239" t="str">
            <v>BUENO</v>
          </cell>
          <cell r="AH239">
            <v>0</v>
          </cell>
        </row>
        <row r="240">
          <cell r="AF240" t="str">
            <v>58A</v>
          </cell>
          <cell r="AG240" t="str">
            <v>BUENO</v>
          </cell>
          <cell r="AH240">
            <v>0</v>
          </cell>
        </row>
        <row r="241">
          <cell r="AF241" t="str">
            <v>62A</v>
          </cell>
          <cell r="AG241" t="str">
            <v>BUENO</v>
          </cell>
          <cell r="AH241">
            <v>0</v>
          </cell>
        </row>
        <row r="242">
          <cell r="AF242">
            <v>395</v>
          </cell>
          <cell r="AG242" t="str">
            <v>BUENO</v>
          </cell>
          <cell r="AH242">
            <v>0</v>
          </cell>
        </row>
        <row r="243">
          <cell r="AF243">
            <v>397</v>
          </cell>
          <cell r="AG243" t="str">
            <v>BUENO</v>
          </cell>
          <cell r="AH243">
            <v>0</v>
          </cell>
        </row>
        <row r="244">
          <cell r="AF244">
            <v>68</v>
          </cell>
          <cell r="AG244" t="str">
            <v>NO OBSERVADO</v>
          </cell>
          <cell r="AH244">
            <v>0</v>
          </cell>
        </row>
      </sheetData>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EPENDENCIAS"/>
    </sheetNames>
    <sheetDataSet>
      <sheetData sheetId="0" refreshError="1"/>
      <sheetData sheetId="1">
        <row r="2">
          <cell r="B2" t="str">
            <v>DIRECCIÓN GENERAL - OFICINA DE PREVENCIÓN Y ATENCIÓN DE EMERGENCIAS</v>
          </cell>
        </row>
        <row r="3">
          <cell r="B3" t="str">
            <v>SECRETARIA GENERAL ADMINISTRATIVA - SUBDIRECCIÓN ADMINISTRATIVA</v>
          </cell>
        </row>
        <row r="4">
          <cell r="B4" t="str">
            <v>SECRETARIA GENERAL ADMINISTRATIVA - SUBDIRECCIÓN FINANCIERA</v>
          </cell>
        </row>
        <row r="5">
          <cell r="B5" t="str">
            <v>SECRETARIA GENERAL TÉCNICA - DIRECCIONES TERRITORIALES</v>
          </cell>
        </row>
        <row r="6">
          <cell r="B6" t="str">
            <v>SECRETARIA GENERAL TÉCNICA - GERENCIA DE GRANDES PROYECTOS</v>
          </cell>
        </row>
        <row r="7">
          <cell r="B7" t="str">
            <v>SECRETARIA GENERAL TÉCNICA - GRUPO PLAN 2500</v>
          </cell>
        </row>
        <row r="8">
          <cell r="B8" t="str">
            <v>SECRETARIA GENERAL TÉCNICA - SUBDIRECCIÓN DE APOYO TÉCNICO</v>
          </cell>
        </row>
        <row r="9">
          <cell r="B9" t="str">
            <v>SECRETARIA GENERAL TÉCNICA - SUBDIRECCIÓN DE MEDIO AMBIENTE Y GESTIÓN SOCIAL</v>
          </cell>
        </row>
        <row r="10">
          <cell r="B10" t="str">
            <v>SECRETARIA GENERAL TÉCNICA - SUBDIRECCIÓN MARITIMA Y FLUVIAL</v>
          </cell>
        </row>
        <row r="11">
          <cell r="B11" t="str">
            <v>SECRETARIA GENERAL TÉCNICA - SUBDIRECCIÓN RED NACIONAL DE CARRETERAS</v>
          </cell>
        </row>
        <row r="12">
          <cell r="B12" t="str">
            <v>SECRETARIA GENERAL TÉCNICA - SUBDIRECCIÓN RED TERCIARIA Y FERREA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 val="Otros"/>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59999389629810485"/>
  </sheetPr>
  <dimension ref="A1:AE112"/>
  <sheetViews>
    <sheetView topLeftCell="D1" zoomScale="70" zoomScaleNormal="70" workbookViewId="0">
      <selection activeCell="L17" sqref="L17"/>
    </sheetView>
  </sheetViews>
  <sheetFormatPr baseColWidth="10" defaultRowHeight="15"/>
  <cols>
    <col min="1" max="1" width="16.7109375" customWidth="1"/>
    <col min="2" max="2" width="18.5703125" customWidth="1"/>
    <col min="3" max="3" width="19" customWidth="1"/>
    <col min="4" max="4" width="18.28515625" customWidth="1"/>
    <col min="5" max="5" width="22.5703125" customWidth="1"/>
    <col min="6" max="6" width="17.85546875" customWidth="1"/>
    <col min="7" max="7" width="19.42578125" customWidth="1"/>
    <col min="8" max="8" width="18.5703125" customWidth="1"/>
    <col min="9" max="9" width="19.5703125" customWidth="1"/>
    <col min="10" max="11" width="18.7109375" customWidth="1"/>
    <col min="12" max="12" width="19.42578125" customWidth="1"/>
    <col min="13" max="13" width="21.85546875" customWidth="1"/>
    <col min="14" max="15" width="19.140625" customWidth="1"/>
    <col min="16" max="16" width="18.7109375" customWidth="1"/>
    <col min="17" max="17" width="19.85546875" customWidth="1"/>
    <col min="18" max="18" width="8.140625" customWidth="1"/>
    <col min="19" max="19" width="20.7109375" customWidth="1"/>
    <col min="22" max="22" width="17.85546875" customWidth="1"/>
    <col min="23" max="23" width="19" customWidth="1"/>
    <col min="24" max="24" width="16.7109375" customWidth="1"/>
    <col min="26" max="26" width="17" customWidth="1"/>
  </cols>
  <sheetData>
    <row r="1" spans="1:31">
      <c r="D1" s="198"/>
      <c r="E1" s="199"/>
    </row>
    <row r="2" spans="1:31">
      <c r="B2" s="210" t="s">
        <v>66</v>
      </c>
      <c r="C2" s="211"/>
      <c r="D2" s="212" t="s">
        <v>56</v>
      </c>
      <c r="E2" s="213"/>
      <c r="F2" s="212" t="s">
        <v>62</v>
      </c>
      <c r="G2" s="213"/>
      <c r="H2" s="212" t="s">
        <v>63</v>
      </c>
      <c r="I2" s="213"/>
      <c r="J2" s="214" t="s">
        <v>64</v>
      </c>
      <c r="K2" s="215"/>
      <c r="L2" s="212" t="s">
        <v>65</v>
      </c>
      <c r="M2" s="213"/>
      <c r="N2" s="216" t="s">
        <v>80</v>
      </c>
      <c r="O2" s="217"/>
      <c r="P2" s="92"/>
      <c r="Q2" s="92"/>
      <c r="R2" s="92"/>
      <c r="S2" s="92"/>
    </row>
    <row r="3" spans="1:31" ht="15.75" thickBot="1">
      <c r="B3" s="417" t="s">
        <v>48</v>
      </c>
      <c r="C3" s="418"/>
      <c r="D3" s="419" t="s">
        <v>146</v>
      </c>
      <c r="E3" s="419"/>
      <c r="F3" s="419" t="s">
        <v>145</v>
      </c>
      <c r="G3" s="419"/>
      <c r="H3" s="419" t="s">
        <v>49</v>
      </c>
      <c r="I3" s="419"/>
      <c r="J3" s="448" t="s">
        <v>50</v>
      </c>
      <c r="K3" s="434"/>
      <c r="L3" s="449" t="s">
        <v>51</v>
      </c>
      <c r="M3" s="450"/>
      <c r="N3" s="436" t="s">
        <v>79</v>
      </c>
      <c r="O3" s="437"/>
      <c r="P3" s="429"/>
      <c r="Q3" s="429"/>
      <c r="R3" s="429"/>
      <c r="S3" s="429"/>
      <c r="T3" t="s">
        <v>103</v>
      </c>
    </row>
    <row r="4" spans="1:31">
      <c r="B4" s="179">
        <v>2019</v>
      </c>
      <c r="C4" s="180" t="s">
        <v>47</v>
      </c>
      <c r="D4" s="161">
        <v>2019</v>
      </c>
      <c r="E4" s="161" t="s">
        <v>47</v>
      </c>
      <c r="F4" s="161">
        <v>2019</v>
      </c>
      <c r="G4" s="161" t="s">
        <v>47</v>
      </c>
      <c r="H4" s="161">
        <v>2019</v>
      </c>
      <c r="I4" s="161" t="s">
        <v>47</v>
      </c>
      <c r="J4" s="171">
        <v>2019</v>
      </c>
      <c r="K4" s="172" t="s">
        <v>47</v>
      </c>
      <c r="L4" s="158">
        <v>2019</v>
      </c>
      <c r="M4" s="144" t="s">
        <v>47</v>
      </c>
      <c r="N4" s="185">
        <v>2019</v>
      </c>
      <c r="O4" s="186" t="s">
        <v>47</v>
      </c>
      <c r="P4" s="99"/>
      <c r="Q4" s="99"/>
      <c r="R4" s="93"/>
      <c r="S4" s="93"/>
      <c r="T4" s="446" t="s">
        <v>65</v>
      </c>
      <c r="U4" s="447"/>
      <c r="V4" s="453" t="s">
        <v>98</v>
      </c>
      <c r="W4" s="454"/>
      <c r="X4" s="145" t="s">
        <v>104</v>
      </c>
    </row>
    <row r="5" spans="1:31" ht="0.75" customHeight="1">
      <c r="B5" s="179"/>
      <c r="C5" s="180"/>
      <c r="D5" s="161"/>
      <c r="E5" s="161"/>
      <c r="F5" s="161"/>
      <c r="G5" s="161"/>
      <c r="H5" s="161"/>
      <c r="I5" s="161"/>
      <c r="J5" s="171"/>
      <c r="K5" s="172"/>
      <c r="L5" s="158"/>
      <c r="M5" s="144"/>
      <c r="N5" s="185"/>
      <c r="O5" s="186"/>
      <c r="P5" s="99"/>
      <c r="Q5" s="99"/>
      <c r="R5" s="93"/>
      <c r="S5" s="93"/>
      <c r="T5" s="203"/>
      <c r="U5" s="191"/>
      <c r="V5" s="235">
        <v>2019</v>
      </c>
      <c r="W5" s="245" t="s">
        <v>47</v>
      </c>
    </row>
    <row r="6" spans="1:31">
      <c r="A6" s="145" t="s">
        <v>68</v>
      </c>
      <c r="B6" s="181">
        <v>4500000</v>
      </c>
      <c r="C6" s="182">
        <f>B6*(1+$M$15)</f>
        <v>4671000</v>
      </c>
      <c r="D6" s="162">
        <v>5300000</v>
      </c>
      <c r="E6" s="162">
        <f>D6*(1+$M$15)</f>
        <v>5501400</v>
      </c>
      <c r="F6" s="162">
        <v>4500000</v>
      </c>
      <c r="G6" s="163">
        <f>F6*(1+$M$15)</f>
        <v>4671000</v>
      </c>
      <c r="H6" s="162">
        <v>6400000</v>
      </c>
      <c r="I6" s="163">
        <f>H6*(1+$M$15)</f>
        <v>6643200</v>
      </c>
      <c r="J6" s="173">
        <v>5000000</v>
      </c>
      <c r="K6" s="174">
        <f>J6*(1+$M$15)</f>
        <v>5190000</v>
      </c>
      <c r="L6" s="159">
        <v>4000000</v>
      </c>
      <c r="M6" s="143">
        <f>L6*(1+$M$15)</f>
        <v>4152000</v>
      </c>
      <c r="N6" s="187">
        <v>5000000</v>
      </c>
      <c r="O6" s="188">
        <f>N6*(1+$M$15)</f>
        <v>5190000</v>
      </c>
      <c r="P6" s="94"/>
      <c r="Q6" s="94"/>
      <c r="R6" s="94"/>
      <c r="S6" s="94"/>
      <c r="T6" s="203"/>
      <c r="U6" s="191"/>
      <c r="V6" s="161">
        <v>2019</v>
      </c>
      <c r="W6" s="144" t="s">
        <v>47</v>
      </c>
    </row>
    <row r="7" spans="1:31">
      <c r="A7" s="145" t="s">
        <v>144</v>
      </c>
      <c r="B7" s="181"/>
      <c r="C7" s="182">
        <f t="shared" ref="C7:C10" si="0">B7*(1+$M$15)</f>
        <v>0</v>
      </c>
      <c r="D7" s="162"/>
      <c r="E7" s="162">
        <f t="shared" ref="E7:E10" si="1">D7*(1+$M$15)</f>
        <v>0</v>
      </c>
      <c r="F7" s="162"/>
      <c r="G7" s="163">
        <f t="shared" ref="G7:G10" si="2">F7*(1+$M$15)</f>
        <v>0</v>
      </c>
      <c r="H7" s="162"/>
      <c r="I7" s="163">
        <f t="shared" ref="I7:I10" si="3">H7*(1+$M$15)</f>
        <v>0</v>
      </c>
      <c r="J7" s="173"/>
      <c r="K7" s="174">
        <f t="shared" ref="K7:K10" si="4">J7*(1+$M$15)</f>
        <v>0</v>
      </c>
      <c r="L7" s="159"/>
      <c r="M7" s="143">
        <f t="shared" ref="M7:M10" si="5">L7*(1+$M$15)</f>
        <v>0</v>
      </c>
      <c r="N7" s="187"/>
      <c r="O7" s="188">
        <f t="shared" ref="O7:O10" si="6">N7*(1+$M$15)</f>
        <v>0</v>
      </c>
      <c r="P7" s="94"/>
      <c r="Q7" s="94"/>
      <c r="R7" s="94"/>
      <c r="S7" s="92"/>
      <c r="T7" s="203"/>
      <c r="U7" s="191"/>
      <c r="V7" s="162">
        <v>5000000</v>
      </c>
      <c r="W7" s="143">
        <f>V7*(1+$M$15)</f>
        <v>5190000</v>
      </c>
      <c r="X7" s="145" t="s">
        <v>102</v>
      </c>
      <c r="Y7" s="145"/>
    </row>
    <row r="8" spans="1:31">
      <c r="A8" s="145" t="s">
        <v>77</v>
      </c>
      <c r="B8" s="181"/>
      <c r="C8" s="182">
        <f t="shared" si="0"/>
        <v>0</v>
      </c>
      <c r="D8" s="162"/>
      <c r="E8" s="162">
        <f t="shared" si="1"/>
        <v>0</v>
      </c>
      <c r="F8" s="162"/>
      <c r="G8" s="163">
        <f t="shared" si="2"/>
        <v>0</v>
      </c>
      <c r="H8" s="162"/>
      <c r="I8" s="163">
        <f t="shared" si="3"/>
        <v>0</v>
      </c>
      <c r="J8" s="173"/>
      <c r="K8" s="174">
        <f t="shared" si="4"/>
        <v>0</v>
      </c>
      <c r="L8" s="159"/>
      <c r="M8" s="143">
        <f t="shared" si="5"/>
        <v>0</v>
      </c>
      <c r="N8" s="187"/>
      <c r="O8" s="188">
        <f t="shared" si="6"/>
        <v>0</v>
      </c>
      <c r="P8" s="94"/>
      <c r="Q8" s="94"/>
      <c r="R8" s="94"/>
      <c r="S8" s="94"/>
      <c r="T8" s="203"/>
      <c r="U8" s="191"/>
      <c r="V8" s="162">
        <v>2500000</v>
      </c>
      <c r="W8" s="143">
        <f>V8*(1+$M$15)</f>
        <v>2595000</v>
      </c>
      <c r="X8" s="145" t="s">
        <v>129</v>
      </c>
      <c r="Y8" s="145"/>
    </row>
    <row r="9" spans="1:31">
      <c r="A9" s="145" t="s">
        <v>69</v>
      </c>
      <c r="B9" s="181">
        <v>12000000</v>
      </c>
      <c r="C9" s="182">
        <f t="shared" si="0"/>
        <v>12456000</v>
      </c>
      <c r="D9" s="162">
        <v>5600000</v>
      </c>
      <c r="E9" s="162">
        <f t="shared" si="1"/>
        <v>5812800</v>
      </c>
      <c r="F9" s="162">
        <v>5600000</v>
      </c>
      <c r="G9" s="163">
        <f t="shared" si="2"/>
        <v>5812800</v>
      </c>
      <c r="H9" s="162">
        <v>7000000</v>
      </c>
      <c r="I9" s="163">
        <f t="shared" si="3"/>
        <v>7266000</v>
      </c>
      <c r="J9" s="173">
        <v>11200000</v>
      </c>
      <c r="K9" s="174">
        <f t="shared" si="4"/>
        <v>11625600</v>
      </c>
      <c r="L9" s="159">
        <v>18027385.307880376</v>
      </c>
      <c r="M9" s="143">
        <f t="shared" si="5"/>
        <v>18712425.949579831</v>
      </c>
      <c r="N9" s="187">
        <v>10150000</v>
      </c>
      <c r="O9" s="188">
        <f t="shared" si="6"/>
        <v>10535700</v>
      </c>
      <c r="P9" s="94"/>
      <c r="Q9" s="94"/>
      <c r="T9" s="203"/>
      <c r="U9" s="191"/>
      <c r="V9" s="162">
        <v>2400000</v>
      </c>
      <c r="W9" s="143">
        <f t="shared" ref="W9:W11" si="7">V9*(1+$M$15)</f>
        <v>2491200</v>
      </c>
      <c r="X9" s="145" t="s">
        <v>110</v>
      </c>
    </row>
    <row r="10" spans="1:31" ht="15.75" thickBot="1">
      <c r="A10" s="145" t="s">
        <v>76</v>
      </c>
      <c r="B10" s="183">
        <v>4150000</v>
      </c>
      <c r="C10" s="182">
        <f t="shared" si="0"/>
        <v>4307700</v>
      </c>
      <c r="D10" s="200">
        <v>7400000</v>
      </c>
      <c r="E10" s="200">
        <f t="shared" si="1"/>
        <v>7681200</v>
      </c>
      <c r="F10" s="200">
        <v>6200000</v>
      </c>
      <c r="G10" s="201">
        <f t="shared" si="2"/>
        <v>6435600</v>
      </c>
      <c r="H10" s="200">
        <v>2050000</v>
      </c>
      <c r="I10" s="201">
        <f t="shared" si="3"/>
        <v>2127900</v>
      </c>
      <c r="J10" s="170">
        <v>245000</v>
      </c>
      <c r="K10" s="170">
        <f t="shared" si="4"/>
        <v>254310</v>
      </c>
      <c r="L10" s="160">
        <v>9561000</v>
      </c>
      <c r="M10" s="143">
        <f t="shared" si="5"/>
        <v>9924318</v>
      </c>
      <c r="N10" s="189">
        <v>1450000</v>
      </c>
      <c r="O10" s="190">
        <f t="shared" si="6"/>
        <v>1505100</v>
      </c>
      <c r="P10" s="94"/>
      <c r="Q10" s="94"/>
      <c r="T10" s="203"/>
      <c r="U10" s="191"/>
      <c r="V10" s="162">
        <v>1700000</v>
      </c>
      <c r="W10" s="143">
        <f t="shared" si="7"/>
        <v>1764600</v>
      </c>
      <c r="X10" s="234" t="s">
        <v>111</v>
      </c>
    </row>
    <row r="11" spans="1:31" ht="15.75" thickBot="1">
      <c r="B11" s="218" t="s">
        <v>57</v>
      </c>
      <c r="C11" s="219"/>
      <c r="D11" s="220" t="s">
        <v>58</v>
      </c>
      <c r="E11" s="221"/>
      <c r="F11" s="222" t="s">
        <v>61</v>
      </c>
      <c r="G11" s="223"/>
      <c r="H11" s="222" t="s">
        <v>73</v>
      </c>
      <c r="I11" s="224"/>
      <c r="J11" s="225" t="s">
        <v>59</v>
      </c>
      <c r="K11" s="226"/>
      <c r="L11" s="94"/>
      <c r="M11" s="94"/>
      <c r="N11" s="89"/>
      <c r="O11" s="90"/>
      <c r="P11" s="89"/>
      <c r="Q11" s="89"/>
      <c r="T11" s="203"/>
      <c r="U11" s="191"/>
      <c r="V11" s="162">
        <v>1500000</v>
      </c>
      <c r="W11" s="246">
        <f t="shared" si="7"/>
        <v>1557000</v>
      </c>
      <c r="X11" s="234" t="s">
        <v>120</v>
      </c>
      <c r="AA11" s="457"/>
      <c r="AB11" s="457"/>
      <c r="AC11" s="456"/>
      <c r="AD11" s="456"/>
      <c r="AE11" s="456"/>
    </row>
    <row r="12" spans="1:31">
      <c r="B12" s="432" t="s">
        <v>55</v>
      </c>
      <c r="C12" s="433"/>
      <c r="D12" s="434" t="s">
        <v>53</v>
      </c>
      <c r="E12" s="435"/>
      <c r="F12" s="439" t="s">
        <v>54</v>
      </c>
      <c r="G12" s="439"/>
      <c r="H12" s="439" t="s">
        <v>72</v>
      </c>
      <c r="I12" s="439"/>
      <c r="J12" s="439" t="s">
        <v>60</v>
      </c>
      <c r="K12" s="445"/>
      <c r="L12" s="429"/>
      <c r="M12" s="429"/>
      <c r="N12" s="420" t="s">
        <v>126</v>
      </c>
      <c r="O12" s="421"/>
      <c r="P12" s="414" t="s">
        <v>32</v>
      </c>
      <c r="Q12" s="415"/>
      <c r="R12" s="416"/>
      <c r="S12" s="438">
        <v>2019</v>
      </c>
      <c r="T12" s="451" t="s">
        <v>56</v>
      </c>
      <c r="U12" s="452"/>
      <c r="V12" s="452" t="s">
        <v>99</v>
      </c>
      <c r="W12" s="455"/>
      <c r="AA12" s="457"/>
      <c r="AB12" s="457"/>
      <c r="AC12" s="456"/>
      <c r="AD12" s="456"/>
      <c r="AE12" s="456"/>
    </row>
    <row r="13" spans="1:31" ht="15.75" thickBot="1">
      <c r="B13" s="176">
        <v>2019</v>
      </c>
      <c r="C13" s="164" t="s">
        <v>47</v>
      </c>
      <c r="D13" s="171">
        <v>2019</v>
      </c>
      <c r="E13" s="171" t="s">
        <v>47</v>
      </c>
      <c r="F13" s="164">
        <v>2019</v>
      </c>
      <c r="G13" s="164" t="s">
        <v>47</v>
      </c>
      <c r="H13" s="164">
        <v>2019</v>
      </c>
      <c r="I13" s="164" t="s">
        <v>47</v>
      </c>
      <c r="J13" s="164">
        <v>2019</v>
      </c>
      <c r="K13" s="165" t="s">
        <v>47</v>
      </c>
      <c r="L13" t="s">
        <v>156</v>
      </c>
      <c r="M13" s="98">
        <v>4.4299999999999999E-2</v>
      </c>
      <c r="N13" s="422"/>
      <c r="O13" s="423"/>
      <c r="P13" s="424"/>
      <c r="Q13" s="425"/>
      <c r="R13" s="426"/>
      <c r="S13" s="438"/>
      <c r="T13" s="203"/>
      <c r="U13" s="191"/>
      <c r="V13" s="161">
        <v>2019</v>
      </c>
      <c r="W13" s="144" t="s">
        <v>47</v>
      </c>
      <c r="AA13" s="457"/>
      <c r="AB13" s="457"/>
      <c r="AC13" s="456"/>
      <c r="AD13" s="456"/>
      <c r="AE13" s="456"/>
    </row>
    <row r="14" spans="1:31" ht="15.75" thickBot="1">
      <c r="A14" s="145" t="s">
        <v>68</v>
      </c>
      <c r="B14" s="177">
        <v>6000000</v>
      </c>
      <c r="C14" s="167">
        <f>B14*(1+$M$15)</f>
        <v>6228000</v>
      </c>
      <c r="D14" s="175">
        <v>5200000</v>
      </c>
      <c r="E14" s="173">
        <f>D14*(1+$M$15)</f>
        <v>5397600</v>
      </c>
      <c r="F14" s="166">
        <v>5100000</v>
      </c>
      <c r="G14" s="167">
        <f>F14*(1+$M$15)</f>
        <v>5293800</v>
      </c>
      <c r="H14" s="167">
        <v>5200000</v>
      </c>
      <c r="I14" s="167">
        <f>H14*(1+$M$15)</f>
        <v>5397600</v>
      </c>
      <c r="J14" s="168">
        <v>5600000</v>
      </c>
      <c r="K14" s="169">
        <f>J14*(1+$M$15)</f>
        <v>5812800</v>
      </c>
      <c r="L14" t="s">
        <v>157</v>
      </c>
      <c r="M14" s="98">
        <v>3.5000000000000003E-2</v>
      </c>
      <c r="N14" s="430">
        <f>+(I6+G6+E6)/3</f>
        <v>5605200</v>
      </c>
      <c r="O14" s="431"/>
      <c r="P14" s="414" t="s">
        <v>70</v>
      </c>
      <c r="Q14" s="415"/>
      <c r="R14" s="416"/>
      <c r="S14" s="202"/>
      <c r="T14" s="203"/>
      <c r="U14" s="191"/>
      <c r="V14" s="162">
        <v>5000000</v>
      </c>
      <c r="W14" s="143">
        <f>V14*(1+$M$15)</f>
        <v>5190000</v>
      </c>
      <c r="X14" s="145" t="s">
        <v>102</v>
      </c>
      <c r="Y14" s="145"/>
      <c r="AA14" s="456"/>
      <c r="AB14" s="456"/>
      <c r="AC14" s="456"/>
      <c r="AD14" s="456"/>
      <c r="AE14" s="456"/>
    </row>
    <row r="15" spans="1:31" ht="15.75" thickBot="1">
      <c r="A15" s="145" t="s">
        <v>75</v>
      </c>
      <c r="B15" s="176"/>
      <c r="C15" s="167">
        <f t="shared" ref="C15:C18" si="8">B15*(1+$M$15)</f>
        <v>0</v>
      </c>
      <c r="D15" s="175">
        <v>4200000</v>
      </c>
      <c r="E15" s="173">
        <f t="shared" ref="E15:E18" si="9">D15*(1+$M$15)</f>
        <v>4359600</v>
      </c>
      <c r="F15" s="166"/>
      <c r="G15" s="167">
        <f t="shared" ref="G15:G18" si="10">F15*(1+$M$15)</f>
        <v>0</v>
      </c>
      <c r="H15" s="167"/>
      <c r="I15" s="167">
        <f t="shared" ref="I15:I18" si="11">H15*(1+$M$15)</f>
        <v>0</v>
      </c>
      <c r="J15" s="168"/>
      <c r="K15" s="169">
        <f t="shared" ref="K15:K18" si="12">J15*(1+$M$15)</f>
        <v>0</v>
      </c>
      <c r="L15" t="s">
        <v>158</v>
      </c>
      <c r="M15" s="97">
        <v>3.7999999999999999E-2</v>
      </c>
      <c r="N15" s="427">
        <f>+W14</f>
        <v>5190000</v>
      </c>
      <c r="O15" s="428"/>
      <c r="P15" s="408" t="s">
        <v>74</v>
      </c>
      <c r="Q15" s="409"/>
      <c r="R15" s="410"/>
      <c r="S15" s="202"/>
      <c r="T15" s="203"/>
      <c r="U15" s="191"/>
      <c r="V15" s="162">
        <v>2500000</v>
      </c>
      <c r="W15" s="143">
        <f>V15*(1+$M$15)</f>
        <v>2595000</v>
      </c>
      <c r="X15" s="145" t="s">
        <v>129</v>
      </c>
      <c r="Y15" s="145"/>
    </row>
    <row r="16" spans="1:31" ht="15.75" thickBot="1">
      <c r="A16" s="145" t="s">
        <v>77</v>
      </c>
      <c r="B16" s="177"/>
      <c r="C16" s="167"/>
      <c r="D16" s="175"/>
      <c r="E16" s="173">
        <f t="shared" si="9"/>
        <v>0</v>
      </c>
      <c r="F16" s="166"/>
      <c r="G16" s="167">
        <f t="shared" si="10"/>
        <v>0</v>
      </c>
      <c r="H16" s="167"/>
      <c r="I16" s="167">
        <f t="shared" si="11"/>
        <v>0</v>
      </c>
      <c r="J16" s="168"/>
      <c r="K16" s="169">
        <f t="shared" si="12"/>
        <v>0</v>
      </c>
      <c r="N16" s="430">
        <f>(V8+V15)/2</f>
        <v>2500000</v>
      </c>
      <c r="O16" s="431"/>
      <c r="P16" s="408" t="s">
        <v>143</v>
      </c>
      <c r="Q16" s="409"/>
      <c r="R16" s="410"/>
      <c r="S16" s="202"/>
      <c r="T16" s="203"/>
      <c r="U16" s="191"/>
      <c r="V16" s="162">
        <v>2200000</v>
      </c>
      <c r="W16" s="143">
        <f t="shared" ref="W16:W18" si="13">V16*(1+$M$15)</f>
        <v>2283600</v>
      </c>
      <c r="X16" s="145" t="s">
        <v>110</v>
      </c>
    </row>
    <row r="17" spans="1:25" ht="15.75" thickBot="1">
      <c r="A17" s="145" t="s">
        <v>69</v>
      </c>
      <c r="B17" s="177">
        <v>9800000</v>
      </c>
      <c r="C17" s="167">
        <f t="shared" si="8"/>
        <v>10172400</v>
      </c>
      <c r="D17" s="175">
        <v>10500000</v>
      </c>
      <c r="E17" s="173">
        <f t="shared" si="9"/>
        <v>10899000</v>
      </c>
      <c r="F17" s="166">
        <v>10150000</v>
      </c>
      <c r="G17" s="167">
        <f t="shared" si="10"/>
        <v>10535700</v>
      </c>
      <c r="H17" s="167">
        <v>5600000</v>
      </c>
      <c r="I17" s="167">
        <f t="shared" si="11"/>
        <v>5812800</v>
      </c>
      <c r="J17" s="168">
        <v>10500000</v>
      </c>
      <c r="K17" s="169">
        <f t="shared" si="12"/>
        <v>10899000</v>
      </c>
      <c r="L17" s="94"/>
      <c r="M17" s="95"/>
      <c r="N17" s="430">
        <f>(V9+V16)/2</f>
        <v>2300000</v>
      </c>
      <c r="O17" s="431"/>
      <c r="P17" s="408" t="s">
        <v>110</v>
      </c>
      <c r="Q17" s="409"/>
      <c r="R17" s="410"/>
      <c r="S17" s="202"/>
      <c r="T17" s="203"/>
      <c r="U17" s="191"/>
      <c r="V17" s="162">
        <v>1800000</v>
      </c>
      <c r="W17" s="143">
        <f t="shared" si="13"/>
        <v>1868400</v>
      </c>
      <c r="X17" s="234" t="s">
        <v>111</v>
      </c>
    </row>
    <row r="18" spans="1:25" ht="15.75" thickBot="1">
      <c r="A18" s="145" t="s">
        <v>76</v>
      </c>
      <c r="B18" s="178">
        <v>3003000</v>
      </c>
      <c r="C18" s="167">
        <f t="shared" si="8"/>
        <v>3117114</v>
      </c>
      <c r="D18" s="175">
        <v>1190000</v>
      </c>
      <c r="E18" s="173">
        <f t="shared" si="9"/>
        <v>1235220</v>
      </c>
      <c r="F18" s="166">
        <v>2940000</v>
      </c>
      <c r="G18" s="167">
        <f t="shared" si="10"/>
        <v>3051720</v>
      </c>
      <c r="H18" s="167">
        <v>6000000</v>
      </c>
      <c r="I18" s="167">
        <f t="shared" si="11"/>
        <v>6228000</v>
      </c>
      <c r="J18" s="168">
        <v>1100000</v>
      </c>
      <c r="K18" s="169">
        <f t="shared" si="12"/>
        <v>1141800</v>
      </c>
      <c r="L18">
        <v>8</v>
      </c>
      <c r="N18" s="430">
        <f>(V10+V17)/2</f>
        <v>1750000</v>
      </c>
      <c r="O18" s="431"/>
      <c r="P18" s="408" t="s">
        <v>111</v>
      </c>
      <c r="Q18" s="409"/>
      <c r="R18" s="410"/>
      <c r="S18" s="202"/>
      <c r="T18" s="203"/>
      <c r="U18" s="191"/>
      <c r="V18" s="162">
        <v>1800000</v>
      </c>
      <c r="W18" s="143">
        <f t="shared" si="13"/>
        <v>1868400</v>
      </c>
      <c r="X18" s="234" t="s">
        <v>120</v>
      </c>
    </row>
    <row r="19" spans="1:25" ht="15.75" thickBot="1">
      <c r="B19" s="88"/>
      <c r="C19" s="88"/>
      <c r="D19" s="88"/>
      <c r="E19" s="88"/>
      <c r="F19" s="92"/>
      <c r="G19" s="92"/>
      <c r="H19" s="92"/>
      <c r="I19" s="92"/>
      <c r="J19" s="92"/>
      <c r="K19" s="92"/>
      <c r="L19" s="88"/>
      <c r="M19" s="88"/>
      <c r="N19" s="430">
        <f>(V11+V18)/2</f>
        <v>1650000</v>
      </c>
      <c r="O19" s="431"/>
      <c r="P19" s="408" t="s">
        <v>120</v>
      </c>
      <c r="Q19" s="409"/>
      <c r="R19" s="410"/>
      <c r="S19" s="202"/>
      <c r="T19" s="229" t="s">
        <v>109</v>
      </c>
      <c r="U19" s="241"/>
      <c r="V19" s="238" t="s">
        <v>106</v>
      </c>
      <c r="W19" s="247"/>
    </row>
    <row r="20" spans="1:25" ht="15.75" thickBot="1">
      <c r="N20" s="233">
        <f>+(E9+G9+I9)/3</f>
        <v>6297200</v>
      </c>
      <c r="O20" s="142"/>
      <c r="P20" s="408" t="s">
        <v>71</v>
      </c>
      <c r="Q20" s="409"/>
      <c r="R20" s="410"/>
      <c r="T20" s="204"/>
      <c r="U20" s="239"/>
      <c r="V20" s="240">
        <v>2019</v>
      </c>
      <c r="W20" s="248" t="s">
        <v>47</v>
      </c>
    </row>
    <row r="21" spans="1:25" ht="15.75" thickBot="1">
      <c r="I21" s="257">
        <f>N23/N14</f>
        <v>0.93518518518518523</v>
      </c>
      <c r="J21" s="258">
        <v>0.04</v>
      </c>
      <c r="N21" s="440" t="s">
        <v>121</v>
      </c>
      <c r="O21" s="441"/>
      <c r="P21" s="442" t="s">
        <v>78</v>
      </c>
      <c r="Q21" s="443"/>
      <c r="R21" s="444"/>
      <c r="T21" s="204"/>
      <c r="U21" s="239"/>
      <c r="V21" s="192">
        <v>5600000</v>
      </c>
      <c r="W21" s="91">
        <f>V21*(1+$M$15)</f>
        <v>5812800</v>
      </c>
      <c r="X21" s="145" t="s">
        <v>102</v>
      </c>
      <c r="Y21" s="145"/>
    </row>
    <row r="22" spans="1:25" ht="15.75" thickBot="1">
      <c r="I22" s="257">
        <f>N24/N15</f>
        <v>1</v>
      </c>
      <c r="N22" s="411">
        <v>2020</v>
      </c>
      <c r="O22" s="412"/>
      <c r="P22" s="411" t="s">
        <v>32</v>
      </c>
      <c r="Q22" s="413"/>
      <c r="R22" s="412"/>
      <c r="T22" s="204"/>
      <c r="U22" s="239"/>
      <c r="V22" s="192">
        <v>3000000</v>
      </c>
      <c r="W22" s="91">
        <f>V22*(1+$M$15)</f>
        <v>3114000</v>
      </c>
      <c r="X22" s="145" t="s">
        <v>77</v>
      </c>
      <c r="Y22" s="145"/>
    </row>
    <row r="23" spans="1:25" ht="15.75" thickBot="1">
      <c r="I23" s="257">
        <f>N25/N16</f>
        <v>1.038</v>
      </c>
      <c r="N23" s="259">
        <f>(E6+G6+I6+M6)/4</f>
        <v>5241900</v>
      </c>
      <c r="O23" s="260"/>
      <c r="P23" s="414" t="s">
        <v>70</v>
      </c>
      <c r="Q23" s="415"/>
      <c r="R23" s="416"/>
      <c r="T23" s="204"/>
      <c r="U23" s="239"/>
      <c r="V23" s="192">
        <v>3100000</v>
      </c>
      <c r="W23" s="91">
        <f t="shared" ref="W23:W25" si="14">V23*(1+$M$15)</f>
        <v>3217800</v>
      </c>
      <c r="X23" s="145" t="s">
        <v>110</v>
      </c>
    </row>
    <row r="24" spans="1:25" ht="15.75" thickBot="1">
      <c r="I24" s="257"/>
      <c r="N24" s="259">
        <f>(W7+W14)/2</f>
        <v>5190000</v>
      </c>
      <c r="O24" s="260"/>
      <c r="P24" s="408" t="s">
        <v>74</v>
      </c>
      <c r="Q24" s="409"/>
      <c r="R24" s="410"/>
      <c r="T24" s="204"/>
      <c r="U24" s="239"/>
      <c r="V24" s="192">
        <v>2000000</v>
      </c>
      <c r="W24" s="91">
        <f t="shared" si="14"/>
        <v>2076000</v>
      </c>
      <c r="X24" s="234" t="s">
        <v>111</v>
      </c>
    </row>
    <row r="25" spans="1:25" ht="15.75" thickBot="1">
      <c r="I25" s="257"/>
      <c r="N25" s="259">
        <f>(W8+W15)/2</f>
        <v>2595000</v>
      </c>
      <c r="O25" s="260"/>
      <c r="P25" s="408" t="s">
        <v>77</v>
      </c>
      <c r="Q25" s="409"/>
      <c r="R25" s="410"/>
      <c r="T25" s="204"/>
      <c r="U25" s="239"/>
      <c r="V25" s="192">
        <v>1600000</v>
      </c>
      <c r="W25" s="91">
        <f t="shared" si="14"/>
        <v>1660800</v>
      </c>
      <c r="X25" s="234" t="s">
        <v>120</v>
      </c>
    </row>
    <row r="26" spans="1:25" ht="15.75" thickBot="1">
      <c r="I26" s="257">
        <f>N29/N20</f>
        <v>0.98517868285597909</v>
      </c>
      <c r="J26" s="258">
        <v>0.18</v>
      </c>
      <c r="N26" s="259">
        <f>(W9+W16)/2</f>
        <v>2387400</v>
      </c>
      <c r="O26" s="260"/>
      <c r="P26" s="408" t="s">
        <v>110</v>
      </c>
      <c r="Q26" s="409"/>
      <c r="R26" s="410"/>
      <c r="T26" s="229" t="s">
        <v>122</v>
      </c>
      <c r="U26" s="230"/>
      <c r="V26" s="236" t="s">
        <v>100</v>
      </c>
      <c r="W26" s="241"/>
    </row>
    <row r="27" spans="1:25" ht="15.75" thickBot="1">
      <c r="N27" s="259">
        <f>(W10+W17)/2</f>
        <v>1816500</v>
      </c>
      <c r="O27" s="260"/>
      <c r="P27" s="408" t="s">
        <v>111</v>
      </c>
      <c r="Q27" s="409"/>
      <c r="R27" s="410"/>
      <c r="T27" s="204"/>
      <c r="U27" s="195"/>
      <c r="V27" s="240">
        <v>2019</v>
      </c>
      <c r="W27" s="248" t="s">
        <v>47</v>
      </c>
    </row>
    <row r="28" spans="1:25" ht="15.75" thickBot="1">
      <c r="N28" s="259">
        <f>(W11+W18)/2</f>
        <v>1712700</v>
      </c>
      <c r="O28" s="260"/>
      <c r="P28" s="408" t="s">
        <v>120</v>
      </c>
      <c r="Q28" s="409"/>
      <c r="R28" s="410"/>
      <c r="T28" s="204"/>
      <c r="U28" s="195"/>
      <c r="V28" s="192">
        <v>4000000</v>
      </c>
      <c r="W28" s="91">
        <f>V28*(1+$M$15)</f>
        <v>4152000</v>
      </c>
      <c r="X28" s="145" t="s">
        <v>102</v>
      </c>
      <c r="Y28" s="145"/>
    </row>
    <row r="29" spans="1:25">
      <c r="B29" s="88"/>
      <c r="C29" s="88"/>
      <c r="D29" s="88"/>
      <c r="E29" s="88"/>
      <c r="F29" s="88" t="s">
        <v>52</v>
      </c>
      <c r="G29" s="88"/>
      <c r="H29" s="88"/>
      <c r="I29" s="88"/>
      <c r="J29" s="88"/>
      <c r="K29" s="88"/>
      <c r="L29" s="88"/>
      <c r="M29" s="88"/>
      <c r="N29" s="255">
        <v>6203867.2016806714</v>
      </c>
      <c r="O29" s="256"/>
      <c r="P29" s="408" t="s">
        <v>71</v>
      </c>
      <c r="Q29" s="409"/>
      <c r="R29" s="410"/>
      <c r="T29" s="204"/>
      <c r="U29" s="195"/>
      <c r="V29" s="192">
        <v>2100000</v>
      </c>
      <c r="W29" s="91">
        <f>V29*(1+$M$15)</f>
        <v>2179800</v>
      </c>
      <c r="X29" s="145" t="s">
        <v>77</v>
      </c>
      <c r="Y29" s="145"/>
    </row>
    <row r="30" spans="1:25">
      <c r="B30" s="88"/>
      <c r="C30" s="88"/>
      <c r="D30" s="88"/>
      <c r="E30" s="88"/>
      <c r="F30" s="88"/>
      <c r="G30" s="88"/>
      <c r="H30" s="88"/>
      <c r="I30" s="88"/>
      <c r="J30" s="88"/>
      <c r="K30" s="88"/>
      <c r="L30" s="88"/>
      <c r="M30" s="88"/>
      <c r="N30" s="88"/>
      <c r="O30" s="88"/>
      <c r="P30" s="88"/>
      <c r="Q30" s="88"/>
      <c r="R30" s="88"/>
      <c r="T30" s="204"/>
      <c r="U30" s="195"/>
      <c r="V30" s="192">
        <v>2300000</v>
      </c>
      <c r="W30" s="91">
        <f t="shared" ref="W30:W31" si="15">V30*(1+$M$15)</f>
        <v>2387400</v>
      </c>
      <c r="X30" s="145" t="s">
        <v>110</v>
      </c>
    </row>
    <row r="31" spans="1:25">
      <c r="B31" s="88"/>
      <c r="C31" s="88"/>
      <c r="D31" s="88"/>
      <c r="E31" s="88"/>
      <c r="F31" s="88"/>
      <c r="G31" s="88"/>
      <c r="H31" s="88"/>
      <c r="I31" s="88"/>
      <c r="J31" s="88"/>
      <c r="K31" s="88"/>
      <c r="L31" s="88"/>
      <c r="M31" s="88"/>
      <c r="N31" s="88"/>
      <c r="O31" s="88"/>
      <c r="P31" s="88"/>
      <c r="Q31" s="88"/>
      <c r="R31" s="88"/>
      <c r="T31" s="204"/>
      <c r="U31" s="195"/>
      <c r="V31" s="192">
        <v>1300000</v>
      </c>
      <c r="W31" s="91">
        <f t="shared" si="15"/>
        <v>1349400</v>
      </c>
      <c r="X31" s="234" t="s">
        <v>111</v>
      </c>
    </row>
    <row r="32" spans="1:25">
      <c r="B32" s="88"/>
      <c r="C32" s="88"/>
      <c r="D32" s="88"/>
      <c r="E32" s="88"/>
      <c r="F32" s="88"/>
      <c r="G32" s="88"/>
      <c r="H32" s="88"/>
      <c r="I32" s="88"/>
      <c r="J32" s="88"/>
      <c r="K32" s="88"/>
      <c r="L32" s="88"/>
      <c r="M32" s="88"/>
      <c r="N32" s="88"/>
      <c r="O32" s="88"/>
      <c r="P32" s="88"/>
      <c r="Q32" s="88"/>
      <c r="R32" s="88"/>
      <c r="T32" s="205"/>
      <c r="U32" s="197"/>
      <c r="V32" s="237"/>
      <c r="W32" s="249"/>
      <c r="X32" s="234" t="s">
        <v>120</v>
      </c>
    </row>
    <row r="33" spans="2:25">
      <c r="B33" s="88"/>
      <c r="C33" s="88"/>
      <c r="D33" s="88"/>
      <c r="E33" s="88"/>
      <c r="F33" s="88"/>
      <c r="G33" s="88"/>
      <c r="H33" s="88"/>
      <c r="I33" s="88"/>
      <c r="J33" s="88"/>
      <c r="K33" s="88"/>
      <c r="L33" s="88"/>
      <c r="M33" s="88"/>
      <c r="N33" s="88"/>
      <c r="O33" s="88"/>
      <c r="P33" s="88"/>
      <c r="Q33" s="88"/>
      <c r="R33" s="88"/>
      <c r="T33" s="231" t="s">
        <v>123</v>
      </c>
      <c r="U33" s="232"/>
      <c r="V33" s="244" t="s">
        <v>101</v>
      </c>
      <c r="W33" s="250"/>
    </row>
    <row r="34" spans="2:25">
      <c r="B34" s="88"/>
      <c r="C34" s="88"/>
      <c r="D34" s="88"/>
      <c r="E34" s="88"/>
      <c r="F34" s="88"/>
      <c r="G34" s="88"/>
      <c r="H34" s="88"/>
      <c r="I34" s="88"/>
      <c r="J34" s="88"/>
      <c r="K34" s="88"/>
      <c r="L34" s="88"/>
      <c r="M34" s="88"/>
      <c r="N34" s="88"/>
      <c r="O34" s="88"/>
      <c r="P34" s="88"/>
      <c r="Q34" s="88"/>
      <c r="R34" s="88"/>
      <c r="T34" s="251"/>
      <c r="U34" s="243"/>
      <c r="V34" s="242">
        <v>2019</v>
      </c>
      <c r="W34" s="252" t="s">
        <v>47</v>
      </c>
    </row>
    <row r="35" spans="2:25">
      <c r="B35" s="88"/>
      <c r="C35" s="88"/>
      <c r="D35" s="88"/>
      <c r="E35" s="88"/>
      <c r="F35" s="88"/>
      <c r="G35" s="88"/>
      <c r="H35" s="88"/>
      <c r="I35" s="88"/>
      <c r="J35" s="88"/>
      <c r="K35" s="88"/>
      <c r="L35" s="88"/>
      <c r="M35" s="88"/>
      <c r="N35" s="88"/>
      <c r="O35" s="88"/>
      <c r="P35" s="88"/>
      <c r="Q35" s="88"/>
      <c r="R35" s="88"/>
      <c r="T35" s="206"/>
      <c r="U35" s="196"/>
      <c r="V35" s="193">
        <v>4200000</v>
      </c>
      <c r="W35" s="184">
        <f>V35*(1+$M$15)</f>
        <v>4359600</v>
      </c>
      <c r="X35" s="145" t="s">
        <v>102</v>
      </c>
      <c r="Y35" s="145"/>
    </row>
    <row r="36" spans="2:25">
      <c r="B36" s="88"/>
      <c r="C36" s="88"/>
      <c r="D36" s="88"/>
      <c r="E36" s="88"/>
      <c r="F36" s="88"/>
      <c r="G36" s="88"/>
      <c r="H36" s="88"/>
      <c r="I36" s="88"/>
      <c r="J36" s="88"/>
      <c r="K36" s="88"/>
      <c r="L36" s="88"/>
      <c r="M36" s="88"/>
      <c r="N36" s="88"/>
      <c r="O36" s="88"/>
      <c r="P36" s="88"/>
      <c r="Q36" s="88"/>
      <c r="R36" s="88"/>
      <c r="T36" s="206"/>
      <c r="U36" s="196"/>
      <c r="V36" s="193">
        <v>2800000</v>
      </c>
      <c r="W36" s="184">
        <f>V36*(1+$M$15)</f>
        <v>2906400</v>
      </c>
      <c r="X36" s="145" t="s">
        <v>77</v>
      </c>
      <c r="Y36" s="145"/>
    </row>
    <row r="37" spans="2:25">
      <c r="B37" s="88"/>
      <c r="C37" s="88"/>
      <c r="D37" s="88"/>
      <c r="E37" s="88"/>
      <c r="F37" s="88"/>
      <c r="G37" s="88"/>
      <c r="H37" s="88"/>
      <c r="I37" s="88"/>
      <c r="J37" s="88"/>
      <c r="K37" s="88"/>
      <c r="L37" s="88"/>
      <c r="M37" s="88"/>
      <c r="N37" s="88"/>
      <c r="O37" s="88"/>
      <c r="P37" s="88"/>
      <c r="Q37" s="88"/>
      <c r="R37" s="88"/>
      <c r="T37" s="206"/>
      <c r="U37" s="196"/>
      <c r="V37" s="193">
        <v>2500000</v>
      </c>
      <c r="W37" s="184">
        <f t="shared" ref="W37:W39" si="16">V37*(1+$M$15)</f>
        <v>2595000</v>
      </c>
      <c r="X37" s="145" t="s">
        <v>110</v>
      </c>
    </row>
    <row r="38" spans="2:25">
      <c r="B38" s="88"/>
      <c r="C38" s="88"/>
      <c r="D38" s="88"/>
      <c r="E38" s="88"/>
      <c r="F38" s="88"/>
      <c r="G38" s="88"/>
      <c r="H38" s="88"/>
      <c r="I38" s="88"/>
      <c r="J38" s="88"/>
      <c r="K38" s="88"/>
      <c r="L38" s="88"/>
      <c r="M38" s="88"/>
      <c r="N38" s="88"/>
      <c r="O38" s="88"/>
      <c r="P38" s="88"/>
      <c r="Q38" s="88"/>
      <c r="R38" s="88"/>
      <c r="T38" s="206"/>
      <c r="U38" s="196"/>
      <c r="V38" s="193">
        <v>1200000</v>
      </c>
      <c r="W38" s="184">
        <f t="shared" si="16"/>
        <v>1245600</v>
      </c>
      <c r="X38" s="234" t="s">
        <v>111</v>
      </c>
    </row>
    <row r="39" spans="2:25" ht="15.75" thickBot="1">
      <c r="B39" s="88"/>
      <c r="C39" s="88"/>
      <c r="D39" s="88"/>
      <c r="E39" s="88"/>
      <c r="F39" s="88"/>
      <c r="G39" s="88"/>
      <c r="H39" s="88"/>
      <c r="I39" s="88"/>
      <c r="J39" s="88"/>
      <c r="K39" s="88"/>
      <c r="L39" s="88"/>
      <c r="M39" s="88"/>
      <c r="N39" s="88"/>
      <c r="O39" s="88"/>
      <c r="P39" s="88"/>
      <c r="Q39" s="88"/>
      <c r="R39" s="88"/>
      <c r="T39" s="207"/>
      <c r="U39" s="208"/>
      <c r="V39" s="194">
        <v>1200000</v>
      </c>
      <c r="W39" s="209">
        <f t="shared" si="16"/>
        <v>1245600</v>
      </c>
      <c r="X39" s="234" t="s">
        <v>120</v>
      </c>
    </row>
    <row r="40" spans="2:25">
      <c r="B40" s="88"/>
      <c r="C40" s="88"/>
      <c r="D40" s="88"/>
      <c r="E40" s="88"/>
      <c r="F40" s="88"/>
      <c r="G40" s="88"/>
      <c r="H40" s="88"/>
      <c r="I40" s="88"/>
      <c r="J40" s="88"/>
      <c r="K40" s="88"/>
      <c r="L40" s="88"/>
      <c r="M40" s="88"/>
      <c r="N40" s="88"/>
      <c r="O40" s="88"/>
      <c r="P40" s="88"/>
      <c r="Q40" s="88"/>
      <c r="R40" s="88"/>
    </row>
    <row r="41" spans="2:25">
      <c r="B41" s="88"/>
      <c r="C41" s="88"/>
      <c r="D41" s="88"/>
      <c r="E41" s="88"/>
      <c r="F41" s="88"/>
      <c r="G41" s="88"/>
      <c r="H41" s="88"/>
      <c r="I41" s="88"/>
      <c r="J41" s="88"/>
      <c r="K41" s="88"/>
      <c r="L41" s="88"/>
      <c r="M41" s="88"/>
      <c r="N41" s="88"/>
      <c r="O41" s="88"/>
      <c r="P41" s="88"/>
      <c r="Q41" s="88"/>
      <c r="R41" s="88"/>
      <c r="V41" s="94"/>
      <c r="W41" s="94"/>
    </row>
    <row r="42" spans="2:25">
      <c r="B42" s="88"/>
      <c r="C42" s="88"/>
      <c r="D42" s="88"/>
      <c r="E42" s="88"/>
      <c r="F42" s="88"/>
      <c r="G42" s="88"/>
      <c r="H42" s="88"/>
      <c r="I42" s="88"/>
      <c r="J42" s="88"/>
      <c r="K42" s="88"/>
      <c r="L42" s="88"/>
      <c r="M42" s="88"/>
      <c r="N42" s="88"/>
      <c r="O42" s="88"/>
      <c r="P42" s="88"/>
      <c r="Q42" s="88"/>
      <c r="R42" s="88"/>
      <c r="V42" s="94"/>
      <c r="W42" s="94"/>
    </row>
    <row r="43" spans="2:25">
      <c r="B43" s="88"/>
      <c r="C43" s="88"/>
      <c r="D43" s="88"/>
      <c r="E43" s="88"/>
      <c r="F43" s="88"/>
      <c r="G43" s="88"/>
      <c r="H43" s="88"/>
      <c r="I43" s="88"/>
      <c r="J43" s="88"/>
      <c r="K43" s="88"/>
      <c r="L43" s="88"/>
      <c r="M43" s="88"/>
      <c r="N43" s="88"/>
      <c r="O43" s="88"/>
      <c r="P43" s="88"/>
      <c r="Q43" s="88"/>
      <c r="R43" s="88"/>
      <c r="V43" s="94"/>
      <c r="W43" s="94"/>
    </row>
    <row r="44" spans="2:25">
      <c r="B44" s="88"/>
      <c r="C44" s="88"/>
      <c r="D44" s="88"/>
      <c r="E44" s="88"/>
      <c r="F44" s="88"/>
      <c r="G44" s="88"/>
      <c r="H44" s="88"/>
      <c r="I44" s="88"/>
      <c r="J44" s="88"/>
      <c r="K44" s="88"/>
      <c r="L44" s="88"/>
      <c r="M44" s="88"/>
      <c r="N44" s="88"/>
      <c r="O44" s="88"/>
      <c r="P44" s="88"/>
      <c r="Q44" s="88"/>
      <c r="R44" s="88"/>
    </row>
    <row r="45" spans="2:25">
      <c r="B45" s="88"/>
      <c r="C45" s="88"/>
      <c r="D45" s="88"/>
      <c r="E45" s="88"/>
      <c r="F45" s="88"/>
      <c r="G45" s="88"/>
      <c r="H45" s="88"/>
      <c r="I45" s="88"/>
      <c r="J45" s="88"/>
      <c r="K45" s="88"/>
      <c r="L45" s="88"/>
      <c r="M45" s="88"/>
      <c r="N45" s="88"/>
      <c r="O45" s="88"/>
      <c r="P45" s="88"/>
      <c r="Q45" s="88"/>
      <c r="R45" s="88"/>
    </row>
    <row r="46" spans="2:25">
      <c r="B46" s="88"/>
      <c r="C46" s="88"/>
      <c r="D46" s="88"/>
      <c r="E46" s="88"/>
      <c r="F46" s="88"/>
      <c r="G46" s="88"/>
      <c r="H46" s="88"/>
      <c r="I46" s="88"/>
      <c r="J46" s="88"/>
      <c r="K46" s="88"/>
      <c r="L46" s="88"/>
      <c r="M46" s="88"/>
      <c r="N46" s="88"/>
      <c r="O46" s="88"/>
      <c r="P46" s="88"/>
      <c r="Q46" s="88"/>
      <c r="R46" s="88"/>
    </row>
    <row r="47" spans="2:25">
      <c r="B47" s="88"/>
      <c r="C47" s="88"/>
      <c r="D47" s="88"/>
      <c r="E47" s="88"/>
      <c r="F47" s="88"/>
      <c r="G47" s="88"/>
      <c r="H47" s="88"/>
      <c r="I47" s="88"/>
      <c r="J47" s="88"/>
      <c r="K47" s="88"/>
      <c r="L47" s="88"/>
      <c r="M47" s="88"/>
      <c r="N47" s="88"/>
      <c r="O47" s="88"/>
      <c r="P47" s="88"/>
      <c r="Q47" s="88"/>
      <c r="R47" s="88"/>
    </row>
    <row r="48" spans="2:25">
      <c r="B48" s="88"/>
      <c r="C48" s="88"/>
      <c r="D48" s="88"/>
      <c r="E48" s="88"/>
      <c r="F48" s="88"/>
      <c r="G48" s="88"/>
      <c r="H48" s="88"/>
      <c r="I48" s="88"/>
      <c r="J48" s="88"/>
      <c r="K48" s="88"/>
      <c r="L48" s="88"/>
      <c r="M48" s="88"/>
      <c r="N48" s="88"/>
      <c r="O48" s="88"/>
      <c r="P48" s="88"/>
      <c r="Q48" s="88"/>
      <c r="R48" s="88"/>
    </row>
    <row r="49" spans="2:18">
      <c r="B49" s="88"/>
      <c r="C49" s="88"/>
      <c r="D49" s="88"/>
      <c r="E49" s="88"/>
      <c r="F49" s="88"/>
      <c r="G49" s="88"/>
      <c r="H49" s="88"/>
      <c r="I49" s="88"/>
      <c r="J49" s="88"/>
      <c r="K49" s="88"/>
      <c r="L49" s="88"/>
      <c r="M49" s="88"/>
      <c r="N49" s="88"/>
      <c r="O49" s="88"/>
      <c r="P49" s="88"/>
      <c r="Q49" s="88"/>
      <c r="R49" s="88"/>
    </row>
    <row r="50" spans="2:18">
      <c r="B50" s="88"/>
      <c r="C50" s="88"/>
      <c r="D50" s="88"/>
      <c r="E50" s="88"/>
      <c r="F50" s="88"/>
      <c r="G50" s="88"/>
      <c r="H50" s="88"/>
      <c r="I50" s="88"/>
      <c r="J50" s="88"/>
      <c r="K50" s="88"/>
      <c r="L50" s="88"/>
      <c r="M50" s="88"/>
      <c r="N50" s="88"/>
      <c r="O50" s="88"/>
      <c r="P50" s="88"/>
      <c r="Q50" s="88"/>
      <c r="R50" s="88"/>
    </row>
    <row r="51" spans="2:18">
      <c r="B51" s="88"/>
      <c r="C51" s="88"/>
      <c r="D51" s="88"/>
      <c r="E51" s="88"/>
      <c r="F51" s="88"/>
      <c r="G51" s="88"/>
      <c r="H51" s="88"/>
      <c r="I51" s="88"/>
      <c r="J51" s="88"/>
      <c r="K51" s="88"/>
      <c r="L51" s="88"/>
      <c r="M51" s="88"/>
      <c r="N51" s="88"/>
      <c r="O51" s="88"/>
      <c r="P51" s="88"/>
      <c r="Q51" s="88"/>
      <c r="R51" s="88"/>
    </row>
    <row r="52" spans="2:18">
      <c r="B52" s="88"/>
      <c r="C52" s="88"/>
      <c r="D52" s="88"/>
      <c r="E52" s="88"/>
      <c r="F52" s="88"/>
      <c r="G52" s="88"/>
      <c r="H52" s="88"/>
      <c r="I52" s="88"/>
      <c r="J52" s="88"/>
      <c r="K52" s="88"/>
      <c r="L52" s="88"/>
      <c r="M52" s="88"/>
      <c r="N52" s="88"/>
      <c r="O52" s="88"/>
      <c r="P52" s="88"/>
      <c r="Q52" s="88"/>
      <c r="R52" s="88"/>
    </row>
    <row r="53" spans="2:18">
      <c r="B53" s="88"/>
      <c r="C53" s="88"/>
      <c r="D53" s="88"/>
      <c r="E53" s="88"/>
      <c r="F53" s="88"/>
      <c r="G53" s="88"/>
      <c r="H53" s="88"/>
      <c r="I53" s="88"/>
      <c r="J53" s="88"/>
      <c r="K53" s="88"/>
      <c r="L53" s="88"/>
      <c r="M53" s="88"/>
      <c r="N53" s="88"/>
      <c r="O53" s="88"/>
      <c r="P53" s="88"/>
      <c r="Q53" s="88"/>
      <c r="R53" s="88"/>
    </row>
    <row r="54" spans="2:18">
      <c r="B54" s="88"/>
      <c r="C54" s="88"/>
      <c r="D54" s="88"/>
      <c r="E54" s="88"/>
      <c r="F54" s="88"/>
      <c r="G54" s="88"/>
      <c r="H54" s="88"/>
      <c r="I54" s="88"/>
      <c r="J54" s="88"/>
      <c r="K54" s="88"/>
      <c r="L54" s="88"/>
      <c r="M54" s="88"/>
      <c r="N54" s="88"/>
      <c r="O54" s="88"/>
      <c r="P54" s="88"/>
      <c r="Q54" s="88"/>
      <c r="R54" s="88"/>
    </row>
    <row r="55" spans="2:18">
      <c r="B55" s="88"/>
      <c r="C55" s="88"/>
      <c r="D55" s="88"/>
      <c r="E55" s="88"/>
      <c r="F55" s="88"/>
      <c r="G55" s="88"/>
      <c r="H55" s="88"/>
      <c r="I55" s="88"/>
      <c r="J55" s="88"/>
      <c r="K55" s="88"/>
      <c r="L55" s="88"/>
      <c r="M55" s="88"/>
      <c r="N55" s="88"/>
      <c r="O55" s="88"/>
      <c r="P55" s="88"/>
      <c r="Q55" s="88"/>
      <c r="R55" s="88"/>
    </row>
    <row r="56" spans="2:18">
      <c r="B56" s="88"/>
      <c r="C56" s="88"/>
      <c r="D56" s="88"/>
      <c r="E56" s="88"/>
      <c r="F56" s="88"/>
      <c r="G56" s="88"/>
      <c r="H56" s="88"/>
      <c r="I56" s="88"/>
      <c r="J56" s="88"/>
      <c r="K56" s="88"/>
      <c r="L56" s="88"/>
      <c r="M56" s="88"/>
      <c r="N56" s="88"/>
      <c r="O56" s="88"/>
      <c r="P56" s="88"/>
      <c r="Q56" s="88"/>
      <c r="R56" s="88"/>
    </row>
    <row r="57" spans="2:18">
      <c r="B57" s="88"/>
      <c r="C57" s="88"/>
      <c r="D57" s="88"/>
      <c r="E57" s="88"/>
      <c r="F57" s="88"/>
      <c r="G57" s="88"/>
      <c r="H57" s="88"/>
      <c r="I57" s="88"/>
      <c r="J57" s="88"/>
      <c r="K57" s="88"/>
      <c r="L57" s="88"/>
      <c r="M57" s="88"/>
      <c r="N57" s="88"/>
      <c r="O57" s="88"/>
      <c r="P57" s="88"/>
      <c r="Q57" s="88"/>
      <c r="R57" s="88"/>
    </row>
    <row r="58" spans="2:18">
      <c r="B58" s="88"/>
      <c r="C58" s="88"/>
      <c r="D58" s="88"/>
      <c r="E58" s="88"/>
      <c r="F58" s="88"/>
      <c r="G58" s="88"/>
      <c r="H58" s="88"/>
      <c r="I58" s="88"/>
      <c r="J58" s="88"/>
      <c r="K58" s="88"/>
      <c r="L58" s="88"/>
      <c r="M58" s="88"/>
      <c r="N58" s="88"/>
      <c r="O58" s="88"/>
      <c r="P58" s="88"/>
      <c r="Q58" s="88"/>
      <c r="R58" s="88"/>
    </row>
    <row r="59" spans="2:18">
      <c r="B59" s="88"/>
      <c r="C59" s="88"/>
      <c r="D59" s="88"/>
      <c r="E59" s="88"/>
      <c r="F59" s="88"/>
      <c r="G59" s="88"/>
      <c r="H59" s="88"/>
      <c r="I59" s="88"/>
      <c r="J59" s="88"/>
      <c r="K59" s="88"/>
      <c r="L59" s="88"/>
      <c r="M59" s="88"/>
      <c r="N59" s="88"/>
      <c r="O59" s="88"/>
      <c r="P59" s="88"/>
      <c r="Q59" s="88"/>
      <c r="R59" s="88"/>
    </row>
    <row r="60" spans="2:18">
      <c r="B60" s="88"/>
      <c r="C60" s="88"/>
      <c r="D60" s="88"/>
      <c r="E60" s="88"/>
      <c r="F60" s="88"/>
      <c r="G60" s="88"/>
      <c r="H60" s="88"/>
      <c r="I60" s="88"/>
      <c r="J60" s="88"/>
      <c r="K60" s="88"/>
      <c r="L60" s="88"/>
      <c r="M60" s="88"/>
      <c r="N60" s="88"/>
      <c r="O60" s="88"/>
      <c r="P60" s="88"/>
      <c r="Q60" s="88"/>
      <c r="R60" s="88"/>
    </row>
    <row r="61" spans="2:18">
      <c r="B61" s="88"/>
      <c r="C61" s="88"/>
      <c r="D61" s="88"/>
      <c r="E61" s="88"/>
      <c r="F61" s="88"/>
      <c r="G61" s="88"/>
      <c r="H61" s="88"/>
      <c r="I61" s="88"/>
      <c r="J61" s="88"/>
      <c r="K61" s="88"/>
      <c r="L61" s="88"/>
      <c r="M61" s="88"/>
      <c r="N61" s="88"/>
      <c r="O61" s="88"/>
      <c r="P61" s="88"/>
      <c r="Q61" s="88"/>
      <c r="R61" s="88"/>
    </row>
    <row r="62" spans="2:18">
      <c r="B62" s="88"/>
      <c r="C62" s="88"/>
      <c r="D62" s="88"/>
      <c r="E62" s="88"/>
      <c r="F62" s="88"/>
      <c r="G62" s="88"/>
      <c r="H62" s="88"/>
      <c r="I62" s="88"/>
      <c r="J62" s="88"/>
      <c r="K62" s="88"/>
      <c r="L62" s="88"/>
      <c r="M62" s="88"/>
      <c r="N62" s="88"/>
      <c r="O62" s="88"/>
      <c r="P62" s="88"/>
      <c r="Q62" s="88"/>
      <c r="R62" s="88"/>
    </row>
    <row r="63" spans="2:18">
      <c r="B63" s="88"/>
      <c r="C63" s="88"/>
      <c r="D63" s="88"/>
      <c r="E63" s="88"/>
      <c r="F63" s="88"/>
      <c r="G63" s="88"/>
      <c r="H63" s="88"/>
      <c r="I63" s="88"/>
      <c r="J63" s="88"/>
      <c r="K63" s="88"/>
      <c r="L63" s="88"/>
      <c r="M63" s="88"/>
      <c r="N63" s="88"/>
      <c r="O63" s="88"/>
      <c r="P63" s="88"/>
      <c r="Q63" s="88"/>
      <c r="R63" s="88"/>
    </row>
    <row r="64" spans="2:18">
      <c r="B64" s="88"/>
      <c r="C64" s="88"/>
      <c r="D64" s="88"/>
      <c r="E64" s="88"/>
      <c r="F64" s="88"/>
      <c r="G64" s="88"/>
      <c r="H64" s="88"/>
      <c r="I64" s="88"/>
      <c r="J64" s="88"/>
      <c r="K64" s="88"/>
      <c r="L64" s="88"/>
      <c r="M64" s="88"/>
      <c r="N64" s="88"/>
      <c r="O64" s="88"/>
      <c r="P64" s="88"/>
      <c r="Q64" s="88"/>
      <c r="R64" s="88"/>
    </row>
    <row r="65" spans="2:18">
      <c r="B65" s="88"/>
      <c r="C65" s="88"/>
      <c r="D65" s="88"/>
      <c r="E65" s="88"/>
      <c r="F65" s="88"/>
      <c r="G65" s="88"/>
      <c r="H65" s="88"/>
      <c r="I65" s="88"/>
      <c r="J65" s="88"/>
      <c r="K65" s="88"/>
      <c r="L65" s="88"/>
      <c r="M65" s="88"/>
      <c r="N65" s="88"/>
      <c r="O65" s="88"/>
      <c r="P65" s="88"/>
      <c r="Q65" s="88"/>
      <c r="R65" s="88"/>
    </row>
    <row r="66" spans="2:18">
      <c r="B66" s="88"/>
      <c r="C66" s="88"/>
      <c r="D66" s="88"/>
      <c r="E66" s="88"/>
      <c r="F66" s="88"/>
      <c r="G66" s="88"/>
      <c r="H66" s="88"/>
      <c r="I66" s="88"/>
      <c r="J66" s="88"/>
      <c r="K66" s="88"/>
      <c r="L66" s="88"/>
      <c r="M66" s="88"/>
      <c r="N66" s="88"/>
      <c r="O66" s="88"/>
      <c r="P66" s="88"/>
      <c r="Q66" s="88"/>
      <c r="R66" s="88"/>
    </row>
    <row r="93" spans="23:24">
      <c r="W93" s="228" t="s">
        <v>112</v>
      </c>
    </row>
    <row r="94" spans="23:24">
      <c r="W94" t="s">
        <v>113</v>
      </c>
      <c r="X94">
        <v>2400000</v>
      </c>
    </row>
    <row r="95" spans="23:24">
      <c r="W95" t="s">
        <v>114</v>
      </c>
      <c r="X95">
        <v>1700000</v>
      </c>
    </row>
    <row r="96" spans="23:24">
      <c r="W96" t="s">
        <v>115</v>
      </c>
      <c r="X96">
        <v>1500000</v>
      </c>
    </row>
    <row r="97" spans="23:27">
      <c r="W97" t="s">
        <v>107</v>
      </c>
    </row>
    <row r="98" spans="23:27">
      <c r="W98" t="s">
        <v>113</v>
      </c>
      <c r="X98">
        <v>2300000</v>
      </c>
      <c r="Z98">
        <f>(X94+X110)/2</f>
        <v>2300000</v>
      </c>
      <c r="AA98" t="s">
        <v>117</v>
      </c>
    </row>
    <row r="99" spans="23:27">
      <c r="W99" t="s">
        <v>114</v>
      </c>
      <c r="X99">
        <v>1300000</v>
      </c>
      <c r="Z99">
        <f>(X95+X111)/2</f>
        <v>1750000</v>
      </c>
      <c r="AA99" t="s">
        <v>118</v>
      </c>
    </row>
    <row r="100" spans="23:27">
      <c r="W100" t="s">
        <v>115</v>
      </c>
      <c r="Z100">
        <f>(X96+X112)/2</f>
        <v>1650000</v>
      </c>
      <c r="AA100" t="s">
        <v>119</v>
      </c>
    </row>
    <row r="101" spans="23:27">
      <c r="W101" t="s">
        <v>108</v>
      </c>
    </row>
    <row r="102" spans="23:27">
      <c r="W102" t="s">
        <v>113</v>
      </c>
      <c r="X102">
        <v>2500000</v>
      </c>
    </row>
    <row r="103" spans="23:27">
      <c r="W103" t="s">
        <v>114</v>
      </c>
      <c r="X103">
        <v>1200000</v>
      </c>
    </row>
    <row r="104" spans="23:27">
      <c r="W104" t="s">
        <v>115</v>
      </c>
      <c r="X104">
        <v>1200000</v>
      </c>
    </row>
    <row r="105" spans="23:27">
      <c r="W105" t="s">
        <v>109</v>
      </c>
    </row>
    <row r="106" spans="23:27">
      <c r="W106" t="s">
        <v>113</v>
      </c>
      <c r="X106">
        <v>3100000</v>
      </c>
    </row>
    <row r="107" spans="23:27">
      <c r="W107" t="s">
        <v>114</v>
      </c>
      <c r="X107">
        <v>2000000</v>
      </c>
    </row>
    <row r="108" spans="23:27">
      <c r="W108" t="s">
        <v>115</v>
      </c>
      <c r="X108">
        <v>1600000</v>
      </c>
    </row>
    <row r="109" spans="23:27">
      <c r="W109" s="228" t="s">
        <v>116</v>
      </c>
    </row>
    <row r="110" spans="23:27">
      <c r="W110" t="s">
        <v>113</v>
      </c>
      <c r="X110">
        <v>2200000</v>
      </c>
    </row>
    <row r="111" spans="23:27">
      <c r="W111" t="s">
        <v>114</v>
      </c>
      <c r="X111">
        <v>1800000</v>
      </c>
    </row>
    <row r="112" spans="23:27">
      <c r="W112" t="s">
        <v>115</v>
      </c>
      <c r="X112">
        <v>1800000</v>
      </c>
    </row>
  </sheetData>
  <mergeCells count="54">
    <mergeCell ref="V4:W4"/>
    <mergeCell ref="V12:W12"/>
    <mergeCell ref="AA14:AB14"/>
    <mergeCell ref="AC14:AE14"/>
    <mergeCell ref="AA11:AB11"/>
    <mergeCell ref="AC11:AE11"/>
    <mergeCell ref="AA12:AB12"/>
    <mergeCell ref="AC12:AE12"/>
    <mergeCell ref="AA13:AB13"/>
    <mergeCell ref="AC13:AE13"/>
    <mergeCell ref="J12:K12"/>
    <mergeCell ref="T4:U4"/>
    <mergeCell ref="N16:O16"/>
    <mergeCell ref="P16:R16"/>
    <mergeCell ref="F3:G3"/>
    <mergeCell ref="H3:I3"/>
    <mergeCell ref="J3:K3"/>
    <mergeCell ref="L3:M3"/>
    <mergeCell ref="P3:Q3"/>
    <mergeCell ref="T12:U12"/>
    <mergeCell ref="P20:R20"/>
    <mergeCell ref="N21:O21"/>
    <mergeCell ref="P21:R21"/>
    <mergeCell ref="P17:R17"/>
    <mergeCell ref="P18:R18"/>
    <mergeCell ref="P19:R19"/>
    <mergeCell ref="N17:O17"/>
    <mergeCell ref="N18:O18"/>
    <mergeCell ref="N19:O19"/>
    <mergeCell ref="B3:C3"/>
    <mergeCell ref="D3:E3"/>
    <mergeCell ref="N12:O13"/>
    <mergeCell ref="P12:R13"/>
    <mergeCell ref="N15:O15"/>
    <mergeCell ref="P15:R15"/>
    <mergeCell ref="R3:S3"/>
    <mergeCell ref="N14:O14"/>
    <mergeCell ref="P14:R14"/>
    <mergeCell ref="L12:M12"/>
    <mergeCell ref="B12:C12"/>
    <mergeCell ref="D12:E12"/>
    <mergeCell ref="N3:O3"/>
    <mergeCell ref="S12:S13"/>
    <mergeCell ref="F12:G12"/>
    <mergeCell ref="H12:I12"/>
    <mergeCell ref="P27:R27"/>
    <mergeCell ref="P28:R28"/>
    <mergeCell ref="P29:R29"/>
    <mergeCell ref="N22:O22"/>
    <mergeCell ref="P22:R22"/>
    <mergeCell ref="P23:R23"/>
    <mergeCell ref="P24:R24"/>
    <mergeCell ref="P25:R25"/>
    <mergeCell ref="P26:R2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2" tint="-0.499984740745262"/>
    <pageSetUpPr fitToPage="1"/>
  </sheetPr>
  <dimension ref="A1:AX141"/>
  <sheetViews>
    <sheetView topLeftCell="B1" zoomScale="60" zoomScaleNormal="60" zoomScaleSheetLayoutView="100" workbookViewId="0">
      <selection activeCell="L12" sqref="L12"/>
    </sheetView>
  </sheetViews>
  <sheetFormatPr baseColWidth="10" defaultColWidth="10.85546875" defaultRowHeight="12.75"/>
  <cols>
    <col min="1" max="1" width="10.85546875" style="1"/>
    <col min="2" max="2" width="8.28515625" style="24" customWidth="1"/>
    <col min="3" max="3" width="60.28515625" style="7" customWidth="1"/>
    <col min="4" max="4" width="9.85546875" style="7" customWidth="1"/>
    <col min="5" max="5" width="9.140625" style="7" customWidth="1"/>
    <col min="6" max="7" width="9" style="7" customWidth="1"/>
    <col min="8" max="8" width="7.85546875" style="7" customWidth="1"/>
    <col min="9" max="9" width="8.42578125" style="7" customWidth="1"/>
    <col min="10" max="10" width="12" style="25" customWidth="1"/>
    <col min="11" max="11" width="21.7109375" style="7" customWidth="1"/>
    <col min="12" max="12" width="23" style="7" customWidth="1"/>
    <col min="13" max="13" width="36.7109375" style="7" customWidth="1"/>
    <col min="14" max="14" width="18.28515625" style="1" bestFit="1" customWidth="1"/>
    <col min="15" max="15" width="22.42578125" style="1" customWidth="1"/>
    <col min="16" max="16" width="17.7109375" style="1" customWidth="1"/>
    <col min="17" max="17" width="31.7109375" style="1" customWidth="1"/>
    <col min="18" max="18" width="10.85546875" style="1"/>
    <col min="19" max="19" width="19.85546875" style="1" customWidth="1"/>
    <col min="20" max="20" width="10.85546875" style="1"/>
    <col min="21" max="21" width="17" style="1" customWidth="1"/>
    <col min="22" max="22" width="10.85546875" style="1"/>
    <col min="23" max="23" width="21" style="1" customWidth="1"/>
    <col min="24" max="50" width="10.85546875" style="1"/>
    <col min="51" max="16384" width="10.85546875" style="7"/>
  </cols>
  <sheetData>
    <row r="1" spans="2:21" s="1" customFormat="1" ht="13.5" thickBot="1">
      <c r="B1" s="2"/>
      <c r="J1" s="3"/>
    </row>
    <row r="2" spans="2:21" ht="12.75" customHeight="1">
      <c r="B2" s="509" t="s">
        <v>0</v>
      </c>
      <c r="C2" s="510"/>
      <c r="D2" s="513" t="s">
        <v>125</v>
      </c>
      <c r="E2" s="513"/>
      <c r="F2" s="513"/>
      <c r="G2" s="513"/>
      <c r="H2" s="513"/>
      <c r="I2" s="513"/>
      <c r="J2" s="513"/>
      <c r="K2" s="513"/>
      <c r="L2" s="513"/>
      <c r="M2" s="514"/>
      <c r="O2" s="4"/>
      <c r="P2" s="5"/>
      <c r="Q2" s="6"/>
    </row>
    <row r="3" spans="2:21" ht="12.75" customHeight="1">
      <c r="B3" s="511"/>
      <c r="C3" s="512"/>
      <c r="D3" s="515"/>
      <c r="E3" s="515"/>
      <c r="F3" s="515"/>
      <c r="G3" s="515"/>
      <c r="H3" s="515"/>
      <c r="I3" s="515"/>
      <c r="J3" s="515"/>
      <c r="K3" s="515"/>
      <c r="L3" s="515"/>
      <c r="M3" s="516"/>
      <c r="O3" s="4"/>
      <c r="P3" s="5"/>
      <c r="Q3" s="8"/>
    </row>
    <row r="4" spans="2:21" ht="12.75" customHeight="1">
      <c r="B4" s="511"/>
      <c r="C4" s="512"/>
      <c r="D4" s="515"/>
      <c r="E4" s="515"/>
      <c r="F4" s="515"/>
      <c r="G4" s="515"/>
      <c r="H4" s="515"/>
      <c r="I4" s="515"/>
      <c r="J4" s="515"/>
      <c r="K4" s="515"/>
      <c r="L4" s="515"/>
      <c r="M4" s="516"/>
      <c r="O4" s="4"/>
      <c r="P4" s="9"/>
      <c r="Q4" s="10"/>
    </row>
    <row r="5" spans="2:21" ht="136.5" customHeight="1">
      <c r="B5" s="511"/>
      <c r="C5" s="512"/>
      <c r="D5" s="515"/>
      <c r="E5" s="515"/>
      <c r="F5" s="515"/>
      <c r="G5" s="515"/>
      <c r="H5" s="515"/>
      <c r="I5" s="515"/>
      <c r="J5" s="515"/>
      <c r="K5" s="515"/>
      <c r="L5" s="515"/>
      <c r="M5" s="516"/>
      <c r="O5" s="4"/>
      <c r="P5" s="11"/>
      <c r="Q5" s="12"/>
    </row>
    <row r="6" spans="2:21">
      <c r="B6" s="511"/>
      <c r="C6" s="512"/>
      <c r="D6" s="517" t="s">
        <v>18</v>
      </c>
      <c r="E6" s="517"/>
      <c r="F6" s="517"/>
      <c r="G6" s="517"/>
      <c r="H6" s="517"/>
      <c r="I6" s="517"/>
      <c r="J6" s="518"/>
      <c r="K6" s="512"/>
      <c r="L6" s="512"/>
      <c r="M6" s="519"/>
      <c r="O6" s="4"/>
      <c r="P6" s="11"/>
      <c r="Q6" s="12"/>
    </row>
    <row r="7" spans="2:21">
      <c r="B7" s="511"/>
      <c r="C7" s="512"/>
      <c r="D7" s="520"/>
      <c r="E7" s="520"/>
      <c r="F7" s="520"/>
      <c r="G7" s="520"/>
      <c r="H7" s="520"/>
      <c r="I7" s="520"/>
      <c r="J7" s="520"/>
      <c r="K7" s="512"/>
      <c r="L7" s="512"/>
      <c r="M7" s="519"/>
    </row>
    <row r="8" spans="2:21">
      <c r="B8" s="523" t="s">
        <v>1</v>
      </c>
      <c r="C8" s="524"/>
      <c r="D8" s="525"/>
      <c r="E8" s="525"/>
      <c r="F8" s="525"/>
      <c r="G8" s="525"/>
      <c r="H8" s="525"/>
      <c r="I8" s="525"/>
      <c r="J8" s="525"/>
      <c r="K8" s="512"/>
      <c r="L8" s="512"/>
      <c r="M8" s="519"/>
    </row>
    <row r="9" spans="2:21" ht="1.5" customHeight="1" thickBot="1">
      <c r="B9" s="526" t="s">
        <v>2</v>
      </c>
      <c r="C9" s="527"/>
      <c r="D9" s="527"/>
      <c r="E9" s="527"/>
      <c r="F9" s="527"/>
      <c r="G9" s="527"/>
      <c r="H9" s="527"/>
      <c r="I9" s="527"/>
      <c r="J9" s="527"/>
      <c r="K9" s="527"/>
      <c r="L9" s="527"/>
      <c r="M9" s="528"/>
    </row>
    <row r="10" spans="2:21" ht="15" customHeight="1">
      <c r="B10" s="492" t="s">
        <v>3</v>
      </c>
      <c r="C10" s="494" t="s">
        <v>4</v>
      </c>
      <c r="D10" s="499"/>
      <c r="E10" s="500"/>
      <c r="F10" s="500"/>
      <c r="G10" s="500"/>
      <c r="H10" s="500"/>
      <c r="I10" s="500"/>
      <c r="J10" s="495" t="s">
        <v>30</v>
      </c>
      <c r="K10" s="497" t="s">
        <v>28</v>
      </c>
      <c r="L10" s="482" t="s">
        <v>29</v>
      </c>
      <c r="M10" s="521" t="s">
        <v>34</v>
      </c>
    </row>
    <row r="11" spans="2:21" ht="47.25" customHeight="1" thickBot="1">
      <c r="B11" s="493"/>
      <c r="C11" s="494"/>
      <c r="D11" s="13" t="s">
        <v>5</v>
      </c>
      <c r="E11" s="13" t="s">
        <v>6</v>
      </c>
      <c r="F11" s="13" t="s">
        <v>7</v>
      </c>
      <c r="G11" s="13" t="s">
        <v>8</v>
      </c>
      <c r="H11" s="13" t="s">
        <v>22</v>
      </c>
      <c r="I11" s="13" t="s">
        <v>23</v>
      </c>
      <c r="J11" s="496"/>
      <c r="K11" s="498"/>
      <c r="L11" s="483"/>
      <c r="M11" s="522"/>
    </row>
    <row r="12" spans="2:21" ht="24.75" customHeight="1" thickBot="1">
      <c r="B12" s="349">
        <v>1</v>
      </c>
      <c r="C12" s="253" t="s">
        <v>88</v>
      </c>
      <c r="D12" s="350">
        <v>1</v>
      </c>
      <c r="E12" s="350">
        <v>1</v>
      </c>
      <c r="F12" s="350">
        <v>1</v>
      </c>
      <c r="G12" s="350">
        <v>1</v>
      </c>
      <c r="H12" s="350">
        <v>1</v>
      </c>
      <c r="I12" s="350">
        <v>1</v>
      </c>
      <c r="J12" s="351">
        <v>6</v>
      </c>
      <c r="K12" s="352">
        <f>+J12*2*M18</f>
        <v>3099840</v>
      </c>
      <c r="L12" s="353">
        <f>+M17*J12</f>
        <v>3642180</v>
      </c>
      <c r="M12" s="354">
        <f>K12+L12</f>
        <v>6742020</v>
      </c>
      <c r="P12" s="501" t="s">
        <v>151</v>
      </c>
      <c r="Q12" s="502"/>
      <c r="R12" s="502"/>
      <c r="S12" s="502"/>
      <c r="T12" s="502"/>
      <c r="U12" s="503"/>
    </row>
    <row r="13" spans="2:21" ht="64.900000000000006" customHeight="1" thickBot="1">
      <c r="B13" s="279">
        <v>1</v>
      </c>
      <c r="C13" s="254" t="s">
        <v>89</v>
      </c>
      <c r="D13" s="342">
        <v>1</v>
      </c>
      <c r="E13" s="342">
        <v>1</v>
      </c>
      <c r="F13" s="342">
        <v>1</v>
      </c>
      <c r="G13" s="343">
        <v>1</v>
      </c>
      <c r="H13" s="344">
        <v>1</v>
      </c>
      <c r="I13" s="344">
        <v>1</v>
      </c>
      <c r="J13" s="345">
        <v>6</v>
      </c>
      <c r="K13" s="346">
        <f>J13*U19</f>
        <v>1549920</v>
      </c>
      <c r="L13" s="347">
        <f>M16*7</f>
        <v>3872470</v>
      </c>
      <c r="M13" s="348">
        <f>K13+L13</f>
        <v>5422390</v>
      </c>
      <c r="P13" s="504" t="s">
        <v>91</v>
      </c>
      <c r="Q13" s="505"/>
      <c r="R13" s="505"/>
      <c r="S13" s="506"/>
      <c r="T13" s="504" t="s">
        <v>92</v>
      </c>
      <c r="U13" s="506"/>
    </row>
    <row r="14" spans="2:21" ht="32.25" customHeight="1" thickBot="1">
      <c r="B14" s="371"/>
      <c r="C14" s="33"/>
      <c r="D14" s="101"/>
      <c r="E14" s="101"/>
      <c r="F14" s="101"/>
      <c r="G14" s="101"/>
      <c r="H14" s="101"/>
      <c r="I14" s="101"/>
      <c r="J14" s="101"/>
      <c r="K14" s="101"/>
      <c r="L14" s="101"/>
      <c r="M14" s="372"/>
      <c r="P14" s="109" t="s">
        <v>93</v>
      </c>
      <c r="Q14" s="110">
        <v>0</v>
      </c>
      <c r="R14" s="110" t="s">
        <v>94</v>
      </c>
      <c r="S14" s="111">
        <v>1138856</v>
      </c>
      <c r="T14" s="112" t="s">
        <v>93</v>
      </c>
      <c r="U14" s="111">
        <v>103291</v>
      </c>
    </row>
    <row r="15" spans="2:21" ht="22.5" customHeight="1" thickBot="1">
      <c r="B15" s="373"/>
      <c r="C15" s="102"/>
      <c r="D15" s="103"/>
      <c r="E15" s="103"/>
      <c r="F15" s="103"/>
      <c r="G15" s="103"/>
      <c r="H15" s="104"/>
      <c r="I15" s="104"/>
      <c r="J15" s="139"/>
      <c r="K15" s="139"/>
      <c r="L15" s="36"/>
      <c r="M15" s="374" t="s">
        <v>97</v>
      </c>
      <c r="P15" s="109" t="s">
        <v>95</v>
      </c>
      <c r="Q15" s="111">
        <v>1138856</v>
      </c>
      <c r="R15" s="112" t="s">
        <v>94</v>
      </c>
      <c r="S15" s="111">
        <v>1789604</v>
      </c>
      <c r="T15" s="112" t="s">
        <v>93</v>
      </c>
      <c r="U15" s="111">
        <v>141166</v>
      </c>
    </row>
    <row r="16" spans="2:21" ht="16.5" customHeight="1" thickBot="1">
      <c r="B16" s="373"/>
      <c r="C16" s="102"/>
      <c r="D16" s="103"/>
      <c r="E16" s="103"/>
      <c r="F16" s="103"/>
      <c r="G16" s="103"/>
      <c r="H16" s="104"/>
      <c r="I16" s="104"/>
      <c r="J16" s="139"/>
      <c r="K16" s="139"/>
      <c r="L16" s="369" t="s">
        <v>62</v>
      </c>
      <c r="M16" s="375">
        <v>553210</v>
      </c>
      <c r="P16" s="109" t="s">
        <v>95</v>
      </c>
      <c r="Q16" s="111">
        <v>1789604</v>
      </c>
      <c r="R16" s="112" t="s">
        <v>94</v>
      </c>
      <c r="S16" s="111">
        <v>2389756</v>
      </c>
      <c r="T16" s="112" t="s">
        <v>93</v>
      </c>
      <c r="U16" s="111">
        <v>171283</v>
      </c>
    </row>
    <row r="17" spans="1:50" ht="17.25" customHeight="1" thickBot="1">
      <c r="B17" s="466"/>
      <c r="C17" s="459"/>
      <c r="D17" s="100"/>
      <c r="E17" s="100"/>
      <c r="F17" s="100"/>
      <c r="G17" s="100"/>
      <c r="H17" s="100"/>
      <c r="I17" s="100"/>
      <c r="J17" s="141"/>
      <c r="K17" s="140"/>
      <c r="L17" s="368" t="s">
        <v>81</v>
      </c>
      <c r="M17" s="376">
        <f>547030+30000*2</f>
        <v>607030</v>
      </c>
      <c r="P17" s="109" t="s">
        <v>95</v>
      </c>
      <c r="Q17" s="111">
        <v>2389756</v>
      </c>
      <c r="R17" s="112" t="s">
        <v>94</v>
      </c>
      <c r="S17" s="111">
        <v>3031083</v>
      </c>
      <c r="T17" s="112" t="s">
        <v>93</v>
      </c>
      <c r="U17" s="111">
        <v>199306</v>
      </c>
    </row>
    <row r="18" spans="1:50" s="18" customFormat="1" ht="17.25" customHeight="1" thickBot="1">
      <c r="A18" s="4"/>
      <c r="B18" s="466"/>
      <c r="C18" s="459"/>
      <c r="D18" s="100"/>
      <c r="E18" s="100"/>
      <c r="F18" s="100"/>
      <c r="G18" s="100"/>
      <c r="H18" s="100"/>
      <c r="I18" s="100"/>
      <c r="J18" s="489" t="s">
        <v>154</v>
      </c>
      <c r="K18" s="490"/>
      <c r="L18" s="491"/>
      <c r="M18" s="387">
        <f>+U19</f>
        <v>258320</v>
      </c>
      <c r="N18" s="4"/>
      <c r="O18" s="4"/>
      <c r="P18" s="109" t="s">
        <v>95</v>
      </c>
      <c r="Q18" s="111">
        <v>3031083</v>
      </c>
      <c r="R18" s="112" t="s">
        <v>94</v>
      </c>
      <c r="S18" s="111">
        <v>3660661</v>
      </c>
      <c r="T18" s="112" t="s">
        <v>93</v>
      </c>
      <c r="U18" s="111">
        <v>228866</v>
      </c>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row>
    <row r="19" spans="1:50" s="18" customFormat="1" ht="21.75" thickBot="1">
      <c r="A19" s="4"/>
      <c r="B19" s="371"/>
      <c r="C19" s="355"/>
      <c r="D19" s="355"/>
      <c r="E19" s="355"/>
      <c r="F19" s="355"/>
      <c r="G19" s="355"/>
      <c r="H19" s="355"/>
      <c r="I19" s="355"/>
      <c r="J19" s="362"/>
      <c r="K19" s="362"/>
      <c r="L19" s="362"/>
      <c r="M19" s="377"/>
      <c r="N19" s="4"/>
      <c r="O19" s="4"/>
      <c r="P19" s="135" t="s">
        <v>95</v>
      </c>
      <c r="Q19" s="136">
        <v>3660661</v>
      </c>
      <c r="R19" s="137" t="s">
        <v>94</v>
      </c>
      <c r="S19" s="136">
        <v>5520831</v>
      </c>
      <c r="T19" s="137" t="s">
        <v>93</v>
      </c>
      <c r="U19" s="136">
        <v>258320</v>
      </c>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row>
    <row r="20" spans="1:50" ht="21.75" thickBot="1">
      <c r="B20" s="371"/>
      <c r="C20" s="32"/>
      <c r="D20" s="479"/>
      <c r="E20" s="479"/>
      <c r="F20" s="479"/>
      <c r="G20" s="479"/>
      <c r="H20" s="479"/>
      <c r="I20" s="479"/>
      <c r="J20" s="128"/>
      <c r="K20" s="116"/>
      <c r="L20" s="116"/>
      <c r="M20" s="377"/>
      <c r="P20" s="109" t="s">
        <v>95</v>
      </c>
      <c r="Q20" s="111">
        <v>5520831</v>
      </c>
      <c r="R20" s="112" t="s">
        <v>94</v>
      </c>
      <c r="S20" s="111">
        <v>7716221</v>
      </c>
      <c r="T20" s="112" t="s">
        <v>93</v>
      </c>
      <c r="U20" s="111">
        <v>313769</v>
      </c>
    </row>
    <row r="21" spans="1:50" ht="21.75" thickBot="1">
      <c r="B21" s="378"/>
      <c r="C21" s="96"/>
      <c r="D21" s="485"/>
      <c r="E21" s="485"/>
      <c r="F21" s="485"/>
      <c r="G21" s="485"/>
      <c r="H21" s="30"/>
      <c r="I21" s="30"/>
      <c r="J21" s="129"/>
      <c r="K21" s="117"/>
      <c r="L21" s="117"/>
      <c r="M21" s="379"/>
      <c r="P21" s="109" t="s">
        <v>95</v>
      </c>
      <c r="Q21" s="111">
        <v>7716221</v>
      </c>
      <c r="R21" s="112" t="s">
        <v>94</v>
      </c>
      <c r="S21" s="111">
        <v>9161941</v>
      </c>
      <c r="T21" s="112" t="s">
        <v>93</v>
      </c>
      <c r="U21" s="111">
        <v>423275</v>
      </c>
    </row>
    <row r="22" spans="1:50" ht="30" customHeight="1" thickBot="1">
      <c r="B22" s="380"/>
      <c r="C22" s="96"/>
      <c r="D22" s="30"/>
      <c r="E22" s="30"/>
      <c r="F22" s="361"/>
      <c r="G22" s="361"/>
      <c r="H22" s="30"/>
      <c r="I22" s="30"/>
      <c r="J22" s="370" t="s">
        <v>152</v>
      </c>
      <c r="K22" s="486" t="s">
        <v>153</v>
      </c>
      <c r="L22" s="487"/>
      <c r="M22" s="488"/>
      <c r="P22" s="109" t="s">
        <v>95</v>
      </c>
      <c r="Q22" s="111">
        <v>9161941</v>
      </c>
      <c r="R22" s="112" t="s">
        <v>94</v>
      </c>
      <c r="S22" s="111">
        <v>11278691</v>
      </c>
      <c r="T22" s="112" t="s">
        <v>93</v>
      </c>
      <c r="U22" s="111">
        <v>550252</v>
      </c>
    </row>
    <row r="23" spans="1:50" ht="18.600000000000001" customHeight="1" thickBot="1">
      <c r="B23" s="378"/>
      <c r="C23" s="96"/>
      <c r="D23" s="484"/>
      <c r="E23" s="484"/>
      <c r="F23" s="484"/>
      <c r="G23" s="484"/>
      <c r="H23" s="484"/>
      <c r="I23" s="484"/>
      <c r="J23" s="129"/>
      <c r="K23" s="117"/>
      <c r="L23" s="117"/>
      <c r="M23" s="379"/>
      <c r="P23" s="109" t="s">
        <v>95</v>
      </c>
      <c r="Q23" s="111">
        <v>11278691</v>
      </c>
      <c r="R23" s="112" t="s">
        <v>94</v>
      </c>
      <c r="S23" s="111">
        <v>13638099</v>
      </c>
      <c r="T23" s="112" t="s">
        <v>93</v>
      </c>
      <c r="U23" s="111">
        <v>665583</v>
      </c>
    </row>
    <row r="24" spans="1:50" s="18" customFormat="1" ht="20.25" customHeight="1" thickBot="1">
      <c r="A24" s="4"/>
      <c r="B24" s="466"/>
      <c r="C24" s="459"/>
      <c r="D24" s="467"/>
      <c r="E24" s="467"/>
      <c r="F24" s="480"/>
      <c r="G24" s="480"/>
      <c r="H24" s="31"/>
      <c r="I24" s="359"/>
      <c r="J24" s="130"/>
      <c r="K24" s="118"/>
      <c r="L24" s="118"/>
      <c r="M24" s="377"/>
      <c r="N24" s="4"/>
      <c r="O24" s="4"/>
      <c r="P24" s="109" t="s">
        <v>95</v>
      </c>
      <c r="Q24" s="111">
        <v>13638099</v>
      </c>
      <c r="R24" s="507" t="s">
        <v>96</v>
      </c>
      <c r="S24" s="508"/>
      <c r="T24" s="112" t="s">
        <v>93</v>
      </c>
      <c r="U24" s="111">
        <v>783825</v>
      </c>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row>
    <row r="25" spans="1:50" s="18" customFormat="1" ht="16.5" customHeight="1">
      <c r="A25" s="4"/>
      <c r="B25" s="466"/>
      <c r="C25" s="459"/>
      <c r="D25" s="467"/>
      <c r="E25" s="467"/>
      <c r="F25" s="481"/>
      <c r="G25" s="481"/>
      <c r="H25" s="32"/>
      <c r="I25" s="360"/>
      <c r="J25" s="131"/>
      <c r="K25" s="108"/>
      <c r="L25" s="108"/>
      <c r="M25" s="377"/>
      <c r="N25" s="4"/>
      <c r="O25" s="4"/>
      <c r="P25" s="113"/>
      <c r="Q25"/>
      <c r="R25"/>
      <c r="S25"/>
      <c r="T25"/>
      <c r="U25"/>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row>
    <row r="26" spans="1:50" ht="16.5" customHeight="1">
      <c r="B26" s="371"/>
      <c r="C26" s="33"/>
      <c r="D26" s="33"/>
      <c r="E26" s="33"/>
      <c r="F26" s="33"/>
      <c r="G26" s="33"/>
      <c r="H26" s="33"/>
      <c r="I26" s="33"/>
      <c r="J26" s="132"/>
      <c r="K26" s="114"/>
      <c r="L26" s="114"/>
      <c r="M26" s="381"/>
    </row>
    <row r="27" spans="1:50" ht="19.5" customHeight="1">
      <c r="B27" s="371"/>
      <c r="C27" s="355" t="s">
        <v>90</v>
      </c>
      <c r="D27" s="33"/>
      <c r="E27" s="33"/>
      <c r="F27" s="33"/>
      <c r="G27" s="459"/>
      <c r="H27" s="459"/>
      <c r="I27" s="459"/>
      <c r="J27" s="132"/>
      <c r="K27" s="114"/>
      <c r="L27" s="114"/>
      <c r="M27" s="381"/>
    </row>
    <row r="28" spans="1:50" s="1" customFormat="1" ht="18.75" customHeight="1">
      <c r="B28" s="373"/>
      <c r="C28" s="29"/>
      <c r="D28" s="34"/>
      <c r="E28" s="34"/>
      <c r="F28" s="34"/>
      <c r="G28" s="34"/>
      <c r="H28" s="35"/>
      <c r="I28" s="35"/>
      <c r="J28" s="133"/>
      <c r="K28" s="119"/>
      <c r="L28" s="120"/>
      <c r="M28" s="382"/>
    </row>
    <row r="29" spans="1:50" s="1" customFormat="1" ht="20.25" customHeight="1">
      <c r="B29" s="373"/>
      <c r="C29" s="29"/>
      <c r="D29" s="34"/>
      <c r="E29" s="34"/>
      <c r="F29" s="34"/>
      <c r="G29" s="34"/>
      <c r="H29" s="35"/>
      <c r="I29" s="35"/>
      <c r="J29" s="107"/>
      <c r="K29" s="115"/>
      <c r="L29" s="15"/>
      <c r="M29" s="50"/>
    </row>
    <row r="30" spans="1:50" s="18" customFormat="1" ht="21.75" customHeight="1">
      <c r="A30" s="4"/>
      <c r="B30" s="466"/>
      <c r="C30" s="459"/>
      <c r="D30" s="467"/>
      <c r="E30" s="467"/>
      <c r="F30" s="356"/>
      <c r="G30" s="356"/>
      <c r="H30" s="467"/>
      <c r="I30" s="467"/>
      <c r="J30" s="130"/>
      <c r="K30" s="121"/>
      <c r="L30" s="362"/>
      <c r="M30" s="383"/>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row>
    <row r="31" spans="1:50" s="18" customFormat="1" ht="16.5" customHeight="1">
      <c r="A31" s="4"/>
      <c r="B31" s="466"/>
      <c r="C31" s="459"/>
      <c r="D31" s="467"/>
      <c r="E31" s="467"/>
      <c r="F31" s="356"/>
      <c r="G31" s="356"/>
      <c r="H31" s="459"/>
      <c r="I31" s="459"/>
      <c r="J31" s="131"/>
      <c r="K31" s="108"/>
      <c r="L31" s="108"/>
      <c r="M31" s="377"/>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row>
    <row r="32" spans="1:50" ht="19.5" customHeight="1">
      <c r="B32" s="470"/>
      <c r="C32" s="471"/>
      <c r="D32" s="469"/>
      <c r="E32" s="469"/>
      <c r="F32" s="358"/>
      <c r="G32" s="358"/>
      <c r="H32" s="469"/>
      <c r="I32" s="469"/>
      <c r="J32" s="134"/>
      <c r="K32" s="124"/>
      <c r="L32" s="123"/>
      <c r="M32" s="384"/>
    </row>
    <row r="33" spans="1:50" ht="21.75" customHeight="1">
      <c r="B33" s="468"/>
      <c r="C33" s="469"/>
      <c r="D33" s="469"/>
      <c r="E33" s="469"/>
      <c r="F33" s="358"/>
      <c r="G33" s="358"/>
      <c r="H33" s="469"/>
      <c r="I33" s="469"/>
      <c r="J33" s="127"/>
      <c r="K33" s="122"/>
      <c r="L33" s="122"/>
      <c r="M33" s="385"/>
    </row>
    <row r="34" spans="1:50" ht="21.75" customHeight="1">
      <c r="B34" s="386"/>
      <c r="C34" s="358"/>
      <c r="D34" s="469"/>
      <c r="E34" s="469"/>
      <c r="F34" s="358"/>
      <c r="G34" s="358"/>
      <c r="H34" s="469"/>
      <c r="I34" s="469"/>
      <c r="J34" s="127"/>
      <c r="K34" s="125"/>
      <c r="L34" s="122"/>
      <c r="M34" s="385"/>
      <c r="O34" s="20"/>
    </row>
    <row r="35" spans="1:50">
      <c r="B35" s="470"/>
      <c r="C35" s="471"/>
      <c r="D35" s="357"/>
      <c r="E35" s="357"/>
      <c r="F35" s="357"/>
      <c r="G35" s="357"/>
      <c r="H35" s="357"/>
      <c r="I35" s="357"/>
      <c r="J35" s="134"/>
      <c r="K35" s="126"/>
      <c r="L35" s="123"/>
      <c r="M35" s="385"/>
    </row>
    <row r="36" spans="1:50" s="1" customFormat="1" ht="77.45" customHeight="1" thickBot="1">
      <c r="B36" s="472"/>
      <c r="C36" s="473"/>
      <c r="D36" s="473"/>
      <c r="E36" s="473"/>
      <c r="F36" s="473"/>
      <c r="G36" s="473"/>
      <c r="H36" s="473"/>
      <c r="I36" s="473"/>
      <c r="J36" s="474"/>
      <c r="K36" s="474"/>
      <c r="L36" s="474"/>
      <c r="M36" s="475"/>
      <c r="N36" s="21"/>
      <c r="O36" s="11"/>
    </row>
    <row r="37" spans="1:50" s="1" customFormat="1" ht="14.25" customHeight="1">
      <c r="B37" s="476" t="s">
        <v>14</v>
      </c>
      <c r="C37" s="477"/>
      <c r="D37" s="477"/>
      <c r="E37" s="477"/>
      <c r="F37" s="477"/>
      <c r="G37" s="477"/>
      <c r="H37" s="477"/>
      <c r="I37" s="477"/>
      <c r="J37" s="477"/>
      <c r="K37" s="477"/>
      <c r="L37" s="477"/>
      <c r="M37" s="477"/>
      <c r="N37" s="477"/>
      <c r="O37" s="477"/>
      <c r="P37" s="477"/>
      <c r="Q37" s="477"/>
      <c r="R37" s="477"/>
      <c r="S37" s="477"/>
      <c r="T37" s="477"/>
      <c r="U37" s="477"/>
      <c r="V37" s="477"/>
      <c r="W37" s="477"/>
      <c r="X37" s="477"/>
      <c r="Y37" s="477"/>
      <c r="Z37" s="477"/>
      <c r="AA37" s="477"/>
      <c r="AB37" s="477"/>
      <c r="AC37" s="477"/>
      <c r="AD37" s="477"/>
      <c r="AE37" s="477"/>
      <c r="AF37" s="477"/>
      <c r="AG37" s="477"/>
      <c r="AH37" s="477"/>
      <c r="AI37" s="477"/>
      <c r="AJ37" s="477"/>
      <c r="AK37" s="477"/>
      <c r="AL37" s="477"/>
      <c r="AM37" s="477"/>
      <c r="AN37" s="477"/>
      <c r="AO37" s="477"/>
      <c r="AP37" s="477"/>
      <c r="AQ37" s="477"/>
      <c r="AR37" s="477"/>
      <c r="AS37" s="477"/>
      <c r="AT37" s="477"/>
      <c r="AU37" s="477"/>
      <c r="AV37" s="477"/>
      <c r="AW37" s="477"/>
      <c r="AX37" s="478"/>
    </row>
    <row r="38" spans="1:50" s="1" customFormat="1" ht="19.149999999999999" customHeight="1">
      <c r="B38" s="460" t="s">
        <v>15</v>
      </c>
      <c r="C38" s="461"/>
      <c r="D38" s="461"/>
      <c r="E38" s="461"/>
      <c r="F38" s="461"/>
      <c r="G38" s="461"/>
      <c r="H38" s="461"/>
      <c r="I38" s="461"/>
      <c r="J38" s="461"/>
      <c r="K38" s="461"/>
      <c r="L38" s="461"/>
      <c r="M38" s="461"/>
      <c r="N38" s="461"/>
      <c r="O38" s="461"/>
      <c r="P38" s="461"/>
      <c r="Q38" s="461"/>
      <c r="R38" s="461"/>
      <c r="S38" s="461"/>
      <c r="T38" s="461"/>
      <c r="U38" s="461"/>
      <c r="V38" s="461"/>
      <c r="W38" s="461"/>
      <c r="X38" s="461"/>
      <c r="Y38" s="461"/>
      <c r="Z38" s="461"/>
      <c r="AA38" s="461"/>
      <c r="AB38" s="461"/>
      <c r="AC38" s="461"/>
      <c r="AD38" s="461"/>
      <c r="AE38" s="461"/>
      <c r="AF38" s="461"/>
      <c r="AG38" s="461"/>
      <c r="AH38" s="461"/>
      <c r="AI38" s="461"/>
      <c r="AJ38" s="461"/>
      <c r="AK38" s="461"/>
      <c r="AL38" s="461"/>
      <c r="AM38" s="461"/>
      <c r="AN38" s="461"/>
      <c r="AO38" s="461"/>
      <c r="AP38" s="461"/>
      <c r="AQ38" s="461"/>
      <c r="AR38" s="461"/>
      <c r="AS38" s="461"/>
      <c r="AT38" s="461"/>
      <c r="AU38" s="461"/>
      <c r="AV38" s="461"/>
      <c r="AW38" s="461"/>
      <c r="AX38" s="462"/>
    </row>
    <row r="39" spans="1:50" s="1" customFormat="1" ht="15" customHeight="1">
      <c r="B39" s="460" t="s">
        <v>25</v>
      </c>
      <c r="C39" s="461"/>
      <c r="D39" s="461"/>
      <c r="E39" s="461"/>
      <c r="F39" s="461"/>
      <c r="G39" s="461"/>
      <c r="H39" s="461"/>
      <c r="I39" s="461"/>
      <c r="J39" s="461"/>
      <c r="K39" s="461"/>
      <c r="L39" s="461"/>
      <c r="M39" s="461"/>
      <c r="N39" s="461"/>
      <c r="O39" s="461"/>
      <c r="P39" s="461"/>
      <c r="Q39" s="461"/>
      <c r="R39" s="461"/>
      <c r="S39" s="461"/>
      <c r="T39" s="461"/>
      <c r="U39" s="461"/>
      <c r="V39" s="461"/>
      <c r="W39" s="461"/>
      <c r="X39" s="461"/>
      <c r="Y39" s="461"/>
      <c r="Z39" s="461"/>
      <c r="AA39" s="461"/>
      <c r="AB39" s="461"/>
      <c r="AC39" s="461"/>
      <c r="AD39" s="461"/>
      <c r="AE39" s="461"/>
      <c r="AF39" s="461"/>
      <c r="AG39" s="461"/>
      <c r="AH39" s="461"/>
      <c r="AI39" s="461"/>
      <c r="AJ39" s="461"/>
      <c r="AK39" s="461"/>
      <c r="AL39" s="461"/>
      <c r="AM39" s="461"/>
      <c r="AN39" s="461"/>
      <c r="AO39" s="461"/>
      <c r="AP39" s="461"/>
      <c r="AQ39" s="461"/>
      <c r="AR39" s="461"/>
      <c r="AS39" s="461"/>
      <c r="AT39" s="461"/>
      <c r="AU39" s="461"/>
      <c r="AV39" s="461"/>
      <c r="AW39" s="461"/>
      <c r="AX39" s="462"/>
    </row>
    <row r="40" spans="1:50" s="1" customFormat="1" ht="27.75" customHeight="1">
      <c r="A40" s="11"/>
      <c r="B40" s="460" t="s">
        <v>16</v>
      </c>
      <c r="C40" s="461"/>
      <c r="D40" s="461"/>
      <c r="E40" s="461"/>
      <c r="F40" s="461"/>
      <c r="G40" s="461"/>
      <c r="H40" s="461"/>
      <c r="I40" s="461"/>
      <c r="J40" s="461"/>
      <c r="K40" s="461"/>
      <c r="L40" s="461"/>
      <c r="M40" s="461"/>
      <c r="N40" s="461"/>
      <c r="O40" s="461"/>
      <c r="P40" s="461"/>
      <c r="Q40" s="461"/>
      <c r="R40" s="461"/>
      <c r="S40" s="461"/>
      <c r="T40" s="461"/>
      <c r="U40" s="461"/>
      <c r="V40" s="461"/>
      <c r="W40" s="461"/>
      <c r="X40" s="461"/>
      <c r="Y40" s="461"/>
      <c r="Z40" s="461"/>
      <c r="AA40" s="461"/>
      <c r="AB40" s="461"/>
      <c r="AC40" s="461"/>
      <c r="AD40" s="461"/>
      <c r="AE40" s="461"/>
      <c r="AF40" s="461"/>
      <c r="AG40" s="461"/>
      <c r="AH40" s="461"/>
      <c r="AI40" s="461"/>
      <c r="AJ40" s="461"/>
      <c r="AK40" s="461"/>
      <c r="AL40" s="461"/>
      <c r="AM40" s="461"/>
      <c r="AN40" s="461"/>
      <c r="AO40" s="461"/>
      <c r="AP40" s="461"/>
      <c r="AQ40" s="461"/>
      <c r="AR40" s="461"/>
      <c r="AS40" s="461"/>
      <c r="AT40" s="461"/>
      <c r="AU40" s="461"/>
      <c r="AV40" s="461"/>
      <c r="AW40" s="461"/>
      <c r="AX40" s="462"/>
    </row>
    <row r="41" spans="1:50" s="1" customFormat="1" ht="16.899999999999999" customHeight="1">
      <c r="B41" s="460" t="s">
        <v>17</v>
      </c>
      <c r="C41" s="461"/>
      <c r="D41" s="461"/>
      <c r="E41" s="461"/>
      <c r="F41" s="461"/>
      <c r="G41" s="461"/>
      <c r="H41" s="461"/>
      <c r="I41" s="461"/>
      <c r="J41" s="461"/>
      <c r="K41" s="461"/>
      <c r="L41" s="461"/>
      <c r="M41" s="461"/>
      <c r="N41" s="461"/>
      <c r="O41" s="461"/>
      <c r="P41" s="461"/>
      <c r="Q41" s="461"/>
      <c r="R41" s="461"/>
      <c r="S41" s="461"/>
      <c r="T41" s="461"/>
      <c r="U41" s="461"/>
      <c r="V41" s="461"/>
      <c r="W41" s="461"/>
      <c r="X41" s="461"/>
      <c r="Y41" s="461"/>
      <c r="Z41" s="461"/>
      <c r="AA41" s="461"/>
      <c r="AB41" s="461"/>
      <c r="AC41" s="461"/>
      <c r="AD41" s="461"/>
      <c r="AE41" s="461"/>
      <c r="AF41" s="461"/>
      <c r="AG41" s="461"/>
      <c r="AH41" s="461"/>
      <c r="AI41" s="461"/>
      <c r="AJ41" s="461"/>
      <c r="AK41" s="461"/>
      <c r="AL41" s="461"/>
      <c r="AM41" s="461"/>
      <c r="AN41" s="461"/>
      <c r="AO41" s="461"/>
      <c r="AP41" s="461"/>
      <c r="AQ41" s="461"/>
      <c r="AR41" s="461"/>
      <c r="AS41" s="461"/>
      <c r="AT41" s="461"/>
      <c r="AU41" s="461"/>
      <c r="AV41" s="461"/>
      <c r="AW41" s="461"/>
      <c r="AX41" s="462"/>
    </row>
    <row r="42" spans="1:50" s="1" customFormat="1" ht="13.15" customHeight="1">
      <c r="B42" s="460" t="s">
        <v>26</v>
      </c>
      <c r="C42" s="461"/>
      <c r="D42" s="461"/>
      <c r="E42" s="461"/>
      <c r="F42" s="461"/>
      <c r="G42" s="461"/>
      <c r="H42" s="461"/>
      <c r="I42" s="461"/>
      <c r="J42" s="461"/>
      <c r="K42" s="461"/>
      <c r="L42" s="461"/>
      <c r="M42" s="461"/>
      <c r="N42" s="461"/>
      <c r="O42" s="461"/>
      <c r="P42" s="461"/>
      <c r="Q42" s="461"/>
      <c r="R42" s="461"/>
      <c r="S42" s="461"/>
      <c r="T42" s="461"/>
      <c r="U42" s="461"/>
      <c r="V42" s="461"/>
      <c r="W42" s="461"/>
      <c r="X42" s="461"/>
      <c r="Y42" s="461"/>
      <c r="Z42" s="461"/>
      <c r="AA42" s="461"/>
      <c r="AB42" s="461"/>
      <c r="AC42" s="461"/>
      <c r="AD42" s="461"/>
      <c r="AE42" s="461"/>
      <c r="AF42" s="461"/>
      <c r="AG42" s="461"/>
      <c r="AH42" s="461"/>
      <c r="AI42" s="461"/>
      <c r="AJ42" s="461"/>
      <c r="AK42" s="461"/>
      <c r="AL42" s="461"/>
      <c r="AM42" s="461"/>
      <c r="AN42" s="461"/>
      <c r="AO42" s="461"/>
      <c r="AP42" s="461"/>
      <c r="AQ42" s="461"/>
      <c r="AR42" s="461"/>
      <c r="AS42" s="461"/>
      <c r="AT42" s="461"/>
      <c r="AU42" s="461"/>
      <c r="AV42" s="461"/>
      <c r="AW42" s="461"/>
      <c r="AX42" s="462"/>
    </row>
    <row r="43" spans="1:50" s="1" customFormat="1" ht="35.450000000000003" customHeight="1" thickBot="1">
      <c r="B43" s="463" t="s">
        <v>27</v>
      </c>
      <c r="C43" s="464"/>
      <c r="D43" s="464"/>
      <c r="E43" s="464"/>
      <c r="F43" s="464"/>
      <c r="G43" s="464"/>
      <c r="H43" s="464"/>
      <c r="I43" s="464"/>
      <c r="J43" s="464"/>
      <c r="K43" s="464"/>
      <c r="L43" s="464"/>
      <c r="M43" s="464"/>
      <c r="N43" s="464"/>
      <c r="O43" s="464"/>
      <c r="P43" s="464"/>
      <c r="Q43" s="464"/>
      <c r="R43" s="464"/>
      <c r="S43" s="464"/>
      <c r="T43" s="464"/>
      <c r="U43" s="464"/>
      <c r="V43" s="464"/>
      <c r="W43" s="464"/>
      <c r="X43" s="464"/>
      <c r="Y43" s="464"/>
      <c r="Z43" s="464"/>
      <c r="AA43" s="464"/>
      <c r="AB43" s="464"/>
      <c r="AC43" s="464"/>
      <c r="AD43" s="464"/>
      <c r="AE43" s="464"/>
      <c r="AF43" s="464"/>
      <c r="AG43" s="464"/>
      <c r="AH43" s="464"/>
      <c r="AI43" s="464"/>
      <c r="AJ43" s="464"/>
      <c r="AK43" s="464"/>
      <c r="AL43" s="464"/>
      <c r="AM43" s="464"/>
      <c r="AN43" s="464"/>
      <c r="AO43" s="464"/>
      <c r="AP43" s="464"/>
      <c r="AQ43" s="464"/>
      <c r="AR43" s="464"/>
      <c r="AS43" s="464"/>
      <c r="AT43" s="464"/>
      <c r="AU43" s="464"/>
      <c r="AV43" s="464"/>
      <c r="AW43" s="464"/>
      <c r="AX43" s="465"/>
    </row>
    <row r="44" spans="1:50" s="1" customFormat="1" ht="16.899999999999999" customHeight="1">
      <c r="B44" s="458"/>
      <c r="C44" s="458"/>
      <c r="D44" s="458"/>
      <c r="E44" s="458"/>
      <c r="F44" s="458"/>
      <c r="G44" s="458"/>
      <c r="H44" s="458"/>
      <c r="I44" s="458"/>
      <c r="J44" s="458"/>
      <c r="K44" s="458"/>
      <c r="L44" s="458"/>
      <c r="M44" s="458"/>
      <c r="N44" s="21"/>
      <c r="O44" s="138"/>
      <c r="P44" s="138"/>
      <c r="Q44" s="138"/>
      <c r="R44" s="138"/>
      <c r="S44" s="138"/>
      <c r="T44" s="138"/>
      <c r="U44" s="138"/>
      <c r="V44" s="138"/>
      <c r="W44" s="138"/>
      <c r="X44" s="138"/>
      <c r="Y44" s="138"/>
      <c r="Z44" s="138"/>
      <c r="AA44" s="138"/>
      <c r="AB44" s="138"/>
      <c r="AC44" s="138"/>
      <c r="AD44" s="138"/>
      <c r="AE44" s="138"/>
      <c r="AF44" s="138"/>
      <c r="AG44" s="138"/>
      <c r="AH44" s="138"/>
      <c r="AI44" s="138"/>
      <c r="AJ44" s="138"/>
      <c r="AK44" s="138"/>
      <c r="AL44" s="138"/>
      <c r="AM44" s="138"/>
      <c r="AN44" s="138"/>
      <c r="AO44" s="138"/>
      <c r="AP44" s="138"/>
      <c r="AQ44" s="138"/>
      <c r="AR44" s="138"/>
      <c r="AS44" s="138"/>
      <c r="AT44" s="138"/>
      <c r="AU44" s="138"/>
      <c r="AV44" s="138"/>
      <c r="AW44" s="138"/>
      <c r="AX44" s="138"/>
    </row>
    <row r="45" spans="1:50" s="1" customFormat="1" ht="18" customHeight="1">
      <c r="B45" s="458"/>
      <c r="C45" s="458"/>
      <c r="D45" s="458"/>
      <c r="E45" s="458"/>
      <c r="F45" s="458"/>
      <c r="G45" s="458"/>
      <c r="H45" s="458"/>
      <c r="I45" s="458"/>
      <c r="J45" s="458"/>
      <c r="K45" s="458"/>
      <c r="L45" s="458"/>
      <c r="M45" s="458"/>
      <c r="N45" s="21"/>
      <c r="O45" s="138"/>
      <c r="P45" s="138"/>
      <c r="Q45" s="138"/>
      <c r="R45" s="138"/>
      <c r="S45" s="138"/>
      <c r="T45" s="138"/>
      <c r="U45" s="138"/>
      <c r="V45" s="138"/>
      <c r="W45" s="138"/>
      <c r="X45" s="138"/>
      <c r="Y45" s="138"/>
      <c r="Z45" s="138"/>
      <c r="AA45" s="138"/>
      <c r="AB45" s="138"/>
      <c r="AC45" s="138"/>
      <c r="AD45" s="138"/>
      <c r="AE45" s="138"/>
      <c r="AF45" s="138"/>
      <c r="AG45" s="138"/>
      <c r="AH45" s="138"/>
      <c r="AI45" s="138"/>
      <c r="AJ45" s="138"/>
      <c r="AK45" s="138"/>
      <c r="AL45" s="138"/>
      <c r="AM45" s="138"/>
      <c r="AN45" s="138"/>
      <c r="AO45" s="138"/>
      <c r="AP45" s="138"/>
      <c r="AQ45" s="138"/>
      <c r="AR45" s="138"/>
      <c r="AS45" s="138"/>
      <c r="AT45" s="138"/>
      <c r="AU45" s="138"/>
      <c r="AV45" s="138"/>
      <c r="AW45" s="138"/>
      <c r="AX45" s="138"/>
    </row>
    <row r="46" spans="1:50" s="1" customFormat="1" ht="12" customHeight="1">
      <c r="B46" s="458"/>
      <c r="C46" s="458"/>
      <c r="D46" s="458"/>
      <c r="E46" s="458"/>
      <c r="F46" s="458"/>
      <c r="G46" s="458"/>
      <c r="H46" s="458"/>
      <c r="I46" s="458"/>
      <c r="J46" s="458"/>
      <c r="K46" s="458"/>
      <c r="L46" s="458"/>
      <c r="M46" s="458"/>
      <c r="N46" s="21"/>
      <c r="O46" s="138"/>
      <c r="P46" s="138"/>
      <c r="Q46" s="138"/>
      <c r="R46" s="138"/>
      <c r="S46" s="138"/>
      <c r="T46" s="138"/>
      <c r="U46" s="138"/>
      <c r="V46" s="138"/>
      <c r="W46" s="138"/>
      <c r="X46" s="138"/>
      <c r="Y46" s="138"/>
      <c r="Z46" s="138"/>
      <c r="AA46" s="138"/>
      <c r="AB46" s="138"/>
      <c r="AC46" s="138"/>
      <c r="AD46" s="138"/>
      <c r="AE46" s="138"/>
      <c r="AF46" s="138"/>
      <c r="AG46" s="138"/>
      <c r="AH46" s="138"/>
      <c r="AI46" s="138"/>
      <c r="AJ46" s="138"/>
      <c r="AK46" s="138"/>
      <c r="AL46" s="138"/>
      <c r="AM46" s="138"/>
      <c r="AN46" s="138"/>
      <c r="AO46" s="138"/>
      <c r="AP46" s="138"/>
      <c r="AQ46" s="138"/>
      <c r="AR46" s="138"/>
      <c r="AS46" s="138"/>
      <c r="AT46" s="138"/>
      <c r="AU46" s="138"/>
      <c r="AV46" s="138"/>
      <c r="AW46" s="138"/>
      <c r="AX46" s="138"/>
    </row>
    <row r="47" spans="1:50" s="1" customFormat="1" ht="28.5" customHeight="1">
      <c r="B47" s="2"/>
      <c r="J47" s="3"/>
      <c r="N47" s="21"/>
    </row>
    <row r="48" spans="1:50" s="1" customFormat="1" ht="57" customHeight="1">
      <c r="B48" s="2"/>
      <c r="J48" s="3"/>
      <c r="M48" s="22"/>
      <c r="N48" s="23"/>
    </row>
    <row r="49" spans="2:23" s="1" customFormat="1" ht="80.25" customHeight="1">
      <c r="B49" s="2"/>
      <c r="J49" s="3"/>
    </row>
    <row r="50" spans="2:23" s="1" customFormat="1" ht="33" customHeight="1">
      <c r="B50" s="2"/>
      <c r="J50" s="3"/>
    </row>
    <row r="51" spans="2:23" s="1" customFormat="1" ht="44.25" customHeight="1">
      <c r="B51" s="2"/>
      <c r="J51" s="3"/>
    </row>
    <row r="52" spans="2:23" s="1" customFormat="1">
      <c r="B52" s="2"/>
      <c r="J52" s="3"/>
    </row>
    <row r="53" spans="2:23" s="1" customFormat="1">
      <c r="B53" s="2"/>
      <c r="J53" s="3"/>
    </row>
    <row r="54" spans="2:23" s="1" customFormat="1">
      <c r="B54" s="2"/>
      <c r="J54" s="3"/>
    </row>
    <row r="55" spans="2:23" s="1" customFormat="1">
      <c r="B55" s="2"/>
      <c r="J55" s="3"/>
    </row>
    <row r="56" spans="2:23" s="1" customFormat="1">
      <c r="B56" s="2"/>
      <c r="J56" s="3"/>
    </row>
    <row r="57" spans="2:23" s="1" customFormat="1">
      <c r="B57" s="2"/>
      <c r="J57" s="3"/>
    </row>
    <row r="58" spans="2:23" s="1" customFormat="1">
      <c r="B58" s="2"/>
      <c r="J58" s="3"/>
    </row>
    <row r="59" spans="2:23" s="1" customFormat="1">
      <c r="B59" s="2"/>
      <c r="J59" s="3"/>
    </row>
    <row r="60" spans="2:23" s="1" customFormat="1">
      <c r="B60" s="2"/>
      <c r="J60" s="3"/>
    </row>
    <row r="61" spans="2:23" s="1" customFormat="1">
      <c r="B61" s="2"/>
      <c r="J61" s="3"/>
    </row>
    <row r="62" spans="2:23" s="1" customFormat="1">
      <c r="B62" s="2"/>
      <c r="J62" s="3"/>
    </row>
    <row r="63" spans="2:23" s="2" customFormat="1" ht="12.75" customHeight="1">
      <c r="C63" s="1"/>
      <c r="D63" s="1"/>
      <c r="E63" s="1"/>
      <c r="F63" s="1"/>
      <c r="G63" s="1"/>
      <c r="H63" s="1"/>
      <c r="I63" s="1"/>
      <c r="J63" s="3"/>
      <c r="K63" s="1"/>
      <c r="L63" s="1"/>
      <c r="M63" s="1"/>
      <c r="N63" s="1"/>
      <c r="O63" s="1"/>
      <c r="P63" s="1"/>
      <c r="Q63" s="1"/>
      <c r="R63" s="1"/>
      <c r="S63" s="1"/>
      <c r="T63" s="1"/>
      <c r="U63" s="1"/>
      <c r="V63" s="1"/>
      <c r="W63" s="1"/>
    </row>
    <row r="64" spans="2:23" s="2" customFormat="1" ht="21.75" customHeight="1">
      <c r="C64" s="1"/>
      <c r="D64" s="1"/>
      <c r="E64" s="1"/>
      <c r="F64" s="1"/>
      <c r="G64" s="1"/>
      <c r="H64" s="1"/>
      <c r="I64" s="1"/>
      <c r="J64" s="3"/>
      <c r="K64" s="1"/>
      <c r="L64" s="1"/>
      <c r="M64" s="1"/>
      <c r="N64" s="1"/>
      <c r="O64" s="1"/>
      <c r="P64" s="1"/>
      <c r="Q64" s="1"/>
      <c r="R64" s="1"/>
      <c r="S64" s="1"/>
      <c r="T64" s="1"/>
      <c r="U64" s="1"/>
      <c r="V64" s="1"/>
      <c r="W64" s="1"/>
    </row>
    <row r="65" spans="2:23" s="2" customFormat="1" ht="17.25" customHeight="1">
      <c r="C65" s="1"/>
      <c r="D65" s="1"/>
      <c r="E65" s="1"/>
      <c r="F65" s="1"/>
      <c r="G65" s="1"/>
      <c r="H65" s="1"/>
      <c r="I65" s="1"/>
      <c r="J65" s="3"/>
      <c r="K65" s="1"/>
      <c r="L65" s="1"/>
      <c r="M65" s="1"/>
      <c r="N65" s="1"/>
      <c r="O65" s="1"/>
      <c r="P65" s="1"/>
      <c r="Q65" s="1"/>
      <c r="R65" s="1"/>
      <c r="S65" s="1"/>
      <c r="T65" s="1"/>
      <c r="U65" s="1"/>
      <c r="V65" s="1"/>
      <c r="W65" s="1"/>
    </row>
    <row r="66" spans="2:23" s="2" customFormat="1" ht="17.25" customHeight="1">
      <c r="C66" s="1"/>
      <c r="D66" s="1"/>
      <c r="E66" s="1"/>
      <c r="F66" s="1"/>
      <c r="G66" s="1"/>
      <c r="H66" s="1"/>
      <c r="I66" s="1"/>
      <c r="J66" s="3"/>
      <c r="K66" s="1"/>
      <c r="L66" s="1"/>
      <c r="M66" s="1"/>
      <c r="N66" s="1"/>
      <c r="O66" s="1"/>
      <c r="P66" s="1"/>
      <c r="Q66" s="1"/>
      <c r="R66" s="1"/>
      <c r="S66" s="1"/>
      <c r="T66" s="1"/>
      <c r="U66" s="1"/>
      <c r="V66" s="1"/>
      <c r="W66" s="1"/>
    </row>
    <row r="67" spans="2:23" s="2" customFormat="1" ht="17.25" customHeight="1">
      <c r="C67" s="1"/>
      <c r="D67" s="1"/>
      <c r="E67" s="1"/>
      <c r="F67" s="1"/>
      <c r="G67" s="1"/>
      <c r="H67" s="1"/>
      <c r="I67" s="1"/>
      <c r="J67" s="3"/>
      <c r="K67" s="1"/>
      <c r="L67" s="1"/>
      <c r="M67" s="1"/>
      <c r="N67" s="1"/>
      <c r="O67" s="1"/>
      <c r="P67" s="1"/>
      <c r="Q67" s="1"/>
      <c r="R67" s="1"/>
      <c r="S67" s="1"/>
      <c r="T67" s="1"/>
      <c r="U67" s="1"/>
      <c r="V67" s="1"/>
      <c r="W67" s="1"/>
    </row>
    <row r="68" spans="2:23" s="1" customFormat="1">
      <c r="B68" s="2"/>
      <c r="J68" s="3"/>
    </row>
    <row r="69" spans="2:23" s="1" customFormat="1">
      <c r="B69" s="2"/>
      <c r="J69" s="3"/>
    </row>
    <row r="70" spans="2:23" s="1" customFormat="1">
      <c r="B70" s="2"/>
      <c r="J70" s="3"/>
    </row>
    <row r="71" spans="2:23" s="1" customFormat="1">
      <c r="B71" s="2"/>
      <c r="J71" s="3"/>
    </row>
    <row r="72" spans="2:23" s="1" customFormat="1">
      <c r="B72" s="2"/>
      <c r="J72" s="3"/>
    </row>
    <row r="73" spans="2:23" s="1" customFormat="1">
      <c r="B73" s="2"/>
      <c r="J73" s="3"/>
    </row>
    <row r="74" spans="2:23" s="1" customFormat="1">
      <c r="B74" s="2"/>
      <c r="J74" s="3"/>
    </row>
    <row r="75" spans="2:23" s="1" customFormat="1">
      <c r="B75" s="2"/>
      <c r="J75" s="3"/>
    </row>
    <row r="76" spans="2:23" s="1" customFormat="1">
      <c r="B76" s="2"/>
      <c r="J76" s="3"/>
    </row>
    <row r="77" spans="2:23" s="1" customFormat="1">
      <c r="B77" s="2"/>
      <c r="J77" s="3"/>
    </row>
    <row r="78" spans="2:23" s="1" customFormat="1">
      <c r="B78" s="2"/>
      <c r="J78" s="3"/>
    </row>
    <row r="79" spans="2:23" s="1" customFormat="1">
      <c r="B79" s="2"/>
      <c r="J79" s="3"/>
    </row>
    <row r="80" spans="2:23" s="1" customFormat="1">
      <c r="B80" s="2"/>
      <c r="J80" s="3"/>
    </row>
    <row r="81" spans="2:10" s="1" customFormat="1">
      <c r="B81" s="2"/>
      <c r="J81" s="3"/>
    </row>
    <row r="82" spans="2:10" s="1" customFormat="1">
      <c r="B82" s="2"/>
      <c r="J82" s="3"/>
    </row>
    <row r="83" spans="2:10" s="1" customFormat="1">
      <c r="B83" s="2"/>
      <c r="J83" s="3"/>
    </row>
    <row r="84" spans="2:10" s="1" customFormat="1">
      <c r="B84" s="2"/>
      <c r="J84" s="3"/>
    </row>
    <row r="85" spans="2:10" s="1" customFormat="1">
      <c r="B85" s="2"/>
      <c r="J85" s="3"/>
    </row>
    <row r="86" spans="2:10" s="1" customFormat="1">
      <c r="B86" s="2"/>
      <c r="J86" s="3"/>
    </row>
    <row r="87" spans="2:10" s="1" customFormat="1">
      <c r="B87" s="2"/>
      <c r="J87" s="3"/>
    </row>
    <row r="88" spans="2:10" s="1" customFormat="1">
      <c r="B88" s="2"/>
      <c r="J88" s="3"/>
    </row>
    <row r="89" spans="2:10" s="1" customFormat="1">
      <c r="B89" s="2"/>
      <c r="J89" s="3"/>
    </row>
    <row r="90" spans="2:10" s="1" customFormat="1">
      <c r="B90" s="2"/>
      <c r="J90" s="3"/>
    </row>
    <row r="91" spans="2:10" s="1" customFormat="1">
      <c r="B91" s="2"/>
      <c r="J91" s="3"/>
    </row>
    <row r="92" spans="2:10" s="1" customFormat="1">
      <c r="B92" s="2"/>
      <c r="J92" s="3"/>
    </row>
    <row r="93" spans="2:10" s="1" customFormat="1">
      <c r="B93" s="2"/>
      <c r="J93" s="3"/>
    </row>
    <row r="94" spans="2:10" s="1" customFormat="1">
      <c r="B94" s="2"/>
      <c r="J94" s="3"/>
    </row>
    <row r="95" spans="2:10" s="1" customFormat="1">
      <c r="B95" s="2"/>
      <c r="J95" s="3"/>
    </row>
    <row r="96" spans="2:10" s="1" customFormat="1">
      <c r="B96" s="2"/>
      <c r="J96" s="3"/>
    </row>
    <row r="97" spans="2:10" s="1" customFormat="1">
      <c r="B97" s="2"/>
      <c r="J97" s="3"/>
    </row>
    <row r="98" spans="2:10" s="1" customFormat="1">
      <c r="B98" s="2"/>
      <c r="J98" s="3"/>
    </row>
    <row r="99" spans="2:10" s="1" customFormat="1">
      <c r="B99" s="2"/>
      <c r="J99" s="3"/>
    </row>
    <row r="100" spans="2:10" s="1" customFormat="1">
      <c r="B100" s="2"/>
      <c r="J100" s="3"/>
    </row>
    <row r="101" spans="2:10" s="1" customFormat="1">
      <c r="B101" s="2"/>
      <c r="J101" s="3"/>
    </row>
    <row r="102" spans="2:10" s="1" customFormat="1">
      <c r="B102" s="2"/>
      <c r="J102" s="3"/>
    </row>
    <row r="103" spans="2:10" s="1" customFormat="1">
      <c r="B103" s="2"/>
      <c r="J103" s="3"/>
    </row>
    <row r="104" spans="2:10" s="1" customFormat="1">
      <c r="B104" s="2"/>
      <c r="J104" s="3"/>
    </row>
    <row r="105" spans="2:10" s="1" customFormat="1">
      <c r="B105" s="2"/>
      <c r="J105" s="3"/>
    </row>
    <row r="106" spans="2:10" s="1" customFormat="1">
      <c r="B106" s="2"/>
      <c r="J106" s="3"/>
    </row>
    <row r="107" spans="2:10" s="1" customFormat="1">
      <c r="B107" s="2"/>
      <c r="J107" s="3"/>
    </row>
    <row r="108" spans="2:10" s="1" customFormat="1">
      <c r="B108" s="2"/>
      <c r="J108" s="3"/>
    </row>
    <row r="109" spans="2:10" s="1" customFormat="1">
      <c r="B109" s="2"/>
      <c r="J109" s="3"/>
    </row>
    <row r="110" spans="2:10" s="1" customFormat="1">
      <c r="B110" s="2"/>
      <c r="J110" s="3"/>
    </row>
    <row r="111" spans="2:10" s="1" customFormat="1">
      <c r="B111" s="2"/>
      <c r="J111" s="3"/>
    </row>
    <row r="112" spans="2:10" s="1" customFormat="1">
      <c r="B112" s="2"/>
      <c r="J112" s="3"/>
    </row>
    <row r="113" spans="2:10" s="1" customFormat="1">
      <c r="B113" s="2"/>
      <c r="J113" s="3"/>
    </row>
    <row r="114" spans="2:10" s="1" customFormat="1">
      <c r="B114" s="2"/>
      <c r="J114" s="3"/>
    </row>
    <row r="115" spans="2:10" s="1" customFormat="1">
      <c r="B115" s="2"/>
      <c r="J115" s="3"/>
    </row>
    <row r="116" spans="2:10" s="1" customFormat="1">
      <c r="B116" s="2"/>
      <c r="J116" s="3"/>
    </row>
    <row r="117" spans="2:10" s="1" customFormat="1">
      <c r="B117" s="2"/>
      <c r="J117" s="3"/>
    </row>
    <row r="118" spans="2:10" s="1" customFormat="1">
      <c r="B118" s="2"/>
      <c r="J118" s="3"/>
    </row>
    <row r="119" spans="2:10" s="1" customFormat="1">
      <c r="B119" s="2"/>
      <c r="J119" s="3"/>
    </row>
    <row r="120" spans="2:10" s="1" customFormat="1">
      <c r="B120" s="2"/>
      <c r="J120" s="3"/>
    </row>
    <row r="121" spans="2:10" s="1" customFormat="1">
      <c r="B121" s="2"/>
      <c r="J121" s="3"/>
    </row>
    <row r="122" spans="2:10" s="1" customFormat="1">
      <c r="B122" s="2"/>
      <c r="J122" s="3"/>
    </row>
    <row r="123" spans="2:10" s="1" customFormat="1">
      <c r="B123" s="2"/>
      <c r="J123" s="3"/>
    </row>
    <row r="124" spans="2:10" s="1" customFormat="1">
      <c r="B124" s="2"/>
      <c r="J124" s="3"/>
    </row>
    <row r="125" spans="2:10" s="1" customFormat="1">
      <c r="B125" s="2"/>
      <c r="J125" s="3"/>
    </row>
    <row r="126" spans="2:10" s="1" customFormat="1">
      <c r="B126" s="2"/>
      <c r="J126" s="3"/>
    </row>
    <row r="127" spans="2:10" s="1" customFormat="1">
      <c r="B127" s="2"/>
      <c r="J127" s="3"/>
    </row>
    <row r="128" spans="2:10" s="1" customFormat="1">
      <c r="B128" s="2"/>
      <c r="J128" s="3"/>
    </row>
    <row r="129" spans="2:10" s="1" customFormat="1">
      <c r="B129" s="2"/>
      <c r="J129" s="3"/>
    </row>
    <row r="130" spans="2:10" s="1" customFormat="1">
      <c r="B130" s="2"/>
      <c r="J130" s="3"/>
    </row>
    <row r="131" spans="2:10" s="1" customFormat="1">
      <c r="B131" s="2"/>
      <c r="J131" s="3"/>
    </row>
    <row r="132" spans="2:10" s="1" customFormat="1">
      <c r="B132" s="2"/>
      <c r="J132" s="3"/>
    </row>
    <row r="133" spans="2:10" s="1" customFormat="1">
      <c r="B133" s="2"/>
      <c r="J133" s="3"/>
    </row>
    <row r="134" spans="2:10" s="1" customFormat="1">
      <c r="B134" s="2"/>
      <c r="J134" s="3"/>
    </row>
    <row r="135" spans="2:10" s="1" customFormat="1">
      <c r="B135" s="2"/>
      <c r="J135" s="3"/>
    </row>
    <row r="136" spans="2:10" s="1" customFormat="1">
      <c r="B136" s="2"/>
      <c r="J136" s="3"/>
    </row>
    <row r="137" spans="2:10" s="1" customFormat="1">
      <c r="B137" s="2"/>
      <c r="J137" s="3"/>
    </row>
    <row r="138" spans="2:10" s="1" customFormat="1">
      <c r="B138" s="2"/>
      <c r="J138" s="3"/>
    </row>
    <row r="139" spans="2:10" s="1" customFormat="1">
      <c r="B139" s="2"/>
      <c r="J139" s="3"/>
    </row>
    <row r="140" spans="2:10" s="1" customFormat="1">
      <c r="B140" s="2"/>
      <c r="J140" s="3"/>
    </row>
    <row r="141" spans="2:10" s="1" customFormat="1">
      <c r="B141" s="2"/>
      <c r="J141" s="3"/>
    </row>
  </sheetData>
  <mergeCells count="56">
    <mergeCell ref="P12:U12"/>
    <mergeCell ref="P13:S13"/>
    <mergeCell ref="T13:U13"/>
    <mergeCell ref="R24:S24"/>
    <mergeCell ref="B2:C7"/>
    <mergeCell ref="D2:M5"/>
    <mergeCell ref="D6:J6"/>
    <mergeCell ref="K6:M6"/>
    <mergeCell ref="D7:J7"/>
    <mergeCell ref="K7:M7"/>
    <mergeCell ref="M10:M11"/>
    <mergeCell ref="B17:C18"/>
    <mergeCell ref="B8:C8"/>
    <mergeCell ref="D8:J8"/>
    <mergeCell ref="K8:M8"/>
    <mergeCell ref="B9:M9"/>
    <mergeCell ref="B10:B11"/>
    <mergeCell ref="C10:C11"/>
    <mergeCell ref="J10:J11"/>
    <mergeCell ref="K10:K11"/>
    <mergeCell ref="D10:I10"/>
    <mergeCell ref="L10:L11"/>
    <mergeCell ref="D23:G23"/>
    <mergeCell ref="H23:I23"/>
    <mergeCell ref="D21:G21"/>
    <mergeCell ref="K22:M22"/>
    <mergeCell ref="J18:L18"/>
    <mergeCell ref="B37:AX37"/>
    <mergeCell ref="B38:AX38"/>
    <mergeCell ref="B39:AX39"/>
    <mergeCell ref="D20:G20"/>
    <mergeCell ref="H20:I20"/>
    <mergeCell ref="B24:C25"/>
    <mergeCell ref="D24:E24"/>
    <mergeCell ref="B32:C32"/>
    <mergeCell ref="D32:E34"/>
    <mergeCell ref="H32:I34"/>
    <mergeCell ref="F24:G24"/>
    <mergeCell ref="D25:E25"/>
    <mergeCell ref="F25:G25"/>
    <mergeCell ref="B46:M46"/>
    <mergeCell ref="G27:I27"/>
    <mergeCell ref="B42:AX42"/>
    <mergeCell ref="B43:AX43"/>
    <mergeCell ref="B44:M44"/>
    <mergeCell ref="B45:M45"/>
    <mergeCell ref="B30:C31"/>
    <mergeCell ref="D30:E30"/>
    <mergeCell ref="H30:I30"/>
    <mergeCell ref="D31:E31"/>
    <mergeCell ref="H31:I31"/>
    <mergeCell ref="B40:AX40"/>
    <mergeCell ref="B41:AX41"/>
    <mergeCell ref="B33:C33"/>
    <mergeCell ref="B35:C35"/>
    <mergeCell ref="B36:M36"/>
  </mergeCells>
  <phoneticPr fontId="8" type="noConversion"/>
  <printOptions horizontalCentered="1" verticalCentered="1"/>
  <pageMargins left="0.25" right="0.25" top="0.75" bottom="0.75" header="0.3" footer="0.3"/>
  <pageSetup scale="26" fitToHeight="0" orientation="landscape" r:id="rId1"/>
  <rowBreaks count="1" manualBreakCount="1">
    <brk id="31" min="1" max="16"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79998168889431442"/>
    <pageSetUpPr fitToPage="1"/>
  </sheetPr>
  <dimension ref="A1:BA116"/>
  <sheetViews>
    <sheetView topLeftCell="C4" zoomScale="70" zoomScaleNormal="70" zoomScaleSheetLayoutView="100" workbookViewId="0">
      <selection activeCell="E12" sqref="E12:J12"/>
    </sheetView>
  </sheetViews>
  <sheetFormatPr baseColWidth="10" defaultColWidth="10.85546875" defaultRowHeight="12.75"/>
  <cols>
    <col min="1" max="1" width="10.85546875" style="1"/>
    <col min="2" max="2" width="8.28515625" style="24" customWidth="1"/>
    <col min="3" max="3" width="60.28515625" style="7" customWidth="1"/>
    <col min="4" max="4" width="23.42578125" style="7" customWidth="1"/>
    <col min="5" max="5" width="7.5703125" style="7" customWidth="1"/>
    <col min="6" max="6" width="9.140625" style="7" customWidth="1"/>
    <col min="7" max="8" width="9" style="7" customWidth="1"/>
    <col min="9" max="9" width="9.85546875" style="7" customWidth="1"/>
    <col min="10" max="10" width="10.140625" style="7" customWidth="1"/>
    <col min="11" max="11" width="21.5703125" style="7" customWidth="1"/>
    <col min="12" max="12" width="18.5703125" style="25" customWidth="1"/>
    <col min="13" max="13" width="14.85546875" style="25" customWidth="1"/>
    <col min="14" max="14" width="27.28515625" style="7" customWidth="1"/>
    <col min="15" max="15" width="23.5703125" style="7" customWidth="1"/>
    <col min="16" max="16" width="34.28515625" style="7" customWidth="1"/>
    <col min="17" max="17" width="18.28515625" style="1" bestFit="1" customWidth="1"/>
    <col min="18" max="18" width="18.28515625" style="1" customWidth="1"/>
    <col min="19" max="19" width="17.7109375" style="1" customWidth="1"/>
    <col min="20" max="20" width="31.7109375" style="1" customWidth="1"/>
    <col min="21" max="25" width="10.85546875" style="1"/>
    <col min="26" max="26" width="21" style="1" customWidth="1"/>
    <col min="27" max="31" width="10.85546875" style="1"/>
    <col min="32" max="32" width="14.7109375" style="1" bestFit="1" customWidth="1"/>
    <col min="33" max="33" width="18.7109375" style="1" bestFit="1" customWidth="1"/>
    <col min="34" max="53" width="10.85546875" style="1"/>
    <col min="54" max="16384" width="10.85546875" style="7"/>
  </cols>
  <sheetData>
    <row r="1" spans="1:42" s="1" customFormat="1" ht="13.5" thickBot="1">
      <c r="B1" s="2"/>
      <c r="L1" s="3"/>
      <c r="M1" s="3"/>
    </row>
    <row r="2" spans="1:42" ht="12.75" customHeight="1">
      <c r="B2" s="542" t="s">
        <v>0</v>
      </c>
      <c r="C2" s="543"/>
      <c r="D2" s="543"/>
      <c r="E2" s="551" t="s">
        <v>148</v>
      </c>
      <c r="F2" s="513"/>
      <c r="G2" s="513"/>
      <c r="H2" s="513"/>
      <c r="I2" s="513"/>
      <c r="J2" s="513"/>
      <c r="K2" s="513"/>
      <c r="L2" s="513"/>
      <c r="M2" s="513"/>
      <c r="N2" s="513"/>
      <c r="O2" s="513"/>
      <c r="P2" s="514"/>
      <c r="S2" s="5"/>
      <c r="T2" s="6"/>
    </row>
    <row r="3" spans="1:42" ht="12.75" customHeight="1">
      <c r="B3" s="544"/>
      <c r="C3" s="545"/>
      <c r="D3" s="545"/>
      <c r="E3" s="515"/>
      <c r="F3" s="515"/>
      <c r="G3" s="515"/>
      <c r="H3" s="515"/>
      <c r="I3" s="515"/>
      <c r="J3" s="515"/>
      <c r="K3" s="515"/>
      <c r="L3" s="515"/>
      <c r="M3" s="515"/>
      <c r="N3" s="515"/>
      <c r="O3" s="515"/>
      <c r="P3" s="516"/>
      <c r="S3" s="5"/>
      <c r="T3" s="8"/>
    </row>
    <row r="4" spans="1:42" ht="12.75" customHeight="1">
      <c r="B4" s="544"/>
      <c r="C4" s="545"/>
      <c r="D4" s="545"/>
      <c r="E4" s="515"/>
      <c r="F4" s="515"/>
      <c r="G4" s="515"/>
      <c r="H4" s="515"/>
      <c r="I4" s="515"/>
      <c r="J4" s="515"/>
      <c r="K4" s="515"/>
      <c r="L4" s="515"/>
      <c r="M4" s="515"/>
      <c r="N4" s="515"/>
      <c r="O4" s="515"/>
      <c r="P4" s="516"/>
      <c r="S4" s="9"/>
      <c r="T4" s="10"/>
    </row>
    <row r="5" spans="1:42" ht="28.5" customHeight="1">
      <c r="B5" s="544"/>
      <c r="C5" s="545"/>
      <c r="D5" s="545"/>
      <c r="E5" s="515"/>
      <c r="F5" s="515"/>
      <c r="G5" s="515"/>
      <c r="H5" s="515"/>
      <c r="I5" s="515"/>
      <c r="J5" s="515"/>
      <c r="K5" s="515"/>
      <c r="L5" s="515"/>
      <c r="M5" s="515"/>
      <c r="N5" s="515"/>
      <c r="O5" s="515"/>
      <c r="P5" s="516"/>
      <c r="S5" s="11"/>
      <c r="T5" s="12"/>
    </row>
    <row r="6" spans="1:42">
      <c r="B6" s="544"/>
      <c r="C6" s="545"/>
      <c r="D6" s="545"/>
      <c r="E6" s="517" t="s">
        <v>18</v>
      </c>
      <c r="F6" s="517"/>
      <c r="G6" s="517"/>
      <c r="H6" s="517"/>
      <c r="I6" s="517"/>
      <c r="J6" s="517"/>
      <c r="K6" s="517"/>
      <c r="L6" s="518"/>
      <c r="M6" s="86"/>
      <c r="N6" s="512"/>
      <c r="O6" s="512"/>
      <c r="P6" s="519"/>
      <c r="S6" s="11"/>
      <c r="T6" s="12"/>
    </row>
    <row r="7" spans="1:42">
      <c r="B7" s="546"/>
      <c r="C7" s="547"/>
      <c r="D7" s="547"/>
      <c r="E7" s="520"/>
      <c r="F7" s="520"/>
      <c r="G7" s="520"/>
      <c r="H7" s="520"/>
      <c r="I7" s="520"/>
      <c r="J7" s="520"/>
      <c r="K7" s="520"/>
      <c r="L7" s="520"/>
      <c r="M7" s="87"/>
      <c r="N7" s="512"/>
      <c r="O7" s="512"/>
      <c r="P7" s="519"/>
    </row>
    <row r="8" spans="1:42">
      <c r="B8" s="523" t="s">
        <v>1</v>
      </c>
      <c r="C8" s="524"/>
      <c r="D8" s="84"/>
      <c r="E8" s="525"/>
      <c r="F8" s="525"/>
      <c r="G8" s="525"/>
      <c r="H8" s="525"/>
      <c r="I8" s="525"/>
      <c r="J8" s="525"/>
      <c r="K8" s="525"/>
      <c r="L8" s="525"/>
      <c r="M8" s="85"/>
      <c r="N8" s="512"/>
      <c r="O8" s="512"/>
      <c r="P8" s="519"/>
    </row>
    <row r="9" spans="1:42" ht="15" customHeight="1" thickBot="1">
      <c r="B9" s="548" t="s">
        <v>2</v>
      </c>
      <c r="C9" s="549"/>
      <c r="D9" s="549"/>
      <c r="E9" s="549"/>
      <c r="F9" s="549"/>
      <c r="G9" s="549"/>
      <c r="H9" s="549"/>
      <c r="I9" s="549"/>
      <c r="J9" s="549"/>
      <c r="K9" s="549"/>
      <c r="L9" s="549"/>
      <c r="M9" s="549"/>
      <c r="N9" s="549"/>
      <c r="O9" s="549"/>
      <c r="P9" s="550"/>
    </row>
    <row r="10" spans="1:42" ht="47.25" customHeight="1" thickBot="1">
      <c r="B10" s="328" t="s">
        <v>3</v>
      </c>
      <c r="C10" s="324" t="s">
        <v>4</v>
      </c>
      <c r="D10" s="324"/>
      <c r="E10" s="327" t="s">
        <v>5</v>
      </c>
      <c r="F10" s="327" t="s">
        <v>6</v>
      </c>
      <c r="G10" s="327" t="s">
        <v>7</v>
      </c>
      <c r="H10" s="327" t="s">
        <v>8</v>
      </c>
      <c r="I10" s="325" t="s">
        <v>22</v>
      </c>
      <c r="J10" s="325" t="s">
        <v>23</v>
      </c>
      <c r="K10" s="325" t="s">
        <v>67</v>
      </c>
      <c r="L10" s="326" t="s">
        <v>128</v>
      </c>
      <c r="M10" s="326" t="s">
        <v>147</v>
      </c>
      <c r="N10" s="329" t="s">
        <v>9</v>
      </c>
      <c r="O10" s="324" t="s">
        <v>10</v>
      </c>
      <c r="P10" s="330" t="s">
        <v>11</v>
      </c>
      <c r="Q10" s="54">
        <v>7</v>
      </c>
    </row>
    <row r="11" spans="1:42" ht="24.75" customHeight="1">
      <c r="B11" s="331">
        <v>1</v>
      </c>
      <c r="C11" s="332" t="s">
        <v>127</v>
      </c>
      <c r="D11" s="333" t="s">
        <v>35</v>
      </c>
      <c r="E11" s="332"/>
      <c r="F11" s="332"/>
      <c r="G11" s="332"/>
      <c r="H11" s="332"/>
      <c r="I11" s="332"/>
      <c r="J11" s="332"/>
      <c r="K11" s="332"/>
      <c r="L11" s="332"/>
      <c r="M11" s="332"/>
      <c r="N11" s="332"/>
      <c r="O11" s="332"/>
      <c r="P11" s="334"/>
    </row>
    <row r="12" spans="1:42" ht="18.75" customHeight="1">
      <c r="B12" s="16">
        <v>1.1000000000000001</v>
      </c>
      <c r="C12" s="320" t="s">
        <v>24</v>
      </c>
      <c r="D12" s="40">
        <v>1</v>
      </c>
      <c r="E12" s="396">
        <v>0.5</v>
      </c>
      <c r="F12" s="396">
        <f>+E12</f>
        <v>0.5</v>
      </c>
      <c r="G12" s="396">
        <f>+E12</f>
        <v>0.5</v>
      </c>
      <c r="H12" s="396">
        <f>+E12</f>
        <v>0.5</v>
      </c>
      <c r="I12" s="396">
        <f>+E12</f>
        <v>0.5</v>
      </c>
      <c r="J12" s="396">
        <f>+E12</f>
        <v>0.5</v>
      </c>
      <c r="K12" s="323">
        <f>ROUND(((+I12+J12+E12+F12+G12+H12)*$N12*$O12*D12),0)</f>
        <v>36994320</v>
      </c>
      <c r="L12" s="39">
        <f>ROUND((+E12+F12+G12+H12+I12+J12),2)</f>
        <v>3</v>
      </c>
      <c r="M12" s="364">
        <f>ROUND(AVERAGE(E12:J12),2)</f>
        <v>0.5</v>
      </c>
      <c r="N12" s="42">
        <f>+'ESTUDIO DE MERCO LOTE 2 MOMPOX'!N14</f>
        <v>5605200</v>
      </c>
      <c r="O12" s="15">
        <v>2.2000000000000002</v>
      </c>
      <c r="P12" s="278">
        <f>ROUND((+N12*O12*D12*L12),0)</f>
        <v>36994320</v>
      </c>
      <c r="Q12" s="44"/>
      <c r="R12" s="44"/>
      <c r="S12" s="456"/>
      <c r="T12" s="456"/>
      <c r="U12" s="456"/>
      <c r="V12" s="456"/>
      <c r="W12" s="456"/>
      <c r="X12" s="38"/>
      <c r="AG12" s="45"/>
    </row>
    <row r="13" spans="1:42" ht="15.75" customHeight="1">
      <c r="B13" s="16">
        <v>1.2</v>
      </c>
      <c r="C13" s="321" t="s">
        <v>33</v>
      </c>
      <c r="D13" s="106">
        <v>1</v>
      </c>
      <c r="E13" s="322">
        <v>1</v>
      </c>
      <c r="F13" s="322">
        <v>1</v>
      </c>
      <c r="G13" s="322">
        <v>1</v>
      </c>
      <c r="H13" s="322">
        <v>1</v>
      </c>
      <c r="I13" s="322">
        <v>1</v>
      </c>
      <c r="J13" s="322">
        <v>1</v>
      </c>
      <c r="K13" s="323">
        <f t="shared" ref="K13:K15" si="0">ROUND(((+I13+J13+E13+F13+G13+H13)*$N13*$O13*D13),0)</f>
        <v>68508000</v>
      </c>
      <c r="L13" s="39">
        <f t="shared" ref="L13:L15" si="1">ROUND((+E13+F13+G13+H13+I13+J13),2)</f>
        <v>6</v>
      </c>
      <c r="M13" s="364">
        <f>ROUND(AVERAGE(E13:J13),2)</f>
        <v>1</v>
      </c>
      <c r="N13" s="42">
        <f>+'ESTUDIO DE MERCO LOTE 2 MOMPOX'!N15</f>
        <v>5190000</v>
      </c>
      <c r="O13" s="15">
        <v>2.2000000000000002</v>
      </c>
      <c r="P13" s="278">
        <f>ROUND((+N13*O13*D13*L13),0)</f>
        <v>68508000</v>
      </c>
      <c r="Q13" s="44"/>
      <c r="R13" s="44"/>
      <c r="S13" s="456"/>
      <c r="T13" s="456"/>
      <c r="U13" s="456"/>
      <c r="V13" s="456"/>
      <c r="W13" s="456"/>
      <c r="X13" s="38"/>
      <c r="AG13" s="45"/>
    </row>
    <row r="14" spans="1:42" ht="17.25" customHeight="1">
      <c r="B14" s="16">
        <v>1.3</v>
      </c>
      <c r="C14" s="321" t="s">
        <v>141</v>
      </c>
      <c r="D14" s="106">
        <v>1</v>
      </c>
      <c r="E14" s="322">
        <v>1</v>
      </c>
      <c r="F14" s="322">
        <v>1</v>
      </c>
      <c r="G14" s="322">
        <v>1</v>
      </c>
      <c r="H14" s="322">
        <v>1</v>
      </c>
      <c r="I14" s="322">
        <v>1</v>
      </c>
      <c r="J14" s="322">
        <v>1</v>
      </c>
      <c r="K14" s="323">
        <f t="shared" si="0"/>
        <v>33000000</v>
      </c>
      <c r="L14" s="39">
        <f t="shared" si="1"/>
        <v>6</v>
      </c>
      <c r="M14" s="364">
        <f>ROUND(AVERAGE(E14:J14),2)</f>
        <v>1</v>
      </c>
      <c r="N14" s="42">
        <f>+'ESTUDIO DE MERCO LOTE 2 MOMPOX'!N16</f>
        <v>2500000</v>
      </c>
      <c r="O14" s="15">
        <v>2.2000000000000002</v>
      </c>
      <c r="P14" s="278">
        <f>ROUND((+N14*O14*D14*L14),0)</f>
        <v>33000000</v>
      </c>
      <c r="Q14" s="44"/>
      <c r="R14" s="44"/>
      <c r="S14" s="268"/>
      <c r="T14" s="268"/>
      <c r="U14" s="268"/>
      <c r="V14" s="268"/>
      <c r="W14" s="268"/>
      <c r="X14" s="38"/>
      <c r="AG14" s="45"/>
    </row>
    <row r="15" spans="1:42" ht="17.25" customHeight="1" thickBot="1">
      <c r="B15" s="279">
        <v>1.4</v>
      </c>
      <c r="C15" s="335" t="s">
        <v>150</v>
      </c>
      <c r="D15" s="280">
        <v>1</v>
      </c>
      <c r="E15" s="336">
        <v>1</v>
      </c>
      <c r="F15" s="336">
        <v>1</v>
      </c>
      <c r="G15" s="336">
        <v>1</v>
      </c>
      <c r="H15" s="336">
        <v>1</v>
      </c>
      <c r="I15" s="336">
        <v>1</v>
      </c>
      <c r="J15" s="336">
        <v>1</v>
      </c>
      <c r="K15" s="323">
        <f t="shared" si="0"/>
        <v>33000000</v>
      </c>
      <c r="L15" s="39">
        <f t="shared" si="1"/>
        <v>6</v>
      </c>
      <c r="M15" s="365">
        <f>ROUND(AVERAGE(E15:J15),2)</f>
        <v>1</v>
      </c>
      <c r="N15" s="281">
        <f>+'ESTUDIO DE MERCO LOTE 2 MOMPOX'!N16</f>
        <v>2500000</v>
      </c>
      <c r="O15" s="282">
        <v>2.2000000000000002</v>
      </c>
      <c r="P15" s="283">
        <f>ROUND((+N15*O15*D15*L15),0)</f>
        <v>33000000</v>
      </c>
      <c r="Q15" s="263"/>
      <c r="R15" s="263"/>
      <c r="S15" s="264"/>
      <c r="T15" s="264"/>
      <c r="U15" s="138"/>
      <c r="V15" s="227"/>
      <c r="W15" s="227"/>
      <c r="X15" s="38"/>
      <c r="AG15" s="45"/>
    </row>
    <row r="16" spans="1:42" s="77" customFormat="1" ht="28.5" customHeight="1" thickBot="1">
      <c r="A16" s="66"/>
      <c r="B16" s="493" t="s">
        <v>12</v>
      </c>
      <c r="C16" s="532"/>
      <c r="D16" s="532"/>
      <c r="E16" s="532"/>
      <c r="F16" s="532"/>
      <c r="G16" s="532"/>
      <c r="H16" s="532"/>
      <c r="I16" s="532"/>
      <c r="J16" s="532"/>
      <c r="K16" s="532"/>
      <c r="L16" s="532"/>
      <c r="M16" s="532"/>
      <c r="N16" s="532"/>
      <c r="O16" s="532"/>
      <c r="P16" s="366">
        <f>ROUND(SUM(P12:P15),0)</f>
        <v>171502320</v>
      </c>
      <c r="Q16" s="265"/>
      <c r="R16" s="265"/>
      <c r="S16" s="265"/>
      <c r="T16" s="265"/>
      <c r="U16" s="66"/>
      <c r="V16" s="66"/>
      <c r="W16" s="66"/>
      <c r="X16" s="66"/>
      <c r="Y16" s="66"/>
      <c r="Z16" s="66"/>
      <c r="AA16" s="66"/>
      <c r="AB16" s="66"/>
      <c r="AC16" s="66"/>
      <c r="AD16" s="66"/>
      <c r="AE16" s="66"/>
      <c r="AF16" s="66"/>
      <c r="AG16" s="66"/>
      <c r="AH16" s="66"/>
      <c r="AI16" s="66"/>
      <c r="AJ16" s="66"/>
      <c r="AK16" s="66"/>
      <c r="AL16" s="66"/>
      <c r="AM16" s="66"/>
      <c r="AN16" s="66"/>
      <c r="AO16" s="66"/>
      <c r="AP16" s="66"/>
    </row>
    <row r="17" spans="2:20" ht="77.45" customHeight="1">
      <c r="B17" s="269" t="s">
        <v>83</v>
      </c>
      <c r="C17" s="270" t="s">
        <v>142</v>
      </c>
      <c r="D17" s="271"/>
      <c r="E17" s="538">
        <v>1</v>
      </c>
      <c r="F17" s="539"/>
      <c r="G17" s="539"/>
      <c r="H17" s="539"/>
      <c r="I17" s="539"/>
      <c r="J17" s="539"/>
      <c r="K17" s="272">
        <f>+'ESTUDIO DE MERCO LOTE 2 MOMPOX'!N20</f>
        <v>6297200</v>
      </c>
      <c r="L17" s="388">
        <v>6</v>
      </c>
      <c r="M17" s="391">
        <v>1</v>
      </c>
      <c r="N17" s="392">
        <f>+K17/6</f>
        <v>1049533.3333333333</v>
      </c>
      <c r="O17" s="273"/>
      <c r="P17" s="274">
        <f>N17*L17</f>
        <v>6297200</v>
      </c>
      <c r="Q17" s="263"/>
      <c r="R17" s="54"/>
      <c r="S17" s="54"/>
      <c r="T17" s="54"/>
    </row>
    <row r="18" spans="2:20" ht="23.25" customHeight="1" thickBot="1">
      <c r="B18" s="27">
        <v>3</v>
      </c>
      <c r="C18" s="540" t="s">
        <v>155</v>
      </c>
      <c r="D18" s="541"/>
      <c r="E18" s="536">
        <v>1</v>
      </c>
      <c r="F18" s="537"/>
      <c r="G18" s="537"/>
      <c r="H18" s="537"/>
      <c r="I18" s="537"/>
      <c r="J18" s="537"/>
      <c r="K18" s="275">
        <f>+' VIATICOS LOTES '!M12</f>
        <v>6742020</v>
      </c>
      <c r="L18" s="389">
        <v>6</v>
      </c>
      <c r="M18" s="390">
        <v>1</v>
      </c>
      <c r="N18" s="393">
        <f>+K18/6</f>
        <v>1123670</v>
      </c>
      <c r="O18" s="276"/>
      <c r="P18" s="277">
        <f>N18*L18</f>
        <v>6742020</v>
      </c>
      <c r="Q18" s="266">
        <v>39681</v>
      </c>
      <c r="R18" s="54"/>
      <c r="S18" s="267">
        <f>480000000-P21</f>
        <v>260395567</v>
      </c>
      <c r="T18" s="54"/>
    </row>
    <row r="19" spans="2:20" ht="31.5" customHeight="1" thickBot="1">
      <c r="B19" s="493" t="s">
        <v>13</v>
      </c>
      <c r="C19" s="532"/>
      <c r="D19" s="532"/>
      <c r="E19" s="532"/>
      <c r="F19" s="532"/>
      <c r="G19" s="532"/>
      <c r="H19" s="532"/>
      <c r="I19" s="532"/>
      <c r="J19" s="532"/>
      <c r="K19" s="532"/>
      <c r="L19" s="532"/>
      <c r="M19" s="532"/>
      <c r="N19" s="532"/>
      <c r="O19" s="532"/>
      <c r="P19" s="366">
        <f>ROUND((+P17+P18),0)</f>
        <v>13039220</v>
      </c>
      <c r="Q19" s="37"/>
      <c r="R19" s="37"/>
    </row>
    <row r="20" spans="2:20" ht="31.5" customHeight="1" thickBot="1">
      <c r="B20" s="533" t="s">
        <v>105</v>
      </c>
      <c r="C20" s="534"/>
      <c r="D20" s="534"/>
      <c r="E20" s="534"/>
      <c r="F20" s="534"/>
      <c r="G20" s="534"/>
      <c r="H20" s="534"/>
      <c r="I20" s="534"/>
      <c r="J20" s="534"/>
      <c r="K20" s="534"/>
      <c r="L20" s="534"/>
      <c r="M20" s="534"/>
      <c r="N20" s="534"/>
      <c r="O20" s="535"/>
      <c r="P20" s="366">
        <f>ROUND((+P16*0.19+P19*0.19),0)</f>
        <v>35062893</v>
      </c>
      <c r="R20" s="262"/>
      <c r="S20" s="262"/>
    </row>
    <row r="21" spans="2:20" ht="31.5" customHeight="1" thickBot="1">
      <c r="B21" s="529" t="s">
        <v>21</v>
      </c>
      <c r="C21" s="530"/>
      <c r="D21" s="530"/>
      <c r="E21" s="530"/>
      <c r="F21" s="530"/>
      <c r="G21" s="530"/>
      <c r="H21" s="530"/>
      <c r="I21" s="530"/>
      <c r="J21" s="530"/>
      <c r="K21" s="530"/>
      <c r="L21" s="530"/>
      <c r="M21" s="530"/>
      <c r="N21" s="530"/>
      <c r="O21" s="531"/>
      <c r="P21" s="367">
        <f>ROUND(P20+P19+P16,0)</f>
        <v>219604433</v>
      </c>
      <c r="Q21" s="261"/>
      <c r="S21" s="37"/>
    </row>
    <row r="22" spans="2:20" s="1" customFormat="1" ht="28.5" customHeight="1">
      <c r="B22" s="2"/>
      <c r="L22" s="3"/>
      <c r="M22" s="3"/>
      <c r="Q22" s="21"/>
      <c r="R22" s="21"/>
    </row>
    <row r="23" spans="2:20" s="1" customFormat="1" ht="57" customHeight="1">
      <c r="B23" s="2"/>
      <c r="L23" s="3"/>
      <c r="M23" s="3"/>
      <c r="P23" s="22"/>
      <c r="Q23" s="83"/>
      <c r="R23" s="83"/>
    </row>
    <row r="24" spans="2:20" s="1" customFormat="1" ht="80.25" customHeight="1">
      <c r="B24" s="2"/>
      <c r="L24" s="3"/>
      <c r="M24" s="3"/>
    </row>
    <row r="25" spans="2:20" s="1" customFormat="1" ht="33" customHeight="1">
      <c r="B25" s="2"/>
      <c r="L25" s="3"/>
      <c r="M25" s="3"/>
    </row>
    <row r="26" spans="2:20" s="1" customFormat="1" ht="44.25" customHeight="1">
      <c r="B26" s="2"/>
      <c r="L26" s="3"/>
      <c r="M26" s="3"/>
    </row>
    <row r="27" spans="2:20" s="1" customFormat="1">
      <c r="B27" s="2"/>
      <c r="L27" s="3"/>
      <c r="M27" s="3"/>
    </row>
    <row r="28" spans="2:20" s="1" customFormat="1">
      <c r="B28" s="2"/>
      <c r="L28" s="3"/>
      <c r="M28" s="3"/>
    </row>
    <row r="29" spans="2:20" s="1" customFormat="1">
      <c r="B29" s="2"/>
      <c r="L29" s="3"/>
      <c r="M29" s="3"/>
    </row>
    <row r="30" spans="2:20" s="1" customFormat="1">
      <c r="B30" s="2"/>
      <c r="L30" s="3"/>
      <c r="M30" s="3"/>
    </row>
    <row r="31" spans="2:20" s="1" customFormat="1">
      <c r="B31" s="2"/>
      <c r="L31" s="3"/>
      <c r="M31" s="3"/>
    </row>
    <row r="32" spans="2:20" s="1" customFormat="1">
      <c r="B32" s="2"/>
      <c r="L32" s="3"/>
      <c r="M32" s="3"/>
    </row>
    <row r="33" spans="2:26" s="1" customFormat="1">
      <c r="B33" s="2"/>
      <c r="L33" s="3"/>
      <c r="M33" s="3"/>
    </row>
    <row r="34" spans="2:26" s="1" customFormat="1">
      <c r="B34" s="2"/>
      <c r="L34" s="3"/>
      <c r="M34" s="3"/>
    </row>
    <row r="35" spans="2:26" s="1" customFormat="1">
      <c r="B35" s="2"/>
      <c r="L35" s="3"/>
      <c r="M35" s="3"/>
    </row>
    <row r="36" spans="2:26" s="1" customFormat="1">
      <c r="B36" s="2"/>
      <c r="L36" s="3"/>
      <c r="M36" s="3"/>
    </row>
    <row r="37" spans="2:26" s="1" customFormat="1">
      <c r="B37" s="2"/>
      <c r="L37" s="3"/>
      <c r="M37" s="3"/>
    </row>
    <row r="38" spans="2:26" s="2" customFormat="1" ht="12.75" customHeight="1">
      <c r="C38" s="1"/>
      <c r="D38" s="1"/>
      <c r="E38" s="1"/>
      <c r="F38" s="1"/>
      <c r="G38" s="1"/>
      <c r="H38" s="1"/>
      <c r="I38" s="1"/>
      <c r="J38" s="1"/>
      <c r="K38" s="1"/>
      <c r="L38" s="3"/>
      <c r="M38" s="3"/>
      <c r="N38" s="1"/>
      <c r="O38" s="1"/>
      <c r="P38" s="1"/>
      <c r="Q38" s="1"/>
      <c r="R38" s="1"/>
      <c r="S38" s="1"/>
      <c r="T38" s="1"/>
      <c r="U38" s="1"/>
      <c r="V38" s="1"/>
      <c r="W38" s="1"/>
      <c r="X38" s="1"/>
      <c r="Y38" s="1"/>
      <c r="Z38" s="1"/>
    </row>
    <row r="39" spans="2:26" s="2" customFormat="1" ht="21.75" customHeight="1">
      <c r="C39" s="1"/>
      <c r="D39" s="1"/>
      <c r="E39" s="1"/>
      <c r="F39" s="1"/>
      <c r="G39" s="1"/>
      <c r="H39" s="1"/>
      <c r="I39" s="1"/>
      <c r="J39" s="1"/>
      <c r="K39" s="1"/>
      <c r="L39" s="3"/>
      <c r="M39" s="3"/>
      <c r="N39" s="1"/>
      <c r="O39" s="1"/>
      <c r="P39" s="1"/>
      <c r="Q39" s="1"/>
      <c r="R39" s="1"/>
      <c r="S39" s="1"/>
      <c r="T39" s="1"/>
      <c r="U39" s="1"/>
      <c r="V39" s="1"/>
      <c r="W39" s="1"/>
      <c r="X39" s="1"/>
      <c r="Y39" s="1"/>
      <c r="Z39" s="1"/>
    </row>
    <row r="40" spans="2:26" s="2" customFormat="1" ht="17.25" customHeight="1">
      <c r="C40" s="1"/>
      <c r="D40" s="1"/>
      <c r="E40" s="1"/>
      <c r="F40" s="1"/>
      <c r="G40" s="1"/>
      <c r="H40" s="1"/>
      <c r="I40" s="1"/>
      <c r="J40" s="1"/>
      <c r="K40" s="1"/>
      <c r="L40" s="3"/>
      <c r="M40" s="3"/>
      <c r="N40" s="1"/>
      <c r="O40" s="1"/>
      <c r="P40" s="1"/>
      <c r="Q40" s="1"/>
      <c r="R40" s="1"/>
      <c r="S40" s="1"/>
      <c r="T40" s="1"/>
      <c r="U40" s="1"/>
      <c r="V40" s="1"/>
      <c r="W40" s="1"/>
      <c r="X40" s="1"/>
      <c r="Y40" s="1"/>
      <c r="Z40" s="1"/>
    </row>
    <row r="41" spans="2:26" s="2" customFormat="1" ht="17.25" customHeight="1">
      <c r="C41" s="1"/>
      <c r="D41" s="1"/>
      <c r="E41" s="1"/>
      <c r="F41" s="1"/>
      <c r="G41" s="1"/>
      <c r="H41" s="1"/>
      <c r="I41" s="1"/>
      <c r="J41" s="1"/>
      <c r="K41" s="1"/>
      <c r="L41" s="3"/>
      <c r="M41" s="3"/>
      <c r="N41" s="1"/>
      <c r="O41" s="1"/>
      <c r="P41" s="1"/>
      <c r="Q41" s="1"/>
      <c r="R41" s="1"/>
      <c r="S41" s="1"/>
      <c r="T41" s="1"/>
      <c r="U41" s="1"/>
      <c r="V41" s="1"/>
      <c r="W41" s="1"/>
      <c r="X41" s="1"/>
      <c r="Y41" s="1"/>
      <c r="Z41" s="1"/>
    </row>
    <row r="42" spans="2:26" s="2" customFormat="1" ht="17.25" customHeight="1">
      <c r="C42" s="1"/>
      <c r="D42" s="1"/>
      <c r="E42" s="1"/>
      <c r="F42" s="1"/>
      <c r="G42" s="1"/>
      <c r="H42" s="1"/>
      <c r="I42" s="1"/>
      <c r="J42" s="1"/>
      <c r="K42" s="1"/>
      <c r="L42" s="3"/>
      <c r="M42" s="3"/>
      <c r="N42" s="1"/>
      <c r="O42" s="1"/>
      <c r="P42" s="1"/>
      <c r="Q42" s="1"/>
      <c r="R42" s="1"/>
      <c r="S42" s="1"/>
      <c r="T42" s="1"/>
      <c r="U42" s="1"/>
      <c r="V42" s="1"/>
      <c r="W42" s="1"/>
      <c r="X42" s="1"/>
      <c r="Y42" s="1"/>
      <c r="Z42" s="1"/>
    </row>
    <row r="43" spans="2:26" s="1" customFormat="1">
      <c r="B43" s="2"/>
      <c r="L43" s="3"/>
      <c r="M43" s="3"/>
    </row>
    <row r="44" spans="2:26" s="1" customFormat="1">
      <c r="B44" s="2"/>
      <c r="L44" s="3"/>
      <c r="M44" s="3"/>
    </row>
    <row r="45" spans="2:26" s="1" customFormat="1">
      <c r="B45" s="2"/>
      <c r="L45" s="3"/>
      <c r="M45" s="3"/>
    </row>
    <row r="46" spans="2:26" s="1" customFormat="1">
      <c r="B46" s="2"/>
      <c r="L46" s="3"/>
      <c r="M46" s="3"/>
    </row>
    <row r="47" spans="2:26" s="1" customFormat="1">
      <c r="B47" s="2"/>
      <c r="L47" s="3"/>
      <c r="M47" s="3"/>
    </row>
    <row r="48" spans="2:26" s="1" customFormat="1">
      <c r="B48" s="2"/>
      <c r="L48" s="3"/>
      <c r="M48" s="3"/>
    </row>
    <row r="49" spans="2:13" s="1" customFormat="1">
      <c r="B49" s="2"/>
      <c r="L49" s="3"/>
      <c r="M49" s="3"/>
    </row>
    <row r="50" spans="2:13" s="1" customFormat="1">
      <c r="B50" s="2"/>
      <c r="L50" s="3"/>
      <c r="M50" s="3"/>
    </row>
    <row r="51" spans="2:13" s="1" customFormat="1">
      <c r="B51" s="2"/>
      <c r="L51" s="3"/>
      <c r="M51" s="3"/>
    </row>
    <row r="52" spans="2:13" s="1" customFormat="1">
      <c r="B52" s="2"/>
      <c r="L52" s="3"/>
      <c r="M52" s="3"/>
    </row>
    <row r="53" spans="2:13" s="1" customFormat="1">
      <c r="B53" s="2"/>
      <c r="L53" s="3"/>
      <c r="M53" s="3"/>
    </row>
    <row r="54" spans="2:13" s="1" customFormat="1">
      <c r="B54" s="2"/>
      <c r="L54" s="3"/>
      <c r="M54" s="3"/>
    </row>
    <row r="55" spans="2:13" s="1" customFormat="1">
      <c r="B55" s="2"/>
      <c r="L55" s="3"/>
      <c r="M55" s="3"/>
    </row>
    <row r="56" spans="2:13" s="1" customFormat="1">
      <c r="B56" s="2"/>
      <c r="L56" s="3"/>
      <c r="M56" s="3"/>
    </row>
    <row r="57" spans="2:13" s="1" customFormat="1">
      <c r="B57" s="2"/>
      <c r="L57" s="3"/>
      <c r="M57" s="3"/>
    </row>
    <row r="58" spans="2:13" s="1" customFormat="1">
      <c r="B58" s="2"/>
      <c r="L58" s="3"/>
      <c r="M58" s="3"/>
    </row>
    <row r="59" spans="2:13" s="1" customFormat="1">
      <c r="B59" s="2"/>
      <c r="L59" s="3"/>
      <c r="M59" s="3"/>
    </row>
    <row r="60" spans="2:13" s="1" customFormat="1">
      <c r="B60" s="2"/>
      <c r="L60" s="3"/>
      <c r="M60" s="3"/>
    </row>
    <row r="61" spans="2:13" s="1" customFormat="1">
      <c r="B61" s="2"/>
      <c r="L61" s="3"/>
      <c r="M61" s="3"/>
    </row>
    <row r="62" spans="2:13" s="1" customFormat="1">
      <c r="B62" s="2"/>
      <c r="L62" s="3"/>
      <c r="M62" s="3"/>
    </row>
    <row r="63" spans="2:13" s="1" customFormat="1">
      <c r="B63" s="2"/>
      <c r="L63" s="3"/>
      <c r="M63" s="3"/>
    </row>
    <row r="64" spans="2:13" s="1" customFormat="1">
      <c r="B64" s="2"/>
      <c r="L64" s="3"/>
      <c r="M64" s="3"/>
    </row>
    <row r="65" spans="2:13" s="1" customFormat="1">
      <c r="B65" s="2"/>
      <c r="L65" s="3"/>
      <c r="M65" s="3"/>
    </row>
    <row r="66" spans="2:13" s="1" customFormat="1">
      <c r="B66" s="2"/>
      <c r="L66" s="3"/>
      <c r="M66" s="3"/>
    </row>
    <row r="67" spans="2:13" s="1" customFormat="1">
      <c r="B67" s="2"/>
      <c r="L67" s="3"/>
      <c r="M67" s="3"/>
    </row>
    <row r="68" spans="2:13" s="1" customFormat="1">
      <c r="B68" s="2"/>
      <c r="L68" s="3"/>
      <c r="M68" s="3"/>
    </row>
    <row r="69" spans="2:13" s="1" customFormat="1">
      <c r="B69" s="2"/>
      <c r="L69" s="3"/>
      <c r="M69" s="3"/>
    </row>
    <row r="70" spans="2:13" s="1" customFormat="1">
      <c r="B70" s="2"/>
      <c r="L70" s="3"/>
      <c r="M70" s="3"/>
    </row>
    <row r="71" spans="2:13" s="1" customFormat="1">
      <c r="B71" s="2"/>
      <c r="L71" s="3"/>
      <c r="M71" s="3"/>
    </row>
    <row r="72" spans="2:13" s="1" customFormat="1">
      <c r="B72" s="2"/>
      <c r="L72" s="3"/>
      <c r="M72" s="3"/>
    </row>
    <row r="73" spans="2:13" s="1" customFormat="1">
      <c r="B73" s="2"/>
      <c r="L73" s="3"/>
      <c r="M73" s="3"/>
    </row>
    <row r="74" spans="2:13" s="1" customFormat="1">
      <c r="B74" s="2"/>
      <c r="L74" s="3"/>
      <c r="M74" s="3"/>
    </row>
    <row r="75" spans="2:13" s="1" customFormat="1">
      <c r="B75" s="2"/>
      <c r="L75" s="3"/>
      <c r="M75" s="3"/>
    </row>
    <row r="76" spans="2:13" s="1" customFormat="1">
      <c r="B76" s="2"/>
      <c r="L76" s="3"/>
      <c r="M76" s="3"/>
    </row>
    <row r="77" spans="2:13" s="1" customFormat="1">
      <c r="B77" s="2"/>
      <c r="L77" s="3"/>
      <c r="M77" s="3"/>
    </row>
    <row r="78" spans="2:13" s="1" customFormat="1">
      <c r="B78" s="2"/>
      <c r="L78" s="3"/>
      <c r="M78" s="3"/>
    </row>
    <row r="79" spans="2:13" s="1" customFormat="1">
      <c r="B79" s="2"/>
      <c r="L79" s="3"/>
      <c r="M79" s="3"/>
    </row>
    <row r="80" spans="2:13" s="1" customFormat="1">
      <c r="B80" s="2"/>
      <c r="L80" s="3"/>
      <c r="M80" s="3"/>
    </row>
    <row r="81" spans="2:13" s="1" customFormat="1">
      <c r="B81" s="2"/>
      <c r="L81" s="3"/>
      <c r="M81" s="3"/>
    </row>
    <row r="82" spans="2:13" s="1" customFormat="1">
      <c r="B82" s="2"/>
      <c r="L82" s="3"/>
      <c r="M82" s="3"/>
    </row>
    <row r="83" spans="2:13" s="1" customFormat="1">
      <c r="B83" s="2"/>
      <c r="L83" s="3"/>
      <c r="M83" s="3"/>
    </row>
    <row r="84" spans="2:13" s="1" customFormat="1">
      <c r="B84" s="2"/>
      <c r="L84" s="3"/>
      <c r="M84" s="3"/>
    </row>
    <row r="85" spans="2:13" s="1" customFormat="1">
      <c r="B85" s="2"/>
      <c r="L85" s="3"/>
      <c r="M85" s="3"/>
    </row>
    <row r="86" spans="2:13" s="1" customFormat="1">
      <c r="B86" s="2"/>
      <c r="L86" s="3"/>
      <c r="M86" s="3"/>
    </row>
    <row r="87" spans="2:13" s="1" customFormat="1">
      <c r="B87" s="2"/>
      <c r="L87" s="3"/>
      <c r="M87" s="3"/>
    </row>
    <row r="88" spans="2:13" s="1" customFormat="1">
      <c r="B88" s="2"/>
      <c r="L88" s="3"/>
      <c r="M88" s="3"/>
    </row>
    <row r="89" spans="2:13" s="1" customFormat="1">
      <c r="B89" s="2"/>
      <c r="L89" s="3"/>
      <c r="M89" s="3"/>
    </row>
    <row r="90" spans="2:13" s="1" customFormat="1">
      <c r="B90" s="2"/>
      <c r="L90" s="3"/>
      <c r="M90" s="3"/>
    </row>
    <row r="91" spans="2:13" s="1" customFormat="1">
      <c r="B91" s="2"/>
      <c r="L91" s="3"/>
      <c r="M91" s="3"/>
    </row>
    <row r="92" spans="2:13" s="1" customFormat="1">
      <c r="B92" s="2"/>
      <c r="L92" s="3"/>
      <c r="M92" s="3"/>
    </row>
    <row r="93" spans="2:13" s="1" customFormat="1">
      <c r="B93" s="2"/>
      <c r="L93" s="3"/>
      <c r="M93" s="3"/>
    </row>
    <row r="94" spans="2:13" s="1" customFormat="1">
      <c r="B94" s="2"/>
      <c r="L94" s="3"/>
      <c r="M94" s="3"/>
    </row>
    <row r="95" spans="2:13" s="1" customFormat="1">
      <c r="B95" s="2"/>
      <c r="L95" s="3"/>
      <c r="M95" s="3"/>
    </row>
    <row r="96" spans="2:13" s="1" customFormat="1">
      <c r="B96" s="2"/>
      <c r="L96" s="3"/>
      <c r="M96" s="3"/>
    </row>
    <row r="97" spans="2:13" s="1" customFormat="1">
      <c r="B97" s="2"/>
      <c r="L97" s="3"/>
      <c r="M97" s="3"/>
    </row>
    <row r="98" spans="2:13" s="1" customFormat="1">
      <c r="B98" s="2"/>
      <c r="L98" s="3"/>
      <c r="M98" s="3"/>
    </row>
    <row r="99" spans="2:13" s="1" customFormat="1">
      <c r="B99" s="2"/>
      <c r="L99" s="3"/>
      <c r="M99" s="3"/>
    </row>
    <row r="100" spans="2:13" s="1" customFormat="1">
      <c r="B100" s="2"/>
      <c r="L100" s="3"/>
      <c r="M100" s="3"/>
    </row>
    <row r="101" spans="2:13" s="1" customFormat="1">
      <c r="B101" s="2"/>
      <c r="L101" s="3"/>
      <c r="M101" s="3"/>
    </row>
    <row r="102" spans="2:13" s="1" customFormat="1">
      <c r="B102" s="2"/>
      <c r="L102" s="3"/>
      <c r="M102" s="3"/>
    </row>
    <row r="103" spans="2:13" s="1" customFormat="1">
      <c r="B103" s="2"/>
      <c r="L103" s="3"/>
      <c r="M103" s="3"/>
    </row>
    <row r="104" spans="2:13" s="1" customFormat="1">
      <c r="B104" s="2"/>
      <c r="L104" s="3"/>
      <c r="M104" s="3"/>
    </row>
    <row r="105" spans="2:13" s="1" customFormat="1">
      <c r="B105" s="2"/>
      <c r="L105" s="3"/>
      <c r="M105" s="3"/>
    </row>
    <row r="106" spans="2:13" s="1" customFormat="1">
      <c r="B106" s="2"/>
      <c r="L106" s="3"/>
      <c r="M106" s="3"/>
    </row>
    <row r="107" spans="2:13" s="1" customFormat="1">
      <c r="B107" s="2"/>
      <c r="L107" s="3"/>
      <c r="M107" s="3"/>
    </row>
    <row r="108" spans="2:13" s="1" customFormat="1">
      <c r="B108" s="2"/>
      <c r="L108" s="3"/>
      <c r="M108" s="3"/>
    </row>
    <row r="109" spans="2:13" s="1" customFormat="1">
      <c r="B109" s="2"/>
      <c r="L109" s="3"/>
      <c r="M109" s="3"/>
    </row>
    <row r="110" spans="2:13" s="1" customFormat="1">
      <c r="B110" s="2"/>
      <c r="L110" s="3"/>
      <c r="M110" s="3"/>
    </row>
    <row r="111" spans="2:13" s="1" customFormat="1">
      <c r="B111" s="2"/>
      <c r="L111" s="3"/>
      <c r="M111" s="3"/>
    </row>
    <row r="112" spans="2:13" s="1" customFormat="1">
      <c r="B112" s="2"/>
      <c r="L112" s="3"/>
      <c r="M112" s="3"/>
    </row>
    <row r="113" spans="2:13" s="1" customFormat="1">
      <c r="B113" s="2"/>
      <c r="L113" s="3"/>
      <c r="M113" s="3"/>
    </row>
    <row r="114" spans="2:13" s="1" customFormat="1">
      <c r="B114" s="2"/>
      <c r="L114" s="3"/>
      <c r="M114" s="3"/>
    </row>
    <row r="115" spans="2:13" s="1" customFormat="1">
      <c r="B115" s="2"/>
      <c r="L115" s="3"/>
      <c r="M115" s="3"/>
    </row>
    <row r="116" spans="2:13" s="1" customFormat="1">
      <c r="B116" s="2"/>
      <c r="L116" s="3"/>
      <c r="M116" s="3"/>
    </row>
  </sheetData>
  <mergeCells count="19">
    <mergeCell ref="B2:D7"/>
    <mergeCell ref="B8:C8"/>
    <mergeCell ref="E8:L8"/>
    <mergeCell ref="N8:P8"/>
    <mergeCell ref="B9:P9"/>
    <mergeCell ref="E2:P5"/>
    <mergeCell ref="E6:L6"/>
    <mergeCell ref="N6:P6"/>
    <mergeCell ref="E7:L7"/>
    <mergeCell ref="N7:P7"/>
    <mergeCell ref="B21:O21"/>
    <mergeCell ref="S12:T13"/>
    <mergeCell ref="U12:W13"/>
    <mergeCell ref="B19:O19"/>
    <mergeCell ref="B16:O16"/>
    <mergeCell ref="B20:O20"/>
    <mergeCell ref="E18:J18"/>
    <mergeCell ref="E17:J17"/>
    <mergeCell ref="C18:D18"/>
  </mergeCells>
  <printOptions horizontalCentered="1" verticalCentered="1"/>
  <pageMargins left="0.25" right="0.25" top="0.75" bottom="0.75" header="0.3" footer="0.3"/>
  <pageSetup scale="41" fitToHeight="0" orientation="landscape" r:id="rId1"/>
  <rowBreaks count="1" manualBreakCount="1">
    <brk id="18" min="1" max="16" man="1"/>
  </rowBreaks>
  <ignoredErrors>
    <ignoredError sqref="M12:M15" formulaRange="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249977111117893"/>
    <pageSetUpPr fitToPage="1"/>
  </sheetPr>
  <dimension ref="A1:K34"/>
  <sheetViews>
    <sheetView tabSelected="1" zoomScale="60" zoomScaleNormal="60" workbookViewId="0">
      <selection activeCell="B23" sqref="B23:H23"/>
    </sheetView>
  </sheetViews>
  <sheetFormatPr baseColWidth="10" defaultColWidth="10.85546875" defaultRowHeight="14.25"/>
  <cols>
    <col min="1" max="1" width="10.85546875" style="284"/>
    <col min="2" max="2" width="8.7109375" style="318" customWidth="1"/>
    <col min="3" max="3" width="60.28515625" style="287" customWidth="1"/>
    <col min="4" max="4" width="11.5703125" style="287" customWidth="1"/>
    <col min="5" max="5" width="17.5703125" style="287" customWidth="1"/>
    <col min="6" max="6" width="20.28515625" style="319" customWidth="1"/>
    <col min="7" max="7" width="21.85546875" style="287" customWidth="1"/>
    <col min="8" max="8" width="11.7109375" style="287" customWidth="1"/>
    <col min="9" max="9" width="25.42578125" style="287" customWidth="1"/>
    <col min="10" max="10" width="24.28515625" style="287" bestFit="1" customWidth="1"/>
    <col min="11" max="11" width="10.85546875" style="287" customWidth="1"/>
    <col min="12" max="16384" width="10.85546875" style="287"/>
  </cols>
  <sheetData>
    <row r="1" spans="1:10" s="284" customFormat="1" ht="15" thickBot="1">
      <c r="B1" s="285"/>
      <c r="F1" s="286"/>
    </row>
    <row r="2" spans="1:10" ht="12.75" customHeight="1">
      <c r="B2" s="552"/>
      <c r="C2" s="553"/>
      <c r="D2" s="556" t="s">
        <v>149</v>
      </c>
      <c r="E2" s="556"/>
      <c r="F2" s="556"/>
      <c r="G2" s="556"/>
      <c r="H2" s="556"/>
      <c r="I2" s="557"/>
    </row>
    <row r="3" spans="1:10" ht="12.75" customHeight="1">
      <c r="B3" s="554"/>
      <c r="C3" s="555"/>
      <c r="D3" s="558"/>
      <c r="E3" s="558"/>
      <c r="F3" s="558"/>
      <c r="G3" s="558"/>
      <c r="H3" s="558"/>
      <c r="I3" s="559"/>
    </row>
    <row r="4" spans="1:10" ht="12.75" customHeight="1">
      <c r="B4" s="554"/>
      <c r="C4" s="555"/>
      <c r="D4" s="558"/>
      <c r="E4" s="558"/>
      <c r="F4" s="558"/>
      <c r="G4" s="558"/>
      <c r="H4" s="558"/>
      <c r="I4" s="559"/>
    </row>
    <row r="5" spans="1:10" ht="28.5" customHeight="1">
      <c r="B5" s="554"/>
      <c r="C5" s="555"/>
      <c r="D5" s="558"/>
      <c r="E5" s="558"/>
      <c r="F5" s="558"/>
      <c r="G5" s="558"/>
      <c r="H5" s="558"/>
      <c r="I5" s="559"/>
    </row>
    <row r="6" spans="1:10" ht="15">
      <c r="B6" s="554"/>
      <c r="C6" s="555"/>
      <c r="D6" s="560" t="s">
        <v>130</v>
      </c>
      <c r="E6" s="561"/>
      <c r="F6" s="562"/>
      <c r="G6" s="555"/>
      <c r="H6" s="555"/>
      <c r="I6" s="563"/>
    </row>
    <row r="7" spans="1:10" ht="15">
      <c r="B7" s="554"/>
      <c r="C7" s="555"/>
      <c r="D7" s="564" t="s">
        <v>131</v>
      </c>
      <c r="E7" s="564"/>
      <c r="F7" s="564"/>
      <c r="G7" s="555"/>
      <c r="H7" s="555"/>
      <c r="I7" s="563"/>
    </row>
    <row r="8" spans="1:10" ht="15">
      <c r="B8" s="565" t="s">
        <v>162</v>
      </c>
      <c r="C8" s="566"/>
      <c r="D8" s="567" t="s">
        <v>132</v>
      </c>
      <c r="E8" s="567"/>
      <c r="F8" s="567"/>
      <c r="G8" s="555"/>
      <c r="H8" s="555"/>
      <c r="I8" s="563"/>
    </row>
    <row r="9" spans="1:10" ht="21" customHeight="1" thickBot="1">
      <c r="B9" s="568" t="s">
        <v>2</v>
      </c>
      <c r="C9" s="569"/>
      <c r="D9" s="569"/>
      <c r="E9" s="569"/>
      <c r="F9" s="569"/>
      <c r="G9" s="569"/>
      <c r="H9" s="569"/>
      <c r="I9" s="570"/>
    </row>
    <row r="10" spans="1:10" ht="41.25" customHeight="1" thickBot="1">
      <c r="B10" s="288" t="s">
        <v>3</v>
      </c>
      <c r="C10" s="289" t="s">
        <v>4</v>
      </c>
      <c r="D10" s="290" t="s">
        <v>37</v>
      </c>
      <c r="E10" s="291" t="s">
        <v>133</v>
      </c>
      <c r="F10" s="291" t="s">
        <v>134</v>
      </c>
      <c r="G10" s="292" t="s">
        <v>9</v>
      </c>
      <c r="H10" s="291" t="s">
        <v>39</v>
      </c>
      <c r="I10" s="293" t="s">
        <v>67</v>
      </c>
    </row>
    <row r="11" spans="1:10" ht="15.75" thickBot="1">
      <c r="B11" s="294">
        <v>1</v>
      </c>
      <c r="C11" s="295" t="s">
        <v>135</v>
      </c>
      <c r="D11" s="295"/>
      <c r="E11" s="295"/>
      <c r="F11" s="295"/>
      <c r="G11" s="295"/>
      <c r="H11" s="295"/>
      <c r="I11" s="296"/>
    </row>
    <row r="12" spans="1:10" ht="15">
      <c r="B12" s="397">
        <v>1.1000000000000001</v>
      </c>
      <c r="C12" s="297" t="s">
        <v>24</v>
      </c>
      <c r="D12" s="398">
        <v>1</v>
      </c>
      <c r="E12" s="399">
        <v>6</v>
      </c>
      <c r="F12" s="400">
        <f>+'|PLAN DE CARGAS LOTE 2'!M12</f>
        <v>0.5</v>
      </c>
      <c r="G12" s="401"/>
      <c r="H12" s="402"/>
      <c r="I12" s="298"/>
    </row>
    <row r="13" spans="1:10" ht="15">
      <c r="B13" s="309">
        <v>1.2</v>
      </c>
      <c r="C13" s="297" t="s">
        <v>140</v>
      </c>
      <c r="D13" s="403">
        <v>1</v>
      </c>
      <c r="E13" s="404">
        <v>6</v>
      </c>
      <c r="F13" s="405">
        <f>+'|PLAN DE CARGAS LOTE 2'!M13</f>
        <v>1</v>
      </c>
      <c r="G13" s="406"/>
      <c r="H13" s="407"/>
      <c r="I13" s="299"/>
    </row>
    <row r="14" spans="1:10" ht="15.75" thickBot="1">
      <c r="A14" s="287"/>
      <c r="B14" s="309">
        <v>1.3</v>
      </c>
      <c r="C14" s="297" t="s">
        <v>159</v>
      </c>
      <c r="D14" s="403">
        <v>1</v>
      </c>
      <c r="E14" s="404">
        <v>6</v>
      </c>
      <c r="F14" s="405">
        <f>+'|PLAN DE CARGAS LOTE 2'!M15</f>
        <v>1</v>
      </c>
      <c r="G14" s="406"/>
      <c r="H14" s="407"/>
      <c r="I14" s="337"/>
    </row>
    <row r="15" spans="1:10" s="302" customFormat="1" ht="15.75" customHeight="1" thickBot="1">
      <c r="A15" s="300"/>
      <c r="B15" s="571" t="s">
        <v>12</v>
      </c>
      <c r="C15" s="572"/>
      <c r="D15" s="572"/>
      <c r="E15" s="572"/>
      <c r="F15" s="572"/>
      <c r="G15" s="572"/>
      <c r="H15" s="573"/>
      <c r="I15" s="338"/>
      <c r="J15" s="301"/>
    </row>
    <row r="16" spans="1:10" ht="15">
      <c r="B16" s="305">
        <v>2</v>
      </c>
      <c r="C16" s="306" t="s">
        <v>161</v>
      </c>
      <c r="D16" s="307" t="s">
        <v>136</v>
      </c>
      <c r="E16" s="581" t="s">
        <v>37</v>
      </c>
      <c r="F16" s="582"/>
      <c r="G16" s="583" t="s">
        <v>137</v>
      </c>
      <c r="H16" s="584"/>
      <c r="I16" s="308" t="s">
        <v>67</v>
      </c>
    </row>
    <row r="17" spans="1:11" ht="99" customHeight="1">
      <c r="B17" s="309">
        <v>2.1</v>
      </c>
      <c r="C17" s="310" t="s">
        <v>170</v>
      </c>
      <c r="D17" s="311" t="s">
        <v>124</v>
      </c>
      <c r="E17" s="585">
        <v>6</v>
      </c>
      <c r="F17" s="586"/>
      <c r="G17" s="587"/>
      <c r="H17" s="588"/>
      <c r="I17" s="312"/>
      <c r="J17" s="284"/>
      <c r="K17" s="284"/>
    </row>
    <row r="18" spans="1:11" ht="7.9" customHeight="1" thickBot="1">
      <c r="B18" s="313"/>
      <c r="C18" s="314"/>
      <c r="D18" s="315"/>
      <c r="E18" s="577"/>
      <c r="F18" s="578"/>
      <c r="G18" s="579"/>
      <c r="H18" s="580"/>
      <c r="I18" s="316"/>
      <c r="J18" s="284"/>
      <c r="K18" s="284"/>
    </row>
    <row r="19" spans="1:11" s="302" customFormat="1" ht="15.75" customHeight="1" thickBot="1">
      <c r="A19" s="300"/>
      <c r="B19" s="589" t="s">
        <v>160</v>
      </c>
      <c r="C19" s="590"/>
      <c r="D19" s="590"/>
      <c r="E19" s="590"/>
      <c r="F19" s="590"/>
      <c r="G19" s="590"/>
      <c r="H19" s="590"/>
      <c r="I19" s="363"/>
      <c r="J19" s="394"/>
      <c r="K19" s="300"/>
    </row>
    <row r="20" spans="1:11" s="302" customFormat="1" ht="6.75" customHeight="1" thickBot="1">
      <c r="A20" s="300"/>
      <c r="B20" s="303"/>
      <c r="C20" s="304"/>
      <c r="D20" s="304"/>
      <c r="E20" s="304"/>
      <c r="F20" s="304"/>
      <c r="G20" s="304"/>
      <c r="H20" s="304"/>
      <c r="I20" s="317"/>
      <c r="J20" s="284"/>
      <c r="K20" s="300"/>
    </row>
    <row r="21" spans="1:11" ht="18">
      <c r="B21" s="591" t="s">
        <v>13</v>
      </c>
      <c r="C21" s="592"/>
      <c r="D21" s="592"/>
      <c r="E21" s="592"/>
      <c r="F21" s="592"/>
      <c r="G21" s="592"/>
      <c r="H21" s="592"/>
      <c r="I21" s="339"/>
      <c r="J21" s="395"/>
      <c r="K21" s="284"/>
    </row>
    <row r="22" spans="1:11" ht="18">
      <c r="B22" s="593" t="s">
        <v>138</v>
      </c>
      <c r="C22" s="594"/>
      <c r="D22" s="594"/>
      <c r="E22" s="594"/>
      <c r="F22" s="594"/>
      <c r="G22" s="594"/>
      <c r="H22" s="594"/>
      <c r="I22" s="340"/>
      <c r="J22" s="395"/>
      <c r="K22" s="284"/>
    </row>
    <row r="23" spans="1:11" ht="18.75" thickBot="1">
      <c r="B23" s="595" t="s">
        <v>139</v>
      </c>
      <c r="C23" s="596"/>
      <c r="D23" s="596"/>
      <c r="E23" s="596"/>
      <c r="F23" s="596"/>
      <c r="G23" s="596"/>
      <c r="H23" s="596"/>
      <c r="I23" s="341"/>
      <c r="J23" s="394"/>
      <c r="K23" s="284"/>
    </row>
    <row r="24" spans="1:11" ht="29.25" customHeight="1" thickBot="1">
      <c r="B24" s="597"/>
      <c r="C24" s="598"/>
      <c r="D24" s="598"/>
      <c r="E24" s="598"/>
      <c r="F24" s="598"/>
      <c r="G24" s="598"/>
      <c r="H24" s="598"/>
      <c r="I24" s="599"/>
      <c r="J24" s="395"/>
      <c r="K24" s="284"/>
    </row>
    <row r="25" spans="1:11" s="284" customFormat="1" ht="21.75" customHeight="1">
      <c r="B25" s="574" t="s">
        <v>163</v>
      </c>
      <c r="C25" s="575"/>
      <c r="D25" s="575"/>
      <c r="E25" s="575"/>
      <c r="F25" s="575"/>
      <c r="G25" s="575"/>
      <c r="H25" s="575"/>
      <c r="I25" s="576"/>
    </row>
    <row r="26" spans="1:11" s="284" customFormat="1" ht="42" customHeight="1">
      <c r="B26" s="600" t="s">
        <v>164</v>
      </c>
      <c r="C26" s="601"/>
      <c r="D26" s="601"/>
      <c r="E26" s="601"/>
      <c r="F26" s="601"/>
      <c r="G26" s="601"/>
      <c r="H26" s="601"/>
      <c r="I26" s="602"/>
      <c r="J26" s="394"/>
    </row>
    <row r="27" spans="1:11" s="284" customFormat="1" ht="58.5" customHeight="1">
      <c r="B27" s="603" t="s">
        <v>167</v>
      </c>
      <c r="C27" s="604"/>
      <c r="D27" s="604"/>
      <c r="E27" s="604"/>
      <c r="F27" s="604"/>
      <c r="G27" s="604"/>
      <c r="H27" s="604"/>
      <c r="I27" s="605"/>
    </row>
    <row r="28" spans="1:11" s="284" customFormat="1" ht="39.75" customHeight="1">
      <c r="B28" s="600" t="s">
        <v>168</v>
      </c>
      <c r="C28" s="604"/>
      <c r="D28" s="604"/>
      <c r="E28" s="604"/>
      <c r="F28" s="604"/>
      <c r="G28" s="604"/>
      <c r="H28" s="604"/>
      <c r="I28" s="605"/>
    </row>
    <row r="29" spans="1:11" s="284" customFormat="1" ht="42.75" customHeight="1">
      <c r="B29" s="603" t="s">
        <v>169</v>
      </c>
      <c r="C29" s="604"/>
      <c r="D29" s="604"/>
      <c r="E29" s="604"/>
      <c r="F29" s="604"/>
      <c r="G29" s="604"/>
      <c r="H29" s="604"/>
      <c r="I29" s="605"/>
    </row>
    <row r="30" spans="1:11" s="284" customFormat="1" ht="33.75" customHeight="1">
      <c r="B30" s="603" t="s">
        <v>165</v>
      </c>
      <c r="C30" s="604"/>
      <c r="D30" s="604"/>
      <c r="E30" s="604"/>
      <c r="F30" s="604"/>
      <c r="G30" s="604"/>
      <c r="H30" s="604"/>
      <c r="I30" s="605"/>
    </row>
    <row r="31" spans="1:11" s="284" customFormat="1" ht="35.25" customHeight="1" thickBot="1">
      <c r="B31" s="606" t="s">
        <v>166</v>
      </c>
      <c r="C31" s="607"/>
      <c r="D31" s="607"/>
      <c r="E31" s="607"/>
      <c r="F31" s="607"/>
      <c r="G31" s="607"/>
      <c r="H31" s="607"/>
      <c r="I31" s="608"/>
    </row>
    <row r="32" spans="1:11" s="284" customFormat="1" ht="28.5" customHeight="1">
      <c r="B32" s="285"/>
      <c r="F32" s="286"/>
    </row>
    <row r="33" spans="10:11">
      <c r="J33" s="284"/>
      <c r="K33" s="284"/>
    </row>
    <row r="34" spans="10:11">
      <c r="J34" s="284"/>
      <c r="K34" s="284"/>
    </row>
  </sheetData>
  <mergeCells count="29">
    <mergeCell ref="B31:I31"/>
    <mergeCell ref="B26:I26"/>
    <mergeCell ref="B27:I27"/>
    <mergeCell ref="B28:I28"/>
    <mergeCell ref="B29:I29"/>
    <mergeCell ref="B30:I30"/>
    <mergeCell ref="B25:I25"/>
    <mergeCell ref="E18:F18"/>
    <mergeCell ref="G18:H18"/>
    <mergeCell ref="E16:F16"/>
    <mergeCell ref="G16:H16"/>
    <mergeCell ref="E17:F17"/>
    <mergeCell ref="G17:H17"/>
    <mergeCell ref="B19:H19"/>
    <mergeCell ref="B21:H21"/>
    <mergeCell ref="B22:H22"/>
    <mergeCell ref="B23:H23"/>
    <mergeCell ref="B24:I24"/>
    <mergeCell ref="B8:C8"/>
    <mergeCell ref="D8:F8"/>
    <mergeCell ref="G8:I8"/>
    <mergeCell ref="B9:I9"/>
    <mergeCell ref="B15:H15"/>
    <mergeCell ref="B2:C7"/>
    <mergeCell ref="D2:I5"/>
    <mergeCell ref="D6:F6"/>
    <mergeCell ref="G6:I6"/>
    <mergeCell ref="D7:F7"/>
    <mergeCell ref="G7:I7"/>
  </mergeCells>
  <pageMargins left="0.25" right="0.25" top="0.75" bottom="0.75" header="0.3" footer="0.3"/>
  <pageSetup paperSize="9" scale="6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2" tint="-0.499984740745262"/>
    <pageSetUpPr fitToPage="1"/>
  </sheetPr>
  <dimension ref="A1:BM123"/>
  <sheetViews>
    <sheetView zoomScale="71" zoomScaleNormal="71" workbookViewId="0">
      <selection activeCell="I20" sqref="I20"/>
    </sheetView>
  </sheetViews>
  <sheetFormatPr baseColWidth="10" defaultColWidth="10.85546875" defaultRowHeight="12.75"/>
  <cols>
    <col min="1" max="1" width="10.85546875" style="62"/>
    <col min="2" max="2" width="8.28515625" style="24" customWidth="1"/>
    <col min="3" max="3" width="60.28515625" style="68" customWidth="1"/>
    <col min="4" max="4" width="13" style="68" customWidth="1"/>
    <col min="5" max="5" width="12.7109375" style="68" customWidth="1"/>
    <col min="6" max="6" width="13.7109375" style="81" customWidth="1"/>
    <col min="7" max="7" width="21.28515625" style="68" customWidth="1"/>
    <col min="8" max="8" width="20.140625" style="68" customWidth="1"/>
    <col min="9" max="9" width="34.28515625" style="68" customWidth="1"/>
    <col min="10" max="10" width="18.28515625" style="62" hidden="1" customWidth="1"/>
    <col min="11" max="11" width="22.42578125" style="62" hidden="1" customWidth="1"/>
    <col min="12" max="12" width="17.7109375" style="62" hidden="1" customWidth="1"/>
    <col min="13" max="13" width="31.7109375" style="62" hidden="1" customWidth="1"/>
    <col min="14" max="18" width="0" style="62" hidden="1" customWidth="1"/>
    <col min="19" max="19" width="21" style="62" hidden="1" customWidth="1"/>
    <col min="20" max="20" width="0" style="62" hidden="1" customWidth="1"/>
    <col min="21" max="43" width="10.85546875" style="62"/>
    <col min="44" max="16384" width="10.85546875" style="68"/>
  </cols>
  <sheetData>
    <row r="1" spans="1:65" s="62" customFormat="1">
      <c r="B1" s="59"/>
      <c r="C1" s="63"/>
      <c r="D1" s="63"/>
      <c r="E1" s="63"/>
      <c r="F1" s="64"/>
      <c r="G1" s="63"/>
      <c r="H1" s="63"/>
      <c r="I1" s="65"/>
    </row>
    <row r="2" spans="1:65" ht="12.75" customHeight="1">
      <c r="B2" s="647" t="s">
        <v>0</v>
      </c>
      <c r="C2" s="648"/>
      <c r="D2" s="648"/>
      <c r="E2" s="645" t="s">
        <v>45</v>
      </c>
      <c r="F2" s="645"/>
      <c r="G2" s="645"/>
      <c r="H2" s="645"/>
      <c r="I2" s="646"/>
      <c r="K2" s="66"/>
      <c r="L2" s="67"/>
      <c r="M2" s="6"/>
    </row>
    <row r="3" spans="1:65" ht="12.75" customHeight="1">
      <c r="B3" s="647"/>
      <c r="C3" s="648"/>
      <c r="D3" s="648"/>
      <c r="E3" s="645"/>
      <c r="F3" s="645"/>
      <c r="G3" s="645"/>
      <c r="H3" s="645"/>
      <c r="I3" s="646"/>
      <c r="K3" s="66"/>
      <c r="L3" s="67"/>
      <c r="M3" s="8"/>
    </row>
    <row r="4" spans="1:65" ht="12.75" customHeight="1">
      <c r="B4" s="647"/>
      <c r="C4" s="648"/>
      <c r="D4" s="648"/>
      <c r="E4" s="645"/>
      <c r="F4" s="645"/>
      <c r="G4" s="645"/>
      <c r="H4" s="645"/>
      <c r="I4" s="646"/>
      <c r="K4" s="66"/>
      <c r="L4" s="69"/>
      <c r="M4" s="10"/>
    </row>
    <row r="5" spans="1:65" ht="28.5" customHeight="1">
      <c r="B5" s="647"/>
      <c r="C5" s="648"/>
      <c r="D5" s="648"/>
      <c r="E5" s="645"/>
      <c r="F5" s="645"/>
      <c r="G5" s="645"/>
      <c r="H5" s="645"/>
      <c r="I5" s="646"/>
      <c r="K5" s="66"/>
      <c r="L5" s="70"/>
      <c r="M5" s="71"/>
    </row>
    <row r="6" spans="1:65">
      <c r="B6" s="647"/>
      <c r="C6" s="648"/>
      <c r="D6" s="648"/>
      <c r="E6" s="645"/>
      <c r="F6" s="645"/>
      <c r="G6" s="645"/>
      <c r="H6" s="645"/>
      <c r="I6" s="646"/>
      <c r="K6" s="66"/>
      <c r="L6" s="70"/>
      <c r="M6" s="71"/>
    </row>
    <row r="7" spans="1:65">
      <c r="B7" s="647"/>
      <c r="C7" s="648"/>
      <c r="D7" s="648"/>
      <c r="E7" s="645"/>
      <c r="F7" s="645"/>
      <c r="G7" s="645"/>
      <c r="H7" s="645"/>
      <c r="I7" s="646"/>
    </row>
    <row r="8" spans="1:65">
      <c r="B8" s="633" t="s">
        <v>1</v>
      </c>
      <c r="C8" s="634"/>
      <c r="D8" s="72"/>
      <c r="E8" s="645"/>
      <c r="F8" s="645"/>
      <c r="G8" s="645"/>
      <c r="H8" s="645"/>
      <c r="I8" s="646"/>
    </row>
    <row r="9" spans="1:65" ht="15" customHeight="1" thickBot="1">
      <c r="B9" s="635" t="s">
        <v>2</v>
      </c>
      <c r="C9" s="636"/>
      <c r="D9" s="636"/>
      <c r="E9" s="636"/>
      <c r="F9" s="636"/>
      <c r="G9" s="636"/>
      <c r="H9" s="636"/>
      <c r="I9" s="637"/>
    </row>
    <row r="10" spans="1:65" ht="15" customHeight="1">
      <c r="B10" s="638" t="s">
        <v>3</v>
      </c>
      <c r="C10" s="482" t="s">
        <v>4</v>
      </c>
      <c r="D10" s="482" t="s">
        <v>37</v>
      </c>
      <c r="E10" s="643" t="s">
        <v>36</v>
      </c>
      <c r="F10" s="640" t="s">
        <v>39</v>
      </c>
      <c r="G10" s="497" t="s">
        <v>9</v>
      </c>
      <c r="H10" s="482" t="s">
        <v>40</v>
      </c>
      <c r="I10" s="521" t="s">
        <v>11</v>
      </c>
    </row>
    <row r="11" spans="1:65" ht="47.25" customHeight="1">
      <c r="B11" s="639"/>
      <c r="C11" s="494"/>
      <c r="D11" s="494"/>
      <c r="E11" s="644"/>
      <c r="F11" s="641"/>
      <c r="G11" s="642"/>
      <c r="H11" s="494"/>
      <c r="I11" s="632"/>
      <c r="J11" s="62">
        <v>21</v>
      </c>
      <c r="L11" s="62">
        <v>4</v>
      </c>
      <c r="M11" s="62">
        <v>17</v>
      </c>
    </row>
    <row r="12" spans="1:65" ht="24.75" customHeight="1">
      <c r="B12" s="53">
        <v>1</v>
      </c>
      <c r="C12" s="14" t="s">
        <v>38</v>
      </c>
      <c r="D12" s="48"/>
      <c r="E12" s="14"/>
      <c r="F12" s="14"/>
      <c r="G12" s="14"/>
      <c r="H12" s="14"/>
      <c r="I12" s="49"/>
      <c r="K12" s="66" t="s">
        <v>36</v>
      </c>
      <c r="L12" s="62" t="s">
        <v>19</v>
      </c>
      <c r="M12" s="62" t="s">
        <v>20</v>
      </c>
      <c r="O12" s="62" t="s">
        <v>19</v>
      </c>
      <c r="P12" s="62" t="s">
        <v>20</v>
      </c>
    </row>
    <row r="13" spans="1:65" ht="24.75" customHeight="1">
      <c r="B13" s="16">
        <v>1.1000000000000001</v>
      </c>
      <c r="C13" s="17" t="s">
        <v>24</v>
      </c>
      <c r="D13" s="40">
        <f>+'|PLAN DE CARGAS LOTE 2'!D12</f>
        <v>1</v>
      </c>
      <c r="E13" s="41">
        <f>+'|PLAN DE CARGAS LOTE 2'!M12</f>
        <v>0.5</v>
      </c>
      <c r="F13" s="39" t="e">
        <f>+#REF!</f>
        <v>#REF!</v>
      </c>
      <c r="G13" s="42">
        <f>'ESTUDIO DE MERCO LOTE 2 MOMPOX'!N14</f>
        <v>5605200</v>
      </c>
      <c r="H13" s="15">
        <v>7</v>
      </c>
      <c r="I13" s="50" t="e">
        <f>ROUND((+D13*E13*F13*G13*H13),0)</f>
        <v>#REF!</v>
      </c>
      <c r="J13" s="62" t="e">
        <f>+F13/$J$11</f>
        <v>#REF!</v>
      </c>
      <c r="K13" s="73" t="e">
        <f>ROUND(J13,2)</f>
        <v>#REF!</v>
      </c>
      <c r="L13" s="74" t="e">
        <f>SUM(#REF!)/$L$11</f>
        <v>#REF!</v>
      </c>
      <c r="M13" s="74" t="e">
        <f>SUM(#REF!)/$M$11</f>
        <v>#REF!</v>
      </c>
      <c r="O13" s="75">
        <v>3.0514984722222221E-2</v>
      </c>
      <c r="P13" s="75">
        <v>0.25422752291666662</v>
      </c>
      <c r="Q13" s="74">
        <f>SUM(O13:P13)</f>
        <v>0.28474250763888886</v>
      </c>
      <c r="S13" s="62" t="s">
        <v>31</v>
      </c>
    </row>
    <row r="14" spans="1:65" ht="24.75" customHeight="1">
      <c r="B14" s="16">
        <v>1.2</v>
      </c>
      <c r="C14" s="105" t="s">
        <v>33</v>
      </c>
      <c r="D14" s="76">
        <v>1</v>
      </c>
      <c r="E14" s="41">
        <f>+'|PLAN DE CARGAS LOTE 2'!M13</f>
        <v>1</v>
      </c>
      <c r="F14" s="39" t="e">
        <f>+#REF!</f>
        <v>#REF!</v>
      </c>
      <c r="G14" s="42">
        <f>'ESTUDIO DE MERCO LOTE 2 MOMPOX'!N15</f>
        <v>5190000</v>
      </c>
      <c r="H14" s="15">
        <v>7</v>
      </c>
      <c r="I14" s="50" t="e">
        <f>ROUND((+D14*E14*F14*G14*H14),0)</f>
        <v>#REF!</v>
      </c>
      <c r="J14" s="62" t="e">
        <f t="shared" ref="J14:J15" si="0">+F14/$J$11</f>
        <v>#REF!</v>
      </c>
      <c r="K14" s="73" t="e">
        <f t="shared" ref="K14:K15" si="1">ROUND(J14,2)</f>
        <v>#REF!</v>
      </c>
      <c r="L14" s="74" t="e">
        <f>SUM(#REF!)/$L$11</f>
        <v>#REF!</v>
      </c>
      <c r="M14" s="74" t="e">
        <f>SUM(#REF!)/$M$11</f>
        <v>#REF!</v>
      </c>
      <c r="O14" s="75">
        <v>0.12205993888888889</v>
      </c>
      <c r="P14" s="75">
        <v>0.84</v>
      </c>
      <c r="Q14" s="74">
        <f>SUM(O14:P14)</f>
        <v>0.96205993888888885</v>
      </c>
      <c r="S14" s="62">
        <v>8190347</v>
      </c>
    </row>
    <row r="15" spans="1:65" s="62" customFormat="1" ht="24.75" customHeight="1" thickBot="1">
      <c r="B15" s="16" t="s">
        <v>82</v>
      </c>
      <c r="C15" s="17" t="s">
        <v>77</v>
      </c>
      <c r="D15" s="76">
        <v>1</v>
      </c>
      <c r="E15" s="41">
        <f>+'|PLAN DE CARGAS LOTE 2'!M15</f>
        <v>1</v>
      </c>
      <c r="F15" s="39" t="e">
        <f>+#REF!</f>
        <v>#REF!</v>
      </c>
      <c r="G15" s="42">
        <f>'ESTUDIO DE MERCO LOTE 2 MOMPOX'!N16</f>
        <v>2500000</v>
      </c>
      <c r="H15" s="15">
        <v>7</v>
      </c>
      <c r="I15" s="50" t="e">
        <f>ROUND((+D15*E15*F15*G15*H15),0)</f>
        <v>#REF!</v>
      </c>
      <c r="J15" s="62" t="e">
        <f t="shared" si="0"/>
        <v>#REF!</v>
      </c>
      <c r="K15" s="73" t="e">
        <f t="shared" si="1"/>
        <v>#REF!</v>
      </c>
      <c r="L15" s="74" t="e">
        <f>SUM(#REF!)/$L$11</f>
        <v>#REF!</v>
      </c>
      <c r="M15" s="74" t="e">
        <f>SUM(#REF!)/$M$11</f>
        <v>#REF!</v>
      </c>
      <c r="O15" s="75">
        <v>2.2886238541666666E-2</v>
      </c>
      <c r="P15" s="75">
        <v>0.16948501527777782</v>
      </c>
      <c r="Q15" s="74">
        <f t="shared" ref="Q15" si="2">SUM(O15:P15)</f>
        <v>0.19237125381944448</v>
      </c>
      <c r="S15" s="62">
        <v>5050743</v>
      </c>
      <c r="AR15" s="68"/>
      <c r="AS15" s="68"/>
      <c r="AT15" s="68"/>
      <c r="AU15" s="68"/>
      <c r="AV15" s="68"/>
      <c r="AW15" s="68"/>
      <c r="AX15" s="68"/>
      <c r="AY15" s="68"/>
      <c r="AZ15" s="68"/>
      <c r="BA15" s="68"/>
      <c r="BB15" s="68"/>
      <c r="BC15" s="68"/>
      <c r="BD15" s="68"/>
      <c r="BE15" s="68"/>
      <c r="BF15" s="68"/>
      <c r="BG15" s="68"/>
      <c r="BH15" s="68"/>
      <c r="BI15" s="68"/>
      <c r="BJ15" s="68"/>
      <c r="BK15" s="68"/>
      <c r="BL15" s="68"/>
      <c r="BM15" s="68"/>
    </row>
    <row r="16" spans="1:65" s="77" customFormat="1" ht="28.5" customHeight="1" thickBot="1">
      <c r="A16" s="66"/>
      <c r="B16" s="612" t="s">
        <v>12</v>
      </c>
      <c r="C16" s="613"/>
      <c r="D16" s="613"/>
      <c r="E16" s="613"/>
      <c r="F16" s="613"/>
      <c r="G16" s="613"/>
      <c r="H16" s="614"/>
      <c r="I16" s="60" t="e">
        <f>SUM(I13:I15)</f>
        <v>#REF!</v>
      </c>
      <c r="J16" s="66"/>
      <c r="K16" s="66"/>
      <c r="L16" s="66"/>
      <c r="M16" s="66"/>
      <c r="N16" s="66"/>
      <c r="O16" s="66"/>
      <c r="P16" s="66"/>
      <c r="Q16" s="66"/>
      <c r="R16" s="66"/>
      <c r="S16" s="66"/>
      <c r="T16" s="66"/>
      <c r="U16" s="66"/>
      <c r="V16" s="66"/>
      <c r="W16" s="66"/>
      <c r="X16" s="66"/>
      <c r="Y16" s="66"/>
      <c r="Z16" s="66"/>
      <c r="AA16" s="66"/>
      <c r="AB16" s="66"/>
      <c r="AC16" s="66"/>
      <c r="AD16" s="66"/>
      <c r="AE16" s="66"/>
      <c r="AF16" s="66"/>
      <c r="AG16" s="66"/>
      <c r="AH16" s="66"/>
      <c r="AI16" s="66"/>
      <c r="AJ16" s="66"/>
      <c r="AK16" s="66"/>
      <c r="AL16" s="66"/>
      <c r="AM16" s="66"/>
      <c r="AN16" s="66"/>
      <c r="AO16" s="66"/>
      <c r="AP16" s="66"/>
      <c r="AQ16" s="66"/>
    </row>
    <row r="17" spans="1:54" ht="27.6" customHeight="1">
      <c r="B17" s="26" t="s">
        <v>86</v>
      </c>
      <c r="C17" s="46" t="s">
        <v>71</v>
      </c>
      <c r="D17" s="628">
        <v>7</v>
      </c>
      <c r="E17" s="629"/>
      <c r="F17" s="47" t="s">
        <v>44</v>
      </c>
      <c r="G17" s="626">
        <f>+'|PLAN DE CARGAS LOTE 2'!N17</f>
        <v>1049533.3333333333</v>
      </c>
      <c r="H17" s="626"/>
      <c r="I17" s="19">
        <f>G17*D17</f>
        <v>7346733.333333333</v>
      </c>
    </row>
    <row r="18" spans="1:54" ht="40.5" customHeight="1" thickBot="1">
      <c r="B18" s="27" t="s">
        <v>87</v>
      </c>
      <c r="C18" s="51" t="s">
        <v>84</v>
      </c>
      <c r="D18" s="630">
        <v>7</v>
      </c>
      <c r="E18" s="631"/>
      <c r="F18" s="52" t="s">
        <v>44</v>
      </c>
      <c r="G18" s="627">
        <f>+'|PLAN DE CARGAS LOTE 2'!N18</f>
        <v>1123670</v>
      </c>
      <c r="H18" s="627"/>
      <c r="I18" s="28">
        <f>G18*D18</f>
        <v>7865690</v>
      </c>
    </row>
    <row r="19" spans="1:54" ht="40.5" customHeight="1" thickBot="1">
      <c r="B19" s="612" t="s">
        <v>43</v>
      </c>
      <c r="C19" s="613"/>
      <c r="D19" s="613"/>
      <c r="E19" s="613"/>
      <c r="F19" s="613"/>
      <c r="G19" s="613"/>
      <c r="H19" s="614"/>
      <c r="I19" s="61">
        <f>SUM(I17:I18)</f>
        <v>15212423.333333332</v>
      </c>
      <c r="K19" s="62">
        <v>1440000000</v>
      </c>
    </row>
    <row r="20" spans="1:54" s="7" customFormat="1" ht="31.5" customHeight="1" thickBot="1">
      <c r="A20" s="1"/>
      <c r="B20" s="618" t="s">
        <v>105</v>
      </c>
      <c r="C20" s="619"/>
      <c r="D20" s="619"/>
      <c r="E20" s="619"/>
      <c r="F20" s="619"/>
      <c r="G20" s="619"/>
      <c r="H20" s="619"/>
      <c r="I20" s="157" t="e">
        <f>(I19+I16)*0.19</f>
        <v>#REF!</v>
      </c>
      <c r="J20" s="154"/>
      <c r="K20" s="154"/>
      <c r="L20" s="154"/>
      <c r="M20" s="154"/>
      <c r="N20" s="154"/>
      <c r="O20" s="154"/>
      <c r="P20" s="155"/>
      <c r="Q20" s="153">
        <f>(Q19+Q15)*0.19</f>
        <v>3.655053822569445E-2</v>
      </c>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row>
    <row r="21" spans="1:54" ht="21.75" customHeight="1" thickBot="1">
      <c r="B21" s="609" t="s">
        <v>42</v>
      </c>
      <c r="C21" s="610"/>
      <c r="D21" s="610"/>
      <c r="E21" s="610"/>
      <c r="F21" s="610"/>
      <c r="G21" s="610"/>
      <c r="H21" s="611"/>
      <c r="I21" s="156" t="e">
        <f>I20+I19+I16</f>
        <v>#REF!</v>
      </c>
      <c r="K21" s="78" t="e">
        <f>+K19-I21</f>
        <v>#REF!</v>
      </c>
    </row>
    <row r="22" spans="1:54" s="62" customFormat="1" ht="15.75" customHeight="1" thickBot="1">
      <c r="B22" s="623"/>
      <c r="C22" s="624"/>
      <c r="D22" s="624"/>
      <c r="E22" s="624"/>
      <c r="F22" s="624"/>
      <c r="G22" s="624"/>
      <c r="H22" s="624"/>
      <c r="I22" s="625"/>
      <c r="J22" s="21"/>
      <c r="K22" s="70"/>
    </row>
    <row r="23" spans="1:54" s="62" customFormat="1" ht="14.25" customHeight="1">
      <c r="B23" s="615" t="s">
        <v>14</v>
      </c>
      <c r="C23" s="616"/>
      <c r="D23" s="616"/>
      <c r="E23" s="616"/>
      <c r="F23" s="616"/>
      <c r="G23" s="616"/>
      <c r="H23" s="616"/>
      <c r="I23" s="617"/>
      <c r="J23" s="55"/>
      <c r="K23" s="55"/>
      <c r="L23" s="55"/>
      <c r="M23" s="55"/>
      <c r="N23" s="55"/>
      <c r="O23" s="55"/>
      <c r="P23" s="55"/>
      <c r="Q23" s="55"/>
      <c r="R23" s="55"/>
      <c r="S23" s="55"/>
      <c r="T23" s="55"/>
      <c r="U23" s="55"/>
      <c r="V23" s="55"/>
      <c r="W23" s="55"/>
      <c r="X23" s="55"/>
      <c r="Y23" s="55"/>
      <c r="Z23" s="55"/>
      <c r="AA23" s="55"/>
      <c r="AB23" s="55"/>
      <c r="AC23" s="55"/>
      <c r="AD23" s="55"/>
      <c r="AE23" s="55"/>
      <c r="AF23" s="55"/>
      <c r="AG23" s="55"/>
      <c r="AH23" s="55"/>
      <c r="AI23" s="55"/>
      <c r="AJ23" s="55"/>
      <c r="AK23" s="55"/>
      <c r="AL23" s="55"/>
      <c r="AM23" s="55"/>
      <c r="AN23" s="55"/>
      <c r="AO23" s="55"/>
      <c r="AP23" s="55"/>
      <c r="AQ23" s="56"/>
    </row>
    <row r="24" spans="1:54" s="62" customFormat="1" ht="56.25" customHeight="1">
      <c r="B24" s="615" t="s">
        <v>15</v>
      </c>
      <c r="C24" s="616"/>
      <c r="D24" s="616"/>
      <c r="E24" s="616"/>
      <c r="F24" s="616"/>
      <c r="G24" s="616"/>
      <c r="H24" s="616"/>
      <c r="I24" s="617"/>
      <c r="J24" s="57"/>
      <c r="K24" s="57"/>
      <c r="L24" s="57"/>
      <c r="M24" s="57"/>
      <c r="N24" s="57"/>
      <c r="O24" s="57"/>
      <c r="P24" s="57"/>
      <c r="Q24" s="57"/>
      <c r="R24" s="57"/>
      <c r="S24" s="57"/>
      <c r="T24" s="57"/>
      <c r="U24" s="57"/>
      <c r="V24" s="57"/>
      <c r="W24" s="57"/>
      <c r="X24" s="57"/>
      <c r="Y24" s="57"/>
      <c r="Z24" s="57"/>
      <c r="AA24" s="57"/>
      <c r="AB24" s="57"/>
      <c r="AC24" s="57"/>
      <c r="AD24" s="57"/>
      <c r="AE24" s="57"/>
      <c r="AF24" s="57"/>
      <c r="AG24" s="57"/>
      <c r="AH24" s="57"/>
      <c r="AI24" s="57"/>
      <c r="AJ24" s="57"/>
      <c r="AK24" s="57"/>
      <c r="AL24" s="57"/>
      <c r="AM24" s="57"/>
      <c r="AN24" s="57"/>
      <c r="AO24" s="57"/>
      <c r="AP24" s="57"/>
      <c r="AQ24" s="58"/>
    </row>
    <row r="25" spans="1:54" s="62" customFormat="1" ht="40.5" customHeight="1">
      <c r="B25" s="615" t="s">
        <v>25</v>
      </c>
      <c r="C25" s="616"/>
      <c r="D25" s="616"/>
      <c r="E25" s="616"/>
      <c r="F25" s="616"/>
      <c r="G25" s="616"/>
      <c r="H25" s="616"/>
      <c r="I25" s="61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8"/>
    </row>
    <row r="26" spans="1:54" s="62" customFormat="1" ht="27.75" customHeight="1">
      <c r="A26" s="70"/>
      <c r="B26" s="615" t="s">
        <v>16</v>
      </c>
      <c r="C26" s="616"/>
      <c r="D26" s="616"/>
      <c r="E26" s="616"/>
      <c r="F26" s="616"/>
      <c r="G26" s="616"/>
      <c r="H26" s="616"/>
      <c r="I26" s="617"/>
      <c r="J26" s="57"/>
      <c r="K26" s="57"/>
      <c r="L26" s="57"/>
      <c r="M26" s="57"/>
      <c r="N26" s="57"/>
      <c r="O26" s="57"/>
      <c r="P26" s="57"/>
      <c r="Q26" s="57"/>
      <c r="R26" s="57"/>
      <c r="S26" s="57"/>
      <c r="T26" s="57"/>
      <c r="U26" s="57"/>
      <c r="V26" s="57"/>
      <c r="W26" s="57"/>
      <c r="X26" s="57"/>
      <c r="Y26" s="57"/>
      <c r="Z26" s="57"/>
      <c r="AA26" s="57"/>
      <c r="AB26" s="57"/>
      <c r="AC26" s="57"/>
      <c r="AD26" s="57"/>
      <c r="AE26" s="57"/>
      <c r="AF26" s="57"/>
      <c r="AG26" s="57"/>
      <c r="AH26" s="57"/>
      <c r="AI26" s="57"/>
      <c r="AJ26" s="57"/>
      <c r="AK26" s="57"/>
      <c r="AL26" s="57"/>
      <c r="AM26" s="57"/>
      <c r="AN26" s="57"/>
      <c r="AO26" s="57"/>
      <c r="AP26" s="57"/>
      <c r="AQ26" s="58"/>
    </row>
    <row r="27" spans="1:54" s="62" customFormat="1" ht="57" customHeight="1">
      <c r="B27" s="615" t="s">
        <v>17</v>
      </c>
      <c r="C27" s="616"/>
      <c r="D27" s="616"/>
      <c r="E27" s="616"/>
      <c r="F27" s="616"/>
      <c r="G27" s="616"/>
      <c r="H27" s="616"/>
      <c r="I27" s="617"/>
      <c r="J27" s="57"/>
      <c r="K27" s="57"/>
      <c r="L27" s="57"/>
      <c r="M27" s="57"/>
      <c r="N27" s="57"/>
      <c r="O27" s="57"/>
      <c r="P27" s="57"/>
      <c r="Q27" s="57"/>
      <c r="R27" s="57"/>
      <c r="S27" s="57"/>
      <c r="T27" s="57"/>
      <c r="U27" s="57"/>
      <c r="V27" s="57"/>
      <c r="W27" s="57"/>
      <c r="X27" s="57"/>
      <c r="Y27" s="57"/>
      <c r="Z27" s="57"/>
      <c r="AA27" s="57"/>
      <c r="AB27" s="57"/>
      <c r="AC27" s="57"/>
      <c r="AD27" s="57"/>
      <c r="AE27" s="57"/>
      <c r="AF27" s="57"/>
      <c r="AG27" s="57"/>
      <c r="AH27" s="57"/>
      <c r="AI27" s="57"/>
      <c r="AJ27" s="57"/>
      <c r="AK27" s="57"/>
      <c r="AL27" s="57"/>
      <c r="AM27" s="57"/>
      <c r="AN27" s="57"/>
      <c r="AO27" s="57"/>
      <c r="AP27" s="57"/>
      <c r="AQ27" s="58"/>
    </row>
    <row r="28" spans="1:54" s="62" customFormat="1" ht="13.15" customHeight="1">
      <c r="B28" s="615" t="s">
        <v>26</v>
      </c>
      <c r="C28" s="616"/>
      <c r="D28" s="616"/>
      <c r="E28" s="616"/>
      <c r="F28" s="616"/>
      <c r="G28" s="616"/>
      <c r="H28" s="616"/>
      <c r="I28" s="617"/>
      <c r="J28" s="57"/>
      <c r="K28" s="57"/>
      <c r="L28" s="57"/>
      <c r="M28" s="57"/>
      <c r="N28" s="57"/>
      <c r="O28" s="57"/>
      <c r="P28" s="57"/>
      <c r="Q28" s="57"/>
      <c r="R28" s="57"/>
      <c r="S28" s="57"/>
      <c r="T28" s="57"/>
      <c r="U28" s="57"/>
      <c r="V28" s="57"/>
      <c r="W28" s="57"/>
      <c r="X28" s="57"/>
      <c r="Y28" s="57"/>
      <c r="Z28" s="57"/>
      <c r="AA28" s="57"/>
      <c r="AB28" s="57"/>
      <c r="AC28" s="57"/>
      <c r="AD28" s="57"/>
      <c r="AE28" s="57"/>
      <c r="AF28" s="57"/>
      <c r="AG28" s="57"/>
      <c r="AH28" s="57"/>
      <c r="AI28" s="57"/>
      <c r="AJ28" s="57"/>
      <c r="AK28" s="57"/>
      <c r="AL28" s="57"/>
      <c r="AM28" s="57"/>
      <c r="AN28" s="57"/>
      <c r="AO28" s="57"/>
      <c r="AP28" s="57"/>
      <c r="AQ28" s="58"/>
    </row>
    <row r="29" spans="1:54" s="62" customFormat="1" ht="35.450000000000003" customHeight="1" thickBot="1">
      <c r="B29" s="620" t="s">
        <v>27</v>
      </c>
      <c r="C29" s="621"/>
      <c r="D29" s="621"/>
      <c r="E29" s="621"/>
      <c r="F29" s="621"/>
      <c r="G29" s="621"/>
      <c r="H29" s="621"/>
      <c r="I29" s="622"/>
      <c r="J29" s="57"/>
      <c r="K29" s="57"/>
      <c r="L29" s="57"/>
      <c r="M29" s="57"/>
      <c r="N29" s="57"/>
      <c r="O29" s="57"/>
      <c r="P29" s="57"/>
      <c r="Q29" s="57"/>
      <c r="R29" s="57"/>
      <c r="S29" s="57"/>
      <c r="T29" s="57"/>
      <c r="U29" s="57"/>
      <c r="V29" s="57"/>
      <c r="W29" s="57"/>
      <c r="X29" s="57"/>
      <c r="Y29" s="57"/>
      <c r="Z29" s="57"/>
      <c r="AA29" s="57"/>
      <c r="AB29" s="57"/>
      <c r="AC29" s="57"/>
      <c r="AD29" s="57"/>
      <c r="AE29" s="57"/>
      <c r="AF29" s="57"/>
      <c r="AG29" s="57"/>
      <c r="AH29" s="57"/>
      <c r="AI29" s="57"/>
      <c r="AJ29" s="57"/>
      <c r="AK29" s="57"/>
      <c r="AL29" s="57"/>
      <c r="AM29" s="57"/>
      <c r="AN29" s="57"/>
      <c r="AO29" s="57"/>
      <c r="AP29" s="57"/>
      <c r="AQ29" s="58"/>
    </row>
    <row r="30" spans="1:54" s="62" customFormat="1" ht="57" customHeight="1">
      <c r="B30" s="2"/>
      <c r="F30" s="79"/>
      <c r="I30" s="80">
        <v>-1440000000</v>
      </c>
      <c r="J30" s="43"/>
    </row>
    <row r="31" spans="1:54" s="62" customFormat="1" ht="80.25" customHeight="1">
      <c r="B31" s="2"/>
      <c r="F31" s="79"/>
    </row>
    <row r="32" spans="1:54" s="62" customFormat="1" ht="33" customHeight="1">
      <c r="B32" s="2"/>
      <c r="F32" s="79"/>
    </row>
    <row r="33" spans="2:19" s="62" customFormat="1" ht="44.25" customHeight="1">
      <c r="B33" s="2"/>
      <c r="F33" s="79"/>
    </row>
    <row r="34" spans="2:19" s="62" customFormat="1">
      <c r="B34" s="2"/>
      <c r="F34" s="79"/>
    </row>
    <row r="35" spans="2:19" s="62" customFormat="1">
      <c r="B35" s="2"/>
      <c r="F35" s="79"/>
    </row>
    <row r="36" spans="2:19" s="62" customFormat="1">
      <c r="B36" s="2"/>
      <c r="F36" s="79"/>
    </row>
    <row r="37" spans="2:19" s="62" customFormat="1">
      <c r="B37" s="2"/>
      <c r="F37" s="79"/>
    </row>
    <row r="38" spans="2:19" s="62" customFormat="1">
      <c r="B38" s="2"/>
      <c r="F38" s="79"/>
    </row>
    <row r="39" spans="2:19" s="62" customFormat="1">
      <c r="B39" s="2"/>
      <c r="F39" s="79"/>
    </row>
    <row r="40" spans="2:19" s="62" customFormat="1">
      <c r="B40" s="2"/>
      <c r="F40" s="79"/>
    </row>
    <row r="41" spans="2:19" s="62" customFormat="1">
      <c r="B41" s="2"/>
      <c r="F41" s="79"/>
    </row>
    <row r="42" spans="2:19" s="62" customFormat="1">
      <c r="B42" s="2"/>
      <c r="F42" s="79"/>
    </row>
    <row r="43" spans="2:19" s="62" customFormat="1">
      <c r="B43" s="2"/>
      <c r="F43" s="79"/>
    </row>
    <row r="44" spans="2:19" s="62" customFormat="1">
      <c r="B44" s="2"/>
      <c r="F44" s="79"/>
    </row>
    <row r="45" spans="2:19" s="2" customFormat="1" ht="12.75" customHeight="1">
      <c r="C45" s="62"/>
      <c r="D45" s="62"/>
      <c r="E45" s="62"/>
      <c r="F45" s="79"/>
      <c r="G45" s="62"/>
      <c r="H45" s="62"/>
      <c r="I45" s="62"/>
      <c r="J45" s="62"/>
      <c r="K45" s="62"/>
      <c r="L45" s="62"/>
      <c r="M45" s="62"/>
      <c r="N45" s="62"/>
      <c r="O45" s="62"/>
      <c r="P45" s="62"/>
      <c r="Q45" s="62"/>
      <c r="R45" s="62"/>
      <c r="S45" s="62"/>
    </row>
    <row r="46" spans="2:19" s="2" customFormat="1" ht="21.75" customHeight="1">
      <c r="C46" s="62"/>
      <c r="D46" s="62"/>
      <c r="E46" s="62"/>
      <c r="F46" s="79"/>
      <c r="G46" s="62"/>
      <c r="H46" s="62"/>
      <c r="I46" s="62"/>
      <c r="J46" s="62"/>
      <c r="K46" s="62"/>
      <c r="L46" s="62"/>
      <c r="M46" s="62"/>
      <c r="N46" s="62"/>
      <c r="O46" s="62"/>
      <c r="P46" s="62"/>
      <c r="Q46" s="62"/>
      <c r="R46" s="62"/>
      <c r="S46" s="62"/>
    </row>
    <row r="47" spans="2:19" s="2" customFormat="1" ht="17.25" customHeight="1">
      <c r="C47" s="62"/>
      <c r="D47" s="62"/>
      <c r="E47" s="62"/>
      <c r="F47" s="79"/>
      <c r="G47" s="62"/>
      <c r="H47" s="62"/>
      <c r="I47" s="62"/>
      <c r="J47" s="62"/>
      <c r="K47" s="62"/>
      <c r="L47" s="62"/>
      <c r="M47" s="62"/>
      <c r="N47" s="62"/>
      <c r="O47" s="62"/>
      <c r="P47" s="62"/>
      <c r="Q47" s="62"/>
      <c r="R47" s="62"/>
      <c r="S47" s="62"/>
    </row>
    <row r="48" spans="2:19" s="2" customFormat="1" ht="17.25" customHeight="1">
      <c r="C48" s="62"/>
      <c r="D48" s="62"/>
      <c r="E48" s="62"/>
      <c r="F48" s="79"/>
      <c r="G48" s="62"/>
      <c r="H48" s="62"/>
      <c r="I48" s="62"/>
      <c r="J48" s="62"/>
      <c r="K48" s="62"/>
      <c r="L48" s="62"/>
      <c r="M48" s="62"/>
      <c r="N48" s="62"/>
      <c r="O48" s="62"/>
      <c r="P48" s="62"/>
      <c r="Q48" s="62"/>
      <c r="R48" s="62"/>
      <c r="S48" s="62"/>
    </row>
    <row r="49" spans="2:19" s="2" customFormat="1" ht="17.25" customHeight="1">
      <c r="C49" s="62"/>
      <c r="D49" s="62"/>
      <c r="E49" s="62"/>
      <c r="F49" s="79"/>
      <c r="G49" s="62"/>
      <c r="H49" s="62"/>
      <c r="I49" s="62"/>
      <c r="J49" s="62"/>
      <c r="K49" s="62"/>
      <c r="L49" s="62"/>
      <c r="M49" s="62"/>
      <c r="N49" s="62"/>
      <c r="O49" s="62"/>
      <c r="P49" s="62"/>
      <c r="Q49" s="62"/>
      <c r="R49" s="62"/>
      <c r="S49" s="62"/>
    </row>
    <row r="50" spans="2:19" s="62" customFormat="1">
      <c r="B50" s="2"/>
      <c r="F50" s="79"/>
    </row>
    <row r="51" spans="2:19" s="62" customFormat="1">
      <c r="B51" s="2"/>
      <c r="F51" s="79"/>
    </row>
    <row r="52" spans="2:19" s="62" customFormat="1">
      <c r="B52" s="2"/>
      <c r="F52" s="79"/>
    </row>
    <row r="53" spans="2:19" s="62" customFormat="1">
      <c r="B53" s="2"/>
      <c r="F53" s="79"/>
    </row>
    <row r="54" spans="2:19" s="62" customFormat="1">
      <c r="B54" s="2"/>
      <c r="F54" s="79"/>
    </row>
    <row r="55" spans="2:19" s="62" customFormat="1">
      <c r="B55" s="2"/>
      <c r="F55" s="79"/>
    </row>
    <row r="56" spans="2:19" s="62" customFormat="1">
      <c r="B56" s="2"/>
      <c r="F56" s="79"/>
    </row>
    <row r="57" spans="2:19" s="62" customFormat="1">
      <c r="B57" s="2"/>
      <c r="F57" s="79"/>
    </row>
    <row r="58" spans="2:19" s="62" customFormat="1">
      <c r="B58" s="2"/>
      <c r="F58" s="79"/>
    </row>
    <row r="59" spans="2:19" s="62" customFormat="1">
      <c r="B59" s="2"/>
      <c r="F59" s="79"/>
    </row>
    <row r="60" spans="2:19" s="62" customFormat="1">
      <c r="B60" s="2"/>
      <c r="F60" s="79"/>
    </row>
    <row r="61" spans="2:19" s="62" customFormat="1">
      <c r="B61" s="2"/>
      <c r="F61" s="79"/>
    </row>
    <row r="62" spans="2:19" s="62" customFormat="1">
      <c r="B62" s="2"/>
      <c r="F62" s="79"/>
    </row>
    <row r="63" spans="2:19" s="62" customFormat="1">
      <c r="B63" s="2"/>
      <c r="F63" s="79"/>
    </row>
    <row r="64" spans="2:19" s="62" customFormat="1">
      <c r="B64" s="2"/>
      <c r="F64" s="79"/>
    </row>
    <row r="65" spans="2:6" s="62" customFormat="1">
      <c r="B65" s="2"/>
      <c r="F65" s="79"/>
    </row>
    <row r="66" spans="2:6" s="62" customFormat="1">
      <c r="B66" s="2"/>
      <c r="F66" s="79"/>
    </row>
    <row r="67" spans="2:6" s="62" customFormat="1">
      <c r="B67" s="2"/>
      <c r="F67" s="79"/>
    </row>
    <row r="68" spans="2:6" s="62" customFormat="1">
      <c r="B68" s="2"/>
      <c r="F68" s="79"/>
    </row>
    <row r="69" spans="2:6" s="62" customFormat="1">
      <c r="B69" s="2"/>
      <c r="F69" s="79"/>
    </row>
    <row r="70" spans="2:6" s="62" customFormat="1">
      <c r="B70" s="2"/>
      <c r="F70" s="79"/>
    </row>
    <row r="71" spans="2:6" s="62" customFormat="1">
      <c r="B71" s="2"/>
      <c r="F71" s="79"/>
    </row>
    <row r="72" spans="2:6" s="62" customFormat="1">
      <c r="B72" s="2"/>
      <c r="F72" s="79"/>
    </row>
    <row r="73" spans="2:6" s="62" customFormat="1">
      <c r="B73" s="2"/>
      <c r="F73" s="79"/>
    </row>
    <row r="74" spans="2:6" s="62" customFormat="1">
      <c r="B74" s="2"/>
      <c r="F74" s="79"/>
    </row>
    <row r="75" spans="2:6" s="62" customFormat="1">
      <c r="B75" s="2"/>
      <c r="F75" s="79"/>
    </row>
    <row r="76" spans="2:6" s="62" customFormat="1">
      <c r="B76" s="2"/>
      <c r="F76" s="79"/>
    </row>
    <row r="77" spans="2:6" s="62" customFormat="1">
      <c r="B77" s="2"/>
      <c r="F77" s="79"/>
    </row>
    <row r="78" spans="2:6" s="62" customFormat="1">
      <c r="B78" s="2"/>
      <c r="F78" s="79"/>
    </row>
    <row r="79" spans="2:6" s="62" customFormat="1">
      <c r="B79" s="2"/>
      <c r="F79" s="79"/>
    </row>
    <row r="80" spans="2:6" s="62" customFormat="1">
      <c r="B80" s="2"/>
      <c r="F80" s="79"/>
    </row>
    <row r="81" spans="2:6" s="62" customFormat="1">
      <c r="B81" s="2"/>
      <c r="F81" s="79"/>
    </row>
    <row r="82" spans="2:6" s="62" customFormat="1">
      <c r="B82" s="2"/>
      <c r="F82" s="79"/>
    </row>
    <row r="83" spans="2:6" s="62" customFormat="1">
      <c r="B83" s="2"/>
      <c r="F83" s="79"/>
    </row>
    <row r="84" spans="2:6" s="62" customFormat="1">
      <c r="B84" s="2"/>
      <c r="F84" s="79"/>
    </row>
    <row r="85" spans="2:6" s="62" customFormat="1">
      <c r="B85" s="2"/>
      <c r="F85" s="79"/>
    </row>
    <row r="86" spans="2:6" s="62" customFormat="1">
      <c r="B86" s="2"/>
      <c r="F86" s="79"/>
    </row>
    <row r="87" spans="2:6" s="62" customFormat="1">
      <c r="B87" s="2"/>
      <c r="F87" s="79"/>
    </row>
    <row r="88" spans="2:6" s="62" customFormat="1">
      <c r="B88" s="2"/>
      <c r="F88" s="79"/>
    </row>
    <row r="89" spans="2:6" s="62" customFormat="1">
      <c r="B89" s="2"/>
      <c r="F89" s="79"/>
    </row>
    <row r="90" spans="2:6" s="62" customFormat="1">
      <c r="B90" s="2"/>
      <c r="F90" s="79"/>
    </row>
    <row r="91" spans="2:6" s="62" customFormat="1">
      <c r="B91" s="2"/>
      <c r="F91" s="79"/>
    </row>
    <row r="92" spans="2:6" s="62" customFormat="1">
      <c r="B92" s="2"/>
      <c r="F92" s="79"/>
    </row>
    <row r="93" spans="2:6" s="62" customFormat="1">
      <c r="B93" s="2"/>
      <c r="F93" s="79"/>
    </row>
    <row r="94" spans="2:6" s="62" customFormat="1">
      <c r="B94" s="2"/>
      <c r="F94" s="79"/>
    </row>
    <row r="95" spans="2:6" s="62" customFormat="1">
      <c r="B95" s="2"/>
      <c r="F95" s="79"/>
    </row>
    <row r="96" spans="2:6" s="62" customFormat="1">
      <c r="B96" s="2"/>
      <c r="F96" s="79"/>
    </row>
    <row r="97" spans="2:6" s="62" customFormat="1">
      <c r="B97" s="2"/>
      <c r="F97" s="79"/>
    </row>
    <row r="98" spans="2:6" s="62" customFormat="1">
      <c r="B98" s="2"/>
      <c r="F98" s="79"/>
    </row>
    <row r="99" spans="2:6" s="62" customFormat="1">
      <c r="B99" s="2"/>
      <c r="F99" s="79"/>
    </row>
    <row r="100" spans="2:6" s="62" customFormat="1">
      <c r="B100" s="2"/>
      <c r="F100" s="79"/>
    </row>
    <row r="101" spans="2:6" s="62" customFormat="1">
      <c r="B101" s="2"/>
      <c r="F101" s="79"/>
    </row>
    <row r="102" spans="2:6" s="62" customFormat="1">
      <c r="B102" s="2"/>
      <c r="F102" s="79"/>
    </row>
    <row r="103" spans="2:6" s="62" customFormat="1">
      <c r="B103" s="2"/>
      <c r="F103" s="79"/>
    </row>
    <row r="104" spans="2:6" s="62" customFormat="1">
      <c r="B104" s="2"/>
      <c r="F104" s="79"/>
    </row>
    <row r="105" spans="2:6" s="62" customFormat="1">
      <c r="B105" s="2"/>
      <c r="F105" s="79"/>
    </row>
    <row r="106" spans="2:6" s="62" customFormat="1">
      <c r="B106" s="2"/>
      <c r="F106" s="79"/>
    </row>
    <row r="107" spans="2:6" s="62" customFormat="1">
      <c r="B107" s="2"/>
      <c r="F107" s="79"/>
    </row>
    <row r="108" spans="2:6" s="62" customFormat="1">
      <c r="B108" s="2"/>
      <c r="F108" s="79"/>
    </row>
    <row r="109" spans="2:6" s="62" customFormat="1">
      <c r="B109" s="2"/>
      <c r="F109" s="79"/>
    </row>
    <row r="110" spans="2:6" s="62" customFormat="1">
      <c r="B110" s="2"/>
      <c r="F110" s="79"/>
    </row>
    <row r="111" spans="2:6" s="62" customFormat="1">
      <c r="B111" s="2"/>
      <c r="F111" s="79"/>
    </row>
    <row r="112" spans="2:6" s="62" customFormat="1">
      <c r="B112" s="2"/>
      <c r="F112" s="79"/>
    </row>
    <row r="113" spans="2:6" s="62" customFormat="1">
      <c r="B113" s="2"/>
      <c r="F113" s="79"/>
    </row>
    <row r="114" spans="2:6" s="62" customFormat="1">
      <c r="B114" s="2"/>
      <c r="F114" s="79"/>
    </row>
    <row r="115" spans="2:6" s="62" customFormat="1">
      <c r="B115" s="2"/>
      <c r="F115" s="79"/>
    </row>
    <row r="116" spans="2:6" s="62" customFormat="1">
      <c r="B116" s="2"/>
      <c r="F116" s="79"/>
    </row>
    <row r="117" spans="2:6" s="62" customFormat="1">
      <c r="B117" s="2"/>
      <c r="F117" s="79"/>
    </row>
    <row r="118" spans="2:6" s="62" customFormat="1">
      <c r="B118" s="2"/>
      <c r="F118" s="79"/>
    </row>
    <row r="119" spans="2:6" s="62" customFormat="1">
      <c r="B119" s="2"/>
      <c r="F119" s="79"/>
    </row>
    <row r="120" spans="2:6" s="62" customFormat="1">
      <c r="B120" s="2"/>
      <c r="F120" s="79"/>
    </row>
    <row r="121" spans="2:6" s="62" customFormat="1">
      <c r="B121" s="2"/>
      <c r="F121" s="79"/>
    </row>
    <row r="122" spans="2:6" s="62" customFormat="1">
      <c r="B122" s="2"/>
      <c r="F122" s="79"/>
    </row>
    <row r="123" spans="2:6" s="62" customFormat="1">
      <c r="B123" s="2"/>
      <c r="F123" s="79"/>
    </row>
  </sheetData>
  <mergeCells count="28">
    <mergeCell ref="H10:H11"/>
    <mergeCell ref="I10:I11"/>
    <mergeCell ref="B8:C8"/>
    <mergeCell ref="B9:I9"/>
    <mergeCell ref="B10:B11"/>
    <mergeCell ref="C10:C11"/>
    <mergeCell ref="F10:F11"/>
    <mergeCell ref="G10:G11"/>
    <mergeCell ref="D10:D11"/>
    <mergeCell ref="E10:E11"/>
    <mergeCell ref="E2:I8"/>
    <mergeCell ref="B2:D7"/>
    <mergeCell ref="G17:H17"/>
    <mergeCell ref="G18:H18"/>
    <mergeCell ref="B16:H16"/>
    <mergeCell ref="D17:E17"/>
    <mergeCell ref="D18:E18"/>
    <mergeCell ref="B26:I26"/>
    <mergeCell ref="B27:I27"/>
    <mergeCell ref="B28:I28"/>
    <mergeCell ref="B29:I29"/>
    <mergeCell ref="B22:I22"/>
    <mergeCell ref="B21:H21"/>
    <mergeCell ref="B19:H19"/>
    <mergeCell ref="B23:I23"/>
    <mergeCell ref="B24:I24"/>
    <mergeCell ref="B25:I25"/>
    <mergeCell ref="B20:H20"/>
  </mergeCells>
  <printOptions horizontalCentered="1" verticalCentered="1"/>
  <pageMargins left="0.25" right="0.25" top="0.75" bottom="0.75" header="0.3" footer="0.3"/>
  <pageSetup scale="57"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2" tint="-0.499984740745262"/>
    <pageSetUpPr fitToPage="1"/>
  </sheetPr>
  <dimension ref="A1:AQ122"/>
  <sheetViews>
    <sheetView view="pageBreakPreview" zoomScale="60" zoomScaleNormal="71" workbookViewId="0">
      <selection activeCell="B16" sqref="B16:H16"/>
    </sheetView>
  </sheetViews>
  <sheetFormatPr baseColWidth="10" defaultColWidth="10.85546875" defaultRowHeight="12.75"/>
  <cols>
    <col min="1" max="1" width="10.85546875" style="62"/>
    <col min="2" max="2" width="8.28515625" style="24" customWidth="1"/>
    <col min="3" max="3" width="60.28515625" style="68" customWidth="1"/>
    <col min="4" max="4" width="13" style="68" customWidth="1"/>
    <col min="5" max="5" width="12.7109375" style="68" customWidth="1"/>
    <col min="6" max="6" width="13.7109375" style="81" customWidth="1"/>
    <col min="7" max="7" width="17.85546875" style="68" customWidth="1"/>
    <col min="8" max="8" width="20.140625" style="68" customWidth="1"/>
    <col min="9" max="9" width="34.28515625" style="68" customWidth="1"/>
    <col min="10" max="10" width="18.28515625" style="62" hidden="1" customWidth="1"/>
    <col min="11" max="11" width="22.42578125" style="62" hidden="1" customWidth="1"/>
    <col min="12" max="12" width="17.7109375" style="62" hidden="1" customWidth="1"/>
    <col min="13" max="13" width="31.7109375" style="62" hidden="1" customWidth="1"/>
    <col min="14" max="18" width="0" style="62" hidden="1" customWidth="1"/>
    <col min="19" max="19" width="21" style="62" hidden="1" customWidth="1"/>
    <col min="20" max="20" width="0" style="62" hidden="1" customWidth="1"/>
    <col min="21" max="43" width="10.85546875" style="62"/>
    <col min="44" max="16384" width="10.85546875" style="68"/>
  </cols>
  <sheetData>
    <row r="1" spans="1:43" s="62" customFormat="1">
      <c r="B1" s="59"/>
      <c r="C1" s="63"/>
      <c r="D1" s="63"/>
      <c r="E1" s="63"/>
      <c r="F1" s="64"/>
      <c r="G1" s="63"/>
      <c r="H1" s="63"/>
      <c r="I1" s="65"/>
    </row>
    <row r="2" spans="1:43" ht="12.75" customHeight="1">
      <c r="B2" s="647" t="s">
        <v>0</v>
      </c>
      <c r="C2" s="648"/>
      <c r="D2" s="648"/>
      <c r="E2" s="645" t="s">
        <v>46</v>
      </c>
      <c r="F2" s="645"/>
      <c r="G2" s="645"/>
      <c r="H2" s="645"/>
      <c r="I2" s="646"/>
      <c r="K2" s="66"/>
      <c r="L2" s="67"/>
      <c r="M2" s="6"/>
    </row>
    <row r="3" spans="1:43" ht="12.75" customHeight="1">
      <c r="B3" s="647"/>
      <c r="C3" s="648"/>
      <c r="D3" s="648"/>
      <c r="E3" s="645"/>
      <c r="F3" s="645"/>
      <c r="G3" s="645"/>
      <c r="H3" s="645"/>
      <c r="I3" s="646"/>
      <c r="K3" s="66"/>
      <c r="L3" s="67"/>
      <c r="M3" s="8"/>
    </row>
    <row r="4" spans="1:43" ht="12.75" customHeight="1">
      <c r="B4" s="647"/>
      <c r="C4" s="648"/>
      <c r="D4" s="648"/>
      <c r="E4" s="645"/>
      <c r="F4" s="645"/>
      <c r="G4" s="645"/>
      <c r="H4" s="645"/>
      <c r="I4" s="646"/>
      <c r="K4" s="66"/>
      <c r="L4" s="69"/>
      <c r="M4" s="10"/>
    </row>
    <row r="5" spans="1:43" ht="28.5" customHeight="1">
      <c r="B5" s="647"/>
      <c r="C5" s="648"/>
      <c r="D5" s="648"/>
      <c r="E5" s="645"/>
      <c r="F5" s="645"/>
      <c r="G5" s="645"/>
      <c r="H5" s="645"/>
      <c r="I5" s="646"/>
      <c r="K5" s="66"/>
      <c r="L5" s="70"/>
      <c r="M5" s="71"/>
    </row>
    <row r="6" spans="1:43">
      <c r="B6" s="647"/>
      <c r="C6" s="648"/>
      <c r="D6" s="648"/>
      <c r="E6" s="645"/>
      <c r="F6" s="645"/>
      <c r="G6" s="645"/>
      <c r="H6" s="645"/>
      <c r="I6" s="646"/>
      <c r="K6" s="66"/>
      <c r="L6" s="70"/>
      <c r="M6" s="71"/>
    </row>
    <row r="7" spans="1:43">
      <c r="B7" s="647"/>
      <c r="C7" s="648"/>
      <c r="D7" s="648"/>
      <c r="E7" s="645"/>
      <c r="F7" s="645"/>
      <c r="G7" s="645"/>
      <c r="H7" s="645"/>
      <c r="I7" s="646"/>
    </row>
    <row r="8" spans="1:43">
      <c r="B8" s="633" t="s">
        <v>1</v>
      </c>
      <c r="C8" s="634"/>
      <c r="D8" s="72"/>
      <c r="E8" s="645"/>
      <c r="F8" s="645"/>
      <c r="G8" s="645"/>
      <c r="H8" s="645"/>
      <c r="I8" s="646"/>
    </row>
    <row r="9" spans="1:43" ht="15" customHeight="1" thickBot="1">
      <c r="B9" s="635" t="s">
        <v>2</v>
      </c>
      <c r="C9" s="636"/>
      <c r="D9" s="636"/>
      <c r="E9" s="636"/>
      <c r="F9" s="636"/>
      <c r="G9" s="636"/>
      <c r="H9" s="636"/>
      <c r="I9" s="637"/>
    </row>
    <row r="10" spans="1:43" ht="15" customHeight="1">
      <c r="B10" s="638" t="s">
        <v>3</v>
      </c>
      <c r="C10" s="482" t="s">
        <v>4</v>
      </c>
      <c r="D10" s="482" t="s">
        <v>37</v>
      </c>
      <c r="E10" s="643" t="s">
        <v>36</v>
      </c>
      <c r="F10" s="640" t="s">
        <v>39</v>
      </c>
      <c r="G10" s="497" t="s">
        <v>9</v>
      </c>
      <c r="H10" s="482" t="s">
        <v>40</v>
      </c>
      <c r="I10" s="521" t="s">
        <v>11</v>
      </c>
    </row>
    <row r="11" spans="1:43" ht="47.25" customHeight="1">
      <c r="B11" s="639"/>
      <c r="C11" s="494"/>
      <c r="D11" s="494"/>
      <c r="E11" s="644"/>
      <c r="F11" s="641"/>
      <c r="G11" s="642"/>
      <c r="H11" s="494"/>
      <c r="I11" s="632"/>
      <c r="J11" s="62">
        <v>21</v>
      </c>
      <c r="L11" s="62">
        <v>4</v>
      </c>
      <c r="M11" s="62">
        <v>17</v>
      </c>
    </row>
    <row r="12" spans="1:43" ht="24.75" customHeight="1">
      <c r="B12" s="53">
        <v>1</v>
      </c>
      <c r="C12" s="14" t="s">
        <v>38</v>
      </c>
      <c r="D12" s="48"/>
      <c r="E12" s="14"/>
      <c r="F12" s="14"/>
      <c r="G12" s="14"/>
      <c r="H12" s="14"/>
      <c r="I12" s="49"/>
      <c r="K12" s="66" t="s">
        <v>36</v>
      </c>
      <c r="L12" s="62" t="s">
        <v>19</v>
      </c>
      <c r="M12" s="62" t="s">
        <v>20</v>
      </c>
      <c r="O12" s="62" t="s">
        <v>19</v>
      </c>
      <c r="P12" s="62" t="s">
        <v>20</v>
      </c>
    </row>
    <row r="13" spans="1:43" ht="24" customHeight="1">
      <c r="B13" s="16">
        <v>1.1000000000000001</v>
      </c>
      <c r="C13" s="17" t="s">
        <v>24</v>
      </c>
      <c r="D13" s="40">
        <v>1</v>
      </c>
      <c r="E13" s="41"/>
      <c r="F13" s="39"/>
      <c r="G13" s="42"/>
      <c r="H13" s="15"/>
      <c r="I13" s="50"/>
      <c r="J13" s="62">
        <f>+F13/$J$11</f>
        <v>0</v>
      </c>
      <c r="K13" s="73">
        <f>ROUND(J13,2)</f>
        <v>0</v>
      </c>
      <c r="L13" s="74" t="e">
        <f>SUM(#REF!)/$L$11</f>
        <v>#REF!</v>
      </c>
      <c r="M13" s="74" t="e">
        <f>SUM(#REF!)/$M$11</f>
        <v>#REF!</v>
      </c>
      <c r="O13" s="75">
        <v>3.0514984722222221E-2</v>
      </c>
      <c r="P13" s="75">
        <v>0.25422752291666662</v>
      </c>
      <c r="Q13" s="74">
        <f>SUM(O13:P13)</f>
        <v>0.28474250763888886</v>
      </c>
      <c r="S13" s="62" t="s">
        <v>31</v>
      </c>
    </row>
    <row r="14" spans="1:43" ht="18.75" customHeight="1">
      <c r="B14" s="16">
        <v>1.2</v>
      </c>
      <c r="C14" s="105" t="s">
        <v>33</v>
      </c>
      <c r="D14" s="76">
        <v>1</v>
      </c>
      <c r="E14" s="41"/>
      <c r="F14" s="39"/>
      <c r="G14" s="42"/>
      <c r="H14" s="15"/>
      <c r="I14" s="50"/>
      <c r="J14" s="62">
        <f t="shared" ref="J14" si="0">+F14/$J$11</f>
        <v>0</v>
      </c>
      <c r="K14" s="73">
        <f t="shared" ref="K14" si="1">ROUND(J14,2)</f>
        <v>0</v>
      </c>
      <c r="L14" s="74" t="e">
        <f>SUM(#REF!)/$L$11</f>
        <v>#REF!</v>
      </c>
      <c r="M14" s="74" t="e">
        <f>SUM(#REF!)/$M$11</f>
        <v>#REF!</v>
      </c>
      <c r="O14" s="75">
        <v>0.12205993888888889</v>
      </c>
      <c r="P14" s="75">
        <v>0.84</v>
      </c>
      <c r="Q14" s="74">
        <f>SUM(O14:P14)</f>
        <v>0.96205993888888885</v>
      </c>
      <c r="S14" s="62">
        <v>8190347</v>
      </c>
    </row>
    <row r="15" spans="1:43" ht="18.75" customHeight="1" thickBot="1">
      <c r="B15" s="146" t="s">
        <v>82</v>
      </c>
      <c r="C15" s="17" t="s">
        <v>77</v>
      </c>
      <c r="D15" s="147">
        <v>1</v>
      </c>
      <c r="E15" s="148"/>
      <c r="F15" s="149"/>
      <c r="G15" s="150"/>
      <c r="H15" s="151"/>
      <c r="I15" s="42"/>
      <c r="K15" s="73"/>
      <c r="L15" s="74"/>
      <c r="M15" s="74"/>
      <c r="O15" s="75"/>
      <c r="P15" s="75"/>
      <c r="Q15" s="74"/>
    </row>
    <row r="16" spans="1:43" s="77" customFormat="1" ht="28.5" customHeight="1" thickBot="1">
      <c r="A16" s="66"/>
      <c r="B16" s="612" t="s">
        <v>12</v>
      </c>
      <c r="C16" s="613"/>
      <c r="D16" s="613"/>
      <c r="E16" s="613"/>
      <c r="F16" s="613"/>
      <c r="G16" s="613"/>
      <c r="H16" s="614"/>
      <c r="I16" s="152"/>
      <c r="J16" s="66"/>
      <c r="K16" s="66"/>
      <c r="L16" s="66"/>
      <c r="M16" s="66"/>
      <c r="N16" s="66"/>
      <c r="O16" s="66"/>
      <c r="P16" s="66"/>
      <c r="Q16" s="66"/>
      <c r="R16" s="66"/>
      <c r="S16" s="66"/>
      <c r="T16" s="66"/>
      <c r="U16" s="66"/>
      <c r="V16" s="66"/>
      <c r="W16" s="66"/>
      <c r="X16" s="66"/>
      <c r="Y16" s="66"/>
      <c r="Z16" s="66"/>
      <c r="AA16" s="66"/>
      <c r="AB16" s="66"/>
      <c r="AC16" s="66"/>
      <c r="AD16" s="66"/>
      <c r="AE16" s="66"/>
      <c r="AF16" s="66"/>
      <c r="AG16" s="66"/>
      <c r="AH16" s="66"/>
      <c r="AI16" s="66"/>
      <c r="AJ16" s="66"/>
      <c r="AK16" s="66"/>
      <c r="AL16" s="66"/>
      <c r="AM16" s="66"/>
      <c r="AN16" s="66"/>
      <c r="AO16" s="66"/>
      <c r="AP16" s="66"/>
      <c r="AQ16" s="66"/>
    </row>
    <row r="17" spans="1:43" ht="27.6" customHeight="1">
      <c r="B17" s="26" t="s">
        <v>86</v>
      </c>
      <c r="C17" s="46" t="s">
        <v>71</v>
      </c>
      <c r="D17" s="628" t="e">
        <f>+#REF!</f>
        <v>#REF!</v>
      </c>
      <c r="E17" s="629"/>
      <c r="F17" s="47" t="s">
        <v>44</v>
      </c>
      <c r="G17" s="626"/>
      <c r="H17" s="626"/>
      <c r="I17" s="19"/>
    </row>
    <row r="18" spans="1:43" ht="40.5" customHeight="1" thickBot="1">
      <c r="B18" s="27" t="s">
        <v>87</v>
      </c>
      <c r="C18" s="51" t="s">
        <v>85</v>
      </c>
      <c r="D18" s="630">
        <v>1</v>
      </c>
      <c r="E18" s="631"/>
      <c r="F18" s="52" t="s">
        <v>41</v>
      </c>
      <c r="G18" s="627"/>
      <c r="H18" s="627"/>
      <c r="I18" s="28"/>
    </row>
    <row r="19" spans="1:43" ht="40.5" customHeight="1" thickBot="1">
      <c r="B19" s="612" t="s">
        <v>43</v>
      </c>
      <c r="C19" s="613"/>
      <c r="D19" s="613"/>
      <c r="E19" s="613"/>
      <c r="F19" s="613"/>
      <c r="G19" s="613"/>
      <c r="H19" s="614"/>
      <c r="I19" s="61"/>
      <c r="K19" s="62">
        <v>1440000000</v>
      </c>
    </row>
    <row r="20" spans="1:43" ht="21.75" customHeight="1" thickBot="1">
      <c r="B20" s="649" t="s">
        <v>42</v>
      </c>
      <c r="C20" s="650"/>
      <c r="D20" s="650"/>
      <c r="E20" s="650"/>
      <c r="F20" s="650"/>
      <c r="G20" s="650"/>
      <c r="H20" s="651"/>
      <c r="I20" s="82"/>
      <c r="K20" s="78">
        <f>+K19-I20</f>
        <v>1440000000</v>
      </c>
    </row>
    <row r="21" spans="1:43" s="62" customFormat="1" ht="15.75" customHeight="1" thickBot="1">
      <c r="B21" s="623"/>
      <c r="C21" s="624"/>
      <c r="D21" s="624"/>
      <c r="E21" s="624"/>
      <c r="F21" s="624"/>
      <c r="G21" s="624"/>
      <c r="H21" s="624"/>
      <c r="I21" s="625"/>
      <c r="J21" s="21"/>
      <c r="K21" s="70"/>
    </row>
    <row r="22" spans="1:43" s="62" customFormat="1" ht="14.25" customHeight="1">
      <c r="B22" s="615" t="s">
        <v>14</v>
      </c>
      <c r="C22" s="616"/>
      <c r="D22" s="616"/>
      <c r="E22" s="616"/>
      <c r="F22" s="616"/>
      <c r="G22" s="616"/>
      <c r="H22" s="616"/>
      <c r="I22" s="617"/>
      <c r="J22" s="55"/>
      <c r="K22" s="55"/>
      <c r="L22" s="55"/>
      <c r="M22" s="55"/>
      <c r="N22" s="55"/>
      <c r="O22" s="55"/>
      <c r="P22" s="55"/>
      <c r="Q22" s="55"/>
      <c r="R22" s="55"/>
      <c r="S22" s="55"/>
      <c r="T22" s="55"/>
      <c r="U22" s="55"/>
      <c r="V22" s="55"/>
      <c r="W22" s="55"/>
      <c r="X22" s="55"/>
      <c r="Y22" s="55"/>
      <c r="Z22" s="55"/>
      <c r="AA22" s="55"/>
      <c r="AB22" s="55"/>
      <c r="AC22" s="55"/>
      <c r="AD22" s="55"/>
      <c r="AE22" s="55"/>
      <c r="AF22" s="55"/>
      <c r="AG22" s="55"/>
      <c r="AH22" s="55"/>
      <c r="AI22" s="55"/>
      <c r="AJ22" s="55"/>
      <c r="AK22" s="55"/>
      <c r="AL22" s="55"/>
      <c r="AM22" s="55"/>
      <c r="AN22" s="55"/>
      <c r="AO22" s="55"/>
      <c r="AP22" s="55"/>
      <c r="AQ22" s="56"/>
    </row>
    <row r="23" spans="1:43" s="62" customFormat="1" ht="56.25" customHeight="1">
      <c r="B23" s="615" t="s">
        <v>15</v>
      </c>
      <c r="C23" s="616"/>
      <c r="D23" s="616"/>
      <c r="E23" s="616"/>
      <c r="F23" s="616"/>
      <c r="G23" s="616"/>
      <c r="H23" s="616"/>
      <c r="I23" s="617"/>
      <c r="J23" s="57"/>
      <c r="K23" s="57"/>
      <c r="L23" s="57"/>
      <c r="M23" s="57"/>
      <c r="N23" s="57"/>
      <c r="O23" s="57"/>
      <c r="P23" s="57"/>
      <c r="Q23" s="57"/>
      <c r="R23" s="57"/>
      <c r="S23" s="57"/>
      <c r="T23" s="57"/>
      <c r="U23" s="57"/>
      <c r="V23" s="57"/>
      <c r="W23" s="57"/>
      <c r="X23" s="57"/>
      <c r="Y23" s="57"/>
      <c r="Z23" s="57"/>
      <c r="AA23" s="57"/>
      <c r="AB23" s="57"/>
      <c r="AC23" s="57"/>
      <c r="AD23" s="57"/>
      <c r="AE23" s="57"/>
      <c r="AF23" s="57"/>
      <c r="AG23" s="57"/>
      <c r="AH23" s="57"/>
      <c r="AI23" s="57"/>
      <c r="AJ23" s="57"/>
      <c r="AK23" s="57"/>
      <c r="AL23" s="57"/>
      <c r="AM23" s="57"/>
      <c r="AN23" s="57"/>
      <c r="AO23" s="57"/>
      <c r="AP23" s="57"/>
      <c r="AQ23" s="58"/>
    </row>
    <row r="24" spans="1:43" s="62" customFormat="1" ht="40.5" customHeight="1">
      <c r="B24" s="615" t="s">
        <v>25</v>
      </c>
      <c r="C24" s="616"/>
      <c r="D24" s="616"/>
      <c r="E24" s="616"/>
      <c r="F24" s="616"/>
      <c r="G24" s="616"/>
      <c r="H24" s="616"/>
      <c r="I24" s="617"/>
      <c r="J24" s="57"/>
      <c r="K24" s="57"/>
      <c r="L24" s="57"/>
      <c r="M24" s="57"/>
      <c r="N24" s="57"/>
      <c r="O24" s="57"/>
      <c r="P24" s="57"/>
      <c r="Q24" s="57"/>
      <c r="R24" s="57"/>
      <c r="S24" s="57"/>
      <c r="T24" s="57"/>
      <c r="U24" s="57"/>
      <c r="V24" s="57"/>
      <c r="W24" s="57"/>
      <c r="X24" s="57"/>
      <c r="Y24" s="57"/>
      <c r="Z24" s="57"/>
      <c r="AA24" s="57"/>
      <c r="AB24" s="57"/>
      <c r="AC24" s="57"/>
      <c r="AD24" s="57"/>
      <c r="AE24" s="57"/>
      <c r="AF24" s="57"/>
      <c r="AG24" s="57"/>
      <c r="AH24" s="57"/>
      <c r="AI24" s="57"/>
      <c r="AJ24" s="57"/>
      <c r="AK24" s="57"/>
      <c r="AL24" s="57"/>
      <c r="AM24" s="57"/>
      <c r="AN24" s="57"/>
      <c r="AO24" s="57"/>
      <c r="AP24" s="57"/>
      <c r="AQ24" s="58"/>
    </row>
    <row r="25" spans="1:43" s="62" customFormat="1" ht="27.75" customHeight="1">
      <c r="A25" s="70"/>
      <c r="B25" s="615" t="s">
        <v>16</v>
      </c>
      <c r="C25" s="616"/>
      <c r="D25" s="616"/>
      <c r="E25" s="616"/>
      <c r="F25" s="616"/>
      <c r="G25" s="616"/>
      <c r="H25" s="616"/>
      <c r="I25" s="61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8"/>
    </row>
    <row r="26" spans="1:43" s="62" customFormat="1" ht="57" customHeight="1">
      <c r="B26" s="615" t="s">
        <v>17</v>
      </c>
      <c r="C26" s="616"/>
      <c r="D26" s="616"/>
      <c r="E26" s="616"/>
      <c r="F26" s="616"/>
      <c r="G26" s="616"/>
      <c r="H26" s="616"/>
      <c r="I26" s="617"/>
      <c r="J26" s="57"/>
      <c r="K26" s="57"/>
      <c r="L26" s="57"/>
      <c r="M26" s="57"/>
      <c r="N26" s="57"/>
      <c r="O26" s="57"/>
      <c r="P26" s="57"/>
      <c r="Q26" s="57"/>
      <c r="R26" s="57"/>
      <c r="S26" s="57"/>
      <c r="T26" s="57"/>
      <c r="U26" s="57"/>
      <c r="V26" s="57"/>
      <c r="W26" s="57"/>
      <c r="X26" s="57"/>
      <c r="Y26" s="57"/>
      <c r="Z26" s="57"/>
      <c r="AA26" s="57"/>
      <c r="AB26" s="57"/>
      <c r="AC26" s="57"/>
      <c r="AD26" s="57"/>
      <c r="AE26" s="57"/>
      <c r="AF26" s="57"/>
      <c r="AG26" s="57"/>
      <c r="AH26" s="57"/>
      <c r="AI26" s="57"/>
      <c r="AJ26" s="57"/>
      <c r="AK26" s="57"/>
      <c r="AL26" s="57"/>
      <c r="AM26" s="57"/>
      <c r="AN26" s="57"/>
      <c r="AO26" s="57"/>
      <c r="AP26" s="57"/>
      <c r="AQ26" s="58"/>
    </row>
    <row r="27" spans="1:43" s="62" customFormat="1" ht="13.15" customHeight="1">
      <c r="B27" s="615" t="s">
        <v>26</v>
      </c>
      <c r="C27" s="616"/>
      <c r="D27" s="616"/>
      <c r="E27" s="616"/>
      <c r="F27" s="616"/>
      <c r="G27" s="616"/>
      <c r="H27" s="616"/>
      <c r="I27" s="617"/>
      <c r="J27" s="57"/>
      <c r="K27" s="57"/>
      <c r="L27" s="57"/>
      <c r="M27" s="57"/>
      <c r="N27" s="57"/>
      <c r="O27" s="57"/>
      <c r="P27" s="57"/>
      <c r="Q27" s="57"/>
      <c r="R27" s="57"/>
      <c r="S27" s="57"/>
      <c r="T27" s="57"/>
      <c r="U27" s="57"/>
      <c r="V27" s="57"/>
      <c r="W27" s="57"/>
      <c r="X27" s="57"/>
      <c r="Y27" s="57"/>
      <c r="Z27" s="57"/>
      <c r="AA27" s="57"/>
      <c r="AB27" s="57"/>
      <c r="AC27" s="57"/>
      <c r="AD27" s="57"/>
      <c r="AE27" s="57"/>
      <c r="AF27" s="57"/>
      <c r="AG27" s="57"/>
      <c r="AH27" s="57"/>
      <c r="AI27" s="57"/>
      <c r="AJ27" s="57"/>
      <c r="AK27" s="57"/>
      <c r="AL27" s="57"/>
      <c r="AM27" s="57"/>
      <c r="AN27" s="57"/>
      <c r="AO27" s="57"/>
      <c r="AP27" s="57"/>
      <c r="AQ27" s="58"/>
    </row>
    <row r="28" spans="1:43" s="62" customFormat="1" ht="35.450000000000003" customHeight="1" thickBot="1">
      <c r="B28" s="620" t="s">
        <v>27</v>
      </c>
      <c r="C28" s="621"/>
      <c r="D28" s="621"/>
      <c r="E28" s="621"/>
      <c r="F28" s="621"/>
      <c r="G28" s="621"/>
      <c r="H28" s="621"/>
      <c r="I28" s="622"/>
      <c r="J28" s="57"/>
      <c r="K28" s="57"/>
      <c r="L28" s="57"/>
      <c r="M28" s="57"/>
      <c r="N28" s="57"/>
      <c r="O28" s="57"/>
      <c r="P28" s="57"/>
      <c r="Q28" s="57"/>
      <c r="R28" s="57"/>
      <c r="S28" s="57"/>
      <c r="T28" s="57"/>
      <c r="U28" s="57"/>
      <c r="V28" s="57"/>
      <c r="W28" s="57"/>
      <c r="X28" s="57"/>
      <c r="Y28" s="57"/>
      <c r="Z28" s="57"/>
      <c r="AA28" s="57"/>
      <c r="AB28" s="57"/>
      <c r="AC28" s="57"/>
      <c r="AD28" s="57"/>
      <c r="AE28" s="57"/>
      <c r="AF28" s="57"/>
      <c r="AG28" s="57"/>
      <c r="AH28" s="57"/>
      <c r="AI28" s="57"/>
      <c r="AJ28" s="57"/>
      <c r="AK28" s="57"/>
      <c r="AL28" s="57"/>
      <c r="AM28" s="57"/>
      <c r="AN28" s="57"/>
      <c r="AO28" s="57"/>
      <c r="AP28" s="57"/>
      <c r="AQ28" s="58"/>
    </row>
    <row r="29" spans="1:43" s="62" customFormat="1" ht="57" customHeight="1">
      <c r="B29" s="2"/>
      <c r="F29" s="79"/>
      <c r="I29" s="80">
        <v>-1440000000</v>
      </c>
      <c r="J29" s="43"/>
    </row>
    <row r="30" spans="1:43" s="62" customFormat="1" ht="80.25" customHeight="1">
      <c r="B30" s="2"/>
      <c r="F30" s="79"/>
    </row>
    <row r="31" spans="1:43" s="62" customFormat="1" ht="33" customHeight="1">
      <c r="B31" s="2"/>
      <c r="F31" s="79"/>
    </row>
    <row r="32" spans="1:43" s="62" customFormat="1" ht="44.25" customHeight="1">
      <c r="B32" s="2"/>
      <c r="F32" s="79"/>
    </row>
    <row r="33" spans="2:19" s="62" customFormat="1">
      <c r="B33" s="2"/>
      <c r="F33" s="79"/>
    </row>
    <row r="34" spans="2:19" s="62" customFormat="1">
      <c r="B34" s="2"/>
      <c r="F34" s="79"/>
    </row>
    <row r="35" spans="2:19" s="62" customFormat="1">
      <c r="B35" s="2"/>
      <c r="F35" s="79"/>
    </row>
    <row r="36" spans="2:19" s="62" customFormat="1">
      <c r="B36" s="2"/>
      <c r="F36" s="79"/>
    </row>
    <row r="37" spans="2:19" s="62" customFormat="1">
      <c r="B37" s="2"/>
      <c r="F37" s="79"/>
    </row>
    <row r="38" spans="2:19" s="62" customFormat="1">
      <c r="B38" s="2"/>
      <c r="F38" s="79"/>
    </row>
    <row r="39" spans="2:19" s="62" customFormat="1">
      <c r="B39" s="2"/>
      <c r="F39" s="79"/>
    </row>
    <row r="40" spans="2:19" s="62" customFormat="1">
      <c r="B40" s="2"/>
      <c r="F40" s="79"/>
    </row>
    <row r="41" spans="2:19" s="62" customFormat="1">
      <c r="B41" s="2"/>
      <c r="F41" s="79"/>
    </row>
    <row r="42" spans="2:19" s="62" customFormat="1">
      <c r="B42" s="2"/>
      <c r="F42" s="79"/>
    </row>
    <row r="43" spans="2:19" s="62" customFormat="1">
      <c r="B43" s="2"/>
      <c r="F43" s="79"/>
    </row>
    <row r="44" spans="2:19" s="2" customFormat="1" ht="12.75" customHeight="1">
      <c r="C44" s="62"/>
      <c r="D44" s="62"/>
      <c r="E44" s="62"/>
      <c r="F44" s="79"/>
      <c r="G44" s="62"/>
      <c r="H44" s="62"/>
      <c r="I44" s="62"/>
      <c r="J44" s="62"/>
      <c r="K44" s="62"/>
      <c r="L44" s="62"/>
      <c r="M44" s="62"/>
      <c r="N44" s="62"/>
      <c r="O44" s="62"/>
      <c r="P44" s="62"/>
      <c r="Q44" s="62"/>
      <c r="R44" s="62"/>
      <c r="S44" s="62"/>
    </row>
    <row r="45" spans="2:19" s="2" customFormat="1" ht="21.75" customHeight="1">
      <c r="C45" s="62"/>
      <c r="D45" s="62"/>
      <c r="E45" s="62"/>
      <c r="F45" s="79"/>
      <c r="G45" s="62"/>
      <c r="H45" s="62"/>
      <c r="I45" s="62"/>
      <c r="J45" s="62"/>
      <c r="K45" s="62"/>
      <c r="L45" s="62"/>
      <c r="M45" s="62"/>
      <c r="N45" s="62"/>
      <c r="O45" s="62"/>
      <c r="P45" s="62"/>
      <c r="Q45" s="62"/>
      <c r="R45" s="62"/>
      <c r="S45" s="62"/>
    </row>
    <row r="46" spans="2:19" s="2" customFormat="1" ht="17.25" customHeight="1">
      <c r="C46" s="62"/>
      <c r="D46" s="62"/>
      <c r="E46" s="62"/>
      <c r="F46" s="79"/>
      <c r="G46" s="62"/>
      <c r="H46" s="62"/>
      <c r="I46" s="62"/>
      <c r="J46" s="62"/>
      <c r="K46" s="62"/>
      <c r="L46" s="62"/>
      <c r="M46" s="62"/>
      <c r="N46" s="62"/>
      <c r="O46" s="62"/>
      <c r="P46" s="62"/>
      <c r="Q46" s="62"/>
      <c r="R46" s="62"/>
      <c r="S46" s="62"/>
    </row>
    <row r="47" spans="2:19" s="2" customFormat="1" ht="17.25" customHeight="1">
      <c r="C47" s="62"/>
      <c r="D47" s="62"/>
      <c r="E47" s="62"/>
      <c r="F47" s="79"/>
      <c r="G47" s="62"/>
      <c r="H47" s="62"/>
      <c r="I47" s="62"/>
      <c r="J47" s="62"/>
      <c r="K47" s="62"/>
      <c r="L47" s="62"/>
      <c r="M47" s="62"/>
      <c r="N47" s="62"/>
      <c r="O47" s="62"/>
      <c r="P47" s="62"/>
      <c r="Q47" s="62"/>
      <c r="R47" s="62"/>
      <c r="S47" s="62"/>
    </row>
    <row r="48" spans="2:19" s="2" customFormat="1" ht="17.25" customHeight="1">
      <c r="C48" s="62"/>
      <c r="D48" s="62"/>
      <c r="E48" s="62"/>
      <c r="F48" s="79"/>
      <c r="G48" s="62"/>
      <c r="H48" s="62"/>
      <c r="I48" s="62"/>
      <c r="J48" s="62"/>
      <c r="K48" s="62"/>
      <c r="L48" s="62"/>
      <c r="M48" s="62"/>
      <c r="N48" s="62"/>
      <c r="O48" s="62"/>
      <c r="P48" s="62"/>
      <c r="Q48" s="62"/>
      <c r="R48" s="62"/>
      <c r="S48" s="62"/>
    </row>
    <row r="49" spans="2:6" s="62" customFormat="1">
      <c r="B49" s="2"/>
      <c r="F49" s="79"/>
    </row>
    <row r="50" spans="2:6" s="62" customFormat="1">
      <c r="B50" s="2"/>
      <c r="F50" s="79"/>
    </row>
    <row r="51" spans="2:6" s="62" customFormat="1">
      <c r="B51" s="2"/>
      <c r="F51" s="79"/>
    </row>
    <row r="52" spans="2:6" s="62" customFormat="1">
      <c r="B52" s="2"/>
      <c r="F52" s="79"/>
    </row>
    <row r="53" spans="2:6" s="62" customFormat="1">
      <c r="B53" s="2"/>
      <c r="F53" s="79"/>
    </row>
    <row r="54" spans="2:6" s="62" customFormat="1">
      <c r="B54" s="2"/>
      <c r="F54" s="79"/>
    </row>
    <row r="55" spans="2:6" s="62" customFormat="1">
      <c r="B55" s="2"/>
      <c r="F55" s="79"/>
    </row>
    <row r="56" spans="2:6" s="62" customFormat="1">
      <c r="B56" s="2"/>
      <c r="F56" s="79"/>
    </row>
    <row r="57" spans="2:6" s="62" customFormat="1">
      <c r="B57" s="2"/>
      <c r="F57" s="79"/>
    </row>
    <row r="58" spans="2:6" s="62" customFormat="1">
      <c r="B58" s="2"/>
      <c r="F58" s="79"/>
    </row>
    <row r="59" spans="2:6" s="62" customFormat="1">
      <c r="B59" s="2"/>
      <c r="F59" s="79"/>
    </row>
    <row r="60" spans="2:6" s="62" customFormat="1">
      <c r="B60" s="2"/>
      <c r="F60" s="79"/>
    </row>
    <row r="61" spans="2:6" s="62" customFormat="1">
      <c r="B61" s="2"/>
      <c r="F61" s="79"/>
    </row>
    <row r="62" spans="2:6" s="62" customFormat="1">
      <c r="B62" s="2"/>
      <c r="F62" s="79"/>
    </row>
    <row r="63" spans="2:6" s="62" customFormat="1">
      <c r="B63" s="2"/>
      <c r="F63" s="79"/>
    </row>
    <row r="64" spans="2:6" s="62" customFormat="1">
      <c r="B64" s="2"/>
      <c r="F64" s="79"/>
    </row>
    <row r="65" spans="2:6" s="62" customFormat="1">
      <c r="B65" s="2"/>
      <c r="F65" s="79"/>
    </row>
    <row r="66" spans="2:6" s="62" customFormat="1">
      <c r="B66" s="2"/>
      <c r="F66" s="79"/>
    </row>
    <row r="67" spans="2:6" s="62" customFormat="1">
      <c r="B67" s="2"/>
      <c r="F67" s="79"/>
    </row>
    <row r="68" spans="2:6" s="62" customFormat="1">
      <c r="B68" s="2"/>
      <c r="F68" s="79"/>
    </row>
    <row r="69" spans="2:6" s="62" customFormat="1">
      <c r="B69" s="2"/>
      <c r="F69" s="79"/>
    </row>
    <row r="70" spans="2:6" s="62" customFormat="1">
      <c r="B70" s="2"/>
      <c r="F70" s="79"/>
    </row>
    <row r="71" spans="2:6" s="62" customFormat="1">
      <c r="B71" s="2"/>
      <c r="F71" s="79"/>
    </row>
    <row r="72" spans="2:6" s="62" customFormat="1">
      <c r="B72" s="2"/>
      <c r="F72" s="79"/>
    </row>
    <row r="73" spans="2:6" s="62" customFormat="1">
      <c r="B73" s="2"/>
      <c r="F73" s="79"/>
    </row>
    <row r="74" spans="2:6" s="62" customFormat="1">
      <c r="B74" s="2"/>
      <c r="F74" s="79"/>
    </row>
    <row r="75" spans="2:6" s="62" customFormat="1">
      <c r="B75" s="2"/>
      <c r="F75" s="79"/>
    </row>
    <row r="76" spans="2:6" s="62" customFormat="1">
      <c r="B76" s="2"/>
      <c r="F76" s="79"/>
    </row>
    <row r="77" spans="2:6" s="62" customFormat="1">
      <c r="B77" s="2"/>
      <c r="F77" s="79"/>
    </row>
    <row r="78" spans="2:6" s="62" customFormat="1">
      <c r="B78" s="2"/>
      <c r="F78" s="79"/>
    </row>
    <row r="79" spans="2:6" s="62" customFormat="1">
      <c r="B79" s="2"/>
      <c r="F79" s="79"/>
    </row>
    <row r="80" spans="2:6" s="62" customFormat="1">
      <c r="B80" s="2"/>
      <c r="F80" s="79"/>
    </row>
    <row r="81" spans="2:6" s="62" customFormat="1">
      <c r="B81" s="2"/>
      <c r="F81" s="79"/>
    </row>
    <row r="82" spans="2:6" s="62" customFormat="1">
      <c r="B82" s="2"/>
      <c r="F82" s="79"/>
    </row>
    <row r="83" spans="2:6" s="62" customFormat="1">
      <c r="B83" s="2"/>
      <c r="F83" s="79"/>
    </row>
    <row r="84" spans="2:6" s="62" customFormat="1">
      <c r="B84" s="2"/>
      <c r="F84" s="79"/>
    </row>
    <row r="85" spans="2:6" s="62" customFormat="1">
      <c r="B85" s="2"/>
      <c r="F85" s="79"/>
    </row>
    <row r="86" spans="2:6" s="62" customFormat="1">
      <c r="B86" s="2"/>
      <c r="F86" s="79"/>
    </row>
    <row r="87" spans="2:6" s="62" customFormat="1">
      <c r="B87" s="2"/>
      <c r="F87" s="79"/>
    </row>
    <row r="88" spans="2:6" s="62" customFormat="1">
      <c r="B88" s="2"/>
      <c r="F88" s="79"/>
    </row>
    <row r="89" spans="2:6" s="62" customFormat="1">
      <c r="B89" s="2"/>
      <c r="F89" s="79"/>
    </row>
    <row r="90" spans="2:6" s="62" customFormat="1">
      <c r="B90" s="2"/>
      <c r="F90" s="79"/>
    </row>
    <row r="91" spans="2:6" s="62" customFormat="1">
      <c r="B91" s="2"/>
      <c r="F91" s="79"/>
    </row>
    <row r="92" spans="2:6" s="62" customFormat="1">
      <c r="B92" s="2"/>
      <c r="F92" s="79"/>
    </row>
    <row r="93" spans="2:6" s="62" customFormat="1">
      <c r="B93" s="2"/>
      <c r="F93" s="79"/>
    </row>
    <row r="94" spans="2:6" s="62" customFormat="1">
      <c r="B94" s="2"/>
      <c r="F94" s="79"/>
    </row>
    <row r="95" spans="2:6" s="62" customFormat="1">
      <c r="B95" s="2"/>
      <c r="F95" s="79"/>
    </row>
    <row r="96" spans="2:6" s="62" customFormat="1">
      <c r="B96" s="2"/>
      <c r="F96" s="79"/>
    </row>
    <row r="97" spans="2:6" s="62" customFormat="1">
      <c r="B97" s="2"/>
      <c r="F97" s="79"/>
    </row>
    <row r="98" spans="2:6" s="62" customFormat="1">
      <c r="B98" s="2"/>
      <c r="F98" s="79"/>
    </row>
    <row r="99" spans="2:6" s="62" customFormat="1">
      <c r="B99" s="2"/>
      <c r="F99" s="79"/>
    </row>
    <row r="100" spans="2:6" s="62" customFormat="1">
      <c r="B100" s="2"/>
      <c r="F100" s="79"/>
    </row>
    <row r="101" spans="2:6" s="62" customFormat="1">
      <c r="B101" s="2"/>
      <c r="F101" s="79"/>
    </row>
    <row r="102" spans="2:6" s="62" customFormat="1">
      <c r="B102" s="2"/>
      <c r="F102" s="79"/>
    </row>
    <row r="103" spans="2:6" s="62" customFormat="1">
      <c r="B103" s="2"/>
      <c r="F103" s="79"/>
    </row>
    <row r="104" spans="2:6" s="62" customFormat="1">
      <c r="B104" s="2"/>
      <c r="F104" s="79"/>
    </row>
    <row r="105" spans="2:6" s="62" customFormat="1">
      <c r="B105" s="2"/>
      <c r="F105" s="79"/>
    </row>
    <row r="106" spans="2:6" s="62" customFormat="1">
      <c r="B106" s="2"/>
      <c r="F106" s="79"/>
    </row>
    <row r="107" spans="2:6" s="62" customFormat="1">
      <c r="B107" s="2"/>
      <c r="F107" s="79"/>
    </row>
    <row r="108" spans="2:6" s="62" customFormat="1">
      <c r="B108" s="2"/>
      <c r="F108" s="79"/>
    </row>
    <row r="109" spans="2:6" s="62" customFormat="1">
      <c r="B109" s="2"/>
      <c r="F109" s="79"/>
    </row>
    <row r="110" spans="2:6" s="62" customFormat="1">
      <c r="B110" s="2"/>
      <c r="F110" s="79"/>
    </row>
    <row r="111" spans="2:6" s="62" customFormat="1">
      <c r="B111" s="2"/>
      <c r="F111" s="79"/>
    </row>
    <row r="112" spans="2:6" s="62" customFormat="1">
      <c r="B112" s="2"/>
      <c r="F112" s="79"/>
    </row>
    <row r="113" spans="2:6" s="62" customFormat="1">
      <c r="B113" s="2"/>
      <c r="F113" s="79"/>
    </row>
    <row r="114" spans="2:6" s="62" customFormat="1">
      <c r="B114" s="2"/>
      <c r="F114" s="79"/>
    </row>
    <row r="115" spans="2:6" s="62" customFormat="1">
      <c r="B115" s="2"/>
      <c r="F115" s="79"/>
    </row>
    <row r="116" spans="2:6" s="62" customFormat="1">
      <c r="B116" s="2"/>
      <c r="F116" s="79"/>
    </row>
    <row r="117" spans="2:6" s="62" customFormat="1">
      <c r="B117" s="2"/>
      <c r="F117" s="79"/>
    </row>
    <row r="118" spans="2:6" s="62" customFormat="1">
      <c r="B118" s="2"/>
      <c r="F118" s="79"/>
    </row>
    <row r="119" spans="2:6" s="62" customFormat="1">
      <c r="B119" s="2"/>
      <c r="F119" s="79"/>
    </row>
    <row r="120" spans="2:6" s="62" customFormat="1">
      <c r="B120" s="2"/>
      <c r="F120" s="79"/>
    </row>
    <row r="121" spans="2:6" s="62" customFormat="1">
      <c r="B121" s="2"/>
      <c r="F121" s="79"/>
    </row>
    <row r="122" spans="2:6" s="62" customFormat="1">
      <c r="B122" s="2"/>
      <c r="F122" s="79"/>
    </row>
  </sheetData>
  <mergeCells count="27">
    <mergeCell ref="B2:D7"/>
    <mergeCell ref="E2:I8"/>
    <mergeCell ref="B8:C8"/>
    <mergeCell ref="B9:I9"/>
    <mergeCell ref="B10:B11"/>
    <mergeCell ref="C10:C11"/>
    <mergeCell ref="D10:D11"/>
    <mergeCell ref="E10:E11"/>
    <mergeCell ref="F10:F11"/>
    <mergeCell ref="G10:G11"/>
    <mergeCell ref="H10:H11"/>
    <mergeCell ref="I10:I11"/>
    <mergeCell ref="B16:H16"/>
    <mergeCell ref="B19:H19"/>
    <mergeCell ref="B20:H20"/>
    <mergeCell ref="B21:I21"/>
    <mergeCell ref="B22:I22"/>
    <mergeCell ref="B23:I23"/>
    <mergeCell ref="D17:E17"/>
    <mergeCell ref="D18:E18"/>
    <mergeCell ref="G18:H18"/>
    <mergeCell ref="G17:H17"/>
    <mergeCell ref="B24:I24"/>
    <mergeCell ref="B25:I25"/>
    <mergeCell ref="B26:I26"/>
    <mergeCell ref="B27:I27"/>
    <mergeCell ref="B28:I28"/>
  </mergeCells>
  <printOptions horizontalCentered="1" verticalCentered="1"/>
  <pageMargins left="0.25" right="0.25" top="0.75" bottom="0.75" header="0.3" footer="0.3"/>
  <pageSetup scale="5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ESTUDIO DE MERCO LOTE 2 MOMPOX</vt:lpstr>
      <vt:lpstr> VIATICOS LOTES </vt:lpstr>
      <vt:lpstr>|PLAN DE CARGAS LOTE 2</vt:lpstr>
      <vt:lpstr>LOTE 2. OFERTA ECONOMICA MOMPOX</vt:lpstr>
      <vt:lpstr>PRESUPUESTO FINAL</vt:lpstr>
      <vt:lpstr>FORMATO 1</vt:lpstr>
      <vt:lpstr>' VIATICOS LOTES '!Área_de_impresión</vt:lpstr>
      <vt:lpstr>'|PLAN DE CARGAS LOTE 2'!Área_de_impresión</vt:lpstr>
      <vt:lpstr>'FORMATO 1'!Área_de_impresión</vt:lpstr>
      <vt:lpstr>'LOTE 2. OFERTA ECONOMICA MOMPOX'!Área_de_impresión</vt:lpstr>
      <vt:lpstr>'PRESUPUESTO FINAL'!Área_de_impresión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Alberto Nieto Alvarado</dc:creator>
  <cp:lastModifiedBy>Marco Andres Gutierrez Fajardo</cp:lastModifiedBy>
  <cp:lastPrinted>2020-03-13T04:11:42Z</cp:lastPrinted>
  <dcterms:created xsi:type="dcterms:W3CDTF">2018-03-13T17:39:27Z</dcterms:created>
  <dcterms:modified xsi:type="dcterms:W3CDTF">2020-05-23T00:31:03Z</dcterms:modified>
</cp:coreProperties>
</file>